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計画係\【白書等】\令和5年度\国土交通白書\230731_資料編のリバイス\2. 作業\"/>
    </mc:Choice>
  </mc:AlternateContent>
  <bookViews>
    <workbookView xWindow="0" yWindow="0" windowWidth="20490" windowHeight="6780"/>
  </bookViews>
  <sheets>
    <sheet name="令和5年版白書" sheetId="3" r:id="rId1"/>
    <sheet name="参考" sheetId="4" r:id="rId2"/>
  </sheets>
  <calcPr calcId="162913"/>
</workbook>
</file>

<file path=xl/calcChain.xml><?xml version="1.0" encoding="utf-8"?>
<calcChain xmlns="http://schemas.openxmlformats.org/spreadsheetml/2006/main">
  <c r="F42" i="3" l="1"/>
  <c r="D42" i="3"/>
  <c r="C42" i="3"/>
  <c r="B42" i="3"/>
  <c r="E42" i="3"/>
  <c r="B41" i="3"/>
  <c r="C41" i="3"/>
  <c r="C40" i="3"/>
  <c r="X47" i="3" l="1"/>
  <c r="X14" i="3"/>
  <c r="B6" i="3"/>
  <c r="C6" i="3"/>
  <c r="D6" i="3"/>
  <c r="E6" i="3"/>
  <c r="F6" i="3"/>
  <c r="B7" i="3"/>
  <c r="C7" i="3"/>
  <c r="D7" i="3"/>
  <c r="E7" i="3"/>
  <c r="F7" i="3"/>
  <c r="B8" i="3"/>
  <c r="C8" i="3"/>
  <c r="D8" i="3"/>
  <c r="E8" i="3"/>
  <c r="F8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4" i="3"/>
  <c r="E13" i="3"/>
  <c r="E12" i="3"/>
  <c r="E11" i="3"/>
  <c r="E10" i="3"/>
  <c r="E9" i="3"/>
  <c r="E15" i="3"/>
  <c r="D40" i="3"/>
  <c r="D41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40" i="3"/>
</calcChain>
</file>

<file path=xl/sharedStrings.xml><?xml version="1.0" encoding="utf-8"?>
<sst xmlns="http://schemas.openxmlformats.org/spreadsheetml/2006/main" count="28" uniqueCount="28">
  <si>
    <t>資料11-7　造船の動向</t>
    <phoneticPr fontId="2"/>
  </si>
  <si>
    <t>世界の新造船建造量の推移</t>
    <rPh sb="0" eb="2">
      <t>セカイ</t>
    </rPh>
    <rPh sb="3" eb="6">
      <t>シンゾウセン</t>
    </rPh>
    <rPh sb="6" eb="8">
      <t>ケンゾウ</t>
    </rPh>
    <rPh sb="8" eb="9">
      <t>リョウ</t>
    </rPh>
    <rPh sb="10" eb="12">
      <t>スイイ</t>
    </rPh>
    <phoneticPr fontId="2"/>
  </si>
  <si>
    <t>建造量シェア</t>
    <rPh sb="0" eb="3">
      <t>ケンゾウリョウ</t>
    </rPh>
    <phoneticPr fontId="2"/>
  </si>
  <si>
    <t>建造量[万総トン]</t>
    <rPh sb="0" eb="3">
      <t>ケンゾウリョウ</t>
    </rPh>
    <rPh sb="4" eb="5">
      <t>マン</t>
    </rPh>
    <rPh sb="5" eb="6">
      <t>ソウ</t>
    </rPh>
    <phoneticPr fontId="2"/>
  </si>
  <si>
    <t>暦年</t>
    <rPh sb="0" eb="2">
      <t>レキネン</t>
    </rPh>
    <phoneticPr fontId="2"/>
  </si>
  <si>
    <t>日本</t>
  </si>
  <si>
    <t>韓国</t>
  </si>
  <si>
    <t>欧州</t>
    <rPh sb="0" eb="2">
      <t>オウシュウ</t>
    </rPh>
    <phoneticPr fontId="3"/>
  </si>
  <si>
    <t>中国</t>
    <rPh sb="0" eb="2">
      <t>チュウゴク</t>
    </rPh>
    <phoneticPr fontId="3"/>
  </si>
  <si>
    <t>その他</t>
  </si>
  <si>
    <t>合計値</t>
    <rPh sb="0" eb="3">
      <t>ゴウケイチ</t>
    </rPh>
    <phoneticPr fontId="2"/>
  </si>
  <si>
    <t>平成元</t>
    <rPh sb="0" eb="2">
      <t>ヘイセイ</t>
    </rPh>
    <rPh sb="2" eb="3">
      <t>ゲン</t>
    </rPh>
    <phoneticPr fontId="2"/>
  </si>
  <si>
    <t>資料）　IHS Markit社データより作成</t>
    <rPh sb="0" eb="2">
      <t>シリョウ</t>
    </rPh>
    <rPh sb="14" eb="15">
      <t>シャ</t>
    </rPh>
    <rPh sb="20" eb="22">
      <t>サクセイ</t>
    </rPh>
    <phoneticPr fontId="2"/>
  </si>
  <si>
    <t>令和元</t>
    <rPh sb="0" eb="2">
      <t>レイワ</t>
    </rPh>
    <rPh sb="2" eb="3">
      <t>ガン</t>
    </rPh>
    <phoneticPr fontId="1"/>
  </si>
  <si>
    <t>　　　   ２ 　棒グラフの上の数値は合計値を示す。</t>
    <rPh sb="9" eb="10">
      <t>ボウ</t>
    </rPh>
    <rPh sb="14" eb="15">
      <t>ウエ</t>
    </rPh>
    <rPh sb="16" eb="18">
      <t>スウチ</t>
    </rPh>
    <rPh sb="19" eb="22">
      <t>ゴウケイチ</t>
    </rPh>
    <rPh sb="23" eb="24">
      <t>シメ</t>
    </rPh>
    <phoneticPr fontId="2"/>
  </si>
  <si>
    <t>　　　   ３   棒グラフの中の数値は構成比を示す。</t>
    <rPh sb="10" eb="11">
      <t>ボウ</t>
    </rPh>
    <rPh sb="15" eb="16">
      <t>ナカ</t>
    </rPh>
    <rPh sb="17" eb="19">
      <t>スウチ</t>
    </rPh>
    <rPh sb="20" eb="23">
      <t>コウセイヒ</t>
    </rPh>
    <rPh sb="24" eb="25">
      <t>シメ</t>
    </rPh>
    <phoneticPr fontId="2"/>
  </si>
  <si>
    <t>昭和61</t>
    <rPh sb="0" eb="2">
      <t>ショウワ</t>
    </rPh>
    <phoneticPr fontId="6"/>
  </si>
  <si>
    <t>日本</t>
    <rPh sb="0" eb="2">
      <t>ニホン</t>
    </rPh>
    <phoneticPr fontId="6"/>
  </si>
  <si>
    <t>韓国</t>
    <rPh sb="0" eb="2">
      <t>カンコク</t>
    </rPh>
    <phoneticPr fontId="6"/>
  </si>
  <si>
    <t>欧州</t>
    <rPh sb="0" eb="2">
      <t>オウシュウ</t>
    </rPh>
    <phoneticPr fontId="6"/>
  </si>
  <si>
    <t>中国</t>
    <rPh sb="0" eb="2">
      <t>チュウゴク</t>
    </rPh>
    <phoneticPr fontId="6"/>
  </si>
  <si>
    <t>その他</t>
    <rPh sb="2" eb="3">
      <t>タ</t>
    </rPh>
    <phoneticPr fontId="6"/>
  </si>
  <si>
    <t>年</t>
    <rPh sb="0" eb="1">
      <t>ネン</t>
    </rPh>
    <phoneticPr fontId="6"/>
  </si>
  <si>
    <t>合計</t>
    <rPh sb="0" eb="2">
      <t>ゴウケイ</t>
    </rPh>
    <phoneticPr fontId="6"/>
  </si>
  <si>
    <t>IHS202305より</t>
    <phoneticPr fontId="6"/>
  </si>
  <si>
    <t xml:space="preserve"> （注）  １　令和5年5月時点</t>
    <phoneticPr fontId="2"/>
  </si>
  <si>
    <t>平成2</t>
    <rPh sb="0" eb="2">
      <t>ヘイセイ</t>
    </rPh>
    <phoneticPr fontId="6"/>
  </si>
  <si>
    <t>令和2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</si>
</sst>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);[Red]\(#,##0\)"/>
    <numFmt numFmtId="178" formatCode="0.0_ "/>
  </numFmts>
  <fonts count="26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26" borderId="2" applyNumberFormat="0" applyAlignment="0" applyProtection="0"/>
    <xf numFmtId="0" fontId="12" fillId="27" borderId="0" applyNumberFormat="0" applyBorder="0" applyAlignment="0" applyProtection="0"/>
    <xf numFmtId="9" fontId="8" fillId="0" borderId="0" applyFont="0" applyFill="0" applyBorder="0" applyAlignment="0" applyProtection="0">
      <alignment vertical="center"/>
    </xf>
    <xf numFmtId="0" fontId="8" fillId="28" borderId="3" applyNumberFormat="0" applyFont="0" applyAlignment="0" applyProtection="0"/>
    <xf numFmtId="0" fontId="13" fillId="0" borderId="4" applyNumberFormat="0" applyFill="0" applyAlignment="0" applyProtection="0"/>
    <xf numFmtId="0" fontId="14" fillId="29" borderId="0" applyNumberFormat="0" applyBorder="0" applyAlignment="0" applyProtection="0"/>
    <xf numFmtId="0" fontId="15" fillId="30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30" borderId="10" applyNumberFormat="0" applyAlignment="0" applyProtection="0"/>
    <xf numFmtId="0" fontId="22" fillId="0" borderId="0" applyNumberFormat="0" applyFill="0" applyBorder="0" applyAlignment="0" applyProtection="0"/>
    <xf numFmtId="0" fontId="23" fillId="31" borderId="5" applyNumberFormat="0" applyAlignment="0" applyProtection="0"/>
    <xf numFmtId="0" fontId="8" fillId="0" borderId="0">
      <alignment vertical="center"/>
    </xf>
    <xf numFmtId="0" fontId="8" fillId="0" borderId="0"/>
    <xf numFmtId="0" fontId="24" fillId="32" borderId="0" applyNumberFormat="0" applyBorder="0" applyAlignment="0" applyProtection="0"/>
  </cellStyleXfs>
  <cellXfs count="26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/>
    </xf>
    <xf numFmtId="176" fontId="4" fillId="0" borderId="1" xfId="28" applyNumberFormat="1" applyFont="1" applyFill="1" applyBorder="1">
      <alignment vertical="center"/>
    </xf>
    <xf numFmtId="177" fontId="4" fillId="0" borderId="1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78" fontId="4" fillId="0" borderId="0" xfId="0" applyNumberFormat="1" applyFont="1" applyFill="1" applyBorder="1">
      <alignment vertical="center"/>
    </xf>
    <xf numFmtId="177" fontId="4" fillId="0" borderId="0" xfId="0" applyNumberFormat="1" applyFont="1" applyFill="1" applyBorder="1">
      <alignment vertical="center"/>
    </xf>
    <xf numFmtId="176" fontId="4" fillId="0" borderId="0" xfId="28" applyNumberFormat="1" applyFont="1" applyFill="1">
      <alignment vertical="center"/>
    </xf>
    <xf numFmtId="0" fontId="25" fillId="0" borderId="0" xfId="0" applyFont="1" applyFill="1">
      <alignment vertical="center"/>
    </xf>
    <xf numFmtId="0" fontId="8" fillId="0" borderId="0" xfId="43" applyNumberFormat="1"/>
    <xf numFmtId="0" fontId="8" fillId="0" borderId="0" xfId="43" applyNumberFormat="1"/>
    <xf numFmtId="0" fontId="8" fillId="0" borderId="0" xfId="43" applyNumberFormat="1"/>
    <xf numFmtId="0" fontId="8" fillId="0" borderId="0" xfId="43" applyNumberFormat="1"/>
    <xf numFmtId="0" fontId="8" fillId="0" borderId="0" xfId="43" applyNumberFormat="1"/>
    <xf numFmtId="0" fontId="0" fillId="0" borderId="0" xfId="0" applyNumberFormat="1" applyAlignment="1"/>
    <xf numFmtId="0" fontId="4" fillId="0" borderId="0" xfId="28" applyNumberFormat="1" applyFont="1" applyFill="1">
      <alignment vertical="center"/>
    </xf>
    <xf numFmtId="0" fontId="4" fillId="0" borderId="0" xfId="0" applyNumberFormat="1" applyFont="1" applyFill="1">
      <alignment vertical="center"/>
    </xf>
    <xf numFmtId="1" fontId="8" fillId="0" borderId="0" xfId="43" applyNumberFormat="1"/>
    <xf numFmtId="176" fontId="4" fillId="0" borderId="0" xfId="28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パーセント" xfId="28" builtinId="5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3" xfId="43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1.xml"/><Relationship Id="rId6" Type="http://schemas.openxmlformats.org/officeDocument/2006/relationships/chartUserShapes" Target="../drawings/drawing2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2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世界の新造船建造量の推移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920384951881"/>
          <c:y val="4.9639727549537459E-2"/>
          <c:w val="0.85375240594925639"/>
          <c:h val="0.88981438233802246"/>
        </c:manualLayout>
      </c:layout>
      <c:barChart>
        <c:barDir val="col"/>
        <c:grouping val="stacked"/>
        <c:varyColors val="0"/>
        <c:ser>
          <c:idx val="0"/>
          <c:order val="0"/>
          <c:tx>
            <c:v>日本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38.3%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86-4BA1-A779-6CE819467C73}"/>
                </c:ext>
              </c:extLst>
            </c:dLbl>
            <c:dLbl>
              <c:idx val="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41.5%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86-4BA1-A779-6CE819467C73}"/>
                </c:ext>
              </c:extLst>
            </c:dLbl>
            <c:dLbl>
              <c:idx val="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43.5%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886-4BA1-A779-6CE819467C73}"/>
                </c:ext>
              </c:extLst>
            </c:dLbl>
            <c:dLbl>
              <c:idx val="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41.1%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886-4BA1-A779-6CE819467C73}"/>
                </c:ext>
              </c:extLst>
            </c:dLbl>
            <c:dLbl>
              <c:idx val="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43.3%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886-4BA1-A779-6CE819467C73}"/>
                </c:ext>
              </c:extLst>
            </c:dLbl>
            <c:dLbl>
              <c:idx val="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43.6%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886-4BA1-A779-6CE819467C73}"/>
                </c:ext>
              </c:extLst>
            </c:dLbl>
            <c:dLbl>
              <c:idx val="6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40.0%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886-4BA1-A779-6CE819467C73}"/>
                </c:ext>
              </c:extLst>
            </c:dLbl>
            <c:dLbl>
              <c:idx val="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39.2%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886-4BA1-A779-6CE819467C73}"/>
                </c:ext>
              </c:extLst>
            </c:dLbl>
            <c:dLbl>
              <c:idx val="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38.3%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886-4BA1-A779-6CE819467C73}"/>
                </c:ext>
              </c:extLst>
            </c:dLbl>
            <c:dLbl>
              <c:idx val="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39.2%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886-4BA1-A779-6CE819467C73}"/>
                </c:ext>
              </c:extLst>
            </c:dLbl>
            <c:dLbl>
              <c:idx val="1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38.8%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886-4BA1-A779-6CE819467C73}"/>
                </c:ext>
              </c:extLst>
            </c:dLbl>
            <c:dLbl>
              <c:idx val="1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37.1%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886-4BA1-A779-6CE819467C73}"/>
                </c:ext>
              </c:extLst>
            </c:dLbl>
            <c:dLbl>
              <c:idx val="1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37.1%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886-4BA1-A779-6CE819467C73}"/>
                </c:ext>
              </c:extLst>
            </c:dLbl>
            <c:dLbl>
              <c:idx val="1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34.6%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886-4BA1-A779-6CE819467C73}"/>
                </c:ext>
              </c:extLst>
            </c:dLbl>
            <c:dLbl>
              <c:idx val="1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34.1%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886-4BA1-A779-6CE819467C73}"/>
                </c:ext>
              </c:extLst>
            </c:dLbl>
            <c:dLbl>
              <c:idx val="1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34.7%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886-4BA1-A779-6CE819467C73}"/>
                </c:ext>
              </c:extLst>
            </c:dLbl>
            <c:dLbl>
              <c:idx val="16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33.7%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886-4BA1-A779-6CE819467C73}"/>
                </c:ext>
              </c:extLst>
            </c:dLbl>
            <c:dLbl>
              <c:idx val="1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33.8%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886-4BA1-A779-6CE819467C73}"/>
                </c:ext>
              </c:extLst>
            </c:dLbl>
            <c:dLbl>
              <c:idx val="1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29.4%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886-4BA1-A779-6CE819467C73}"/>
                </c:ext>
              </c:extLst>
            </c:dLbl>
            <c:dLbl>
              <c:idx val="1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26.9%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886-4BA1-A779-6CE819467C73}"/>
                </c:ext>
              </c:extLst>
            </c:dLbl>
            <c:dLbl>
              <c:idx val="2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23.7%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886-4BA1-A779-6CE819467C73}"/>
                </c:ext>
              </c:extLst>
            </c:dLbl>
            <c:dLbl>
              <c:idx val="2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20.3%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886-4BA1-A779-6CE819467C73}"/>
                </c:ext>
              </c:extLst>
            </c:dLbl>
            <c:dLbl>
              <c:idx val="2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18.4%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886-4BA1-A779-6CE819467C73}"/>
                </c:ext>
              </c:extLst>
            </c:dLbl>
            <c:dLbl>
              <c:idx val="2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17.7%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886-4BA1-A779-6CE819467C73}"/>
                </c:ext>
              </c:extLst>
            </c:dLbl>
            <c:dLbl>
              <c:idx val="2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20.0%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886-4BA1-A779-6CE819467C73}"/>
                </c:ext>
              </c:extLst>
            </c:dLbl>
            <c:dLbl>
              <c:idx val="2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20.2%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1886-4BA1-A779-6CE819467C73}"/>
                </c:ext>
              </c:extLst>
            </c:dLbl>
            <c:dLbl>
              <c:idx val="26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18.7%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1886-4BA1-A779-6CE819467C73}"/>
                </c:ext>
              </c:extLst>
            </c:dLbl>
            <c:dLbl>
              <c:idx val="2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19.4%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1886-4BA1-A779-6CE819467C73}"/>
                </c:ext>
              </c:extLst>
            </c:dLbl>
            <c:dLbl>
              <c:idx val="2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19.3%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1886-4BA1-A779-6CE819467C73}"/>
                </c:ext>
              </c:extLst>
            </c:dLbl>
            <c:dLbl>
              <c:idx val="2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24.6%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1886-4BA1-A779-6CE819467C73}"/>
                </c:ext>
              </c:extLst>
            </c:dLbl>
            <c:dLbl>
              <c:idx val="3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23.7%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1886-4BA1-A779-6CE819467C73}"/>
                </c:ext>
              </c:extLst>
            </c:dLbl>
            <c:dLbl>
              <c:idx val="3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21.8%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1886-4BA1-A779-6CE819467C73}"/>
                </c:ext>
              </c:extLst>
            </c:dLbl>
            <c:dLbl>
              <c:idx val="3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>
                        <a:ln w="3175"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ln w="3175">
                          <a:noFill/>
                        </a:ln>
                        <a:solidFill>
                          <a:schemeClr val="tx1"/>
                        </a:solidFill>
                      </a:rPr>
                      <a:t>17.5%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  <a:softEdge rad="254000"/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1886-4BA1-A779-6CE819467C73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886-4BA1-A779-6CE819467C7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令和5年版白書!$A$10:$A$42</c:f>
              <c:strCache>
                <c:ptCount val="33"/>
                <c:pt idx="0">
                  <c:v>平成2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令和元</c:v>
                </c:pt>
                <c:pt idx="30">
                  <c:v>令和2</c:v>
                </c:pt>
                <c:pt idx="31">
                  <c:v>3</c:v>
                </c:pt>
                <c:pt idx="32">
                  <c:v>4</c:v>
                </c:pt>
              </c:strCache>
            </c:strRef>
          </c:cat>
          <c:val>
            <c:numRef>
              <c:f>令和5年版白書!$S$15:$S$47</c:f>
              <c:numCache>
                <c:formatCode>General</c:formatCode>
                <c:ptCount val="33"/>
                <c:pt idx="0">
                  <c:v>6976656</c:v>
                </c:pt>
                <c:pt idx="1">
                  <c:v>7708133</c:v>
                </c:pt>
                <c:pt idx="2">
                  <c:v>7878272</c:v>
                </c:pt>
                <c:pt idx="3">
                  <c:v>9304263</c:v>
                </c:pt>
                <c:pt idx="4">
                  <c:v>8737855</c:v>
                </c:pt>
                <c:pt idx="5">
                  <c:v>9411312</c:v>
                </c:pt>
                <c:pt idx="6">
                  <c:v>10337887</c:v>
                </c:pt>
                <c:pt idx="7">
                  <c:v>10142979</c:v>
                </c:pt>
                <c:pt idx="8">
                  <c:v>10419128</c:v>
                </c:pt>
                <c:pt idx="9">
                  <c:v>11204771</c:v>
                </c:pt>
                <c:pt idx="10">
                  <c:v>12192795</c:v>
                </c:pt>
                <c:pt idx="11">
                  <c:v>12031274</c:v>
                </c:pt>
                <c:pt idx="12">
                  <c:v>12026550</c:v>
                </c:pt>
                <c:pt idx="13">
                  <c:v>12904525</c:v>
                </c:pt>
                <c:pt idx="14">
                  <c:v>14645089</c:v>
                </c:pt>
                <c:pt idx="15">
                  <c:v>16436740</c:v>
                </c:pt>
                <c:pt idx="16">
                  <c:v>18105687</c:v>
                </c:pt>
                <c:pt idx="17">
                  <c:v>17539211</c:v>
                </c:pt>
                <c:pt idx="18">
                  <c:v>18851877</c:v>
                </c:pt>
                <c:pt idx="19">
                  <c:v>18992265</c:v>
                </c:pt>
                <c:pt idx="20">
                  <c:v>20260545</c:v>
                </c:pt>
                <c:pt idx="21">
                  <c:v>19425477</c:v>
                </c:pt>
                <c:pt idx="22">
                  <c:v>17490072</c:v>
                </c:pt>
                <c:pt idx="23">
                  <c:v>14602612</c:v>
                </c:pt>
                <c:pt idx="24">
                  <c:v>13438477</c:v>
                </c:pt>
                <c:pt idx="25">
                  <c:v>13029015</c:v>
                </c:pt>
                <c:pt idx="26">
                  <c:v>13339091</c:v>
                </c:pt>
                <c:pt idx="27">
                  <c:v>13201058</c:v>
                </c:pt>
                <c:pt idx="28">
                  <c:v>14556812</c:v>
                </c:pt>
                <c:pt idx="29">
                  <c:v>16236824</c:v>
                </c:pt>
                <c:pt idx="30">
                  <c:v>12945242</c:v>
                </c:pt>
                <c:pt idx="31">
                  <c:v>10780842</c:v>
                </c:pt>
                <c:pt idx="32">
                  <c:v>9599407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1886-4BA1-A779-6CE819467C73}"/>
            </c:ext>
          </c:extLst>
        </c:ser>
        <c:ser>
          <c:idx val="1"/>
          <c:order val="1"/>
          <c:tx>
            <c:v>韓国</c:v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23.1%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1886-4BA1-A779-6CE819467C73}"/>
                </c:ext>
              </c:extLst>
            </c:dLbl>
            <c:dLbl>
              <c:idx val="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20.7%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1886-4BA1-A779-6CE819467C73}"/>
                </c:ext>
              </c:extLst>
            </c:dLbl>
            <c:dLbl>
              <c:idx val="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21.2%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1886-4BA1-A779-6CE819467C73}"/>
                </c:ext>
              </c:extLst>
            </c:dLbl>
            <c:dLbl>
              <c:idx val="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23.6%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1886-4BA1-A779-6CE819467C73}"/>
                </c:ext>
              </c:extLst>
            </c:dLbl>
            <c:dLbl>
              <c:idx val="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21.9%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1886-4BA1-A779-6CE819467C73}"/>
                </c:ext>
              </c:extLst>
            </c:dLbl>
            <c:dLbl>
              <c:idx val="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21.3%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1886-4BA1-A779-6CE819467C73}"/>
                </c:ext>
              </c:extLst>
            </c:dLbl>
            <c:dLbl>
              <c:idx val="6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1886-4BA1-A779-6CE819467C73}"/>
                </c:ext>
              </c:extLst>
            </c:dLbl>
            <c:dLbl>
              <c:idx val="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27.8%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1886-4BA1-A779-6CE819467C73}"/>
                </c:ext>
              </c:extLst>
            </c:dLbl>
            <c:dLbl>
              <c:idx val="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31.2%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1886-4BA1-A779-6CE819467C73}"/>
                </c:ext>
              </c:extLst>
            </c:dLbl>
            <c:dLbl>
              <c:idx val="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27.4%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1886-4BA1-A779-6CE819467C73}"/>
                </c:ext>
              </c:extLst>
            </c:dLbl>
            <c:dLbl>
              <c:idx val="1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33.3%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1886-4BA1-A779-6CE819467C73}"/>
                </c:ext>
              </c:extLst>
            </c:dLbl>
            <c:dLbl>
              <c:idx val="1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37.5%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1886-4BA1-A779-6CE819467C73}"/>
                </c:ext>
              </c:extLst>
            </c:dLbl>
            <c:dLbl>
              <c:idx val="1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35.9%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1886-4BA1-A779-6CE819467C73}"/>
                </c:ext>
              </c:extLst>
            </c:dLbl>
            <c:dLbl>
              <c:idx val="1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37.9%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1886-4BA1-A779-6CE819467C73}"/>
                </c:ext>
              </c:extLst>
            </c:dLbl>
            <c:dLbl>
              <c:idx val="1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37.4%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1886-4BA1-A779-6CE819467C73}"/>
                </c:ext>
              </c:extLst>
            </c:dLbl>
            <c:dLbl>
              <c:idx val="1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36.3%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1886-4BA1-A779-6CE819467C73}"/>
                </c:ext>
              </c:extLst>
            </c:dLbl>
            <c:dLbl>
              <c:idx val="16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37.9%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1886-4BA1-A779-6CE819467C73}"/>
                </c:ext>
              </c:extLst>
            </c:dLbl>
            <c:dLbl>
              <c:idx val="1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35.1%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1886-4BA1-A779-6CE819467C73}"/>
                </c:ext>
              </c:extLst>
            </c:dLbl>
            <c:dLbl>
              <c:idx val="1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35.3%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1886-4BA1-A779-6CE819467C73}"/>
                </c:ext>
              </c:extLst>
            </c:dLbl>
            <c:dLbl>
              <c:idx val="1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37.8%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1886-4BA1-A779-6CE819467C73}"/>
                </c:ext>
              </c:extLst>
            </c:dLbl>
            <c:dLbl>
              <c:idx val="2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36.3%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7-1886-4BA1-A779-6CE819467C73}"/>
                </c:ext>
              </c:extLst>
            </c:dLbl>
            <c:dLbl>
              <c:idx val="2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32.5%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1886-4BA1-A779-6CE819467C73}"/>
                </c:ext>
              </c:extLst>
            </c:dLbl>
            <c:dLbl>
              <c:idx val="2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34.2%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1886-4BA1-A779-6CE819467C73}"/>
                </c:ext>
              </c:extLst>
            </c:dLbl>
            <c:dLbl>
              <c:idx val="2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32.1%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1886-4BA1-A779-6CE819467C73}"/>
                </c:ext>
              </c:extLst>
            </c:dLbl>
            <c:dLbl>
              <c:idx val="2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34.0%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B-1886-4BA1-A779-6CE819467C73}"/>
                </c:ext>
              </c:extLst>
            </c:dLbl>
            <c:dLbl>
              <c:idx val="2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34.2%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C-1886-4BA1-A779-6CE819467C73}"/>
                </c:ext>
              </c:extLst>
            </c:dLbl>
            <c:dLbl>
              <c:idx val="26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33.9%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1886-4BA1-A779-6CE819467C73}"/>
                </c:ext>
              </c:extLst>
            </c:dLbl>
            <c:dLbl>
              <c:idx val="2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37.3%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E-1886-4BA1-A779-6CE819467C73}"/>
                </c:ext>
              </c:extLst>
            </c:dLbl>
            <c:dLbl>
              <c:idx val="2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34.6%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F-1886-4BA1-A779-6CE819467C73}"/>
                </c:ext>
              </c:extLst>
            </c:dLbl>
            <c:dLbl>
              <c:idx val="2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24.5%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0-1886-4BA1-A779-6CE819467C73}"/>
                </c:ext>
              </c:extLst>
            </c:dLbl>
            <c:dLbl>
              <c:idx val="3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31.9%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1-1886-4BA1-A779-6CE819467C73}"/>
                </c:ext>
              </c:extLst>
            </c:dLbl>
            <c:dLbl>
              <c:idx val="3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31.1%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2-1886-4BA1-A779-6CE819467C73}"/>
                </c:ext>
              </c:extLst>
            </c:dLbl>
            <c:dLbl>
              <c:idx val="3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32.0%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3-1886-4BA1-A779-6CE819467C73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1886-4BA1-A779-6CE819467C7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令和5年版白書!$A$10:$A$42</c:f>
              <c:strCache>
                <c:ptCount val="33"/>
                <c:pt idx="0">
                  <c:v>平成2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令和元</c:v>
                </c:pt>
                <c:pt idx="30">
                  <c:v>令和2</c:v>
                </c:pt>
                <c:pt idx="31">
                  <c:v>3</c:v>
                </c:pt>
                <c:pt idx="32">
                  <c:v>4</c:v>
                </c:pt>
              </c:strCache>
            </c:strRef>
          </c:cat>
          <c:val>
            <c:numRef>
              <c:f>令和5年版白書!$T$15:$T$47</c:f>
              <c:numCache>
                <c:formatCode>General</c:formatCode>
                <c:ptCount val="33"/>
                <c:pt idx="0">
                  <c:v>3483009</c:v>
                </c:pt>
                <c:pt idx="1">
                  <c:v>3754812</c:v>
                </c:pt>
                <c:pt idx="2">
                  <c:v>4532675</c:v>
                </c:pt>
                <c:pt idx="3">
                  <c:v>4696859</c:v>
                </c:pt>
                <c:pt idx="4">
                  <c:v>4258114</c:v>
                </c:pt>
                <c:pt idx="5">
                  <c:v>6333000</c:v>
                </c:pt>
                <c:pt idx="6">
                  <c:v>7336065</c:v>
                </c:pt>
                <c:pt idx="7">
                  <c:v>8253195</c:v>
                </c:pt>
                <c:pt idx="8">
                  <c:v>7294250</c:v>
                </c:pt>
                <c:pt idx="9">
                  <c:v>9613026</c:v>
                </c:pt>
                <c:pt idx="10">
                  <c:v>12313985</c:v>
                </c:pt>
                <c:pt idx="11">
                  <c:v>11666621</c:v>
                </c:pt>
                <c:pt idx="12">
                  <c:v>13182447</c:v>
                </c:pt>
                <c:pt idx="13">
                  <c:v>14171376</c:v>
                </c:pt>
                <c:pt idx="14">
                  <c:v>15296510</c:v>
                </c:pt>
                <c:pt idx="15">
                  <c:v>18509969</c:v>
                </c:pt>
                <c:pt idx="16">
                  <c:v>18800640</c:v>
                </c:pt>
                <c:pt idx="17">
                  <c:v>21070790</c:v>
                </c:pt>
                <c:pt idx="18">
                  <c:v>26564269</c:v>
                </c:pt>
                <c:pt idx="19">
                  <c:v>29103187</c:v>
                </c:pt>
                <c:pt idx="20">
                  <c:v>32428364</c:v>
                </c:pt>
                <c:pt idx="21">
                  <c:v>36084683</c:v>
                </c:pt>
                <c:pt idx="22">
                  <c:v>31794036</c:v>
                </c:pt>
                <c:pt idx="23">
                  <c:v>24825094</c:v>
                </c:pt>
                <c:pt idx="24">
                  <c:v>22819231</c:v>
                </c:pt>
                <c:pt idx="25">
                  <c:v>23645043</c:v>
                </c:pt>
                <c:pt idx="26">
                  <c:v>25628673</c:v>
                </c:pt>
                <c:pt idx="27">
                  <c:v>23701719</c:v>
                </c:pt>
                <c:pt idx="28">
                  <c:v>14470026</c:v>
                </c:pt>
                <c:pt idx="29">
                  <c:v>21864585</c:v>
                </c:pt>
                <c:pt idx="30">
                  <c:v>18505059</c:v>
                </c:pt>
                <c:pt idx="31">
                  <c:v>19666900</c:v>
                </c:pt>
                <c:pt idx="32">
                  <c:v>16255258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5-1886-4BA1-A779-6CE819467C73}"/>
            </c:ext>
          </c:extLst>
        </c:ser>
        <c:ser>
          <c:idx val="2"/>
          <c:order val="2"/>
          <c:tx>
            <c:v>欧州</c:v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20.8%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6-1886-4BA1-A779-6CE819467C73}"/>
                </c:ext>
              </c:extLst>
            </c:dLbl>
            <c:dLbl>
              <c:idx val="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20.8%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7-1886-4BA1-A779-6CE819467C73}"/>
                </c:ext>
              </c:extLst>
            </c:dLbl>
            <c:dLbl>
              <c:idx val="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20.3%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8-1886-4BA1-A779-6CE819467C73}"/>
                </c:ext>
              </c:extLst>
            </c:dLbl>
            <c:dLbl>
              <c:idx val="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21.8%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9-1886-4BA1-A779-6CE819467C73}"/>
                </c:ext>
              </c:extLst>
            </c:dLbl>
            <c:dLbl>
              <c:idx val="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21.9%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A-1886-4BA1-A779-6CE819467C73}"/>
                </c:ext>
              </c:extLst>
            </c:dLbl>
            <c:dLbl>
              <c:idx val="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20.7%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B-1886-4BA1-A779-6CE819467C73}"/>
                </c:ext>
              </c:extLst>
            </c:dLbl>
            <c:dLbl>
              <c:idx val="6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20.8%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C-1886-4BA1-A779-6CE819467C73}"/>
                </c:ext>
              </c:extLst>
            </c:dLbl>
            <c:dLbl>
              <c:idx val="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21.3%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D-1886-4BA1-A779-6CE819467C73}"/>
                </c:ext>
              </c:extLst>
            </c:dLbl>
            <c:dLbl>
              <c:idx val="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17.5%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E-1886-4BA1-A779-6CE819467C73}"/>
                </c:ext>
              </c:extLst>
            </c:dLbl>
            <c:dLbl>
              <c:idx val="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19.3%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F-1886-4BA1-A779-6CE819467C73}"/>
                </c:ext>
              </c:extLst>
            </c:dLbl>
            <c:dLbl>
              <c:idx val="1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16.2%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0-1886-4BA1-A779-6CE819467C73}"/>
                </c:ext>
              </c:extLst>
            </c:dLbl>
            <c:dLbl>
              <c:idx val="1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14.3%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1-1886-4BA1-A779-6CE819467C73}"/>
                </c:ext>
              </c:extLst>
            </c:dLbl>
            <c:dLbl>
              <c:idx val="1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14.7%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2-1886-4BA1-A779-6CE819467C73}"/>
                </c:ext>
              </c:extLst>
            </c:dLbl>
            <c:dLbl>
              <c:idx val="1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13.9%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3-1886-4BA1-A779-6CE819467C73}"/>
                </c:ext>
              </c:extLst>
            </c:dLbl>
            <c:dLbl>
              <c:idx val="1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12.0%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4-1886-4BA1-A779-6CE819467C73}"/>
                </c:ext>
              </c:extLst>
            </c:dLbl>
            <c:dLbl>
              <c:idx val="1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11.2%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5-1886-4BA1-A779-6CE819467C73}"/>
                </c:ext>
              </c:extLst>
            </c:dLbl>
            <c:dLbl>
              <c:idx val="16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9.0%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6-1886-4BA1-A779-6CE819467C73}"/>
                </c:ext>
              </c:extLst>
            </c:dLbl>
            <c:dLbl>
              <c:idx val="1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9.7%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7-1886-4BA1-A779-6CE819467C73}"/>
                </c:ext>
              </c:extLst>
            </c:dLbl>
            <c:dLbl>
              <c:idx val="1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10.1%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8-1886-4BA1-A779-6CE819467C73}"/>
                </c:ext>
              </c:extLst>
            </c:dLbl>
            <c:dLbl>
              <c:idx val="1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8.2%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9-1886-4BA1-A779-6CE819467C73}"/>
                </c:ext>
              </c:extLst>
            </c:dLbl>
            <c:dLbl>
              <c:idx val="2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5.4%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A-1886-4BA1-A779-6CE819467C73}"/>
                </c:ext>
              </c:extLst>
            </c:dLbl>
            <c:dLbl>
              <c:idx val="2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4.5%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B-1886-4BA1-A779-6CE819467C73}"/>
                </c:ext>
              </c:extLst>
            </c:dLbl>
            <c:dLbl>
              <c:idx val="2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C-1886-4BA1-A779-6CE819467C73}"/>
                </c:ext>
              </c:extLst>
            </c:dLbl>
            <c:dLbl>
              <c:idx val="2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D-1886-4BA1-A779-6CE819467C73}"/>
                </c:ext>
              </c:extLst>
            </c:dLbl>
            <c:dLbl>
              <c:idx val="2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E-1886-4BA1-A779-6CE819467C73}"/>
                </c:ext>
              </c:extLst>
            </c:dLbl>
            <c:dLbl>
              <c:idx val="2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F-1886-4BA1-A779-6CE819467C73}"/>
                </c:ext>
              </c:extLst>
            </c:dLbl>
            <c:dLbl>
              <c:idx val="26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0-1886-4BA1-A779-6CE819467C73}"/>
                </c:ext>
              </c:extLst>
            </c:dLbl>
            <c:dLbl>
              <c:idx val="2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1-1886-4BA1-A779-6CE819467C73}"/>
                </c:ext>
              </c:extLst>
            </c:dLbl>
            <c:dLbl>
              <c:idx val="2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2-1886-4BA1-A779-6CE819467C73}"/>
                </c:ext>
              </c:extLst>
            </c:dLbl>
            <c:dLbl>
              <c:idx val="2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3-1886-4BA1-A779-6CE819467C73}"/>
                </c:ext>
              </c:extLst>
            </c:dLbl>
            <c:dLbl>
              <c:idx val="3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4-1886-4BA1-A779-6CE819467C73}"/>
                </c:ext>
              </c:extLst>
            </c:dLbl>
            <c:dLbl>
              <c:idx val="3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5-1886-4BA1-A779-6CE819467C73}"/>
                </c:ext>
              </c:extLst>
            </c:dLbl>
            <c:dLbl>
              <c:idx val="3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6-1886-4BA1-A779-6CE819467C73}"/>
                </c:ext>
              </c:extLst>
            </c:dLbl>
            <c:dLbl>
              <c:idx val="3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/>
                    </a:pPr>
                    <a:r>
                      <a:rPr lang="en-US" altLang="ja-JP"/>
                      <a:t>4.3%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1886-4BA1-A779-6CE819467C7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令和5年版白書!$A$10:$A$42</c:f>
              <c:strCache>
                <c:ptCount val="33"/>
                <c:pt idx="0">
                  <c:v>平成2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令和元</c:v>
                </c:pt>
                <c:pt idx="30">
                  <c:v>令和2</c:v>
                </c:pt>
                <c:pt idx="31">
                  <c:v>3</c:v>
                </c:pt>
                <c:pt idx="32">
                  <c:v>4</c:v>
                </c:pt>
              </c:strCache>
            </c:strRef>
          </c:cat>
          <c:val>
            <c:numRef>
              <c:f>令和5年版白書!$U$15:$U$47</c:f>
              <c:numCache>
                <c:formatCode>General</c:formatCode>
                <c:ptCount val="33"/>
                <c:pt idx="0">
                  <c:v>3497210</c:v>
                </c:pt>
                <c:pt idx="1">
                  <c:v>3597178</c:v>
                </c:pt>
                <c:pt idx="2">
                  <c:v>4185253</c:v>
                </c:pt>
                <c:pt idx="3">
                  <c:v>4713763</c:v>
                </c:pt>
                <c:pt idx="4">
                  <c:v>4148677</c:v>
                </c:pt>
                <c:pt idx="5">
                  <c:v>4897917</c:v>
                </c:pt>
                <c:pt idx="6">
                  <c:v>5634595</c:v>
                </c:pt>
                <c:pt idx="7">
                  <c:v>4636244</c:v>
                </c:pt>
                <c:pt idx="8">
                  <c:v>5136065</c:v>
                </c:pt>
                <c:pt idx="9">
                  <c:v>4666007</c:v>
                </c:pt>
                <c:pt idx="10">
                  <c:v>4701649</c:v>
                </c:pt>
                <c:pt idx="11">
                  <c:v>4756987</c:v>
                </c:pt>
                <c:pt idx="12">
                  <c:v>4837485</c:v>
                </c:pt>
                <c:pt idx="13">
                  <c:v>4555255</c:v>
                </c:pt>
                <c:pt idx="14">
                  <c:v>4728422</c:v>
                </c:pt>
                <c:pt idx="15">
                  <c:v>4399018</c:v>
                </c:pt>
                <c:pt idx="16">
                  <c:v>5245504</c:v>
                </c:pt>
                <c:pt idx="17">
                  <c:v>6068855</c:v>
                </c:pt>
                <c:pt idx="18">
                  <c:v>5729890</c:v>
                </c:pt>
                <c:pt idx="19">
                  <c:v>4340467</c:v>
                </c:pt>
                <c:pt idx="20">
                  <c:v>4453121</c:v>
                </c:pt>
                <c:pt idx="21">
                  <c:v>2823582</c:v>
                </c:pt>
                <c:pt idx="22">
                  <c:v>2222000</c:v>
                </c:pt>
                <c:pt idx="23">
                  <c:v>1924587</c:v>
                </c:pt>
                <c:pt idx="24">
                  <c:v>1916576</c:v>
                </c:pt>
                <c:pt idx="25">
                  <c:v>1732410</c:v>
                </c:pt>
                <c:pt idx="26">
                  <c:v>2811955</c:v>
                </c:pt>
                <c:pt idx="27">
                  <c:v>2604412</c:v>
                </c:pt>
                <c:pt idx="28">
                  <c:v>2170092</c:v>
                </c:pt>
                <c:pt idx="29">
                  <c:v>2558424</c:v>
                </c:pt>
                <c:pt idx="30">
                  <c:v>1622245</c:v>
                </c:pt>
                <c:pt idx="31">
                  <c:v>1990648</c:v>
                </c:pt>
                <c:pt idx="32">
                  <c:v>2403735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8-1886-4BA1-A779-6CE819467C73}"/>
            </c:ext>
          </c:extLst>
        </c:ser>
        <c:ser>
          <c:idx val="3"/>
          <c:order val="3"/>
          <c:tx>
            <c:v>中国</c:v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9-1886-4BA1-A779-6CE819467C7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A-1886-4BA1-A779-6CE819467C73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B-1886-4BA1-A779-6CE819467C73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C-1886-4BA1-A779-6CE819467C73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D-1886-4BA1-A779-6CE819467C73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E-1886-4BA1-A779-6CE819467C73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F-1886-4BA1-A779-6CE819467C73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0-1886-4BA1-A779-6CE819467C73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1-1886-4BA1-A779-6CE819467C73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2-1886-4BA1-A779-6CE819467C73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3-1886-4BA1-A779-6CE819467C73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4-1886-4BA1-A779-6CE819467C73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5-1886-4BA1-A779-6CE819467C73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6-1886-4BA1-A779-6CE819467C73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7-1886-4BA1-A779-6CE819467C73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8-1886-4BA1-A779-6CE819467C73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9-1886-4BA1-A779-6CE819467C73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A-1886-4BA1-A779-6CE819467C73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B-1886-4BA1-A779-6CE819467C73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C-1886-4BA1-A779-6CE819467C73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D-1886-4BA1-A779-6CE819467C73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E-1886-4BA1-A779-6CE819467C73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F-1886-4BA1-A779-6CE819467C73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0-1886-4BA1-A779-6CE819467C73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1-1886-4BA1-A779-6CE819467C73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2-1886-4BA1-A779-6CE819467C73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3-1886-4BA1-A779-6CE819467C73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4-1886-4BA1-A779-6CE819467C73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5-1886-4BA1-A779-6CE819467C73}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6-1886-4BA1-A779-6CE819467C73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7-1886-4BA1-A779-6CE819467C73}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8-1886-4BA1-A779-6CE819467C73}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9-1886-4BA1-A779-6CE819467C73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r>
                      <a:rPr lang="en-US" altLang="ja-JP"/>
                      <a:t>43.9%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8A-1886-4BA1-A779-6CE819467C7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aseline="0"/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令和5年版白書!$A$10:$A$42</c:f>
              <c:strCache>
                <c:ptCount val="33"/>
                <c:pt idx="0">
                  <c:v>平成2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令和元</c:v>
                </c:pt>
                <c:pt idx="30">
                  <c:v>令和2</c:v>
                </c:pt>
                <c:pt idx="31">
                  <c:v>3</c:v>
                </c:pt>
                <c:pt idx="32">
                  <c:v>4</c:v>
                </c:pt>
              </c:strCache>
            </c:strRef>
          </c:cat>
          <c:val>
            <c:numRef>
              <c:f>令和5年版白書!$V$15:$V$47</c:f>
              <c:numCache>
                <c:formatCode>General</c:formatCode>
                <c:ptCount val="33"/>
                <c:pt idx="0">
                  <c:v>487767</c:v>
                </c:pt>
                <c:pt idx="1">
                  <c:v>543475</c:v>
                </c:pt>
                <c:pt idx="2">
                  <c:v>679605</c:v>
                </c:pt>
                <c:pt idx="3">
                  <c:v>831867</c:v>
                </c:pt>
                <c:pt idx="4">
                  <c:v>977172</c:v>
                </c:pt>
                <c:pt idx="5">
                  <c:v>1084947</c:v>
                </c:pt>
                <c:pt idx="6">
                  <c:v>1167657</c:v>
                </c:pt>
                <c:pt idx="7">
                  <c:v>1526508</c:v>
                </c:pt>
                <c:pt idx="8">
                  <c:v>1641360</c:v>
                </c:pt>
                <c:pt idx="9">
                  <c:v>1609896</c:v>
                </c:pt>
                <c:pt idx="10">
                  <c:v>1846210</c:v>
                </c:pt>
                <c:pt idx="11">
                  <c:v>2126617</c:v>
                </c:pt>
                <c:pt idx="12">
                  <c:v>2582324</c:v>
                </c:pt>
                <c:pt idx="13">
                  <c:v>4077760</c:v>
                </c:pt>
                <c:pt idx="14">
                  <c:v>5392909</c:v>
                </c:pt>
                <c:pt idx="15">
                  <c:v>7026910</c:v>
                </c:pt>
                <c:pt idx="16">
                  <c:v>8607152</c:v>
                </c:pt>
                <c:pt idx="17">
                  <c:v>11565258</c:v>
                </c:pt>
                <c:pt idx="18">
                  <c:v>15042303</c:v>
                </c:pt>
                <c:pt idx="19">
                  <c:v>23616871</c:v>
                </c:pt>
                <c:pt idx="20">
                  <c:v>37868176</c:v>
                </c:pt>
                <c:pt idx="21">
                  <c:v>42314366</c:v>
                </c:pt>
                <c:pt idx="22">
                  <c:v>41272051</c:v>
                </c:pt>
                <c:pt idx="23">
                  <c:v>27183440</c:v>
                </c:pt>
                <c:pt idx="24">
                  <c:v>23794801</c:v>
                </c:pt>
                <c:pt idx="25">
                  <c:v>26298977</c:v>
                </c:pt>
                <c:pt idx="26">
                  <c:v>23129854</c:v>
                </c:pt>
                <c:pt idx="27">
                  <c:v>24734038</c:v>
                </c:pt>
                <c:pt idx="28">
                  <c:v>23818051</c:v>
                </c:pt>
                <c:pt idx="29">
                  <c:v>24291885</c:v>
                </c:pt>
                <c:pt idx="30">
                  <c:v>23988534</c:v>
                </c:pt>
                <c:pt idx="31">
                  <c:v>27004656</c:v>
                </c:pt>
                <c:pt idx="32">
                  <c:v>25244038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B-1886-4BA1-A779-6CE819467C73}"/>
            </c:ext>
          </c:extLst>
        </c:ser>
        <c:ser>
          <c:idx val="4"/>
          <c:order val="4"/>
          <c:tx>
            <c:v>その他</c:v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14.9%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C-1886-4BA1-A779-6CE819467C73}"/>
                </c:ext>
              </c:extLst>
            </c:dLbl>
            <c:dLbl>
              <c:idx val="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14.1%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D-1886-4BA1-A779-6CE819467C73}"/>
                </c:ext>
              </c:extLst>
            </c:dLbl>
            <c:dLbl>
              <c:idx val="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11.9%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E-1886-4BA1-A779-6CE819467C73}"/>
                </c:ext>
              </c:extLst>
            </c:dLbl>
            <c:dLbl>
              <c:idx val="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10.1%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F-1886-4BA1-A779-6CE819467C73}"/>
                </c:ext>
              </c:extLst>
            </c:dLbl>
            <c:dLbl>
              <c:idx val="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9.0%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0-1886-4BA1-A779-6CE819467C73}"/>
                </c:ext>
              </c:extLst>
            </c:dLbl>
            <c:dLbl>
              <c:idx val="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9.6%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1-1886-4BA1-A779-6CE819467C73}"/>
                </c:ext>
              </c:extLst>
            </c:dLbl>
            <c:dLbl>
              <c:idx val="6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7.8%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2-1886-4BA1-A779-6CE819467C73}"/>
                </c:ext>
              </c:extLst>
            </c:dLbl>
            <c:dLbl>
              <c:idx val="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7.3%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3-1886-4BA1-A779-6CE819467C73}"/>
                </c:ext>
              </c:extLst>
            </c:dLbl>
            <c:dLbl>
              <c:idx val="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7.2%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4-1886-4BA1-A779-6CE819467C73}"/>
                </c:ext>
              </c:extLst>
            </c:dLbl>
            <c:dLbl>
              <c:idx val="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7.9%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5-1886-4BA1-A779-6CE819467C73}"/>
                </c:ext>
              </c:extLst>
            </c:dLbl>
            <c:dLbl>
              <c:idx val="1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6.2%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6-1886-4BA1-A779-6CE819467C73}"/>
                </c:ext>
              </c:extLst>
            </c:dLbl>
            <c:dLbl>
              <c:idx val="1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5.5%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7-1886-4BA1-A779-6CE819467C73}"/>
                </c:ext>
              </c:extLst>
            </c:dLbl>
            <c:dLbl>
              <c:idx val="1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5.7%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8-1886-4BA1-A779-6CE819467C73}"/>
                </c:ext>
              </c:extLst>
            </c:dLbl>
            <c:dLbl>
              <c:idx val="1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6.1%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9-1886-4BA1-A779-6CE819467C73}"/>
                </c:ext>
              </c:extLst>
            </c:dLbl>
            <c:dLbl>
              <c:idx val="1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5.8%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A-1886-4BA1-A779-6CE819467C73}"/>
                </c:ext>
              </c:extLst>
            </c:dLbl>
            <c:dLbl>
              <c:idx val="1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5.2%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B-1886-4BA1-A779-6CE819467C73}"/>
                </c:ext>
              </c:extLst>
            </c:dLbl>
            <c:dLbl>
              <c:idx val="16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5.2%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C-1886-4BA1-A779-6CE819467C73}"/>
                </c:ext>
              </c:extLst>
            </c:dLbl>
            <c:dLbl>
              <c:idx val="1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5.5%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D-1886-4BA1-A779-6CE819467C73}"/>
                </c:ext>
              </c:extLst>
            </c:dLbl>
            <c:dLbl>
              <c:idx val="1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5.9%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E-1886-4BA1-A779-6CE819467C73}"/>
                </c:ext>
              </c:extLst>
            </c:dLbl>
            <c:dLbl>
              <c:idx val="1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5.8%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F-1886-4BA1-A779-6CE819467C73}"/>
                </c:ext>
              </c:extLst>
            </c:dLbl>
            <c:dLbl>
              <c:idx val="2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5.1%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0-1886-4BA1-A779-6CE819467C73}"/>
                </c:ext>
              </c:extLst>
            </c:dLbl>
            <c:dLbl>
              <c:idx val="2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4.7%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1-1886-4BA1-A779-6CE819467C73}"/>
                </c:ext>
              </c:extLst>
            </c:dLbl>
            <c:dLbl>
              <c:idx val="2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4.9%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2-1886-4BA1-A779-6CE819467C73}"/>
                </c:ext>
              </c:extLst>
            </c:dLbl>
            <c:dLbl>
              <c:idx val="23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6.4%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3-1886-4BA1-A779-6CE819467C73}"/>
                </c:ext>
              </c:extLst>
            </c:dLbl>
            <c:dLbl>
              <c:idx val="2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6.3%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4-1886-4BA1-A779-6CE819467C73}"/>
                </c:ext>
              </c:extLst>
            </c:dLbl>
            <c:dLbl>
              <c:idx val="25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7.0%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5-1886-4BA1-A779-6CE819467C73}"/>
                </c:ext>
              </c:extLst>
            </c:dLbl>
            <c:dLbl>
              <c:idx val="26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7.4%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6-1886-4BA1-A779-6CE819467C73}"/>
                </c:ext>
              </c:extLst>
            </c:dLbl>
            <c:dLbl>
              <c:idx val="27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5.7%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7-1886-4BA1-A779-6CE819467C73}"/>
                </c:ext>
              </c:extLst>
            </c:dLbl>
            <c:dLbl>
              <c:idx val="28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6.3%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8-1886-4BA1-A779-6CE819467C73}"/>
                </c:ext>
              </c:extLst>
            </c:dLbl>
            <c:dLbl>
              <c:idx val="29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7.2%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9-1886-4BA1-A779-6CE819467C73}"/>
                </c:ext>
              </c:extLst>
            </c:dLbl>
            <c:dLbl>
              <c:idx val="30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5.2%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A-1886-4BA1-A779-6CE819467C73}"/>
                </c:ext>
              </c:extLst>
            </c:dLbl>
            <c:dLbl>
              <c:idx val="31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4.1%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B-1886-4BA1-A779-6CE819467C73}"/>
                </c:ext>
              </c:extLst>
            </c:dLbl>
            <c:dLbl>
              <c:idx val="3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 baseline="0"/>
                    </a:pPr>
                    <a:r>
                      <a:rPr lang="en-US" altLang="ja-JP"/>
                      <a:t>3.3%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C-1886-4BA1-A779-6CE819467C73}"/>
                </c:ext>
              </c:extLst>
            </c:dLbl>
            <c:dLbl>
              <c:idx val="3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500"/>
                    </a:pPr>
                    <a:fld id="{52A16B55-80DC-4779-BC80-14F881881F64}" type="CELLRANGE">
                      <a:rPr lang="en-US" altLang="ja-JP"/>
                      <a:pPr>
                        <a:defRPr sz="500"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AD-1886-4BA1-A779-6CE819467C73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令和5年版白書!$A$10:$A$42</c:f>
              <c:strCache>
                <c:ptCount val="33"/>
                <c:pt idx="0">
                  <c:v>平成2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令和元</c:v>
                </c:pt>
                <c:pt idx="30">
                  <c:v>令和2</c:v>
                </c:pt>
                <c:pt idx="31">
                  <c:v>3</c:v>
                </c:pt>
                <c:pt idx="32">
                  <c:v>4</c:v>
                </c:pt>
              </c:strCache>
            </c:strRef>
          </c:cat>
          <c:val>
            <c:numRef>
              <c:f>令和5年版白書!$W$15:$W$47</c:f>
              <c:numCache>
                <c:formatCode>General</c:formatCode>
                <c:ptCount val="33"/>
                <c:pt idx="0">
                  <c:v>2368235</c:v>
                </c:pt>
                <c:pt idx="1">
                  <c:v>2139925</c:v>
                </c:pt>
                <c:pt idx="2">
                  <c:v>1932707</c:v>
                </c:pt>
                <c:pt idx="3">
                  <c:v>1962749</c:v>
                </c:pt>
                <c:pt idx="4">
                  <c:v>1926757</c:v>
                </c:pt>
                <c:pt idx="5">
                  <c:v>1829593</c:v>
                </c:pt>
                <c:pt idx="6">
                  <c:v>1927611</c:v>
                </c:pt>
                <c:pt idx="7">
                  <c:v>1897006</c:v>
                </c:pt>
                <c:pt idx="8">
                  <c:v>2096857</c:v>
                </c:pt>
                <c:pt idx="9">
                  <c:v>1801367</c:v>
                </c:pt>
                <c:pt idx="10">
                  <c:v>1814456</c:v>
                </c:pt>
                <c:pt idx="11">
                  <c:v>1854829</c:v>
                </c:pt>
                <c:pt idx="12">
                  <c:v>2119589</c:v>
                </c:pt>
                <c:pt idx="13">
                  <c:v>2206285</c:v>
                </c:pt>
                <c:pt idx="14">
                  <c:v>2187572</c:v>
                </c:pt>
                <c:pt idx="15">
                  <c:v>2537266</c:v>
                </c:pt>
                <c:pt idx="16">
                  <c:v>2943741</c:v>
                </c:pt>
                <c:pt idx="17">
                  <c:v>3528362</c:v>
                </c:pt>
                <c:pt idx="18">
                  <c:v>4077416</c:v>
                </c:pt>
                <c:pt idx="19">
                  <c:v>4127681</c:v>
                </c:pt>
                <c:pt idx="20">
                  <c:v>4725302</c:v>
                </c:pt>
                <c:pt idx="21">
                  <c:v>5169792</c:v>
                </c:pt>
                <c:pt idx="22">
                  <c:v>6295054</c:v>
                </c:pt>
                <c:pt idx="23">
                  <c:v>4588855</c:v>
                </c:pt>
                <c:pt idx="24">
                  <c:v>4681404</c:v>
                </c:pt>
                <c:pt idx="25">
                  <c:v>5199096</c:v>
                </c:pt>
                <c:pt idx="26">
                  <c:v>3901845</c:v>
                </c:pt>
                <c:pt idx="27">
                  <c:v>4313618</c:v>
                </c:pt>
                <c:pt idx="28">
                  <c:v>4244438</c:v>
                </c:pt>
                <c:pt idx="29">
                  <c:v>3560629</c:v>
                </c:pt>
                <c:pt idx="30">
                  <c:v>2485087</c:v>
                </c:pt>
                <c:pt idx="31">
                  <c:v>2064983</c:v>
                </c:pt>
                <c:pt idx="32">
                  <c:v>2057415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E-1886-4BA1-A779-6CE819467C73}"/>
            </c:ext>
          </c:extLst>
        </c:ser>
        <c:ser>
          <c:idx val="5"/>
          <c:order val="5"/>
          <c:spPr>
            <a:noFill/>
            <a:ln w="25400">
              <a:noFill/>
            </a:ln>
          </c:spPr>
          <c:invertIfNegative val="0"/>
          <c:dLbls>
            <c:numFmt formatCode="0_);\(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令和5年版白書!$A$10:$A$42</c:f>
              <c:strCache>
                <c:ptCount val="33"/>
                <c:pt idx="0">
                  <c:v>平成2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令和元</c:v>
                </c:pt>
                <c:pt idx="30">
                  <c:v>令和2</c:v>
                </c:pt>
                <c:pt idx="31">
                  <c:v>3</c:v>
                </c:pt>
                <c:pt idx="32">
                  <c:v>4</c:v>
                </c:pt>
              </c:strCache>
            </c:strRef>
          </c:cat>
          <c:val>
            <c:numRef>
              <c:f>令和5年版白書!$X$15:$X$47</c:f>
              <c:numCache>
                <c:formatCode>General</c:formatCode>
                <c:ptCount val="33"/>
                <c:pt idx="0">
                  <c:v>16812877</c:v>
                </c:pt>
                <c:pt idx="1">
                  <c:v>17743523</c:v>
                </c:pt>
                <c:pt idx="2">
                  <c:v>19208512</c:v>
                </c:pt>
                <c:pt idx="3">
                  <c:v>21509501</c:v>
                </c:pt>
                <c:pt idx="4">
                  <c:v>20048575</c:v>
                </c:pt>
                <c:pt idx="5">
                  <c:v>23556769</c:v>
                </c:pt>
                <c:pt idx="6">
                  <c:v>26403815</c:v>
                </c:pt>
                <c:pt idx="7">
                  <c:v>26455932</c:v>
                </c:pt>
                <c:pt idx="8">
                  <c:v>26587660</c:v>
                </c:pt>
                <c:pt idx="9">
                  <c:v>28895067</c:v>
                </c:pt>
                <c:pt idx="10">
                  <c:v>32869095</c:v>
                </c:pt>
                <c:pt idx="11">
                  <c:v>32436328</c:v>
                </c:pt>
                <c:pt idx="12">
                  <c:v>34748395</c:v>
                </c:pt>
                <c:pt idx="13">
                  <c:v>37915201</c:v>
                </c:pt>
                <c:pt idx="14">
                  <c:v>42250502</c:v>
                </c:pt>
                <c:pt idx="15">
                  <c:v>48909903</c:v>
                </c:pt>
                <c:pt idx="16">
                  <c:v>53702724</c:v>
                </c:pt>
                <c:pt idx="17">
                  <c:v>59772476</c:v>
                </c:pt>
                <c:pt idx="18">
                  <c:v>70265755</c:v>
                </c:pt>
                <c:pt idx="19">
                  <c:v>80180471</c:v>
                </c:pt>
                <c:pt idx="20">
                  <c:v>99735508</c:v>
                </c:pt>
                <c:pt idx="21">
                  <c:v>105817900</c:v>
                </c:pt>
                <c:pt idx="22">
                  <c:v>99073213</c:v>
                </c:pt>
                <c:pt idx="23">
                  <c:v>73124588</c:v>
                </c:pt>
                <c:pt idx="24">
                  <c:v>66650489</c:v>
                </c:pt>
                <c:pt idx="25">
                  <c:v>69904541</c:v>
                </c:pt>
                <c:pt idx="26">
                  <c:v>68811418</c:v>
                </c:pt>
                <c:pt idx="27">
                  <c:v>68554845</c:v>
                </c:pt>
                <c:pt idx="28">
                  <c:v>59259419</c:v>
                </c:pt>
                <c:pt idx="29">
                  <c:v>68512347</c:v>
                </c:pt>
                <c:pt idx="30">
                  <c:v>59546167</c:v>
                </c:pt>
                <c:pt idx="31">
                  <c:v>61508029</c:v>
                </c:pt>
                <c:pt idx="32">
                  <c:v>55559853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D2-1886-4BA1-A779-6CE819467C73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1651051288"/>
        <c:axId val="1"/>
      </c:barChart>
      <c:catAx>
        <c:axId val="165105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51051288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4.5398278703534148E-2"/>
                <c:y val="2.301692105392335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 dirty="0"/>
                    <a:t>万総トン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2748242758877515"/>
          <c:y val="5.8324134185285342E-2"/>
          <c:w val="0.32777173399606924"/>
          <c:h val="2.460596008583854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6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世界の新造船建造量の推移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920384951881"/>
          <c:y val="4.9639727549537459E-2"/>
          <c:w val="0.85375240594925639"/>
          <c:h val="0.88981438233802246"/>
        </c:manualLayout>
      </c:layout>
      <c:barChart>
        <c:barDir val="col"/>
        <c:grouping val="stacked"/>
        <c:varyColors val="0"/>
        <c:ser>
          <c:idx val="0"/>
          <c:order val="0"/>
          <c:tx>
            <c:v>日本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47.7%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0-BA25-47A9-A030-D50F815C7973}"/>
                </c:ext>
              </c:extLst>
            </c:dLbl>
            <c:dLbl>
              <c:idx val="1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53.9%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1-BA25-47A9-A030-D50F815C7973}"/>
                </c:ext>
              </c:extLst>
            </c:dLbl>
            <c:dLbl>
              <c:idx val="2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41.8%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2-BA25-47A9-A030-D50F815C7973}"/>
                </c:ext>
              </c:extLst>
            </c:dLbl>
            <c:dLbl>
              <c:idx val="3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31.8%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BA25-47A9-A030-D50F815C7973}"/>
                </c:ext>
              </c:extLst>
            </c:dLbl>
            <c:dLbl>
              <c:idx val="4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34.4%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4-BA25-47A9-A030-D50F815C7973}"/>
                </c:ext>
              </c:extLst>
            </c:dLbl>
            <c:dLbl>
              <c:idx val="5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40.7%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5-BA25-47A9-A030-D50F815C7973}"/>
                </c:ext>
              </c:extLst>
            </c:dLbl>
            <c:dLbl>
              <c:idx val="6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36.4%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6-BA25-47A9-A030-D50F815C7973}"/>
                </c:ext>
              </c:extLst>
            </c:dLbl>
            <c:dLbl>
              <c:idx val="7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45.3%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7-BA25-47A9-A030-D50F815C7973}"/>
                </c:ext>
              </c:extLst>
            </c:dLbl>
            <c:dLbl>
              <c:idx val="8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39.0%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8-BA25-47A9-A030-D50F815C7973}"/>
                </c:ext>
              </c:extLst>
            </c:dLbl>
            <c:dLbl>
              <c:idx val="9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38.5%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9-BA25-47A9-A030-D50F815C7973}"/>
                </c:ext>
              </c:extLst>
            </c:dLbl>
            <c:dLbl>
              <c:idx val="10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32.1%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A-BA25-47A9-A030-D50F815C7973}"/>
                </c:ext>
              </c:extLst>
            </c:dLbl>
            <c:dLbl>
              <c:idx val="11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27.1%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B-BA25-47A9-A030-D50F815C7973}"/>
                </c:ext>
              </c:extLst>
            </c:dLbl>
            <c:dLbl>
              <c:idx val="12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40.1%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C-BA25-47A9-A030-D50F815C7973}"/>
                </c:ext>
              </c:extLst>
            </c:dLbl>
            <c:dLbl>
              <c:idx val="13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44.8%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D-BA25-47A9-A030-D50F815C7973}"/>
                </c:ext>
              </c:extLst>
            </c:dLbl>
            <c:dLbl>
              <c:idx val="14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32.5%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E-BA25-47A9-A030-D50F815C7973}"/>
                </c:ext>
              </c:extLst>
            </c:dLbl>
            <c:dLbl>
              <c:idx val="15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44.8%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BA25-47A9-A030-D50F815C7973}"/>
                </c:ext>
              </c:extLst>
            </c:dLbl>
            <c:dLbl>
              <c:idx val="16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22.4%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0-BA25-47A9-A030-D50F815C7973}"/>
                </c:ext>
              </c:extLst>
            </c:dLbl>
            <c:dLbl>
              <c:idx val="17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16.8%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1-BA25-47A9-A030-D50F815C7973}"/>
                </c:ext>
              </c:extLst>
            </c:dLbl>
            <c:dLbl>
              <c:idx val="18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15.8%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2-BA25-47A9-A030-D50F815C7973}"/>
                </c:ext>
              </c:extLst>
            </c:dLbl>
            <c:dLbl>
              <c:idx val="19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20.5%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3-BA25-47A9-A030-D50F815C7973}"/>
                </c:ext>
              </c:extLst>
            </c:dLbl>
            <c:dLbl>
              <c:idx val="20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26.5%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4-BA25-47A9-A030-D50F815C7973}"/>
                </c:ext>
              </c:extLst>
            </c:dLbl>
            <c:dLbl>
              <c:idx val="21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23.5%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5-BA25-47A9-A030-D50F815C7973}"/>
                </c:ext>
              </c:extLst>
            </c:dLbl>
            <c:dLbl>
              <c:idx val="22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12.7%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6-BA25-47A9-A030-D50F815C7973}"/>
                </c:ext>
              </c:extLst>
            </c:dLbl>
            <c:dLbl>
              <c:idx val="23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14.0%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7-BA25-47A9-A030-D50F815C7973}"/>
                </c:ext>
              </c:extLst>
            </c:dLbl>
            <c:dLbl>
              <c:idx val="24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13.1%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8-BA25-47A9-A030-D50F815C7973}"/>
                </c:ext>
              </c:extLst>
            </c:dLbl>
            <c:dLbl>
              <c:idx val="25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27.5%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9-BA25-47A9-A030-D50F815C7973}"/>
                </c:ext>
              </c:extLst>
            </c:dLbl>
            <c:dLbl>
              <c:idx val="26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32.1%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A-BA25-47A9-A030-D50F815C7973}"/>
                </c:ext>
              </c:extLst>
            </c:dLbl>
            <c:dLbl>
              <c:idx val="27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3.1%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B-BA25-47A9-A030-D50F815C7973}"/>
                </c:ext>
              </c:extLst>
            </c:dLbl>
            <c:dLbl>
              <c:idx val="28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4.0%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C-BA25-47A9-A030-D50F815C7973}"/>
                </c:ext>
              </c:extLst>
            </c:dLbl>
            <c:dLbl>
              <c:idx val="29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5.8%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D-BA25-47A9-A030-D50F815C7973}"/>
                </c:ext>
              </c:extLst>
            </c:dLbl>
            <c:dLbl>
              <c:idx val="30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15.5%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E-BA25-47A9-A030-D50F815C7973}"/>
                </c:ext>
              </c:extLst>
            </c:dLbl>
            <c:dLbl>
              <c:idx val="31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17.1%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F-BA25-47A9-A030-D50F815C7973}"/>
                </c:ext>
              </c:extLst>
            </c:dLbl>
            <c:dLbl>
              <c:idx val="32"/>
              <c:layout/>
              <c:tx>
                <c:rich>
                  <a:bodyPr rot="0" spcFirstLastPara="1" vertOverflow="overflow" horzOverflow="overflow" vert="horz" wrap="square" lIns="38100" tIns="19050" rIns="38100" bIns="19050" anchor="ctr" anchorCtr="1">
                    <a:norm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11.6%</a:t>
                    </a:r>
                  </a:p>
                </c:rich>
              </c:tx>
              <c:spPr>
                <a:solidFill>
                  <a:srgbClr val="FFFFFF">
                    <a:alpha val="2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20-BA25-47A9-A030-D50F815C7973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令和5年版白書!$A$9:$A$41</c:f>
              <c:strCache>
                <c:ptCount val="33"/>
                <c:pt idx="0">
                  <c:v>平成元</c:v>
                </c:pt>
                <c:pt idx="1">
                  <c:v>平成2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令和元</c:v>
                </c:pt>
                <c:pt idx="31">
                  <c:v>令和2</c:v>
                </c:pt>
                <c:pt idx="32">
                  <c:v>3</c:v>
                </c:pt>
              </c:strCache>
            </c:strRef>
          </c:cat>
          <c:val>
            <c:numRef>
              <c:f>令和5年版白書!$S$14:$S$46</c:f>
              <c:numCache>
                <c:formatCode>General</c:formatCode>
                <c:ptCount val="33"/>
                <c:pt idx="0">
                  <c:v>5878133</c:v>
                </c:pt>
                <c:pt idx="1">
                  <c:v>6976656</c:v>
                </c:pt>
                <c:pt idx="2">
                  <c:v>7708133</c:v>
                </c:pt>
                <c:pt idx="3">
                  <c:v>7878272</c:v>
                </c:pt>
                <c:pt idx="4">
                  <c:v>9304263</c:v>
                </c:pt>
                <c:pt idx="5">
                  <c:v>8737855</c:v>
                </c:pt>
                <c:pt idx="6">
                  <c:v>9411312</c:v>
                </c:pt>
                <c:pt idx="7">
                  <c:v>10337887</c:v>
                </c:pt>
                <c:pt idx="8">
                  <c:v>10142979</c:v>
                </c:pt>
                <c:pt idx="9">
                  <c:v>10419128</c:v>
                </c:pt>
                <c:pt idx="10">
                  <c:v>11204771</c:v>
                </c:pt>
                <c:pt idx="11">
                  <c:v>12192795</c:v>
                </c:pt>
                <c:pt idx="12">
                  <c:v>12031274</c:v>
                </c:pt>
                <c:pt idx="13">
                  <c:v>12026550</c:v>
                </c:pt>
                <c:pt idx="14">
                  <c:v>12904525</c:v>
                </c:pt>
                <c:pt idx="15">
                  <c:v>14645089</c:v>
                </c:pt>
                <c:pt idx="16">
                  <c:v>16436740</c:v>
                </c:pt>
                <c:pt idx="17">
                  <c:v>18105687</c:v>
                </c:pt>
                <c:pt idx="18">
                  <c:v>17539211</c:v>
                </c:pt>
                <c:pt idx="19">
                  <c:v>18851877</c:v>
                </c:pt>
                <c:pt idx="20">
                  <c:v>18992265</c:v>
                </c:pt>
                <c:pt idx="21">
                  <c:v>20260545</c:v>
                </c:pt>
                <c:pt idx="22">
                  <c:v>19425477</c:v>
                </c:pt>
                <c:pt idx="23">
                  <c:v>17490072</c:v>
                </c:pt>
                <c:pt idx="24">
                  <c:v>14602612</c:v>
                </c:pt>
                <c:pt idx="25">
                  <c:v>13438477</c:v>
                </c:pt>
                <c:pt idx="26">
                  <c:v>13029015</c:v>
                </c:pt>
                <c:pt idx="27">
                  <c:v>13339091</c:v>
                </c:pt>
                <c:pt idx="28">
                  <c:v>13201058</c:v>
                </c:pt>
                <c:pt idx="29">
                  <c:v>14556812</c:v>
                </c:pt>
                <c:pt idx="30">
                  <c:v>16236824</c:v>
                </c:pt>
                <c:pt idx="31">
                  <c:v>12945242</c:v>
                </c:pt>
                <c:pt idx="32">
                  <c:v>10780842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A25-47A9-A030-D50F815C7973}"/>
            </c:ext>
          </c:extLst>
        </c:ser>
        <c:ser>
          <c:idx val="1"/>
          <c:order val="1"/>
          <c:tx>
            <c:v>韓国</c:v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15.5%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BA25-47A9-A030-D50F815C7973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19.9%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BA25-47A9-A030-D50F815C7973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30.2%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BA25-47A9-A030-D50F815C7973}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14.3%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BA25-47A9-A030-D50F815C7973}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25.7%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BA25-47A9-A030-D50F815C7973}"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30.7%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BA25-47A9-A030-D50F815C7973}"/>
                </c:ext>
              </c:extLst>
            </c:dLbl>
            <c:dLbl>
              <c:idx val="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31.5%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BA25-47A9-A030-D50F815C7973}"/>
                </c:ext>
              </c:extLst>
            </c:dLbl>
            <c:dLbl>
              <c:idx val="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24.1%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BA25-47A9-A030-D50F815C7973}"/>
                </c:ext>
              </c:extLst>
            </c:dLbl>
            <c:dLbl>
              <c:idx val="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37.9%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BA25-47A9-A030-D50F815C7973}"/>
                </c:ext>
              </c:extLst>
            </c:dLbl>
            <c:dLbl>
              <c:idx val="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31.0%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BA25-47A9-A030-D50F815C7973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37.3%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BA25-47A9-A030-D50F815C7973}"/>
                </c:ext>
              </c:extLst>
            </c:dLbl>
            <c:dLbl>
              <c:idx val="1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48.1%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BA25-47A9-A030-D50F815C7973}"/>
                </c:ext>
              </c:extLst>
            </c:dLbl>
            <c:dLbl>
              <c:idx val="1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32.1%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BA25-47A9-A030-D50F815C7973}"/>
                </c:ext>
              </c:extLst>
            </c:dLbl>
            <c:dLbl>
              <c:idx val="1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29.8%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BA25-47A9-A030-D50F815C7973}"/>
                </c:ext>
              </c:extLst>
            </c:dLbl>
            <c:dLbl>
              <c:idx val="1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41.6%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BA25-47A9-A030-D50F815C7973}"/>
                </c:ext>
              </c:extLst>
            </c:dLbl>
            <c:dLbl>
              <c:idx val="1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28.2%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BA25-47A9-A030-D50F815C7973}"/>
                </c:ext>
              </c:extLst>
            </c:dLbl>
            <c:dLbl>
              <c:idx val="1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37.7%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BA25-47A9-A030-D50F815C7973}"/>
                </c:ext>
              </c:extLst>
            </c:dLbl>
            <c:dLbl>
              <c:idx val="1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31.2%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BA25-47A9-A030-D50F815C7973}"/>
                </c:ext>
              </c:extLst>
            </c:dLbl>
            <c:dLbl>
              <c:idx val="1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38.0%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BA25-47A9-A030-D50F815C7973}"/>
                </c:ext>
              </c:extLst>
            </c:dLbl>
            <c:dLbl>
              <c:idx val="1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32.5%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BA25-47A9-A030-D50F815C7973}"/>
                </c:ext>
              </c:extLst>
            </c:dLbl>
            <c:dLbl>
              <c:idx val="2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22.6%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BA25-47A9-A030-D50F815C7973}"/>
                </c:ext>
              </c:extLst>
            </c:dLbl>
            <c:dLbl>
              <c:idx val="2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29.4%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7-BA25-47A9-A030-D50F815C7973}"/>
                </c:ext>
              </c:extLst>
            </c:dLbl>
            <c:dLbl>
              <c:idx val="2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45.9%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BA25-47A9-A030-D50F815C7973}"/>
                </c:ext>
              </c:extLst>
            </c:dLbl>
            <c:dLbl>
              <c:idx val="2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35.6%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BA25-47A9-A030-D50F815C7973}"/>
                </c:ext>
              </c:extLst>
            </c:dLbl>
            <c:dLbl>
              <c:idx val="2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34.3%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BA25-47A9-A030-D50F815C7973}"/>
                </c:ext>
              </c:extLst>
            </c:dLbl>
            <c:dLbl>
              <c:idx val="2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28.6%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B-BA25-47A9-A030-D50F815C7973}"/>
                </c:ext>
              </c:extLst>
            </c:dLbl>
            <c:dLbl>
              <c:idx val="2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19.7%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C-BA25-47A9-A030-D50F815C7973}"/>
                </c:ext>
              </c:extLst>
            </c:dLbl>
            <c:dLbl>
              <c:idx val="2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31.0%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BA25-47A9-A030-D50F815C7973}"/>
                </c:ext>
              </c:extLst>
            </c:dLbl>
            <c:dLbl>
              <c:idx val="2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42.1%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E-BA25-47A9-A030-D50F815C7973}"/>
                </c:ext>
              </c:extLst>
            </c:dLbl>
            <c:dLbl>
              <c:idx val="2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54.8%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F-BA25-47A9-A030-D50F815C7973}"/>
                </c:ext>
              </c:extLst>
            </c:dLbl>
            <c:dLbl>
              <c:idx val="3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39.7%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0-BA25-47A9-A030-D50F815C7973}"/>
                </c:ext>
              </c:extLst>
            </c:dLbl>
            <c:dLbl>
              <c:idx val="3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29.4%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1-BA25-47A9-A030-D50F815C7973}"/>
                </c:ext>
              </c:extLst>
            </c:dLbl>
            <c:dLbl>
              <c:idx val="3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38.9%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2-BA25-47A9-A030-D50F815C7973}"/>
                </c:ext>
              </c:extLst>
            </c:dLbl>
            <c:spPr>
              <a:noFill/>
              <a:ln w="25400">
                <a:noFill/>
              </a:ln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令和5年版白書!$A$9:$A$41</c:f>
              <c:strCache>
                <c:ptCount val="33"/>
                <c:pt idx="0">
                  <c:v>平成元</c:v>
                </c:pt>
                <c:pt idx="1">
                  <c:v>平成2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令和元</c:v>
                </c:pt>
                <c:pt idx="31">
                  <c:v>令和2</c:v>
                </c:pt>
                <c:pt idx="32">
                  <c:v>3</c:v>
                </c:pt>
              </c:strCache>
            </c:strRef>
          </c:cat>
          <c:val>
            <c:numRef>
              <c:f>令和5年版白書!$T$14:$T$46</c:f>
              <c:numCache>
                <c:formatCode>General</c:formatCode>
                <c:ptCount val="33"/>
                <c:pt idx="0">
                  <c:v>3547890</c:v>
                </c:pt>
                <c:pt idx="1">
                  <c:v>3483009</c:v>
                </c:pt>
                <c:pt idx="2">
                  <c:v>3754812</c:v>
                </c:pt>
                <c:pt idx="3">
                  <c:v>4532675</c:v>
                </c:pt>
                <c:pt idx="4">
                  <c:v>4696859</c:v>
                </c:pt>
                <c:pt idx="5">
                  <c:v>4258114</c:v>
                </c:pt>
                <c:pt idx="6">
                  <c:v>6333000</c:v>
                </c:pt>
                <c:pt idx="7">
                  <c:v>7336065</c:v>
                </c:pt>
                <c:pt idx="8">
                  <c:v>8253195</c:v>
                </c:pt>
                <c:pt idx="9">
                  <c:v>7294250</c:v>
                </c:pt>
                <c:pt idx="10">
                  <c:v>9613026</c:v>
                </c:pt>
                <c:pt idx="11">
                  <c:v>12313985</c:v>
                </c:pt>
                <c:pt idx="12">
                  <c:v>11666621</c:v>
                </c:pt>
                <c:pt idx="13">
                  <c:v>13182447</c:v>
                </c:pt>
                <c:pt idx="14">
                  <c:v>14171376</c:v>
                </c:pt>
                <c:pt idx="15">
                  <c:v>15296510</c:v>
                </c:pt>
                <c:pt idx="16">
                  <c:v>18509969</c:v>
                </c:pt>
                <c:pt idx="17">
                  <c:v>18800640</c:v>
                </c:pt>
                <c:pt idx="18">
                  <c:v>21070790</c:v>
                </c:pt>
                <c:pt idx="19">
                  <c:v>26564269</c:v>
                </c:pt>
                <c:pt idx="20">
                  <c:v>29103187</c:v>
                </c:pt>
                <c:pt idx="21">
                  <c:v>32428364</c:v>
                </c:pt>
                <c:pt idx="22">
                  <c:v>36084683</c:v>
                </c:pt>
                <c:pt idx="23">
                  <c:v>31794036</c:v>
                </c:pt>
                <c:pt idx="24">
                  <c:v>24825094</c:v>
                </c:pt>
                <c:pt idx="25">
                  <c:v>22819231</c:v>
                </c:pt>
                <c:pt idx="26">
                  <c:v>23645043</c:v>
                </c:pt>
                <c:pt idx="27">
                  <c:v>25628673</c:v>
                </c:pt>
                <c:pt idx="28">
                  <c:v>23701719</c:v>
                </c:pt>
                <c:pt idx="29">
                  <c:v>14470026</c:v>
                </c:pt>
                <c:pt idx="30">
                  <c:v>21864585</c:v>
                </c:pt>
                <c:pt idx="31">
                  <c:v>18505059</c:v>
                </c:pt>
                <c:pt idx="32">
                  <c:v>19666900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BA25-47A9-A030-D50F815C7973}"/>
            </c:ext>
          </c:extLst>
        </c:ser>
        <c:ser>
          <c:idx val="2"/>
          <c:order val="2"/>
          <c:tx>
            <c:v>欧州</c:v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20.2%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4-BA25-47A9-A030-D50F815C7973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16.5%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5-BA25-47A9-A030-D50F815C7973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18.6%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6-BA25-47A9-A030-D50F815C7973}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23.1%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7-BA25-47A9-A030-D50F815C7973}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24.2%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8-BA25-47A9-A030-D50F815C7973}"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17.3%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9-BA25-47A9-A030-D50F815C7973}"/>
                </c:ext>
              </c:extLst>
            </c:dLbl>
            <c:dLbl>
              <c:idx val="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21.7%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A-BA25-47A9-A030-D50F815C7973}"/>
                </c:ext>
              </c:extLst>
            </c:dLbl>
            <c:dLbl>
              <c:idx val="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14.4%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B-BA25-47A9-A030-D50F815C7973}"/>
                </c:ext>
              </c:extLst>
            </c:dLbl>
            <c:dLbl>
              <c:idx val="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12.6%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C-BA25-47A9-A030-D50F815C7973}"/>
                </c:ext>
              </c:extLst>
            </c:dLbl>
            <c:dLbl>
              <c:idx val="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20.3%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D-BA25-47A9-A030-D50F815C7973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13.6%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E-BA25-47A9-A030-D50F815C7973}"/>
                </c:ext>
              </c:extLst>
            </c:dLbl>
            <c:dLbl>
              <c:idx val="1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14.9%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F-BA25-47A9-A030-D50F815C7973}"/>
                </c:ext>
              </c:extLst>
            </c:dLbl>
            <c:dLbl>
              <c:idx val="1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12.9%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0-BA25-47A9-A030-D50F815C7973}"/>
                </c:ext>
              </c:extLst>
            </c:dLbl>
            <c:dLbl>
              <c:idx val="1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6.1%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1-BA25-47A9-A030-D50F815C7973}"/>
                </c:ext>
              </c:extLst>
            </c:dLbl>
            <c:dLbl>
              <c:idx val="1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6.5%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2-BA25-47A9-A030-D50F815C7973}"/>
                </c:ext>
              </c:extLst>
            </c:dLbl>
            <c:dLbl>
              <c:idx val="1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9.5%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3-BA25-47A9-A030-D50F815C7973}"/>
                </c:ext>
              </c:extLst>
            </c:dLbl>
            <c:dLbl>
              <c:idx val="1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12.2%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4-BA25-47A9-A030-D50F815C7973}"/>
                </c:ext>
              </c:extLst>
            </c:dLbl>
            <c:dLbl>
              <c:idx val="1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3.6%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5-BA25-47A9-A030-D50F815C7973}"/>
                </c:ext>
              </c:extLst>
            </c:dLbl>
            <c:dLbl>
              <c:idx val="1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4.0%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6-BA25-47A9-A030-D50F815C7973}"/>
                </c:ext>
              </c:extLst>
            </c:dLbl>
            <c:dLbl>
              <c:idx val="1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3.1%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7-BA25-47A9-A030-D50F815C7973}"/>
                </c:ext>
              </c:extLst>
            </c:dLbl>
            <c:dLbl>
              <c:idx val="2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8-BA25-47A9-A030-D50F815C7973}"/>
                </c:ext>
              </c:extLst>
            </c:dLbl>
            <c:dLbl>
              <c:idx val="2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9-BA25-47A9-A030-D50F815C7973}"/>
                </c:ext>
              </c:extLst>
            </c:dLbl>
            <c:dLbl>
              <c:idx val="2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A-BA25-47A9-A030-D50F815C7973}"/>
                </c:ext>
              </c:extLst>
            </c:dLbl>
            <c:dLbl>
              <c:idx val="2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4.8%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B-BA25-47A9-A030-D50F815C7973}"/>
                </c:ext>
              </c:extLst>
            </c:dLbl>
            <c:dLbl>
              <c:idx val="2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3.4%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C-BA25-47A9-A030-D50F815C7973}"/>
                </c:ext>
              </c:extLst>
            </c:dLbl>
            <c:dLbl>
              <c:idx val="2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3.8%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D-BA25-47A9-A030-D50F815C7973}"/>
                </c:ext>
              </c:extLst>
            </c:dLbl>
            <c:dLbl>
              <c:idx val="2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3.1%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E-BA25-47A9-A030-D50F815C7973}"/>
                </c:ext>
              </c:extLst>
            </c:dLbl>
            <c:dLbl>
              <c:idx val="2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19.0%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F-BA25-47A9-A030-D50F815C7973}"/>
                </c:ext>
              </c:extLst>
            </c:dLbl>
            <c:dLbl>
              <c:idx val="2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7.9%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0-BA25-47A9-A030-D50F815C7973}"/>
                </c:ext>
              </c:extLst>
            </c:dLbl>
            <c:dLbl>
              <c:idx val="2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6.8%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1-BA25-47A9-A030-D50F815C7973}"/>
                </c:ext>
              </c:extLst>
            </c:dLbl>
            <c:dLbl>
              <c:idx val="3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5.5%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2-BA25-47A9-A030-D50F815C7973}"/>
                </c:ext>
              </c:extLst>
            </c:dLbl>
            <c:dLbl>
              <c:idx val="3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2.2%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3-BA25-47A9-A030-D50F815C7973}"/>
                </c:ext>
              </c:extLst>
            </c:dLbl>
            <c:dLbl>
              <c:idx val="3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0.5%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4-BA25-47A9-A030-D50F815C79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令和5年版白書!$A$9:$A$41</c:f>
              <c:strCache>
                <c:ptCount val="33"/>
                <c:pt idx="0">
                  <c:v>平成元</c:v>
                </c:pt>
                <c:pt idx="1">
                  <c:v>平成2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令和元</c:v>
                </c:pt>
                <c:pt idx="31">
                  <c:v>令和2</c:v>
                </c:pt>
                <c:pt idx="32">
                  <c:v>3</c:v>
                </c:pt>
              </c:strCache>
            </c:strRef>
          </c:cat>
          <c:val>
            <c:numRef>
              <c:f>令和5年版白書!$U$14:$U$46</c:f>
              <c:numCache>
                <c:formatCode>General</c:formatCode>
                <c:ptCount val="33"/>
                <c:pt idx="0">
                  <c:v>3195292</c:v>
                </c:pt>
                <c:pt idx="1">
                  <c:v>3497210</c:v>
                </c:pt>
                <c:pt idx="2">
                  <c:v>3597178</c:v>
                </c:pt>
                <c:pt idx="3">
                  <c:v>4185253</c:v>
                </c:pt>
                <c:pt idx="4">
                  <c:v>4713763</c:v>
                </c:pt>
                <c:pt idx="5">
                  <c:v>4148677</c:v>
                </c:pt>
                <c:pt idx="6">
                  <c:v>4897917</c:v>
                </c:pt>
                <c:pt idx="7">
                  <c:v>5634595</c:v>
                </c:pt>
                <c:pt idx="8">
                  <c:v>4636244</c:v>
                </c:pt>
                <c:pt idx="9">
                  <c:v>5136065</c:v>
                </c:pt>
                <c:pt idx="10">
                  <c:v>4666007</c:v>
                </c:pt>
                <c:pt idx="11">
                  <c:v>4701649</c:v>
                </c:pt>
                <c:pt idx="12">
                  <c:v>4756987</c:v>
                </c:pt>
                <c:pt idx="13">
                  <c:v>4837485</c:v>
                </c:pt>
                <c:pt idx="14">
                  <c:v>4555255</c:v>
                </c:pt>
                <c:pt idx="15">
                  <c:v>4728422</c:v>
                </c:pt>
                <c:pt idx="16">
                  <c:v>4399018</c:v>
                </c:pt>
                <c:pt idx="17">
                  <c:v>5245504</c:v>
                </c:pt>
                <c:pt idx="18">
                  <c:v>6068855</c:v>
                </c:pt>
                <c:pt idx="19">
                  <c:v>5729890</c:v>
                </c:pt>
                <c:pt idx="20">
                  <c:v>4340467</c:v>
                </c:pt>
                <c:pt idx="21">
                  <c:v>4453121</c:v>
                </c:pt>
                <c:pt idx="22">
                  <c:v>2823582</c:v>
                </c:pt>
                <c:pt idx="23">
                  <c:v>2222000</c:v>
                </c:pt>
                <c:pt idx="24">
                  <c:v>1924587</c:v>
                </c:pt>
                <c:pt idx="25">
                  <c:v>1916576</c:v>
                </c:pt>
                <c:pt idx="26">
                  <c:v>1732410</c:v>
                </c:pt>
                <c:pt idx="27">
                  <c:v>2811955</c:v>
                </c:pt>
                <c:pt idx="28">
                  <c:v>2604412</c:v>
                </c:pt>
                <c:pt idx="29">
                  <c:v>2170092</c:v>
                </c:pt>
                <c:pt idx="30">
                  <c:v>2558424</c:v>
                </c:pt>
                <c:pt idx="31">
                  <c:v>1622245</c:v>
                </c:pt>
                <c:pt idx="32">
                  <c:v>1990648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5-BA25-47A9-A030-D50F815C7973}"/>
            </c:ext>
          </c:extLst>
        </c:ser>
        <c:ser>
          <c:idx val="3"/>
          <c:order val="3"/>
          <c:tx>
            <c:v>中国</c:v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6-BA25-47A9-A030-D50F815C7973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7-BA25-47A9-A030-D50F815C7973}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3.1%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8-BA25-47A9-A030-D50F815C7973}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12.0%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9-BA25-47A9-A030-D50F815C7973}"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6.2%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A-BA25-47A9-A030-D50F815C7973}"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B-BA25-47A9-A030-D50F815C7973}"/>
                </c:ext>
              </c:extLst>
            </c:dLbl>
            <c:dLbl>
              <c:idx val="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4.6%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C-BA25-47A9-A030-D50F815C7973}"/>
                </c:ext>
              </c:extLst>
            </c:dLbl>
            <c:dLbl>
              <c:idx val="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8.7%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D-BA25-47A9-A030-D50F815C7973}"/>
                </c:ext>
              </c:extLst>
            </c:dLbl>
            <c:dLbl>
              <c:idx val="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5.2%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E-BA25-47A9-A030-D50F815C7973}"/>
                </c:ext>
              </c:extLst>
            </c:dLbl>
            <c:dLbl>
              <c:idx val="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F-BA25-47A9-A030-D50F815C7973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11.0%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0-BA25-47A9-A030-D50F815C7973}"/>
                </c:ext>
              </c:extLst>
            </c:dLbl>
            <c:dLbl>
              <c:idx val="1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5.5%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1-BA25-47A9-A030-D50F815C7973}"/>
                </c:ext>
              </c:extLst>
            </c:dLbl>
            <c:dLbl>
              <c:idx val="1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10.5%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2-BA25-47A9-A030-D50F815C7973}"/>
                </c:ext>
              </c:extLst>
            </c:dLbl>
            <c:dLbl>
              <c:idx val="1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13.0%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3-BA25-47A9-A030-D50F815C7973}"/>
                </c:ext>
              </c:extLst>
            </c:dLbl>
            <c:dLbl>
              <c:idx val="1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15.4%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4-BA25-47A9-A030-D50F815C7973}"/>
                </c:ext>
              </c:extLst>
            </c:dLbl>
            <c:dLbl>
              <c:idx val="1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13.2%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5-BA25-47A9-A030-D50F815C7973}"/>
                </c:ext>
              </c:extLst>
            </c:dLbl>
            <c:dLbl>
              <c:idx val="1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19.8%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6-BA25-47A9-A030-D50F815C7973}"/>
                </c:ext>
              </c:extLst>
            </c:dLbl>
            <c:dLbl>
              <c:idx val="1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43.5%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7-BA25-47A9-A030-D50F815C7973}"/>
                </c:ext>
              </c:extLst>
            </c:dLbl>
            <c:dLbl>
              <c:idx val="1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35.4%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8-BA25-47A9-A030-D50F815C7973}"/>
                </c:ext>
              </c:extLst>
            </c:dLbl>
            <c:dLbl>
              <c:idx val="1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36.1%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9-BA25-47A9-A030-D50F815C7973}"/>
                </c:ext>
              </c:extLst>
            </c:dLbl>
            <c:dLbl>
              <c:idx val="2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43.7%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A-BA25-47A9-A030-D50F815C7973}"/>
                </c:ext>
              </c:extLst>
            </c:dLbl>
            <c:dLbl>
              <c:idx val="2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38.3%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B-BA25-47A9-A030-D50F815C7973}"/>
                </c:ext>
              </c:extLst>
            </c:dLbl>
            <c:dLbl>
              <c:idx val="2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31.8%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C-BA25-47A9-A030-D50F815C7973}"/>
                </c:ext>
              </c:extLst>
            </c:dLbl>
            <c:dLbl>
              <c:idx val="2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36.6%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D-BA25-47A9-A030-D50F815C7973}"/>
                </c:ext>
              </c:extLst>
            </c:dLbl>
            <c:dLbl>
              <c:idx val="2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41.9%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E-BA25-47A9-A030-D50F815C7973}"/>
                </c:ext>
              </c:extLst>
            </c:dLbl>
            <c:dLbl>
              <c:idx val="2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35.2%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F-BA25-47A9-A030-D50F815C7973}"/>
                </c:ext>
              </c:extLst>
            </c:dLbl>
            <c:dLbl>
              <c:idx val="2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41.3%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0-BA25-47A9-A030-D50F815C7973}"/>
                </c:ext>
              </c:extLst>
            </c:dLbl>
            <c:dLbl>
              <c:idx val="27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37.3%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1-BA25-47A9-A030-D50F815C7973}"/>
                </c:ext>
              </c:extLst>
            </c:dLbl>
            <c:dLbl>
              <c:idx val="2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38.7%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2-BA25-47A9-A030-D50F815C7973}"/>
                </c:ext>
              </c:extLst>
            </c:dLbl>
            <c:dLbl>
              <c:idx val="29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27.9%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3-BA25-47A9-A030-D50F815C7973}"/>
                </c:ext>
              </c:extLst>
            </c:dLbl>
            <c:dLbl>
              <c:idx val="3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33.7%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4-BA25-47A9-A030-D50F815C7973}"/>
                </c:ext>
              </c:extLst>
            </c:dLbl>
            <c:dLbl>
              <c:idx val="3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44.9%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5-BA25-47A9-A030-D50F815C7973}"/>
                </c:ext>
              </c:extLst>
            </c:dLbl>
            <c:dLbl>
              <c:idx val="3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/>
                      <a:t>45.8%</a:t>
                    </a:r>
                  </a:p>
                </c:rich>
              </c:tx>
              <c:spPr>
                <a:solidFill>
                  <a:srgbClr val="FFFFFF">
                    <a:alpha val="30000"/>
                  </a:srgbClr>
                </a:solidFill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6-BA25-47A9-A030-D50F815C79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令和5年版白書!$A$9:$A$41</c:f>
              <c:strCache>
                <c:ptCount val="33"/>
                <c:pt idx="0">
                  <c:v>平成元</c:v>
                </c:pt>
                <c:pt idx="1">
                  <c:v>平成2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令和元</c:v>
                </c:pt>
                <c:pt idx="31">
                  <c:v>令和2</c:v>
                </c:pt>
                <c:pt idx="32">
                  <c:v>3</c:v>
                </c:pt>
              </c:strCache>
            </c:strRef>
          </c:cat>
          <c:val>
            <c:numRef>
              <c:f>令和5年版白書!$V$14:$V$46</c:f>
              <c:numCache>
                <c:formatCode>General</c:formatCode>
                <c:ptCount val="33"/>
                <c:pt idx="0">
                  <c:v>457015</c:v>
                </c:pt>
                <c:pt idx="1">
                  <c:v>487767</c:v>
                </c:pt>
                <c:pt idx="2">
                  <c:v>543475</c:v>
                </c:pt>
                <c:pt idx="3">
                  <c:v>679605</c:v>
                </c:pt>
                <c:pt idx="4">
                  <c:v>831867</c:v>
                </c:pt>
                <c:pt idx="5">
                  <c:v>977172</c:v>
                </c:pt>
                <c:pt idx="6">
                  <c:v>1084947</c:v>
                </c:pt>
                <c:pt idx="7">
                  <c:v>1167657</c:v>
                </c:pt>
                <c:pt idx="8">
                  <c:v>1526508</c:v>
                </c:pt>
                <c:pt idx="9">
                  <c:v>1641360</c:v>
                </c:pt>
                <c:pt idx="10">
                  <c:v>1609896</c:v>
                </c:pt>
                <c:pt idx="11">
                  <c:v>1846210</c:v>
                </c:pt>
                <c:pt idx="12">
                  <c:v>2126617</c:v>
                </c:pt>
                <c:pt idx="13">
                  <c:v>2582324</c:v>
                </c:pt>
                <c:pt idx="14">
                  <c:v>4077760</c:v>
                </c:pt>
                <c:pt idx="15">
                  <c:v>5392909</c:v>
                </c:pt>
                <c:pt idx="16">
                  <c:v>7026910</c:v>
                </c:pt>
                <c:pt idx="17">
                  <c:v>8607152</c:v>
                </c:pt>
                <c:pt idx="18">
                  <c:v>11565258</c:v>
                </c:pt>
                <c:pt idx="19">
                  <c:v>15042303</c:v>
                </c:pt>
                <c:pt idx="20">
                  <c:v>23616871</c:v>
                </c:pt>
                <c:pt idx="21">
                  <c:v>37868176</c:v>
                </c:pt>
                <c:pt idx="22">
                  <c:v>42314366</c:v>
                </c:pt>
                <c:pt idx="23">
                  <c:v>41272051</c:v>
                </c:pt>
                <c:pt idx="24">
                  <c:v>27183440</c:v>
                </c:pt>
                <c:pt idx="25">
                  <c:v>23794801</c:v>
                </c:pt>
                <c:pt idx="26">
                  <c:v>26298977</c:v>
                </c:pt>
                <c:pt idx="27">
                  <c:v>23129854</c:v>
                </c:pt>
                <c:pt idx="28">
                  <c:v>24734038</c:v>
                </c:pt>
                <c:pt idx="29">
                  <c:v>23818051</c:v>
                </c:pt>
                <c:pt idx="30">
                  <c:v>24291885</c:v>
                </c:pt>
                <c:pt idx="31">
                  <c:v>23988534</c:v>
                </c:pt>
                <c:pt idx="32">
                  <c:v>27004656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7-BA25-47A9-A030-D50F815C7973}"/>
            </c:ext>
          </c:extLst>
        </c:ser>
        <c:ser>
          <c:idx val="4"/>
          <c:order val="4"/>
          <c:tx>
            <c:v>その他</c:v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8-BA25-47A9-A030-D50F815C797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9-BA25-47A9-A030-D50F815C7973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A-BA25-47A9-A030-D50F815C7973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B-BA25-47A9-A030-D50F815C7973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C-BA25-47A9-A030-D50F815C7973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D-BA25-47A9-A030-D50F815C7973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E-BA25-47A9-A030-D50F815C7973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F-BA25-47A9-A030-D50F815C7973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0-BA25-47A9-A030-D50F815C7973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1-BA25-47A9-A030-D50F815C7973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2-BA25-47A9-A030-D50F815C7973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3-BA25-47A9-A030-D50F815C7973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4-BA25-47A9-A030-D50F815C7973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5-BA25-47A9-A030-D50F815C7973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6-BA25-47A9-A030-D50F815C7973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7-BA25-47A9-A030-D50F815C7973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8-BA25-47A9-A030-D50F815C7973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9-BA25-47A9-A030-D50F815C7973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A-BA25-47A9-A030-D50F815C7973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B-BA25-47A9-A030-D50F815C7973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C-BA25-47A9-A030-D50F815C7973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D-BA25-47A9-A030-D50F815C7973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E-BA25-47A9-A030-D50F815C7973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F-BA25-47A9-A030-D50F815C7973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0-BA25-47A9-A030-D50F815C7973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1-BA25-47A9-A030-D50F815C7973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2-BA25-47A9-A030-D50F815C7973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3-BA25-47A9-A030-D50F815C7973}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4-BA25-47A9-A030-D50F815C7973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5-BA25-47A9-A030-D50F815C7973}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6-BA25-47A9-A030-D50F815C7973}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7-BA25-47A9-A030-D50F815C7973}"/>
                </c:ext>
              </c:extLst>
            </c:dLbl>
            <c:spPr>
              <a:solidFill>
                <a:srgbClr val="FFFFFF">
                  <a:alpha val="3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令和5年版白書!$A$9:$A$41</c:f>
              <c:strCache>
                <c:ptCount val="33"/>
                <c:pt idx="0">
                  <c:v>平成元</c:v>
                </c:pt>
                <c:pt idx="1">
                  <c:v>平成2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令和元</c:v>
                </c:pt>
                <c:pt idx="31">
                  <c:v>令和2</c:v>
                </c:pt>
                <c:pt idx="32">
                  <c:v>3</c:v>
                </c:pt>
              </c:strCache>
            </c:strRef>
          </c:cat>
          <c:val>
            <c:numRef>
              <c:f>令和5年版白書!$W$14:$W$46</c:f>
              <c:numCache>
                <c:formatCode>General</c:formatCode>
                <c:ptCount val="33"/>
                <c:pt idx="0">
                  <c:v>2287699</c:v>
                </c:pt>
                <c:pt idx="1">
                  <c:v>2368235</c:v>
                </c:pt>
                <c:pt idx="2">
                  <c:v>2139925</c:v>
                </c:pt>
                <c:pt idx="3">
                  <c:v>1932707</c:v>
                </c:pt>
                <c:pt idx="4">
                  <c:v>1962749</c:v>
                </c:pt>
                <c:pt idx="5">
                  <c:v>1926757</c:v>
                </c:pt>
                <c:pt idx="6">
                  <c:v>1829593</c:v>
                </c:pt>
                <c:pt idx="7">
                  <c:v>1927611</c:v>
                </c:pt>
                <c:pt idx="8">
                  <c:v>1897006</c:v>
                </c:pt>
                <c:pt idx="9">
                  <c:v>2096857</c:v>
                </c:pt>
                <c:pt idx="10">
                  <c:v>1801367</c:v>
                </c:pt>
                <c:pt idx="11">
                  <c:v>1814456</c:v>
                </c:pt>
                <c:pt idx="12">
                  <c:v>1854829</c:v>
                </c:pt>
                <c:pt idx="13">
                  <c:v>2119589</c:v>
                </c:pt>
                <c:pt idx="14">
                  <c:v>2206285</c:v>
                </c:pt>
                <c:pt idx="15">
                  <c:v>2187572</c:v>
                </c:pt>
                <c:pt idx="16">
                  <c:v>2537266</c:v>
                </c:pt>
                <c:pt idx="17">
                  <c:v>2943741</c:v>
                </c:pt>
                <c:pt idx="18">
                  <c:v>3528362</c:v>
                </c:pt>
                <c:pt idx="19">
                  <c:v>4077416</c:v>
                </c:pt>
                <c:pt idx="20">
                  <c:v>4127681</c:v>
                </c:pt>
                <c:pt idx="21">
                  <c:v>4725302</c:v>
                </c:pt>
                <c:pt idx="22">
                  <c:v>5169792</c:v>
                </c:pt>
                <c:pt idx="23">
                  <c:v>6295054</c:v>
                </c:pt>
                <c:pt idx="24">
                  <c:v>4588855</c:v>
                </c:pt>
                <c:pt idx="25">
                  <c:v>4681404</c:v>
                </c:pt>
                <c:pt idx="26">
                  <c:v>5199096</c:v>
                </c:pt>
                <c:pt idx="27">
                  <c:v>3901845</c:v>
                </c:pt>
                <c:pt idx="28">
                  <c:v>4313618</c:v>
                </c:pt>
                <c:pt idx="29">
                  <c:v>4244438</c:v>
                </c:pt>
                <c:pt idx="30">
                  <c:v>3560629</c:v>
                </c:pt>
                <c:pt idx="31">
                  <c:v>2485087</c:v>
                </c:pt>
                <c:pt idx="32">
                  <c:v>2064983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8-BA25-47A9-A030-D50F815C7973}"/>
            </c:ext>
          </c:extLst>
        </c:ser>
        <c:ser>
          <c:idx val="5"/>
          <c:order val="5"/>
          <c:tx>
            <c:v>合計</c:v>
          </c:tx>
          <c:spPr>
            <a:noFill/>
            <a:ln w="25400">
              <a:noFill/>
            </a:ln>
          </c:spPr>
          <c:invertIfNegative val="0"/>
          <c:dLbls>
            <c:numFmt formatCode="#,##0_);[Red]\(#,##0\)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令和5年版白書!$A$9:$A$41</c:f>
              <c:strCache>
                <c:ptCount val="33"/>
                <c:pt idx="0">
                  <c:v>平成元</c:v>
                </c:pt>
                <c:pt idx="1">
                  <c:v>平成2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令和元</c:v>
                </c:pt>
                <c:pt idx="31">
                  <c:v>令和2</c:v>
                </c:pt>
                <c:pt idx="32">
                  <c:v>3</c:v>
                </c:pt>
              </c:strCache>
            </c:strRef>
          </c:cat>
          <c:val>
            <c:numRef>
              <c:f>令和5年版白書!$X$14:$X$46</c:f>
              <c:numCache>
                <c:formatCode>General</c:formatCode>
                <c:ptCount val="33"/>
                <c:pt idx="0">
                  <c:v>15366029</c:v>
                </c:pt>
                <c:pt idx="1">
                  <c:v>16812877</c:v>
                </c:pt>
                <c:pt idx="2">
                  <c:v>17743523</c:v>
                </c:pt>
                <c:pt idx="3">
                  <c:v>19208512</c:v>
                </c:pt>
                <c:pt idx="4">
                  <c:v>21509501</c:v>
                </c:pt>
                <c:pt idx="5">
                  <c:v>20048575</c:v>
                </c:pt>
                <c:pt idx="6">
                  <c:v>23556769</c:v>
                </c:pt>
                <c:pt idx="7">
                  <c:v>26403815</c:v>
                </c:pt>
                <c:pt idx="8">
                  <c:v>26455932</c:v>
                </c:pt>
                <c:pt idx="9">
                  <c:v>26587660</c:v>
                </c:pt>
                <c:pt idx="10">
                  <c:v>28895067</c:v>
                </c:pt>
                <c:pt idx="11">
                  <c:v>32869095</c:v>
                </c:pt>
                <c:pt idx="12">
                  <c:v>32436328</c:v>
                </c:pt>
                <c:pt idx="13">
                  <c:v>34748395</c:v>
                </c:pt>
                <c:pt idx="14">
                  <c:v>37915201</c:v>
                </c:pt>
                <c:pt idx="15">
                  <c:v>42250502</c:v>
                </c:pt>
                <c:pt idx="16">
                  <c:v>48909903</c:v>
                </c:pt>
                <c:pt idx="17">
                  <c:v>53702724</c:v>
                </c:pt>
                <c:pt idx="18">
                  <c:v>59772476</c:v>
                </c:pt>
                <c:pt idx="19">
                  <c:v>70265755</c:v>
                </c:pt>
                <c:pt idx="20">
                  <c:v>80180471</c:v>
                </c:pt>
                <c:pt idx="21">
                  <c:v>99735508</c:v>
                </c:pt>
                <c:pt idx="22">
                  <c:v>105817900</c:v>
                </c:pt>
                <c:pt idx="23">
                  <c:v>99073213</c:v>
                </c:pt>
                <c:pt idx="24">
                  <c:v>73124588</c:v>
                </c:pt>
                <c:pt idx="25">
                  <c:v>66650489</c:v>
                </c:pt>
                <c:pt idx="26">
                  <c:v>69904541</c:v>
                </c:pt>
                <c:pt idx="27">
                  <c:v>68811418</c:v>
                </c:pt>
                <c:pt idx="28">
                  <c:v>68554845</c:v>
                </c:pt>
                <c:pt idx="29">
                  <c:v>59259419</c:v>
                </c:pt>
                <c:pt idx="30">
                  <c:v>68512347</c:v>
                </c:pt>
                <c:pt idx="31">
                  <c:v>59546167</c:v>
                </c:pt>
                <c:pt idx="32">
                  <c:v>61508029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9-BA25-47A9-A030-D50F815C7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651055224"/>
        <c:axId val="1"/>
      </c:barChart>
      <c:catAx>
        <c:axId val="1651055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51055224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4.5398278703534148E-2"/>
                <c:y val="2.301692105392335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 dirty="0"/>
                    <a:t>万総トン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chemeClr val="lt1"/>
        </a:solidFill>
        <a:ln w="1270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17</xdr:row>
      <xdr:rowOff>171450</xdr:rowOff>
    </xdr:from>
    <xdr:to>
      <xdr:col>12</xdr:col>
      <xdr:colOff>571500</xdr:colOff>
      <xdr:row>23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7629525" y="3886200"/>
          <a:ext cx="2305050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>
              <a:solidFill>
                <a:srgbClr val="FF0000"/>
              </a:solidFill>
            </a:rPr>
            <a:t>グラフ</a:t>
          </a:r>
        </a:p>
      </xdr:txBody>
    </xdr:sp>
    <xdr:clientData/>
  </xdr:twoCellAnchor>
  <xdr:twoCellAnchor>
    <xdr:from>
      <xdr:col>7</xdr:col>
      <xdr:colOff>77952</xdr:colOff>
      <xdr:row>0</xdr:row>
      <xdr:rowOff>0</xdr:rowOff>
    </xdr:from>
    <xdr:to>
      <xdr:col>17</xdr:col>
      <xdr:colOff>20241</xdr:colOff>
      <xdr:row>37</xdr:row>
      <xdr:rowOff>226638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0.78718</cdr:x>
      <cdr:y>0.98158</cdr:y>
    </cdr:from>
    <cdr:to>
      <cdr:x>0.99181</cdr:x>
      <cdr:y>0.99458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495925" y="8629650"/>
          <a:ext cx="1428750" cy="11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0.74079</cdr:x>
      <cdr:y>0.96966</cdr:y>
    </cdr:from>
    <cdr:to>
      <cdr:x>1</cdr:x>
      <cdr:y>0.99892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172076" y="8524875"/>
          <a:ext cx="1809749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出典：</a:t>
          </a:r>
          <a:r>
            <a:rPr lang="en-US" altLang="ja-JP" sz="800"/>
            <a:t>IHSMarkit</a:t>
          </a:r>
          <a:r>
            <a:rPr lang="ja-JP" altLang="en-US" sz="800"/>
            <a:t>社データ</a:t>
          </a:r>
          <a:r>
            <a:rPr lang="ja-JP" altLang="en-US" sz="800" baseline="0"/>
            <a:t>より作成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0.70123</cdr:x>
      <cdr:y>0.05092</cdr:y>
    </cdr:from>
    <cdr:to>
      <cdr:x>0.99318</cdr:x>
      <cdr:y>0.13651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895850" y="447694"/>
          <a:ext cx="2038349" cy="752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100"/>
            </a:lnSpc>
          </a:pPr>
          <a:r>
            <a:rPr lang="ja-JP" altLang="en-US" sz="800"/>
            <a:t>（注）</a:t>
          </a:r>
          <a:endParaRPr lang="en-US" altLang="ja-JP" sz="800"/>
        </a:p>
        <a:p xmlns:a="http://schemas.openxmlformats.org/drawingml/2006/main">
          <a:pPr>
            <a:lnSpc>
              <a:spcPts val="1100"/>
            </a:lnSpc>
          </a:pPr>
          <a:r>
            <a:rPr lang="en-US" altLang="ja-JP" sz="800"/>
            <a:t>1</a:t>
          </a:r>
          <a:r>
            <a:rPr lang="ja-JP" altLang="en-US" sz="800" baseline="0"/>
            <a:t> 令和</a:t>
          </a:r>
          <a:r>
            <a:rPr lang="en-US" altLang="ja-JP" sz="800" baseline="0"/>
            <a:t>5</a:t>
          </a:r>
          <a:r>
            <a:rPr lang="ja-JP" altLang="en-US" sz="800" baseline="0"/>
            <a:t>年</a:t>
          </a:r>
          <a:r>
            <a:rPr lang="en-US" altLang="ja-JP" sz="800" baseline="0"/>
            <a:t>5</a:t>
          </a:r>
          <a:r>
            <a:rPr lang="ja-JP" altLang="en-US" sz="800" baseline="0"/>
            <a:t>月時点</a:t>
          </a:r>
          <a:endParaRPr lang="en-US" altLang="ja-JP" sz="800" baseline="0"/>
        </a:p>
        <a:p xmlns:a="http://schemas.openxmlformats.org/drawingml/2006/main">
          <a:pPr>
            <a:lnSpc>
              <a:spcPts val="1100"/>
            </a:lnSpc>
          </a:pPr>
          <a:r>
            <a:rPr lang="en-US" altLang="ja-JP" sz="800" baseline="0"/>
            <a:t>2</a:t>
          </a:r>
          <a:r>
            <a:rPr lang="ja-JP" altLang="en-US" sz="800" baseline="0"/>
            <a:t> 棒グラフの上の数値は合計値を示す</a:t>
          </a:r>
          <a:endParaRPr lang="en-US" altLang="ja-JP" sz="800" baseline="0"/>
        </a:p>
        <a:p xmlns:a="http://schemas.openxmlformats.org/drawingml/2006/main">
          <a:r>
            <a:rPr lang="en-US" altLang="ja-JP" sz="800" baseline="0"/>
            <a:t>3 </a:t>
          </a:r>
          <a:r>
            <a:rPr lang="ja-JP" altLang="en-US" sz="800" baseline="0"/>
            <a:t>棒グラフの中の数値は構成比を示す</a:t>
          </a:r>
          <a:endParaRPr lang="ja-JP" altLang="en-US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104775</xdr:colOff>
      <xdr:row>45</xdr:row>
      <xdr:rowOff>38100</xdr:rowOff>
    </xdr:to>
    <xdr:graphicFrame macro="">
      <xdr:nvGraphicFramePr>
        <xdr:cNvPr id="1844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abSelected="1" topLeftCell="F19" zoomScale="160" zoomScaleNormal="160" workbookViewId="0">
      <selection activeCell="R8" sqref="R8"/>
    </sheetView>
  </sheetViews>
  <sheetFormatPr defaultRowHeight="13.5"/>
  <cols>
    <col min="1" max="1" width="9" style="2"/>
    <col min="2" max="2" width="9.875" style="2" bestFit="1" customWidth="1"/>
    <col min="3" max="6" width="9" style="2"/>
    <col min="7" max="7" width="21.5" style="2" customWidth="1"/>
    <col min="8" max="8" width="10.5" style="2" customWidth="1"/>
    <col min="9" max="13" width="9" style="2" customWidth="1"/>
    <col min="14" max="17" width="9" style="2"/>
    <col min="18" max="18" width="9" style="21"/>
    <col min="19" max="23" width="9" style="2"/>
    <col min="24" max="24" width="9.5" style="2" bestFit="1" customWidth="1"/>
    <col min="25" max="16384" width="9" style="2"/>
  </cols>
  <sheetData>
    <row r="1" spans="1:24">
      <c r="A1" s="1" t="s">
        <v>0</v>
      </c>
    </row>
    <row r="3" spans="1:24">
      <c r="A3" s="2" t="s">
        <v>1</v>
      </c>
      <c r="F3" s="3"/>
      <c r="G3" s="3"/>
    </row>
    <row r="4" spans="1:24">
      <c r="A4" s="4"/>
      <c r="B4" s="25" t="s">
        <v>2</v>
      </c>
      <c r="C4" s="25"/>
      <c r="D4" s="25"/>
      <c r="E4" s="25"/>
      <c r="F4" s="25"/>
      <c r="G4" s="5" t="s">
        <v>3</v>
      </c>
    </row>
    <row r="5" spans="1:24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</row>
    <row r="6" spans="1:24" ht="18.75">
      <c r="A6" s="5" t="s">
        <v>16</v>
      </c>
      <c r="B6" s="6">
        <f>848.1782/G6</f>
        <v>0.46603131226296046</v>
      </c>
      <c r="C6" s="6">
        <f>339.8432/G6</f>
        <v>0.18672676621450982</v>
      </c>
      <c r="D6" s="6">
        <f>358.9986/G6</f>
        <v>0.19725169623384053</v>
      </c>
      <c r="E6" s="6">
        <f>43.7958/G6</f>
        <v>2.4063591997066376E-2</v>
      </c>
      <c r="F6" s="6">
        <f>227.2003/G6</f>
        <v>0.12483515133439919</v>
      </c>
      <c r="G6" s="7">
        <v>1820.0026</v>
      </c>
      <c r="H6" s="22"/>
      <c r="I6" s="22"/>
      <c r="J6" s="16"/>
      <c r="K6" s="17"/>
      <c r="L6" s="15"/>
      <c r="M6" s="18"/>
      <c r="N6" s="12"/>
      <c r="O6" s="12"/>
      <c r="P6" s="12"/>
      <c r="Q6" s="12"/>
      <c r="R6" s="20"/>
    </row>
    <row r="7" spans="1:24" ht="18.75">
      <c r="A7" s="5">
        <v>62</v>
      </c>
      <c r="B7" s="6">
        <f>645.1764/G7</f>
        <v>0.43523679717682079</v>
      </c>
      <c r="C7" s="6">
        <f>226.2735/G7</f>
        <v>0.1526443828788365</v>
      </c>
      <c r="D7" s="6">
        <f>311.5798/G7</f>
        <v>0.21019211833692986</v>
      </c>
      <c r="E7" s="6">
        <f>49.5652/G7</f>
        <v>3.3436745205541553E-2</v>
      </c>
      <c r="F7" s="6">
        <f>247.7135/G7</f>
        <v>0.16710783338860569</v>
      </c>
      <c r="G7" s="7">
        <v>1482.3571999999999</v>
      </c>
      <c r="H7" s="14"/>
      <c r="I7" s="22"/>
      <c r="J7" s="16"/>
      <c r="K7" s="17"/>
      <c r="L7" s="15"/>
      <c r="M7" s="18"/>
      <c r="N7" s="12"/>
      <c r="O7" s="12"/>
      <c r="P7" s="12"/>
      <c r="Q7" s="12"/>
    </row>
    <row r="8" spans="1:24" ht="18.75">
      <c r="A8" s="5">
        <v>63</v>
      </c>
      <c r="B8" s="6">
        <f>428.1607/G8</f>
        <v>0.35373984928737434</v>
      </c>
      <c r="C8" s="6">
        <f>330.9612/G8</f>
        <v>0.27343510277325445</v>
      </c>
      <c r="D8" s="6">
        <f>265.4647/G8</f>
        <v>0.21932289201021493</v>
      </c>
      <c r="E8" s="6">
        <f>25.6077/G8</f>
        <v>2.115669172485073E-2</v>
      </c>
      <c r="F8" s="6">
        <f>158.3472/G8</f>
        <v>0.13082404495106092</v>
      </c>
      <c r="G8" s="7">
        <v>1210.383</v>
      </c>
      <c r="H8" s="14"/>
      <c r="I8" s="22"/>
      <c r="J8" s="16"/>
      <c r="K8" s="17"/>
      <c r="L8" s="15"/>
      <c r="M8" s="18"/>
      <c r="N8" s="12"/>
      <c r="O8" s="12"/>
      <c r="P8" s="12"/>
      <c r="Q8" s="12"/>
    </row>
    <row r="9" spans="1:24" ht="18.75">
      <c r="A9" s="8" t="s">
        <v>11</v>
      </c>
      <c r="B9" s="6">
        <f>587.7633/G9</f>
        <v>0.38250825896527979</v>
      </c>
      <c r="C9" s="6">
        <f>354.3275/G9</f>
        <v>0.23059145599686162</v>
      </c>
      <c r="D9" s="6">
        <f>319.3513/G9</f>
        <v>0.20782942684801647</v>
      </c>
      <c r="E9" s="6">
        <f>45.7015/G9</f>
        <v>2.9741906643544667E-2</v>
      </c>
      <c r="F9" s="6">
        <f>228.2984/G9</f>
        <v>0.14857345381815951</v>
      </c>
      <c r="G9" s="7">
        <v>1536.6029000000001</v>
      </c>
      <c r="H9" s="14"/>
      <c r="I9" s="22"/>
      <c r="J9" s="16"/>
      <c r="K9" s="17"/>
      <c r="L9" s="15"/>
      <c r="M9" s="18"/>
      <c r="N9" s="12"/>
      <c r="O9" s="12"/>
      <c r="P9" s="12"/>
      <c r="Q9" s="12"/>
    </row>
    <row r="10" spans="1:24" ht="18.75">
      <c r="A10" s="5" t="s">
        <v>26</v>
      </c>
      <c r="B10" s="6">
        <f>697.3672/G10</f>
        <v>0.41478159865203318</v>
      </c>
      <c r="C10" s="6">
        <f>348.1145/G10</f>
        <v>0.20705230877499431</v>
      </c>
      <c r="D10" s="6">
        <f>348.9334/G10</f>
        <v>0.20753937592001653</v>
      </c>
      <c r="E10" s="6">
        <f>48.6567/G10</f>
        <v>2.8940139156433488E-2</v>
      </c>
      <c r="F10" s="6">
        <f>236.1946/G10</f>
        <v>0.14048434423210257</v>
      </c>
      <c r="G10" s="7">
        <v>1681.2877000000001</v>
      </c>
      <c r="H10" s="14"/>
      <c r="I10" s="22"/>
      <c r="J10" s="16"/>
      <c r="K10" s="17"/>
      <c r="L10" s="15"/>
      <c r="M10" s="18"/>
      <c r="N10" s="12"/>
      <c r="O10" s="12"/>
      <c r="P10" s="12"/>
      <c r="Q10" s="12"/>
    </row>
    <row r="11" spans="1:24" ht="18.75">
      <c r="A11" s="5">
        <v>3</v>
      </c>
      <c r="B11" s="6">
        <f>770.6438/G11</f>
        <v>0.43432400656848136</v>
      </c>
      <c r="C11" s="6">
        <f>375.3833/G11</f>
        <v>0.21156074811073314</v>
      </c>
      <c r="D11" s="6">
        <f>358.8639/G11</f>
        <v>0.20225064661623288</v>
      </c>
      <c r="E11" s="6">
        <f>54.875/G11</f>
        <v>3.0926778182664174E-2</v>
      </c>
      <c r="F11" s="6">
        <f>211.4273/G11</f>
        <v>0.11915745255325</v>
      </c>
      <c r="G11" s="7">
        <v>1774.3523</v>
      </c>
      <c r="H11" s="14"/>
      <c r="I11" s="22"/>
      <c r="J11" s="16"/>
      <c r="K11" s="17"/>
      <c r="L11" s="15"/>
      <c r="M11" s="18"/>
      <c r="N11" s="12"/>
      <c r="O11" s="12"/>
      <c r="P11" s="12"/>
      <c r="Q11" s="12"/>
    </row>
    <row r="12" spans="1:24" ht="18.75">
      <c r="A12" s="5">
        <v>4</v>
      </c>
      <c r="B12" s="6">
        <f>787.2306/G12</f>
        <v>0.40983424431835219</v>
      </c>
      <c r="C12" s="6">
        <f>453.248/G12</f>
        <v>0.23596205682147581</v>
      </c>
      <c r="D12" s="6">
        <f>417.7036/G12</f>
        <v>0.21745755215187931</v>
      </c>
      <c r="E12" s="6">
        <f>65.9605/G12</f>
        <v>3.4339203369839366E-2</v>
      </c>
      <c r="F12" s="6">
        <f>193.1789/G12</f>
        <v>0.1005694246384103</v>
      </c>
      <c r="G12" s="7">
        <v>1920.8512000000001</v>
      </c>
      <c r="H12" s="14"/>
      <c r="I12" s="22"/>
      <c r="J12" s="16"/>
      <c r="K12" s="17"/>
      <c r="L12" s="15"/>
      <c r="M12" s="18"/>
      <c r="N12" s="12"/>
      <c r="O12" s="12"/>
      <c r="P12" s="12"/>
      <c r="Q12" s="12"/>
      <c r="R12" s="20"/>
      <c r="S12" s="2" t="s">
        <v>24</v>
      </c>
    </row>
    <row r="13" spans="1:24" ht="18.75">
      <c r="A13" s="5">
        <v>5</v>
      </c>
      <c r="B13" s="6">
        <f>930.2403/G13</f>
        <v>0.43247879158145047</v>
      </c>
      <c r="C13" s="6">
        <f>469.3483/G13</f>
        <v>0.21820510852390299</v>
      </c>
      <c r="D13" s="6">
        <f>470.9805/G13</f>
        <v>0.21896393598345215</v>
      </c>
      <c r="E13" s="6">
        <f>83.0625/G13</f>
        <v>3.861665596054506E-2</v>
      </c>
      <c r="F13" s="6">
        <f>193.9637/G13</f>
        <v>9.017582509236266E-2</v>
      </c>
      <c r="G13" s="7">
        <v>2150.9501</v>
      </c>
      <c r="H13" s="14"/>
      <c r="I13" s="22"/>
      <c r="J13" s="16"/>
      <c r="K13" s="17"/>
      <c r="L13" s="15"/>
      <c r="M13" s="18"/>
      <c r="N13" s="12"/>
      <c r="O13" s="12"/>
      <c r="P13" s="12"/>
      <c r="Q13" s="12"/>
      <c r="R13" s="20" t="s">
        <v>22</v>
      </c>
      <c r="S13" s="2" t="s">
        <v>17</v>
      </c>
      <c r="T13" s="2" t="s">
        <v>18</v>
      </c>
      <c r="U13" s="2" t="s">
        <v>19</v>
      </c>
      <c r="V13" s="2" t="s">
        <v>20</v>
      </c>
      <c r="W13" s="2" t="s">
        <v>21</v>
      </c>
      <c r="X13" s="2" t="s">
        <v>23</v>
      </c>
    </row>
    <row r="14" spans="1:24" ht="18.75">
      <c r="A14" s="5">
        <v>6</v>
      </c>
      <c r="B14" s="6">
        <f>873.5631/G14</f>
        <v>0.43572328706653712</v>
      </c>
      <c r="C14" s="6">
        <f>425.7007/G14</f>
        <v>0.21233464223766527</v>
      </c>
      <c r="D14" s="6">
        <f>414.679/G14</f>
        <v>0.20683714428581582</v>
      </c>
      <c r="E14" s="6">
        <f>97.7221/G14</f>
        <v>4.8742666249346894E-2</v>
      </c>
      <c r="F14" s="6">
        <f>191.2976/G14</f>
        <v>9.5417055825663413E-2</v>
      </c>
      <c r="G14" s="7">
        <v>2004.8575000000001</v>
      </c>
      <c r="H14" s="14"/>
      <c r="I14" s="22"/>
      <c r="J14" s="16"/>
      <c r="K14" s="17"/>
      <c r="L14" s="15"/>
      <c r="M14" s="18"/>
      <c r="N14" s="12"/>
      <c r="O14" s="12"/>
      <c r="P14" s="12"/>
      <c r="Q14" s="12"/>
      <c r="R14" s="20">
        <v>1989</v>
      </c>
      <c r="S14" s="19">
        <v>5878133</v>
      </c>
      <c r="T14" s="19">
        <v>3547890</v>
      </c>
      <c r="U14" s="19">
        <v>3195292</v>
      </c>
      <c r="V14" s="19">
        <v>457015</v>
      </c>
      <c r="W14" s="19">
        <v>2287699</v>
      </c>
      <c r="X14" s="2">
        <f>SUM(S14:W14)</f>
        <v>15366029</v>
      </c>
    </row>
    <row r="15" spans="1:24" ht="18.75">
      <c r="A15" s="5">
        <v>7</v>
      </c>
      <c r="B15" s="6">
        <f>940.93/G15</f>
        <v>0.39943083875382063</v>
      </c>
      <c r="C15" s="6">
        <f>633.3049/G15</f>
        <v>0.26884200460597968</v>
      </c>
      <c r="D15" s="6">
        <f>489.6556/G15</f>
        <v>0.20786195254535969</v>
      </c>
      <c r="E15" s="6">
        <f>108.6811/G15</f>
        <v>4.6135826182274832E-2</v>
      </c>
      <c r="F15" s="6">
        <f>182.6109/G15</f>
        <v>7.7519501931695295E-2</v>
      </c>
      <c r="G15" s="7">
        <v>2355.6768999999999</v>
      </c>
      <c r="H15" s="14"/>
      <c r="I15" s="22"/>
      <c r="J15" s="16"/>
      <c r="K15" s="17"/>
      <c r="L15" s="15"/>
      <c r="M15" s="18"/>
      <c r="N15" s="12"/>
      <c r="O15" s="12"/>
      <c r="P15" s="12"/>
      <c r="Q15" s="12"/>
      <c r="R15" s="20">
        <v>1990</v>
      </c>
      <c r="S15" s="19">
        <v>6976656</v>
      </c>
      <c r="T15" s="19">
        <v>3483009</v>
      </c>
      <c r="U15" s="19">
        <v>3497210</v>
      </c>
      <c r="V15" s="19">
        <v>487767</v>
      </c>
      <c r="W15" s="19">
        <v>2368235</v>
      </c>
      <c r="X15" s="2">
        <f t="shared" ref="X15:X47" si="0">SUM(S15:W15)</f>
        <v>16812877</v>
      </c>
    </row>
    <row r="16" spans="1:24" ht="18.75">
      <c r="A16" s="5">
        <v>8</v>
      </c>
      <c r="B16" s="6">
        <f>1033.5195/G16</f>
        <v>0.39142809476585111</v>
      </c>
      <c r="C16" s="6">
        <f>733.1356/G16</f>
        <v>0.2776627544163599</v>
      </c>
      <c r="D16" s="6">
        <f>563.2373/G16</f>
        <v>0.2133166362512387</v>
      </c>
      <c r="E16" s="6">
        <f>116.3078/G16</f>
        <v>4.4049619344780293E-2</v>
      </c>
      <c r="F16" s="6">
        <f>192.5292/G16</f>
        <v>7.2917190186342393E-2</v>
      </c>
      <c r="G16" s="7">
        <v>2640.3815</v>
      </c>
      <c r="H16" s="14"/>
      <c r="I16" s="22"/>
      <c r="J16" s="16"/>
      <c r="K16" s="17"/>
      <c r="L16" s="15"/>
      <c r="M16" s="18"/>
      <c r="N16" s="12"/>
      <c r="O16" s="12"/>
      <c r="P16" s="12"/>
      <c r="Q16" s="12"/>
      <c r="R16" s="20">
        <v>1991</v>
      </c>
      <c r="S16" s="19">
        <v>7708133</v>
      </c>
      <c r="T16" s="19">
        <v>3754812</v>
      </c>
      <c r="U16" s="19">
        <v>3597178</v>
      </c>
      <c r="V16" s="19">
        <v>543475</v>
      </c>
      <c r="W16" s="19">
        <v>2139925</v>
      </c>
      <c r="X16" s="2">
        <f t="shared" si="0"/>
        <v>17743523</v>
      </c>
    </row>
    <row r="17" spans="1:24" ht="18.75">
      <c r="A17" s="5">
        <v>9</v>
      </c>
      <c r="B17" s="6">
        <f>1013.9926/G17</f>
        <v>0.38327608341297525</v>
      </c>
      <c r="C17" s="6">
        <f>825.3025/G17</f>
        <v>0.31195366695076177</v>
      </c>
      <c r="D17" s="6">
        <f>463.4702/G17</f>
        <v>0.1751857390622262</v>
      </c>
      <c r="E17" s="6">
        <f>152.6442/G17</f>
        <v>5.7697532636536875E-2</v>
      </c>
      <c r="F17" s="6">
        <f>189.5554/G17</f>
        <v>7.1649488666662736E-2</v>
      </c>
      <c r="G17" s="7">
        <v>2645.5931999999998</v>
      </c>
      <c r="H17" s="14"/>
      <c r="I17" s="22"/>
      <c r="J17" s="16"/>
      <c r="K17" s="17"/>
      <c r="L17" s="15"/>
      <c r="M17" s="18"/>
      <c r="N17" s="12"/>
      <c r="O17" s="12"/>
      <c r="P17" s="12"/>
      <c r="Q17" s="12"/>
      <c r="R17" s="20">
        <v>1992</v>
      </c>
      <c r="S17" s="19">
        <v>7878272</v>
      </c>
      <c r="T17" s="19">
        <v>4532675</v>
      </c>
      <c r="U17" s="19">
        <v>4185253</v>
      </c>
      <c r="V17" s="19">
        <v>679605</v>
      </c>
      <c r="W17" s="19">
        <v>1932707</v>
      </c>
      <c r="X17" s="2">
        <f t="shared" si="0"/>
        <v>19208512</v>
      </c>
    </row>
    <row r="18" spans="1:24" ht="18.75">
      <c r="A18" s="5">
        <v>10</v>
      </c>
      <c r="B18" s="6">
        <f>1041.8527/G18</f>
        <v>0.39185573307316246</v>
      </c>
      <c r="C18" s="6">
        <f>729.3713/G18</f>
        <v>0.27432699981871289</v>
      </c>
      <c r="D18" s="6">
        <f>513.5567/G18</f>
        <v>0.19315603554430888</v>
      </c>
      <c r="E18" s="6">
        <f>163.5446/G18</f>
        <v>6.1511468102119556E-2</v>
      </c>
      <c r="F18" s="6">
        <f>209.9941/G18</f>
        <v>7.8981790800694757E-2</v>
      </c>
      <c r="G18" s="7">
        <v>2658.7660000000001</v>
      </c>
      <c r="H18" s="14"/>
      <c r="I18" s="22"/>
      <c r="J18" s="16"/>
      <c r="K18" s="17"/>
      <c r="L18" s="15"/>
      <c r="M18" s="18"/>
      <c r="N18" s="12"/>
      <c r="O18" s="12"/>
      <c r="P18" s="12"/>
      <c r="Q18" s="12"/>
      <c r="R18" s="20">
        <v>1993</v>
      </c>
      <c r="S18" s="19">
        <v>9304263</v>
      </c>
      <c r="T18" s="19">
        <v>4696859</v>
      </c>
      <c r="U18" s="19">
        <v>4713763</v>
      </c>
      <c r="V18" s="19">
        <v>831867</v>
      </c>
      <c r="W18" s="19">
        <v>1962749</v>
      </c>
      <c r="X18" s="2">
        <f t="shared" si="0"/>
        <v>21509501</v>
      </c>
    </row>
    <row r="19" spans="1:24" ht="18.75">
      <c r="A19" s="5">
        <v>11</v>
      </c>
      <c r="B19" s="6">
        <f>1120.3925/G19</f>
        <v>0.38774525077238964</v>
      </c>
      <c r="C19" s="6">
        <f>961.2887/G19</f>
        <v>0.33268263402884651</v>
      </c>
      <c r="D19" s="6">
        <f>466.5781/G19</f>
        <v>0.16147327154493188</v>
      </c>
      <c r="E19" s="6">
        <f>160.9712/G19</f>
        <v>5.5708886226150646E-2</v>
      </c>
      <c r="F19" s="6">
        <f>179.6263/G19</f>
        <v>6.2165040143357338E-2</v>
      </c>
      <c r="G19" s="7">
        <v>2889.5066999999999</v>
      </c>
      <c r="H19" s="14"/>
      <c r="I19" s="22"/>
      <c r="J19" s="16"/>
      <c r="K19" s="17"/>
      <c r="L19" s="15"/>
      <c r="M19" s="18"/>
      <c r="N19" s="12"/>
      <c r="O19" s="12"/>
      <c r="P19" s="12"/>
      <c r="Q19" s="12"/>
      <c r="R19" s="20">
        <v>1994</v>
      </c>
      <c r="S19" s="19">
        <v>8737855</v>
      </c>
      <c r="T19" s="19">
        <v>4258114</v>
      </c>
      <c r="U19" s="19">
        <v>4148677</v>
      </c>
      <c r="V19" s="19">
        <v>977172</v>
      </c>
      <c r="W19" s="19">
        <v>1926757</v>
      </c>
      <c r="X19" s="2">
        <f t="shared" si="0"/>
        <v>20048575</v>
      </c>
    </row>
    <row r="20" spans="1:24" ht="18.75">
      <c r="A20" s="5">
        <v>12</v>
      </c>
      <c r="B20" s="6">
        <f>1219.2798/G20</f>
        <v>0.37095021934738392</v>
      </c>
      <c r="C20" s="6">
        <f>1231.3646/G20</f>
        <v>0.37462686453642852</v>
      </c>
      <c r="D20" s="6">
        <f>470.0036/G20</f>
        <v>0.14299255881550738</v>
      </c>
      <c r="E20" s="6">
        <f>183.8326/G20</f>
        <v>5.5928707498639679E-2</v>
      </c>
      <c r="F20" s="6">
        <f>181.088/G20</f>
        <v>5.5093698198870396E-2</v>
      </c>
      <c r="G20" s="7">
        <v>3286.9095000000002</v>
      </c>
      <c r="H20" s="14"/>
      <c r="I20" s="22"/>
      <c r="J20" s="16"/>
      <c r="K20" s="17"/>
      <c r="L20" s="15"/>
      <c r="M20" s="18"/>
      <c r="N20" s="12"/>
      <c r="O20" s="12"/>
      <c r="P20" s="12"/>
      <c r="Q20" s="12"/>
      <c r="R20" s="20">
        <v>1995</v>
      </c>
      <c r="S20" s="19">
        <v>9411312</v>
      </c>
      <c r="T20" s="19">
        <v>6333000</v>
      </c>
      <c r="U20" s="19">
        <v>4897917</v>
      </c>
      <c r="V20" s="19">
        <v>1084947</v>
      </c>
      <c r="W20" s="19">
        <v>1829593</v>
      </c>
      <c r="X20" s="2">
        <f t="shared" si="0"/>
        <v>23556769</v>
      </c>
    </row>
    <row r="21" spans="1:24" ht="18.75">
      <c r="A21" s="5">
        <v>13</v>
      </c>
      <c r="B21" s="6">
        <f>1202.7978/G21</f>
        <v>0.37081811480017102</v>
      </c>
      <c r="C21" s="6">
        <f>1164.3536/G21</f>
        <v>0.35896591007465456</v>
      </c>
      <c r="D21" s="6">
        <f>475.577/G21</f>
        <v>0.1466186308141908</v>
      </c>
      <c r="E21" s="6">
        <f>212.2553/G21</f>
        <v>6.5437524247504222E-2</v>
      </c>
      <c r="F21" s="6">
        <f>185.6548/G21</f>
        <v>5.723668844389538E-2</v>
      </c>
      <c r="G21" s="7">
        <v>3243.6327999999999</v>
      </c>
      <c r="H21" s="14"/>
      <c r="I21" s="22"/>
      <c r="J21" s="16"/>
      <c r="K21" s="17"/>
      <c r="L21" s="15"/>
      <c r="M21" s="18"/>
      <c r="N21" s="12"/>
      <c r="O21" s="12"/>
      <c r="P21" s="12"/>
      <c r="Q21" s="12"/>
      <c r="R21" s="20">
        <v>1996</v>
      </c>
      <c r="S21" s="19">
        <v>10337887</v>
      </c>
      <c r="T21" s="19">
        <v>7336065</v>
      </c>
      <c r="U21" s="19">
        <v>5634595</v>
      </c>
      <c r="V21" s="19">
        <v>1167657</v>
      </c>
      <c r="W21" s="19">
        <v>1927611</v>
      </c>
      <c r="X21" s="2">
        <f t="shared" si="0"/>
        <v>26403815</v>
      </c>
    </row>
    <row r="22" spans="1:24" ht="18.75">
      <c r="A22" s="5">
        <v>14</v>
      </c>
      <c r="B22" s="6">
        <f>1202.655/G22</f>
        <v>0.34610375529574816</v>
      </c>
      <c r="C22" s="6">
        <f>1316.5407/G22</f>
        <v>0.37887813235690454</v>
      </c>
      <c r="D22" s="6">
        <f>483.7308/G22</f>
        <v>0.13920953759159235</v>
      </c>
      <c r="E22" s="6">
        <f>256.9759/G22</f>
        <v>7.3953314966058156E-2</v>
      </c>
      <c r="F22" s="6">
        <f>211.525/G22</f>
        <v>6.0873315155994978E-2</v>
      </c>
      <c r="G22" s="7">
        <v>3474.8395</v>
      </c>
      <c r="H22" s="14"/>
      <c r="I22" s="22"/>
      <c r="J22" s="16"/>
      <c r="K22" s="17"/>
      <c r="L22" s="15"/>
      <c r="M22" s="18"/>
      <c r="N22" s="12"/>
      <c r="O22" s="12"/>
      <c r="P22" s="12"/>
      <c r="Q22" s="12"/>
      <c r="R22" s="20">
        <v>1997</v>
      </c>
      <c r="S22" s="19">
        <v>10142979</v>
      </c>
      <c r="T22" s="19">
        <v>8253195</v>
      </c>
      <c r="U22" s="19">
        <v>4636244</v>
      </c>
      <c r="V22" s="19">
        <v>1526508</v>
      </c>
      <c r="W22" s="19">
        <v>1897006</v>
      </c>
      <c r="X22" s="2">
        <f t="shared" si="0"/>
        <v>26455932</v>
      </c>
    </row>
    <row r="23" spans="1:24" ht="18.75">
      <c r="A23" s="5">
        <v>15</v>
      </c>
      <c r="B23" s="6">
        <f>1290.3338/G23</f>
        <v>0.34032097047303006</v>
      </c>
      <c r="C23" s="6">
        <f>1417.0763/G23</f>
        <v>0.37374885603270303</v>
      </c>
      <c r="D23" s="6">
        <f>455.1725/G23</f>
        <v>0.12005013503686819</v>
      </c>
      <c r="E23" s="6">
        <f>405.972/G23</f>
        <v>0.10707367738865474</v>
      </c>
      <c r="F23" s="6">
        <f>218.2922/G23</f>
        <v>5.7573794742641612E-2</v>
      </c>
      <c r="G23" s="7">
        <v>3791.5201000000002</v>
      </c>
      <c r="H23" s="14"/>
      <c r="I23" s="22"/>
      <c r="J23" s="16"/>
      <c r="K23" s="17"/>
      <c r="L23" s="15"/>
      <c r="M23" s="18"/>
      <c r="N23" s="12"/>
      <c r="O23" s="12"/>
      <c r="P23" s="12"/>
      <c r="Q23" s="12"/>
      <c r="R23" s="20">
        <v>1998</v>
      </c>
      <c r="S23" s="19">
        <v>10419128</v>
      </c>
      <c r="T23" s="19">
        <v>7294250</v>
      </c>
      <c r="U23" s="19">
        <v>5136065</v>
      </c>
      <c r="V23" s="19">
        <v>1641360</v>
      </c>
      <c r="W23" s="19">
        <v>2096857</v>
      </c>
      <c r="X23" s="2">
        <f t="shared" si="0"/>
        <v>26587660</v>
      </c>
    </row>
    <row r="24" spans="1:24" ht="18.75">
      <c r="A24" s="5">
        <v>16</v>
      </c>
      <c r="B24" s="6">
        <f>1464.4024/G24</f>
        <v>0.34660000016094483</v>
      </c>
      <c r="C24" s="6">
        <f>1528.9469/G24</f>
        <v>0.36187662338307841</v>
      </c>
      <c r="D24" s="6">
        <f>471.4546/G24</f>
        <v>0.1115855617526154</v>
      </c>
      <c r="E24" s="6">
        <f>533.8436/G24</f>
        <v>0.12635201352163816</v>
      </c>
      <c r="F24" s="6">
        <f>218.1662/G24</f>
        <v>5.1636356888729987E-2</v>
      </c>
      <c r="G24" s="7">
        <v>4225.0501999999997</v>
      </c>
      <c r="H24" s="14"/>
      <c r="I24" s="22"/>
      <c r="J24" s="16"/>
      <c r="K24" s="17"/>
      <c r="L24" s="15"/>
      <c r="M24" s="18"/>
      <c r="N24" s="12"/>
      <c r="O24" s="12"/>
      <c r="P24" s="12"/>
      <c r="Q24" s="12"/>
      <c r="R24" s="20">
        <v>1999</v>
      </c>
      <c r="S24" s="19">
        <v>11204771</v>
      </c>
      <c r="T24" s="19">
        <v>9613026</v>
      </c>
      <c r="U24" s="19">
        <v>4666007</v>
      </c>
      <c r="V24" s="19">
        <v>1609896</v>
      </c>
      <c r="W24" s="19">
        <v>1801367</v>
      </c>
      <c r="X24" s="2">
        <f t="shared" si="0"/>
        <v>28895067</v>
      </c>
    </row>
    <row r="25" spans="1:24" ht="18.75">
      <c r="A25" s="5">
        <v>17</v>
      </c>
      <c r="B25" s="6">
        <f>1643.5482/G25</f>
        <v>0.33603587396196632</v>
      </c>
      <c r="C25" s="6">
        <f>1849.7856/G25</f>
        <v>0.37820267196195417</v>
      </c>
      <c r="D25" s="6">
        <f>439.8451/G25</f>
        <v>8.9929661074976977E-2</v>
      </c>
      <c r="E25" s="6">
        <f>694.9118/G25</f>
        <v>0.14207997918131221</v>
      </c>
      <c r="F25" s="6">
        <f>253.1077/G25</f>
        <v>5.1749785723353404E-2</v>
      </c>
      <c r="G25" s="7">
        <v>4890.9903000000004</v>
      </c>
      <c r="H25" s="14"/>
      <c r="I25" s="22"/>
      <c r="J25" s="16"/>
      <c r="K25" s="17"/>
      <c r="L25" s="15"/>
      <c r="M25" s="18"/>
      <c r="N25" s="12"/>
      <c r="O25" s="12"/>
      <c r="P25" s="12"/>
      <c r="Q25" s="12"/>
      <c r="R25" s="20">
        <v>2000</v>
      </c>
      <c r="S25" s="19">
        <v>12192795</v>
      </c>
      <c r="T25" s="19">
        <v>12313985</v>
      </c>
      <c r="U25" s="19">
        <v>4701649</v>
      </c>
      <c r="V25" s="19">
        <v>1846210</v>
      </c>
      <c r="W25" s="19">
        <v>1814456</v>
      </c>
      <c r="X25" s="2">
        <f t="shared" si="0"/>
        <v>32869095</v>
      </c>
    </row>
    <row r="26" spans="1:24" ht="18.75">
      <c r="A26" s="5">
        <v>18</v>
      </c>
      <c r="B26" s="6">
        <f>1810.4578/G26</f>
        <v>0.33712587838188618</v>
      </c>
      <c r="C26" s="6">
        <f>1879.6068/G26</f>
        <v>0.35000213396996399</v>
      </c>
      <c r="D26" s="6">
        <f>519.416/G26</f>
        <v>9.6720605829976158E-2</v>
      </c>
      <c r="E26" s="6">
        <f>854.2871/G26</f>
        <v>0.15907705165942793</v>
      </c>
      <c r="F26" s="6">
        <f>294.2366/G26</f>
        <v>5.4789883656553441E-2</v>
      </c>
      <c r="G26" s="7">
        <v>5370.2723999999998</v>
      </c>
      <c r="H26" s="14"/>
      <c r="I26" s="22"/>
      <c r="J26" s="16"/>
      <c r="K26" s="17"/>
      <c r="L26" s="15"/>
      <c r="M26" s="18"/>
      <c r="N26" s="12"/>
      <c r="O26" s="12"/>
      <c r="P26" s="12"/>
      <c r="Q26" s="12"/>
      <c r="R26" s="20">
        <v>2001</v>
      </c>
      <c r="S26" s="19">
        <v>12031274</v>
      </c>
      <c r="T26" s="19">
        <v>11666621</v>
      </c>
      <c r="U26" s="19">
        <v>4756987</v>
      </c>
      <c r="V26" s="19">
        <v>2126617</v>
      </c>
      <c r="W26" s="19">
        <v>1854829</v>
      </c>
      <c r="X26" s="2">
        <f t="shared" si="0"/>
        <v>32436328</v>
      </c>
    </row>
    <row r="27" spans="1:24" ht="18.75">
      <c r="A27" s="5">
        <v>19</v>
      </c>
      <c r="B27" s="6">
        <f>1753.8465/G27</f>
        <v>0.29342041979321726</v>
      </c>
      <c r="C27" s="6">
        <f>2106.3101/G27</f>
        <v>0.35238796197768357</v>
      </c>
      <c r="D27" s="6">
        <f>601.7762/G27</f>
        <v>0.10067781030185198</v>
      </c>
      <c r="E27" s="6">
        <f>1151.4746/G27</f>
        <v>0.19264294823590711</v>
      </c>
      <c r="F27" s="6">
        <f>352.6346/G27</f>
        <v>5.8996150669749732E-2</v>
      </c>
      <c r="G27" s="7">
        <v>5977.2475999999997</v>
      </c>
      <c r="H27" s="14"/>
      <c r="I27" s="22"/>
      <c r="J27" s="16"/>
      <c r="K27" s="17"/>
      <c r="L27" s="15"/>
      <c r="M27" s="18"/>
      <c r="N27" s="12"/>
      <c r="O27" s="12"/>
      <c r="P27" s="12"/>
      <c r="Q27" s="12"/>
      <c r="R27" s="20">
        <v>2002</v>
      </c>
      <c r="S27" s="19">
        <v>12026550</v>
      </c>
      <c r="T27" s="19">
        <v>13182447</v>
      </c>
      <c r="U27" s="19">
        <v>4837485</v>
      </c>
      <c r="V27" s="19">
        <v>2582324</v>
      </c>
      <c r="W27" s="19">
        <v>2119589</v>
      </c>
      <c r="X27" s="2">
        <f t="shared" si="0"/>
        <v>34748395</v>
      </c>
    </row>
    <row r="28" spans="1:24" ht="18.75">
      <c r="A28" s="5">
        <v>20</v>
      </c>
      <c r="B28" s="6">
        <f>1885.1024/G28</f>
        <v>0.26828181096182629</v>
      </c>
      <c r="C28" s="6">
        <f>2655.7974/G28</f>
        <v>0.37796468564238722</v>
      </c>
      <c r="D28" s="6">
        <f>572.8622/G28</f>
        <v>8.152793633257055E-2</v>
      </c>
      <c r="E28" s="6">
        <f>1495.6175/G28</f>
        <v>0.21285155194020189</v>
      </c>
      <c r="F28" s="6">
        <f>407.4538/G28</f>
        <v>5.7987536033733647E-2</v>
      </c>
      <c r="G28" s="7">
        <v>7026.5754999999999</v>
      </c>
      <c r="H28" s="14"/>
      <c r="I28" s="22"/>
      <c r="J28" s="16"/>
      <c r="K28" s="17"/>
      <c r="L28" s="15"/>
      <c r="M28" s="18"/>
      <c r="N28" s="12"/>
      <c r="O28" s="12"/>
      <c r="P28" s="12"/>
      <c r="Q28" s="12"/>
      <c r="R28" s="20">
        <v>2003</v>
      </c>
      <c r="S28" s="19">
        <v>12904525</v>
      </c>
      <c r="T28" s="19">
        <v>14171376</v>
      </c>
      <c r="U28" s="19">
        <v>4555255</v>
      </c>
      <c r="V28" s="19">
        <v>4077760</v>
      </c>
      <c r="W28" s="19">
        <v>2206285</v>
      </c>
      <c r="X28" s="2">
        <f t="shared" si="0"/>
        <v>37915201</v>
      </c>
    </row>
    <row r="29" spans="1:24" ht="18.75">
      <c r="A29" s="5">
        <v>21</v>
      </c>
      <c r="B29" s="6">
        <f>1899.078/G29</f>
        <v>0.23685044204841352</v>
      </c>
      <c r="C29" s="6">
        <f>2910.2779/G29</f>
        <v>0.36296592720189935</v>
      </c>
      <c r="D29" s="6">
        <f>433.6866/G29</f>
        <v>5.4088806736992102E-2</v>
      </c>
      <c r="E29" s="6">
        <f>2356.7128/G29</f>
        <v>0.2939260359296218</v>
      </c>
      <c r="F29" s="6">
        <f>412.155/G29</f>
        <v>5.1403414679367494E-2</v>
      </c>
      <c r="G29" s="7">
        <v>8018.0470999999998</v>
      </c>
      <c r="H29" s="14"/>
      <c r="I29" s="22"/>
      <c r="J29" s="16"/>
      <c r="K29" s="17"/>
      <c r="L29" s="15"/>
      <c r="M29" s="18"/>
      <c r="N29" s="12"/>
      <c r="O29" s="12"/>
      <c r="P29" s="12"/>
      <c r="Q29" s="12"/>
      <c r="R29" s="20">
        <v>2004</v>
      </c>
      <c r="S29" s="19">
        <v>14645089</v>
      </c>
      <c r="T29" s="19">
        <v>15296510</v>
      </c>
      <c r="U29" s="19">
        <v>4728422</v>
      </c>
      <c r="V29" s="19">
        <v>5392909</v>
      </c>
      <c r="W29" s="19">
        <v>2187572</v>
      </c>
      <c r="X29" s="2">
        <f t="shared" si="0"/>
        <v>42250502</v>
      </c>
    </row>
    <row r="30" spans="1:24" ht="18.75">
      <c r="A30" s="5">
        <v>22</v>
      </c>
      <c r="B30" s="6">
        <f>2025.9767/G30</f>
        <v>0.20313494568052931</v>
      </c>
      <c r="C30" s="6">
        <f>3233.1217/G30</f>
        <v>0.32416957258592394</v>
      </c>
      <c r="D30" s="6">
        <f>445.1344/G30</f>
        <v>4.4631486711833861E-2</v>
      </c>
      <c r="E30" s="6">
        <f>3783.4722/G30</f>
        <v>0.37935057191466853</v>
      </c>
      <c r="F30" s="6">
        <f>472.2372/G30</f>
        <v>4.7348954195931894E-2</v>
      </c>
      <c r="G30" s="7">
        <v>9973.5508000000009</v>
      </c>
      <c r="H30" s="14"/>
      <c r="I30" s="22"/>
      <c r="J30" s="16"/>
      <c r="K30" s="17"/>
      <c r="L30" s="15"/>
      <c r="M30" s="18"/>
      <c r="N30" s="12"/>
      <c r="O30" s="12"/>
      <c r="P30" s="12"/>
      <c r="Q30" s="12"/>
      <c r="R30" s="20">
        <v>2005</v>
      </c>
      <c r="S30" s="19">
        <v>16436740</v>
      </c>
      <c r="T30" s="19">
        <v>18509969</v>
      </c>
      <c r="U30" s="19">
        <v>4399018</v>
      </c>
      <c r="V30" s="19">
        <v>7026910</v>
      </c>
      <c r="W30" s="19">
        <v>2537266</v>
      </c>
      <c r="X30" s="2">
        <f t="shared" si="0"/>
        <v>48909903</v>
      </c>
    </row>
    <row r="31" spans="1:24" ht="18.75">
      <c r="A31" s="5">
        <v>23</v>
      </c>
      <c r="B31" s="6">
        <f>1942.5733/G31</f>
        <v>0.1835770035126382</v>
      </c>
      <c r="C31" s="6">
        <f>3616.9541/G31</f>
        <v>0.34180928746459716</v>
      </c>
      <c r="D31" s="6">
        <f>281.7931/G31</f>
        <v>2.6630003052413625E-2</v>
      </c>
      <c r="E31" s="6">
        <f>4224.6474/G31</f>
        <v>0.39923750140571673</v>
      </c>
      <c r="F31" s="6">
        <f>516.1683/G31</f>
        <v>4.8778921146611302E-2</v>
      </c>
      <c r="G31" s="7">
        <v>10581.79</v>
      </c>
      <c r="H31" s="14"/>
      <c r="I31" s="22"/>
      <c r="J31" s="16"/>
      <c r="K31" s="17"/>
      <c r="L31" s="15"/>
      <c r="M31" s="18"/>
      <c r="N31" s="12"/>
      <c r="O31" s="12"/>
      <c r="P31" s="12"/>
      <c r="Q31" s="12"/>
      <c r="R31" s="20">
        <v>2006</v>
      </c>
      <c r="S31" s="19">
        <v>18105687</v>
      </c>
      <c r="T31" s="19">
        <v>18800640</v>
      </c>
      <c r="U31" s="19">
        <v>5245504</v>
      </c>
      <c r="V31" s="19">
        <v>8607152</v>
      </c>
      <c r="W31" s="19">
        <v>2943741</v>
      </c>
      <c r="X31" s="2">
        <f t="shared" si="0"/>
        <v>53702724</v>
      </c>
    </row>
    <row r="32" spans="1:24" ht="18.75">
      <c r="A32" s="5">
        <v>24</v>
      </c>
      <c r="B32" s="6">
        <f>1748.9464/G32</f>
        <v>0.17653070361208534</v>
      </c>
      <c r="C32" s="6">
        <f>3178.5772/G32</f>
        <v>0.3208311413096091</v>
      </c>
      <c r="D32" s="6">
        <f>217.0582/G32</f>
        <v>2.1908868545527035E-2</v>
      </c>
      <c r="E32" s="6">
        <f>4123.8357/G32</f>
        <v>0.4162412396981614</v>
      </c>
      <c r="F32" s="6">
        <f>629.0022/G32</f>
        <v>6.3488624316645509E-2</v>
      </c>
      <c r="G32" s="7">
        <v>9907.3212999999996</v>
      </c>
      <c r="H32" s="14"/>
      <c r="I32" s="22"/>
      <c r="J32" s="16"/>
      <c r="K32" s="17"/>
      <c r="L32" s="15"/>
      <c r="M32" s="18"/>
      <c r="N32" s="12"/>
      <c r="O32" s="12"/>
      <c r="P32" s="12"/>
      <c r="Q32" s="12"/>
      <c r="R32" s="20">
        <v>2007</v>
      </c>
      <c r="S32" s="19">
        <v>17539211</v>
      </c>
      <c r="T32" s="19">
        <v>21070790</v>
      </c>
      <c r="U32" s="19">
        <v>6068855</v>
      </c>
      <c r="V32" s="19">
        <v>11565258</v>
      </c>
      <c r="W32" s="19">
        <v>3528362</v>
      </c>
      <c r="X32" s="2">
        <f t="shared" si="0"/>
        <v>59772476</v>
      </c>
    </row>
    <row r="33" spans="1:24" ht="18.75">
      <c r="A33" s="5">
        <v>25</v>
      </c>
      <c r="B33" s="6">
        <f>1460.2613/G33</f>
        <v>0.19969497811050912</v>
      </c>
      <c r="C33" s="6">
        <f>2482.0131/G33</f>
        <v>0.33942250724202372</v>
      </c>
      <c r="D33" s="6">
        <f>192.383/G33</f>
        <v>2.6308934554270583E-2</v>
      </c>
      <c r="E33" s="6">
        <f>2717.4754/G33</f>
        <v>0.37162266131331906</v>
      </c>
      <c r="F33" s="6">
        <f>458.519/G33</f>
        <v>6.2703806276488014E-2</v>
      </c>
      <c r="G33" s="7">
        <v>7312.4588000000003</v>
      </c>
      <c r="H33" s="14"/>
      <c r="I33" s="22"/>
      <c r="J33" s="16"/>
      <c r="K33" s="17"/>
      <c r="L33" s="15"/>
      <c r="M33" s="18"/>
      <c r="N33" s="12"/>
      <c r="O33" s="12"/>
      <c r="P33" s="12"/>
      <c r="Q33" s="12"/>
      <c r="R33" s="20">
        <v>2008</v>
      </c>
      <c r="S33" s="19">
        <v>18851877</v>
      </c>
      <c r="T33" s="19">
        <v>26564269</v>
      </c>
      <c r="U33" s="19">
        <v>5729890</v>
      </c>
      <c r="V33" s="19">
        <v>15042303</v>
      </c>
      <c r="W33" s="19">
        <v>4077416</v>
      </c>
      <c r="X33" s="2">
        <f t="shared" si="0"/>
        <v>70265755</v>
      </c>
    </row>
    <row r="34" spans="1:24" ht="18.75">
      <c r="A34" s="5">
        <v>26</v>
      </c>
      <c r="B34" s="6">
        <f>1343.8223/G34</f>
        <v>0.20162227166855445</v>
      </c>
      <c r="C34" s="6">
        <f>2281.2396/G34</f>
        <v>0.34226899670608568</v>
      </c>
      <c r="D34" s="6">
        <f>191.4473/G34</f>
        <v>2.872406532531217E-2</v>
      </c>
      <c r="E34" s="6">
        <f>2377.7879/G34</f>
        <v>0.35675475689308145</v>
      </c>
      <c r="F34" s="6">
        <f>467.6493/G34</f>
        <v>7.0164421449331008E-2</v>
      </c>
      <c r="G34" s="7">
        <v>6665.0488999999998</v>
      </c>
      <c r="H34" s="14"/>
      <c r="I34" s="22"/>
      <c r="J34" s="16"/>
      <c r="K34" s="17"/>
      <c r="L34" s="15"/>
      <c r="M34" s="18"/>
      <c r="N34" s="12"/>
      <c r="O34" s="12"/>
      <c r="P34" s="12"/>
      <c r="Q34" s="12"/>
      <c r="R34" s="20">
        <v>2009</v>
      </c>
      <c r="S34" s="19">
        <v>18992265</v>
      </c>
      <c r="T34" s="19">
        <v>29103187</v>
      </c>
      <c r="U34" s="19">
        <v>4340467</v>
      </c>
      <c r="V34" s="19">
        <v>23616871</v>
      </c>
      <c r="W34" s="19">
        <v>4127681</v>
      </c>
      <c r="X34" s="2">
        <f t="shared" si="0"/>
        <v>80180471</v>
      </c>
    </row>
    <row r="35" spans="1:24" ht="18.75">
      <c r="A35" s="5">
        <v>27</v>
      </c>
      <c r="B35" s="6">
        <f>1302.8771/G35</f>
        <v>0.18637946567734417</v>
      </c>
      <c r="C35" s="6">
        <f>2363.4698/G35</f>
        <v>0.33809960929433752</v>
      </c>
      <c r="D35" s="6">
        <f>173.2307/G35</f>
        <v>2.4781036756968338E-2</v>
      </c>
      <c r="E35" s="6">
        <f>2618.8905/G35</f>
        <v>0.37463810827396749</v>
      </c>
      <c r="F35" s="6">
        <f>519.2938/G35</f>
        <v>7.4286132570414845E-2</v>
      </c>
      <c r="G35" s="7">
        <v>6990.4540999999999</v>
      </c>
      <c r="H35" s="14"/>
      <c r="I35" s="22"/>
      <c r="J35" s="16"/>
      <c r="K35" s="17"/>
      <c r="L35" s="15"/>
      <c r="M35" s="18"/>
      <c r="N35" s="12"/>
      <c r="O35" s="12"/>
      <c r="P35" s="12"/>
      <c r="Q35" s="12"/>
      <c r="R35" s="20">
        <v>2010</v>
      </c>
      <c r="S35" s="19">
        <v>20260545</v>
      </c>
      <c r="T35" s="19">
        <v>32428364</v>
      </c>
      <c r="U35" s="19">
        <v>4453121</v>
      </c>
      <c r="V35" s="19">
        <v>37868176</v>
      </c>
      <c r="W35" s="19">
        <v>4725302</v>
      </c>
      <c r="X35" s="2">
        <f t="shared" si="0"/>
        <v>99735508</v>
      </c>
    </row>
    <row r="36" spans="1:24" ht="18.75">
      <c r="A36" s="5">
        <v>28</v>
      </c>
      <c r="B36" s="6">
        <f>1333.9091/G36</f>
        <v>0.19384996542288957</v>
      </c>
      <c r="C36" s="6">
        <f>2562.3617/G36</f>
        <v>0.37237449459332461</v>
      </c>
      <c r="D36" s="6">
        <f>270.9415/G36</f>
        <v>3.9374497412624165E-2</v>
      </c>
      <c r="E36" s="6">
        <f>2309.9639/G36</f>
        <v>0.33569485517650577</v>
      </c>
      <c r="F36" s="6">
        <f>390.2441/G36</f>
        <v>5.671211425987472E-2</v>
      </c>
      <c r="G36" s="7">
        <v>6881.1418000000003</v>
      </c>
      <c r="H36" s="14"/>
      <c r="I36" s="22"/>
      <c r="J36" s="16"/>
      <c r="K36" s="17"/>
      <c r="L36" s="15"/>
      <c r="M36" s="18"/>
      <c r="N36" s="12"/>
      <c r="O36" s="12"/>
      <c r="P36" s="12"/>
      <c r="Q36" s="12"/>
      <c r="R36" s="20">
        <v>2011</v>
      </c>
      <c r="S36" s="19">
        <v>19425477</v>
      </c>
      <c r="T36" s="19">
        <v>36084683</v>
      </c>
      <c r="U36" s="19">
        <v>2823582</v>
      </c>
      <c r="V36" s="19">
        <v>42314366</v>
      </c>
      <c r="W36" s="19">
        <v>5169792</v>
      </c>
      <c r="X36" s="2">
        <f t="shared" si="0"/>
        <v>105817900</v>
      </c>
    </row>
    <row r="37" spans="1:24" ht="18.75">
      <c r="A37" s="5">
        <v>29</v>
      </c>
      <c r="B37" s="6">
        <f>1320.0307/G37</f>
        <v>0.19255104434996537</v>
      </c>
      <c r="C37" s="6">
        <f>2369.2105/G37</f>
        <v>0.34559344419785359</v>
      </c>
      <c r="D37" s="6">
        <f>260.3307/G37</f>
        <v>3.7974077543315866E-2</v>
      </c>
      <c r="E37" s="6">
        <f>2461.1683/G37</f>
        <v>0.35900720073103515</v>
      </c>
      <c r="F37" s="6">
        <f>429.9072/G37</f>
        <v>6.2709966013343041E-2</v>
      </c>
      <c r="G37" s="7">
        <v>6855.4844999999996</v>
      </c>
      <c r="H37" s="14"/>
      <c r="I37" s="22"/>
      <c r="J37" s="16"/>
      <c r="K37" s="17"/>
      <c r="L37" s="15"/>
      <c r="M37" s="18"/>
      <c r="N37" s="12"/>
      <c r="O37" s="12"/>
      <c r="P37" s="12"/>
      <c r="Q37" s="12"/>
      <c r="R37" s="20">
        <v>2012</v>
      </c>
      <c r="S37" s="19">
        <v>17490072</v>
      </c>
      <c r="T37" s="19">
        <v>31794036</v>
      </c>
      <c r="U37" s="19">
        <v>2222000</v>
      </c>
      <c r="V37" s="19">
        <v>41272051</v>
      </c>
      <c r="W37" s="19">
        <v>6295054</v>
      </c>
      <c r="X37" s="2">
        <f t="shared" si="0"/>
        <v>99073213</v>
      </c>
    </row>
    <row r="38" spans="1:24" ht="18.75">
      <c r="A38" s="5">
        <v>30</v>
      </c>
      <c r="B38" s="6">
        <f>1455.6337/G38</f>
        <v>0.24563752472834743</v>
      </c>
      <c r="C38" s="6">
        <f>1446.0488/G38</f>
        <v>0.24402007721337937</v>
      </c>
      <c r="D38" s="6">
        <f>216.7581/G38</f>
        <v>3.6577830774884919E-2</v>
      </c>
      <c r="E38" s="6">
        <f>2370.7045/G38</f>
        <v>0.40005530597591582</v>
      </c>
      <c r="F38" s="6">
        <f>424.0229/G38</f>
        <v>7.1553671493134283E-2</v>
      </c>
      <c r="G38" s="7">
        <v>5925.9418999999998</v>
      </c>
      <c r="H38" s="14"/>
      <c r="I38" s="22"/>
      <c r="J38" s="16"/>
      <c r="K38" s="17"/>
      <c r="L38" s="15"/>
      <c r="M38" s="18"/>
      <c r="N38" s="12"/>
      <c r="O38" s="12"/>
      <c r="P38" s="12"/>
      <c r="Q38" s="12"/>
      <c r="R38" s="20">
        <v>2013</v>
      </c>
      <c r="S38" s="19">
        <v>14602612</v>
      </c>
      <c r="T38" s="19">
        <v>24825094</v>
      </c>
      <c r="U38" s="19">
        <v>1924587</v>
      </c>
      <c r="V38" s="19">
        <v>27183440</v>
      </c>
      <c r="W38" s="19">
        <v>4588855</v>
      </c>
      <c r="X38" s="2">
        <f t="shared" si="0"/>
        <v>73124588</v>
      </c>
    </row>
    <row r="39" spans="1:24" ht="18.75">
      <c r="A39" s="5" t="s">
        <v>13</v>
      </c>
      <c r="B39" s="6">
        <f>1623.6824/G39</f>
        <v>0.23699120977420318</v>
      </c>
      <c r="C39" s="6">
        <f>2185.8585/G39</f>
        <v>0.31904592321147601</v>
      </c>
      <c r="D39" s="6">
        <f>255.738/G39</f>
        <v>3.7327286423277838E-2</v>
      </c>
      <c r="E39" s="6">
        <f>2425.9644/G39</f>
        <v>0.35409156250332513</v>
      </c>
      <c r="F39" s="6">
        <f>355.4993/G39</f>
        <v>5.1888355247850439E-2</v>
      </c>
      <c r="G39" s="7">
        <v>6851.2347</v>
      </c>
      <c r="H39" s="14"/>
      <c r="I39" s="22"/>
      <c r="J39" s="16"/>
      <c r="K39" s="17"/>
      <c r="L39" s="15"/>
      <c r="M39" s="18"/>
      <c r="N39" s="12"/>
      <c r="O39" s="12"/>
      <c r="P39" s="12"/>
      <c r="Q39" s="12"/>
      <c r="R39" s="20">
        <v>2014</v>
      </c>
      <c r="S39" s="19">
        <v>13438477</v>
      </c>
      <c r="T39" s="19">
        <v>22819231</v>
      </c>
      <c r="U39" s="19">
        <v>1916576</v>
      </c>
      <c r="V39" s="19">
        <v>23794801</v>
      </c>
      <c r="W39" s="19">
        <v>4681404</v>
      </c>
      <c r="X39" s="2">
        <f t="shared" si="0"/>
        <v>66650489</v>
      </c>
    </row>
    <row r="40" spans="1:24" ht="18.75">
      <c r="A40" s="5" t="s">
        <v>27</v>
      </c>
      <c r="B40" s="6">
        <f>1294.5253/G40</f>
        <v>0.21739859427055988</v>
      </c>
      <c r="C40" s="6">
        <f>1850.4626/G40</f>
        <v>0.31076099323068102</v>
      </c>
      <c r="D40" s="6">
        <f>162.0957/G40</f>
        <v>2.7221852919601022E-2</v>
      </c>
      <c r="E40" s="6">
        <f>2391.7371/G40</f>
        <v>0.40166096669160922</v>
      </c>
      <c r="F40" s="6">
        <f>246.5133/G40</f>
        <v>4.1398684822148167E-2</v>
      </c>
      <c r="G40" s="7">
        <v>5954.6166999999996</v>
      </c>
      <c r="H40" s="14"/>
      <c r="I40" s="22"/>
      <c r="J40" s="16"/>
      <c r="K40" s="17"/>
      <c r="L40" s="15"/>
      <c r="M40" s="18"/>
      <c r="N40" s="12"/>
      <c r="O40" s="12"/>
      <c r="P40" s="12"/>
      <c r="Q40" s="12"/>
      <c r="R40" s="20">
        <v>2015</v>
      </c>
      <c r="S40" s="19">
        <v>13029015</v>
      </c>
      <c r="T40" s="19">
        <v>23645043</v>
      </c>
      <c r="U40" s="19">
        <v>1732410</v>
      </c>
      <c r="V40" s="19">
        <v>26298977</v>
      </c>
      <c r="W40" s="19">
        <v>5199096</v>
      </c>
      <c r="X40" s="2">
        <f t="shared" si="0"/>
        <v>69904541</v>
      </c>
    </row>
    <row r="41" spans="1:24" ht="18.75">
      <c r="A41" s="5">
        <v>3</v>
      </c>
      <c r="B41" s="6">
        <f>1077.7581/G41</f>
        <v>0.17522234373662016</v>
      </c>
      <c r="C41" s="6">
        <f>1966.1888/G41</f>
        <v>0.31966376292109766</v>
      </c>
      <c r="D41" s="6">
        <f>198.372/G41</f>
        <v>3.2251399244153968E-2</v>
      </c>
      <c r="E41" s="6">
        <f>2696.9093/G41</f>
        <v>0.43846459459788573</v>
      </c>
      <c r="F41" s="6">
        <f>205.4196/G41</f>
        <v>3.339720087600271E-2</v>
      </c>
      <c r="G41" s="7">
        <v>6150.8028999999997</v>
      </c>
      <c r="H41" s="14"/>
      <c r="I41" s="22"/>
      <c r="J41" s="16"/>
      <c r="K41" s="17"/>
      <c r="L41" s="15"/>
      <c r="M41" s="18"/>
      <c r="N41" s="12"/>
      <c r="O41" s="12"/>
      <c r="P41" s="12"/>
      <c r="Q41" s="12"/>
      <c r="R41" s="20">
        <v>2016</v>
      </c>
      <c r="S41" s="19">
        <v>13339091</v>
      </c>
      <c r="T41" s="19">
        <v>25628673</v>
      </c>
      <c r="U41" s="19">
        <v>2811955</v>
      </c>
      <c r="V41" s="19">
        <v>23129854</v>
      </c>
      <c r="W41" s="19">
        <v>3901845</v>
      </c>
      <c r="X41" s="2">
        <f t="shared" si="0"/>
        <v>68811418</v>
      </c>
    </row>
    <row r="42" spans="1:24" s="13" customFormat="1" ht="18.75">
      <c r="A42" s="5">
        <v>4</v>
      </c>
      <c r="B42" s="6">
        <f>959.9407/G42</f>
        <v>0.17277596108830595</v>
      </c>
      <c r="C42" s="6">
        <f>1625.5258/G42</f>
        <v>0.29257201238455399</v>
      </c>
      <c r="D42" s="6">
        <f>240.3735/G42</f>
        <v>4.3263883365566136E-2</v>
      </c>
      <c r="E42" s="6">
        <f t="shared" ref="E42" si="1">2696.9093/G42</f>
        <v>0.48540612589453752</v>
      </c>
      <c r="F42" s="6">
        <f>205.4196/G42</f>
        <v>3.6972668016238268E-2</v>
      </c>
      <c r="G42" s="7">
        <v>5555.9853000000003</v>
      </c>
      <c r="I42" s="22"/>
      <c r="N42" s="12"/>
      <c r="O42" s="12"/>
      <c r="P42" s="12"/>
      <c r="Q42" s="12"/>
      <c r="R42" s="20">
        <v>2017</v>
      </c>
      <c r="S42" s="19">
        <v>13201058</v>
      </c>
      <c r="T42" s="19">
        <v>23701719</v>
      </c>
      <c r="U42" s="19">
        <v>2604412</v>
      </c>
      <c r="V42" s="19">
        <v>24734038</v>
      </c>
      <c r="W42" s="19">
        <v>4313618</v>
      </c>
      <c r="X42" s="2">
        <f t="shared" si="0"/>
        <v>68554845</v>
      </c>
    </row>
    <row r="43" spans="1:24" ht="18.75">
      <c r="A43" s="9"/>
      <c r="B43" s="23"/>
      <c r="C43" s="23"/>
      <c r="D43" s="23"/>
      <c r="E43" s="23"/>
      <c r="F43" s="23"/>
      <c r="G43" s="11"/>
      <c r="I43" s="22"/>
      <c r="R43" s="20">
        <v>2018</v>
      </c>
      <c r="S43" s="19">
        <v>14556812</v>
      </c>
      <c r="T43" s="19">
        <v>14470026</v>
      </c>
      <c r="U43" s="19">
        <v>2170092</v>
      </c>
      <c r="V43" s="19">
        <v>23818051</v>
      </c>
      <c r="W43" s="19">
        <v>4244438</v>
      </c>
      <c r="X43" s="2">
        <f t="shared" si="0"/>
        <v>59259419</v>
      </c>
    </row>
    <row r="44" spans="1:24" ht="18.75">
      <c r="A44" s="9"/>
      <c r="B44" s="10"/>
      <c r="C44" s="10"/>
      <c r="D44" s="10"/>
      <c r="E44" s="10"/>
      <c r="F44" s="24"/>
      <c r="G44" s="24"/>
      <c r="R44" s="20">
        <v>2019</v>
      </c>
      <c r="S44" s="19">
        <v>16236824</v>
      </c>
      <c r="T44" s="19">
        <v>21864585</v>
      </c>
      <c r="U44" s="19">
        <v>2558424</v>
      </c>
      <c r="V44" s="19">
        <v>24291885</v>
      </c>
      <c r="W44" s="19">
        <v>3560629</v>
      </c>
      <c r="X44" s="2">
        <f t="shared" si="0"/>
        <v>68512347</v>
      </c>
    </row>
    <row r="45" spans="1:24" ht="18.75">
      <c r="A45" s="2" t="s">
        <v>25</v>
      </c>
      <c r="R45" s="20">
        <v>2020</v>
      </c>
      <c r="S45" s="19">
        <v>12945242</v>
      </c>
      <c r="T45" s="19">
        <v>18505059</v>
      </c>
      <c r="U45" s="19">
        <v>1622245</v>
      </c>
      <c r="V45" s="19">
        <v>23988534</v>
      </c>
      <c r="W45" s="19">
        <v>2485087</v>
      </c>
      <c r="X45" s="2">
        <f t="shared" si="0"/>
        <v>59546167</v>
      </c>
    </row>
    <row r="46" spans="1:24" ht="18.75">
      <c r="A46" s="2" t="s">
        <v>14</v>
      </c>
      <c r="F46" s="10"/>
      <c r="R46" s="20">
        <v>2021</v>
      </c>
      <c r="S46" s="19">
        <v>10780842</v>
      </c>
      <c r="T46" s="19">
        <v>19666900</v>
      </c>
      <c r="U46" s="19">
        <v>1990648</v>
      </c>
      <c r="V46" s="19">
        <v>27004656</v>
      </c>
      <c r="W46" s="19">
        <v>2064983</v>
      </c>
      <c r="X46" s="2">
        <f t="shared" si="0"/>
        <v>61508029</v>
      </c>
    </row>
    <row r="47" spans="1:24">
      <c r="A47" s="2" t="s">
        <v>15</v>
      </c>
      <c r="R47" s="20">
        <v>2022</v>
      </c>
      <c r="S47" s="2">
        <v>9599407</v>
      </c>
      <c r="T47" s="2">
        <v>16255258</v>
      </c>
      <c r="U47" s="2">
        <v>2403735</v>
      </c>
      <c r="V47" s="2">
        <v>25244038</v>
      </c>
      <c r="W47" s="2">
        <v>2057415</v>
      </c>
      <c r="X47" s="2">
        <f t="shared" si="0"/>
        <v>55559853</v>
      </c>
    </row>
    <row r="48" spans="1:24">
      <c r="A48" s="2" t="s">
        <v>12</v>
      </c>
      <c r="R48" s="20"/>
    </row>
  </sheetData>
  <mergeCells count="1">
    <mergeCell ref="B4:F4"/>
  </mergeCells>
  <phoneticPr fontId="6"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/>
  </sheetViews>
  <sheetFormatPr defaultRowHeight="18.75"/>
  <sheetData/>
  <phoneticPr fontId="7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令和5年版白書</vt:lpstr>
      <vt:lpstr>参考</vt:lpstr>
    </vt:vector>
  </TitlesOfParts>
  <Company>NIKKEI PRINTING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 智栄</dc:creator>
  <cp:lastModifiedBy>ㅤ</cp:lastModifiedBy>
  <cp:lastPrinted>2023-08-01T04:04:18Z</cp:lastPrinted>
  <dcterms:created xsi:type="dcterms:W3CDTF">2019-08-20T06:52:39Z</dcterms:created>
  <dcterms:modified xsi:type="dcterms:W3CDTF">2023-08-01T08:54:16Z</dcterms:modified>
</cp:coreProperties>
</file>