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U:\201007 総務省行政管理局ヒア\02_作業中フォルダ(保存期間1年未満)\03_指導班\被害者対策係\2.執行\R4年度\公募要領\R4\交付申請\"/>
    </mc:Choice>
  </mc:AlternateContent>
  <bookViews>
    <workbookView xWindow="0" yWindow="0" windowWidth="20490" windowHeight="7530"/>
  </bookViews>
  <sheets>
    <sheet name="入力シート" sheetId="2" r:id="rId1"/>
    <sheet name="別紙（1-1）" sheetId="3" r:id="rId2"/>
    <sheet name="別紙（1-2）" sheetId="5" r:id="rId3"/>
  </sheets>
  <externalReferences>
    <externalReference r:id="rId4"/>
  </externalReferences>
  <definedNames>
    <definedName name="_xlnm._FilterDatabase" localSheetId="0" hidden="1">入力シート!$B$17:$R$38</definedName>
    <definedName name="_xlnm.Print_Area" localSheetId="0">入力シート!$A$1:$BO$119</definedName>
    <definedName name="_xlnm.Print_Area" localSheetId="1">'別紙（1-1）'!$B$1:$BB$79</definedName>
    <definedName name="_xlnm.Print_Area" localSheetId="2">'別紙（1-2）'!$B$1:$BB$60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50" i="5" l="1"/>
  <c r="Q58" i="5" s="1"/>
  <c r="AS47" i="5"/>
  <c r="AN47" i="5"/>
  <c r="AJ47" i="5"/>
  <c r="M47" i="5"/>
  <c r="D47" i="5"/>
  <c r="AS46" i="5"/>
  <c r="AN46" i="5"/>
  <c r="AJ46" i="5"/>
  <c r="D46" i="5"/>
  <c r="AS45" i="5"/>
  <c r="AN45" i="5"/>
  <c r="AJ45" i="5"/>
  <c r="AB45" i="5"/>
  <c r="X45" i="5" s="1"/>
  <c r="Q45" i="5"/>
  <c r="M45" i="5"/>
  <c r="D45" i="5"/>
  <c r="D44" i="5"/>
  <c r="AS40" i="5"/>
  <c r="AN40" i="5"/>
  <c r="AJ40" i="5"/>
  <c r="AB40" i="5"/>
  <c r="Q40" i="5"/>
  <c r="M40" i="5"/>
  <c r="D40" i="5"/>
  <c r="AS39" i="5"/>
  <c r="AN39" i="5"/>
  <c r="AJ39" i="5"/>
  <c r="AB39" i="5"/>
  <c r="M39" i="5"/>
  <c r="D39" i="5"/>
  <c r="AJ35" i="5"/>
  <c r="AB35" i="5"/>
  <c r="D35" i="5"/>
  <c r="AJ34" i="5"/>
  <c r="AB34" i="5"/>
  <c r="D34" i="5"/>
  <c r="D33" i="5"/>
  <c r="AS29" i="5"/>
  <c r="AN29" i="5"/>
  <c r="AJ29" i="5"/>
  <c r="M29" i="5"/>
  <c r="D29" i="5"/>
  <c r="AS28" i="5"/>
  <c r="AN28" i="5"/>
  <c r="AJ28" i="5"/>
  <c r="D28" i="5"/>
  <c r="AS27" i="5"/>
  <c r="AN27" i="5"/>
  <c r="AJ27" i="5"/>
  <c r="AB27" i="5"/>
  <c r="D27" i="5"/>
  <c r="D26" i="5"/>
  <c r="AS23" i="5"/>
  <c r="AN23" i="5"/>
  <c r="AJ23" i="5"/>
  <c r="AB23" i="5"/>
  <c r="M23" i="5"/>
  <c r="D23" i="5"/>
  <c r="AS22" i="5"/>
  <c r="AN22" i="5"/>
  <c r="AJ22" i="5"/>
  <c r="AB22" i="5"/>
  <c r="AB50" i="5" s="1"/>
  <c r="Q57" i="5" s="1"/>
  <c r="M22" i="5"/>
  <c r="D22" i="5"/>
  <c r="D21" i="5"/>
  <c r="AB16" i="5"/>
  <c r="AJ13" i="5"/>
  <c r="AK14" i="5" s="1"/>
  <c r="V13" i="5"/>
  <c r="U13" i="5" s="1"/>
  <c r="M13" i="5"/>
  <c r="X13" i="5" s="1"/>
  <c r="AN11" i="5"/>
  <c r="AJ11" i="5"/>
  <c r="AK12" i="5" s="1"/>
  <c r="X11" i="5"/>
  <c r="X16" i="5" s="1"/>
  <c r="V11" i="5"/>
  <c r="U11" i="5"/>
  <c r="M11" i="5"/>
  <c r="M16" i="5" s="1"/>
  <c r="AJ9" i="5"/>
  <c r="AK10" i="5" s="1"/>
  <c r="X9" i="5"/>
  <c r="U9" i="5"/>
  <c r="M9" i="5"/>
  <c r="AJ8" i="5"/>
  <c r="AU79" i="3"/>
  <c r="AP79" i="3"/>
  <c r="AK79" i="3"/>
  <c r="AC79" i="3"/>
  <c r="X79" i="3"/>
  <c r="S79" i="3"/>
  <c r="K79" i="3"/>
  <c r="AU78" i="3"/>
  <c r="AP78" i="3"/>
  <c r="AK78" i="3"/>
  <c r="AC78" i="3"/>
  <c r="X78" i="3"/>
  <c r="S78" i="3"/>
  <c r="K78" i="3"/>
  <c r="K76" i="3"/>
  <c r="K75" i="3"/>
  <c r="M60" i="3"/>
  <c r="C60" i="3"/>
  <c r="M58" i="3"/>
  <c r="M56" i="3"/>
  <c r="M50" i="3"/>
  <c r="M48" i="3"/>
  <c r="M46" i="3"/>
  <c r="AV41" i="3"/>
  <c r="AQ41" i="3"/>
  <c r="V41" i="3"/>
  <c r="D41" i="3"/>
  <c r="AT40" i="3"/>
  <c r="AF35" i="3"/>
  <c r="Q70" i="3" s="1"/>
  <c r="AS31" i="3"/>
  <c r="AN31" i="3"/>
  <c r="V31" i="3"/>
  <c r="U31" i="3" s="1"/>
  <c r="Q31" i="3"/>
  <c r="D31" i="3"/>
  <c r="AS30" i="3"/>
  <c r="AN30" i="3"/>
  <c r="V30" i="3"/>
  <c r="U30" i="3"/>
  <c r="D30" i="3"/>
  <c r="AW27" i="3"/>
  <c r="AS27" i="3"/>
  <c r="AN27" i="3"/>
  <c r="AJ27" i="3"/>
  <c r="V27" i="3"/>
  <c r="U27" i="3" s="1"/>
  <c r="D27" i="3"/>
  <c r="AW26" i="3"/>
  <c r="AS26" i="3"/>
  <c r="AN26" i="3"/>
  <c r="V26" i="3"/>
  <c r="U26" i="3" s="1"/>
  <c r="D26" i="3"/>
  <c r="AS23" i="3"/>
  <c r="AN23" i="3"/>
  <c r="AJ23" i="3"/>
  <c r="D23" i="3"/>
  <c r="AS22" i="3"/>
  <c r="AN22" i="3"/>
  <c r="D22" i="3"/>
  <c r="AS21" i="3"/>
  <c r="AN21" i="3"/>
  <c r="D21" i="3"/>
  <c r="AJ17" i="3"/>
  <c r="AK18" i="3" s="1"/>
  <c r="V17" i="3"/>
  <c r="U17" i="3" s="1"/>
  <c r="X17" i="3" s="1"/>
  <c r="Q17" i="3"/>
  <c r="M17" i="3"/>
  <c r="D17" i="3"/>
  <c r="V15" i="3"/>
  <c r="U15" i="3"/>
  <c r="X15" i="3" s="1"/>
  <c r="Q15" i="3"/>
  <c r="M15" i="3"/>
  <c r="D15" i="3"/>
  <c r="V13" i="3"/>
  <c r="U13" i="3" s="1"/>
  <c r="X13" i="3" s="1"/>
  <c r="Q13" i="3"/>
  <c r="M13" i="3"/>
  <c r="D13" i="3"/>
  <c r="V11" i="3"/>
  <c r="U11" i="3"/>
  <c r="Q11" i="3"/>
  <c r="M11" i="3"/>
  <c r="X11" i="3" s="1"/>
  <c r="D11" i="3"/>
  <c r="AJ9" i="3"/>
  <c r="AK10" i="3" s="1"/>
  <c r="V9" i="3"/>
  <c r="U9" i="3" s="1"/>
  <c r="X9" i="3" s="1"/>
  <c r="Q9" i="3"/>
  <c r="M9" i="3"/>
  <c r="D9" i="3"/>
  <c r="AJ8" i="3"/>
  <c r="AN111" i="2"/>
  <c r="AJ111" i="2"/>
  <c r="BH110" i="2"/>
  <c r="BD110" i="2"/>
  <c r="AJ110" i="2"/>
  <c r="AN110" i="2" s="1"/>
  <c r="BH109" i="2"/>
  <c r="BD109" i="2"/>
  <c r="AJ109" i="2"/>
  <c r="AN109" i="2" s="1"/>
  <c r="BH108" i="2"/>
  <c r="BD108" i="2"/>
  <c r="AJ108" i="2"/>
  <c r="AN108" i="2" s="1"/>
  <c r="X27" i="5" s="1"/>
  <c r="AF103" i="2"/>
  <c r="X40" i="5" s="1"/>
  <c r="T103" i="2"/>
  <c r="AB102" i="2"/>
  <c r="AF102" i="2" s="1"/>
  <c r="X39" i="5" s="1"/>
  <c r="AV98" i="2"/>
  <c r="Q35" i="5" s="1"/>
  <c r="AJ98" i="2"/>
  <c r="AN98" i="2" s="1"/>
  <c r="X23" i="5" s="1"/>
  <c r="AV97" i="2"/>
  <c r="Q34" i="5" s="1"/>
  <c r="AJ97" i="2"/>
  <c r="AN97" i="2" s="1"/>
  <c r="X22" i="5" s="1"/>
  <c r="C88" i="2"/>
  <c r="C58" i="3" s="1"/>
  <c r="C86" i="2"/>
  <c r="C56" i="3" s="1"/>
  <c r="BE81" i="2"/>
  <c r="AY81" i="2"/>
  <c r="AV81" i="2"/>
  <c r="AJ31" i="3" s="1"/>
  <c r="AG81" i="2"/>
  <c r="AM81" i="2" s="1"/>
  <c r="AD81" i="2"/>
  <c r="BE80" i="2"/>
  <c r="AY80" i="2"/>
  <c r="Q30" i="3" s="1"/>
  <c r="AV80" i="2"/>
  <c r="AJ30" i="3" s="1"/>
  <c r="AJ80" i="2"/>
  <c r="AG80" i="2"/>
  <c r="AM80" i="2" s="1"/>
  <c r="AD80" i="2"/>
  <c r="AP80" i="2" s="1"/>
  <c r="D76" i="2"/>
  <c r="D75" i="2"/>
  <c r="BE71" i="2"/>
  <c r="BB71" i="2"/>
  <c r="AS71" i="2"/>
  <c r="Q27" i="3" s="1"/>
  <c r="AG71" i="2"/>
  <c r="AM71" i="2" s="1"/>
  <c r="AD71" i="2"/>
  <c r="BE70" i="2"/>
  <c r="BB70" i="2"/>
  <c r="AJ26" i="3" s="1"/>
  <c r="AV70" i="2"/>
  <c r="M26" i="3" s="1"/>
  <c r="AS70" i="2"/>
  <c r="Q26" i="3" s="1"/>
  <c r="AJ70" i="2"/>
  <c r="AG70" i="2"/>
  <c r="AM70" i="2" s="1"/>
  <c r="AD70" i="2"/>
  <c r="AP70" i="2" s="1"/>
  <c r="C64" i="2"/>
  <c r="C50" i="3" s="1"/>
  <c r="C62" i="2"/>
  <c r="C48" i="3" s="1"/>
  <c r="C60" i="2"/>
  <c r="C46" i="3" s="1"/>
  <c r="BE55" i="2"/>
  <c r="V23" i="3" s="1"/>
  <c r="U23" i="3" s="1"/>
  <c r="AY55" i="2"/>
  <c r="Q23" i="3" s="1"/>
  <c r="AV55" i="2"/>
  <c r="AJ55" i="2"/>
  <c r="AG55" i="2"/>
  <c r="AM55" i="2" s="1"/>
  <c r="AD55" i="2"/>
  <c r="AP55" i="2" s="1"/>
  <c r="BE54" i="2"/>
  <c r="V22" i="3" s="1"/>
  <c r="U22" i="3" s="1"/>
  <c r="BB54" i="2"/>
  <c r="M22" i="3" s="1"/>
  <c r="AY54" i="2"/>
  <c r="Q22" i="3" s="1"/>
  <c r="AV54" i="2"/>
  <c r="AJ22" i="3" s="1"/>
  <c r="AM54" i="2"/>
  <c r="AJ54" i="2"/>
  <c r="AG54" i="2"/>
  <c r="AD54" i="2"/>
  <c r="AP54" i="2" s="1"/>
  <c r="BE53" i="2"/>
  <c r="V21" i="3" s="1"/>
  <c r="U21" i="3" s="1"/>
  <c r="AY53" i="2"/>
  <c r="Q21" i="3" s="1"/>
  <c r="AV53" i="2"/>
  <c r="AJ21" i="3" s="1"/>
  <c r="AM53" i="2"/>
  <c r="AG53" i="2"/>
  <c r="AD53" i="2"/>
  <c r="BB53" i="2" s="1"/>
  <c r="M21" i="3" s="1"/>
  <c r="AF47" i="2"/>
  <c r="AF46" i="2"/>
  <c r="AJ15" i="3" s="1"/>
  <c r="AF45" i="2"/>
  <c r="AJ13" i="3" s="1"/>
  <c r="AF44" i="2"/>
  <c r="AJ11" i="3" s="1"/>
  <c r="AF43" i="2"/>
  <c r="C38" i="2"/>
  <c r="P40" i="3" s="1"/>
  <c r="N37" i="2"/>
  <c r="N36" i="2"/>
  <c r="N35" i="2"/>
  <c r="N34" i="2"/>
  <c r="N33" i="2"/>
  <c r="AA32" i="2"/>
  <c r="AG41" i="3" s="1"/>
  <c r="X32" i="2"/>
  <c r="N32" i="2"/>
  <c r="AA31" i="2"/>
  <c r="AB41" i="3" s="1"/>
  <c r="X31" i="2"/>
  <c r="P41" i="3" s="1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38" i="2" s="1"/>
  <c r="AB40" i="3" s="1"/>
  <c r="X23" i="3" l="1"/>
  <c r="X22" i="3"/>
  <c r="X47" i="5"/>
  <c r="X29" i="5"/>
  <c r="AN15" i="3"/>
  <c r="AK16" i="3"/>
  <c r="X46" i="5"/>
  <c r="X28" i="5"/>
  <c r="X50" i="5" s="1"/>
  <c r="X8" i="3"/>
  <c r="AL67" i="3" s="1"/>
  <c r="X26" i="3"/>
  <c r="AK12" i="3"/>
  <c r="AN11" i="3"/>
  <c r="AN13" i="3"/>
  <c r="AK14" i="3"/>
  <c r="X21" i="3"/>
  <c r="X31" i="3"/>
  <c r="M34" i="5"/>
  <c r="BB55" i="2"/>
  <c r="M23" i="3" s="1"/>
  <c r="M35" i="3" s="1"/>
  <c r="AJ71" i="2"/>
  <c r="AP71" i="2" s="1"/>
  <c r="AV71" i="2"/>
  <c r="M27" i="3" s="1"/>
  <c r="X27" i="3" s="1"/>
  <c r="BB80" i="2"/>
  <c r="M30" i="3" s="1"/>
  <c r="X30" i="3" s="1"/>
  <c r="X29" i="3" s="1"/>
  <c r="AL70" i="3" s="1"/>
  <c r="AJ81" i="2"/>
  <c r="AP81" i="2" s="1"/>
  <c r="AZ97" i="2"/>
  <c r="X34" i="5" s="1"/>
  <c r="AZ98" i="2"/>
  <c r="X35" i="5" s="1"/>
  <c r="AN9" i="3"/>
  <c r="AN17" i="3"/>
  <c r="Q22" i="5"/>
  <c r="Q23" i="5"/>
  <c r="M27" i="5"/>
  <c r="M50" i="5" s="1"/>
  <c r="M28" i="5"/>
  <c r="Q29" i="5"/>
  <c r="Q39" i="5"/>
  <c r="M46" i="5"/>
  <c r="Q47" i="5"/>
  <c r="AJ53" i="2"/>
  <c r="AP53" i="2" s="1"/>
  <c r="BB81" i="2"/>
  <c r="M31" i="3" s="1"/>
  <c r="Q27" i="5"/>
  <c r="Q28" i="5"/>
  <c r="M35" i="5"/>
  <c r="Q46" i="5"/>
  <c r="AL56" i="5"/>
  <c r="AN9" i="5"/>
  <c r="AN13" i="5"/>
  <c r="AL57" i="5" l="1"/>
  <c r="Q56" i="5"/>
  <c r="Q59" i="5" s="1"/>
  <c r="AL59" i="5"/>
  <c r="X20" i="3"/>
  <c r="X25" i="3"/>
  <c r="AL69" i="3" s="1"/>
  <c r="AS59" i="5"/>
  <c r="AL68" i="3" l="1"/>
  <c r="AL71" i="3" s="1"/>
  <c r="X35" i="3"/>
  <c r="Q67" i="3" l="1"/>
  <c r="AB35" i="3"/>
  <c r="Q68" i="3" s="1"/>
  <c r="Q71" i="3" l="1"/>
  <c r="AS71" i="3" s="1"/>
</calcChain>
</file>

<file path=xl/comments1.xml><?xml version="1.0" encoding="utf-8"?>
<comments xmlns="http://schemas.openxmlformats.org/spreadsheetml/2006/main">
  <authors>
    <author>ㅤ</author>
  </authors>
  <commentList>
    <comment ref="D47" authorId="0" shapeId="0">
      <text>
        <r>
          <rPr>
            <b/>
            <sz val="9"/>
            <color indexed="81"/>
            <rFont val="Malgun Gothic Semilight"/>
            <family val="3"/>
            <charset val="128"/>
          </rPr>
          <t>雇用予定職員数が５名より多い場合は適宜行挿入等によって追加をお願いします。
なお、「別紙」シートも同様に行挿入による追加をお願いします。</t>
        </r>
      </text>
    </comment>
  </commentList>
</comments>
</file>

<file path=xl/sharedStrings.xml><?xml version="1.0" encoding="utf-8"?>
<sst xmlns="http://schemas.openxmlformats.org/spreadsheetml/2006/main" count="427" uniqueCount="234">
  <si>
    <t>ﾄｳｷｮｳﾄﾁﾖﾀﾞｸｶｽﾐｶﾞｾｷ</t>
  </si>
  <si>
    <t>郵便番号</t>
    <rPh sb="0" eb="2">
      <t>ユウビン</t>
    </rPh>
    <rPh sb="2" eb="4">
      <t>バンゴウ</t>
    </rPh>
    <phoneticPr fontId="2"/>
  </si>
  <si>
    <t>その他の収入</t>
    <rPh sb="2" eb="3">
      <t>タ</t>
    </rPh>
    <rPh sb="4" eb="6">
      <t>シュウニュウ</t>
    </rPh>
    <phoneticPr fontId="2"/>
  </si>
  <si>
    <t>ﾌﾘｶﾞﾅ</t>
  </si>
  <si>
    <t>実施年月</t>
    <rPh sb="0" eb="2">
      <t>ジッシ</t>
    </rPh>
    <rPh sb="2" eb="4">
      <t>ネンゲツ</t>
    </rPh>
    <phoneticPr fontId="2"/>
  </si>
  <si>
    <t>会議開催使用料</t>
    <rPh sb="0" eb="2">
      <t>カイギ</t>
    </rPh>
    <rPh sb="2" eb="4">
      <t>カイサイ</t>
    </rPh>
    <rPh sb="4" eb="7">
      <t>シヨウリョウ</t>
    </rPh>
    <phoneticPr fontId="2"/>
  </si>
  <si>
    <t>金額</t>
    <rPh sb="0" eb="2">
      <t>キンガク</t>
    </rPh>
    <phoneticPr fontId="2"/>
  </si>
  <si>
    <t>出席者</t>
    <rPh sb="0" eb="3">
      <t>シュッセキシャ</t>
    </rPh>
    <phoneticPr fontId="2"/>
  </si>
  <si>
    <t>申請日</t>
    <rPh sb="0" eb="3">
      <t>シンセイビ</t>
    </rPh>
    <phoneticPr fontId="2"/>
  </si>
  <si>
    <t>延べ日数</t>
    <rPh sb="0" eb="1">
      <t>ノ</t>
    </rPh>
    <rPh sb="2" eb="4">
      <t>ニッスウ</t>
    </rPh>
    <phoneticPr fontId="2"/>
  </si>
  <si>
    <r>
      <t>（３）地域連携支援</t>
    </r>
    <r>
      <rPr>
        <sz val="11"/>
        <color theme="1"/>
        <rFont val="HGPｺﾞｼｯｸM"/>
        <family val="3"/>
        <charset val="128"/>
      </rPr>
      <t>費　③印刷製本費</t>
    </r>
    <rPh sb="3" eb="5">
      <t>チイキ</t>
    </rPh>
    <rPh sb="5" eb="7">
      <t>レンケイ</t>
    </rPh>
    <rPh sb="7" eb="9">
      <t>シエン</t>
    </rPh>
    <rPh sb="9" eb="10">
      <t>ヒ</t>
    </rPh>
    <rPh sb="12" eb="14">
      <t>インサツ</t>
    </rPh>
    <rPh sb="14" eb="16">
      <t>セイホン</t>
    </rPh>
    <rPh sb="16" eb="17">
      <t>ヒ</t>
    </rPh>
    <phoneticPr fontId="2"/>
  </si>
  <si>
    <t>型番(図書コード)</t>
    <rPh sb="0" eb="2">
      <t>カタバン</t>
    </rPh>
    <rPh sb="3" eb="5">
      <t>トショ</t>
    </rPh>
    <phoneticPr fontId="2"/>
  </si>
  <si>
    <t>東京都千代田区霞が関2-1-3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</si>
  <si>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その他</t>
    <rPh sb="2" eb="3">
      <t>タ</t>
    </rPh>
    <phoneticPr fontId="2"/>
  </si>
  <si>
    <t>100-8918</t>
  </si>
  <si>
    <t>文書番号</t>
    <rPh sb="0" eb="2">
      <t>ブンショ</t>
    </rPh>
    <rPh sb="2" eb="4">
      <t>バンゴウ</t>
    </rPh>
    <phoneticPr fontId="2"/>
  </si>
  <si>
    <t>○○病院のご案内</t>
    <rPh sb="2" eb="4">
      <t>ビョウイン</t>
    </rPh>
    <rPh sb="6" eb="8">
      <t>アンナイ</t>
    </rPh>
    <phoneticPr fontId="2"/>
  </si>
  <si>
    <t>住所</t>
    <rPh sb="0" eb="2">
      <t>ジュウショ</t>
    </rPh>
    <phoneticPr fontId="2"/>
  </si>
  <si>
    <t>受取人住所</t>
    <rPh sb="0" eb="2">
      <t>ウケトリ</t>
    </rPh>
    <rPh sb="2" eb="3">
      <t>ニン</t>
    </rPh>
    <rPh sb="3" eb="5">
      <t>ジュウショ</t>
    </rPh>
    <phoneticPr fontId="2"/>
  </si>
  <si>
    <t>計</t>
    <rPh sb="0" eb="1">
      <t>ケイ</t>
    </rPh>
    <phoneticPr fontId="2"/>
  </si>
  <si>
    <t>振込先金融機関</t>
    <rPh sb="0" eb="3">
      <t>フリコミサキ</t>
    </rPh>
    <rPh sb="3" eb="5">
      <t>キンユウ</t>
    </rPh>
    <rPh sb="5" eb="7">
      <t>キカン</t>
    </rPh>
    <phoneticPr fontId="2"/>
  </si>
  <si>
    <t>口座名義人</t>
    <rPh sb="0" eb="2">
      <t>コウザ</t>
    </rPh>
    <rPh sb="2" eb="5">
      <t>メイギニン</t>
    </rPh>
    <phoneticPr fontId="2"/>
  </si>
  <si>
    <t>（４）-２備品類導入費により導入を予定している備品等の導入理由</t>
    <rPh sb="5" eb="7">
      <t>ビヒン</t>
    </rPh>
    <rPh sb="7" eb="8">
      <t>ルイ</t>
    </rPh>
    <rPh sb="8" eb="10">
      <t>ドウニュウ</t>
    </rPh>
    <rPh sb="10" eb="11">
      <t>ヒ</t>
    </rPh>
    <rPh sb="14" eb="16">
      <t>ドウニュウ</t>
    </rPh>
    <rPh sb="17" eb="19">
      <t>ヨテイ</t>
    </rPh>
    <rPh sb="23" eb="25">
      <t>ビヒン</t>
    </rPh>
    <rPh sb="25" eb="26">
      <t>トウ</t>
    </rPh>
    <rPh sb="27" eb="29">
      <t>ドウニュウ</t>
    </rPh>
    <rPh sb="29" eb="31">
      <t>リユウ</t>
    </rPh>
    <phoneticPr fontId="2"/>
  </si>
  <si>
    <t>氏名</t>
    <rPh sb="0" eb="2">
      <t>シメイ</t>
    </rPh>
    <phoneticPr fontId="2"/>
  </si>
  <si>
    <t>代表者名</t>
    <rPh sb="0" eb="3">
      <t>ダイヒョウシャ</t>
    </rPh>
    <rPh sb="3" eb="4">
      <t>メイ</t>
    </rPh>
    <phoneticPr fontId="2"/>
  </si>
  <si>
    <t>担当者①</t>
    <rPh sb="0" eb="3">
      <t>タントウシャ</t>
    </rPh>
    <phoneticPr fontId="2"/>
  </si>
  <si>
    <t>所属</t>
    <rPh sb="0" eb="2">
      <t>ショゾク</t>
    </rPh>
    <phoneticPr fontId="2"/>
  </si>
  <si>
    <t>岡山療護センター</t>
    <rPh sb="0" eb="2">
      <t>オカヤマ</t>
    </rPh>
    <rPh sb="2" eb="4">
      <t>リョウゴ</t>
    </rPh>
    <phoneticPr fontId="2"/>
  </si>
  <si>
    <t>理事長　国土　太郎</t>
    <rPh sb="0" eb="3">
      <t>リジチョウ</t>
    </rPh>
    <rPh sb="4" eb="6">
      <t>コクド</t>
    </rPh>
    <rPh sb="7" eb="9">
      <t>タロウ</t>
    </rPh>
    <phoneticPr fontId="2"/>
  </si>
  <si>
    <t>B</t>
  </si>
  <si>
    <t>国土交通銀行</t>
    <rPh sb="0" eb="2">
      <t>コクド</t>
    </rPh>
    <rPh sb="2" eb="4">
      <t>コウツウ</t>
    </rPh>
    <rPh sb="4" eb="6">
      <t>ギンコウ</t>
    </rPh>
    <phoneticPr fontId="2"/>
  </si>
  <si>
    <t>１．実施を予定している補助対象事業の内容</t>
    <rPh sb="2" eb="4">
      <t>ジッシ</t>
    </rPh>
    <rPh sb="5" eb="7">
      <t>ヨテイ</t>
    </rPh>
    <rPh sb="11" eb="13">
      <t>ホジョ</t>
    </rPh>
    <rPh sb="13" eb="15">
      <t>タイショウ</t>
    </rPh>
    <rPh sb="15" eb="17">
      <t>ジギョウ</t>
    </rPh>
    <rPh sb="18" eb="20">
      <t>ナイヨウ</t>
    </rPh>
    <phoneticPr fontId="2"/>
  </si>
  <si>
    <t>電話番号</t>
    <rPh sb="0" eb="4">
      <t>デンワバンゴウ</t>
    </rPh>
    <phoneticPr fontId="2"/>
  </si>
  <si>
    <t>支店</t>
    <rPh sb="0" eb="2">
      <t>シテン</t>
    </rPh>
    <phoneticPr fontId="2"/>
  </si>
  <si>
    <t>霞ヶ関支店</t>
    <rPh sb="0" eb="3">
      <t>カスミガセキ</t>
    </rPh>
    <rPh sb="3" eb="5">
      <t>シテン</t>
    </rPh>
    <phoneticPr fontId="2"/>
  </si>
  <si>
    <t>氏名ふりがな</t>
    <rPh sb="0" eb="2">
      <t>シメイ</t>
    </rPh>
    <phoneticPr fontId="2"/>
  </si>
  <si>
    <t>預金種別</t>
    <rPh sb="0" eb="2">
      <t>ヨキン</t>
    </rPh>
    <rPh sb="2" eb="4">
      <t>シュベツ</t>
    </rPh>
    <phoneticPr fontId="2"/>
  </si>
  <si>
    <t>積算内訳</t>
    <rPh sb="0" eb="2">
      <t>セキサン</t>
    </rPh>
    <rPh sb="2" eb="4">
      <t>ウチワケ</t>
    </rPh>
    <phoneticPr fontId="2"/>
  </si>
  <si>
    <t>普通預金</t>
    <rPh sb="0" eb="2">
      <t>フツウ</t>
    </rPh>
    <rPh sb="2" eb="4">
      <t>ヨキン</t>
    </rPh>
    <phoneticPr fontId="2"/>
  </si>
  <si>
    <t>口座番号</t>
    <rPh sb="0" eb="2">
      <t>コウザ</t>
    </rPh>
    <rPh sb="2" eb="4">
      <t>バンゴウ</t>
    </rPh>
    <phoneticPr fontId="2"/>
  </si>
  <si>
    <t>雇用形態</t>
    <rPh sb="0" eb="2">
      <t>コヨウ</t>
    </rPh>
    <rPh sb="2" eb="4">
      <t>ケイタイ</t>
    </rPh>
    <phoneticPr fontId="2"/>
  </si>
  <si>
    <t>税抜き申請・税込み申請の別</t>
    <rPh sb="0" eb="2">
      <t>ゼイヌ</t>
    </rPh>
    <rPh sb="3" eb="5">
      <t>シンセイ</t>
    </rPh>
    <rPh sb="6" eb="8">
      <t>ゼイコ</t>
    </rPh>
    <rPh sb="9" eb="11">
      <t>シンセイ</t>
    </rPh>
    <rPh sb="12" eb="13">
      <t>ベツ</t>
    </rPh>
    <phoneticPr fontId="2"/>
  </si>
  <si>
    <t>税抜き</t>
    <rPh sb="0" eb="2">
      <t>ゼイヌ</t>
    </rPh>
    <phoneticPr fontId="2"/>
  </si>
  <si>
    <t>単価</t>
    <rPh sb="0" eb="2">
      <t>タンカ</t>
    </rPh>
    <phoneticPr fontId="2"/>
  </si>
  <si>
    <t>見込み延べ人数</t>
    <rPh sb="0" eb="2">
      <t>ミコ</t>
    </rPh>
    <rPh sb="3" eb="4">
      <t>ノ</t>
    </rPh>
    <rPh sb="5" eb="7">
      <t>ニンズウ</t>
    </rPh>
    <phoneticPr fontId="2"/>
  </si>
  <si>
    <t>講師</t>
    <rPh sb="0" eb="2">
      <t>コウシ</t>
    </rPh>
    <phoneticPr fontId="2"/>
  </si>
  <si>
    <t>備考</t>
    <rPh sb="0" eb="2">
      <t>ビコウ</t>
    </rPh>
    <phoneticPr fontId="2"/>
  </si>
  <si>
    <t>税込み</t>
    <rPh sb="0" eb="2">
      <t>ゼイコ</t>
    </rPh>
    <phoneticPr fontId="2"/>
  </si>
  <si>
    <t>補助金又は自己負担以外での収入がある場合はその金額</t>
  </si>
  <si>
    <t>FAX番号</t>
    <rPh sb="3" eb="5">
      <t>バンゴウ</t>
    </rPh>
    <phoneticPr fontId="2"/>
  </si>
  <si>
    <t>期間</t>
    <rPh sb="0" eb="2">
      <t>キカン</t>
    </rPh>
    <phoneticPr fontId="2"/>
  </si>
  <si>
    <t>区分</t>
    <rPh sb="0" eb="2">
      <t>クブン</t>
    </rPh>
    <phoneticPr fontId="2"/>
  </si>
  <si>
    <t>A</t>
  </si>
  <si>
    <t>補助対象経費（見込）</t>
    <rPh sb="0" eb="2">
      <t>ホジョ</t>
    </rPh>
    <rPh sb="2" eb="4">
      <t>タイショウ</t>
    </rPh>
    <rPh sb="4" eb="6">
      <t>ケイヒ</t>
    </rPh>
    <rPh sb="7" eb="9">
      <t>ミコ</t>
    </rPh>
    <phoneticPr fontId="2"/>
  </si>
  <si>
    <t>パンフレット作成</t>
    <rPh sb="6" eb="8">
      <t>サクセイ</t>
    </rPh>
    <phoneticPr fontId="2"/>
  </si>
  <si>
    <t>(4)備品類導入費</t>
    <rPh sb="3" eb="6">
      <t>ビヒンルイ</t>
    </rPh>
    <rPh sb="6" eb="9">
      <t>ドウニュウヒ</t>
    </rPh>
    <phoneticPr fontId="2"/>
  </si>
  <si>
    <t>郵便物の送付先住所</t>
    <rPh sb="0" eb="3">
      <t>ユウビンブツ</t>
    </rPh>
    <rPh sb="4" eb="7">
      <t>ソウフサキ</t>
    </rPh>
    <rPh sb="7" eb="9">
      <t>ジュウショ</t>
    </rPh>
    <phoneticPr fontId="2"/>
  </si>
  <si>
    <t>E</t>
  </si>
  <si>
    <r>
      <t>令和４年度自動車事故</t>
    </r>
    <r>
      <rPr>
        <b/>
        <sz val="16"/>
        <rFont val="ＭＳ Ｐゴシック"/>
        <family val="3"/>
        <charset val="128"/>
      </rPr>
      <t>被害者支援体制等整備事業（社会復帰促進事業（地域連携支援費））計画・経費所要額調書兼収支計算書（基本項目）</t>
    </r>
    <rPh sb="10" eb="13">
      <t>ヒガイシャ</t>
    </rPh>
    <rPh sb="13" eb="15">
      <t>シエン</t>
    </rPh>
    <rPh sb="17" eb="18">
      <t>トウ</t>
    </rPh>
    <rPh sb="23" eb="25">
      <t>シャカイ</t>
    </rPh>
    <rPh sb="25" eb="27">
      <t>フッキ</t>
    </rPh>
    <rPh sb="27" eb="29">
      <t>ソクシン</t>
    </rPh>
    <rPh sb="29" eb="31">
      <t>ジギョウ</t>
    </rPh>
    <rPh sb="32" eb="34">
      <t>チイキ</t>
    </rPh>
    <rPh sb="34" eb="36">
      <t>レンケイ</t>
    </rPh>
    <rPh sb="36" eb="38">
      <t>シエン</t>
    </rPh>
    <rPh sb="38" eb="39">
      <t>ヒ</t>
    </rPh>
    <rPh sb="41" eb="43">
      <t>ケイカク</t>
    </rPh>
    <rPh sb="46" eb="48">
      <t>ショヨウ</t>
    </rPh>
    <rPh sb="48" eb="49">
      <t>ガク</t>
    </rPh>
    <rPh sb="49" eb="51">
      <t>チョウショ</t>
    </rPh>
    <rPh sb="51" eb="52">
      <t>ケン</t>
    </rPh>
    <rPh sb="58" eb="60">
      <t>キホン</t>
    </rPh>
    <rPh sb="60" eb="62">
      <t>コウモク</t>
    </rPh>
    <phoneticPr fontId="2"/>
  </si>
  <si>
    <t>脳損傷</t>
    <rPh sb="0" eb="3">
      <t>ノウソンショウ</t>
    </rPh>
    <phoneticPr fontId="2"/>
  </si>
  <si>
    <t>C</t>
  </si>
  <si>
    <t>分類</t>
    <rPh sb="0" eb="2">
      <t>ブンルイ</t>
    </rPh>
    <phoneticPr fontId="2"/>
  </si>
  <si>
    <t>合計</t>
    <rPh sb="0" eb="2">
      <t>ゴウケイ</t>
    </rPh>
    <phoneticPr fontId="2"/>
  </si>
  <si>
    <t>D</t>
  </si>
  <si>
    <t>延べ人数</t>
    <rPh sb="0" eb="1">
      <t>ノ</t>
    </rPh>
    <rPh sb="2" eb="4">
      <t>ニンズウ</t>
    </rPh>
    <phoneticPr fontId="2"/>
  </si>
  <si>
    <t>地域連携支援</t>
    <rPh sb="0" eb="2">
      <t>チイキ</t>
    </rPh>
    <rPh sb="2" eb="4">
      <t>レンケイ</t>
    </rPh>
    <rPh sb="4" eb="6">
      <t>シエン</t>
    </rPh>
    <phoneticPr fontId="2"/>
  </si>
  <si>
    <r>
      <t>令和４年度自動車事故</t>
    </r>
    <r>
      <rPr>
        <b/>
        <sz val="16"/>
        <rFont val="ＭＳ Ｐゴシック"/>
        <family val="3"/>
        <charset val="128"/>
      </rPr>
      <t>被害者支援体制等整備事業（社会復帰促進事業（地域連携支援費））計画・経費所要額調書兼収支計算書（加算項目）</t>
    </r>
    <rPh sb="10" eb="13">
      <t>ヒガイシャ</t>
    </rPh>
    <rPh sb="13" eb="15">
      <t>シエン</t>
    </rPh>
    <rPh sb="17" eb="18">
      <t>トウ</t>
    </rPh>
    <rPh sb="23" eb="25">
      <t>シャカイ</t>
    </rPh>
    <rPh sb="25" eb="27">
      <t>フッキ</t>
    </rPh>
    <rPh sb="27" eb="29">
      <t>ソクシン</t>
    </rPh>
    <rPh sb="29" eb="31">
      <t>ジギョウ</t>
    </rPh>
    <rPh sb="32" eb="34">
      <t>チイキ</t>
    </rPh>
    <rPh sb="34" eb="36">
      <t>レンケイ</t>
    </rPh>
    <rPh sb="36" eb="38">
      <t>シエン</t>
    </rPh>
    <rPh sb="38" eb="39">
      <t>ヒ</t>
    </rPh>
    <rPh sb="41" eb="43">
      <t>ケイカク</t>
    </rPh>
    <rPh sb="46" eb="48">
      <t>ショヨウ</t>
    </rPh>
    <rPh sb="48" eb="49">
      <t>ガク</t>
    </rPh>
    <rPh sb="49" eb="51">
      <t>チョウショ</t>
    </rPh>
    <rPh sb="51" eb="52">
      <t>ケン</t>
    </rPh>
    <rPh sb="58" eb="60">
      <t>カサン</t>
    </rPh>
    <rPh sb="60" eb="62">
      <t>コウモク</t>
    </rPh>
    <phoneticPr fontId="2"/>
  </si>
  <si>
    <t>実受入（利用）延べ日数</t>
    <rPh sb="0" eb="1">
      <t>ジツ</t>
    </rPh>
    <rPh sb="4" eb="6">
      <t>リヨウ</t>
    </rPh>
    <rPh sb="9" eb="11">
      <t>ニッスウ</t>
    </rPh>
    <phoneticPr fontId="2"/>
  </si>
  <si>
    <t>名程度</t>
    <rPh sb="0" eb="1">
      <t>メイ</t>
    </rPh>
    <rPh sb="1" eb="3">
      <t>テイド</t>
    </rPh>
    <phoneticPr fontId="2"/>
  </si>
  <si>
    <t>e-mail</t>
  </si>
  <si>
    <t>脳損傷</t>
    <rPh sb="0" eb="1">
      <t>ノウ</t>
    </rPh>
    <rPh sb="1" eb="3">
      <t>ソンショウ</t>
    </rPh>
    <phoneticPr fontId="2"/>
  </si>
  <si>
    <t>補助金対象経費</t>
    <rPh sb="0" eb="3">
      <t>ホジョキン</t>
    </rPh>
    <rPh sb="3" eb="5">
      <t>タイショウ</t>
    </rPh>
    <rPh sb="5" eb="7">
      <t>ケイヒ</t>
    </rPh>
    <phoneticPr fontId="2"/>
  </si>
  <si>
    <t>補助金交付申請に関する担当者</t>
    <rPh sb="0" eb="3">
      <t>ホジョキン</t>
    </rPh>
    <rPh sb="3" eb="5">
      <t>コウフ</t>
    </rPh>
    <rPh sb="5" eb="7">
      <t>シンセイ</t>
    </rPh>
    <rPh sb="8" eb="9">
      <t>カン</t>
    </rPh>
    <rPh sb="11" eb="14">
      <t>タントウシャ</t>
    </rPh>
    <phoneticPr fontId="2"/>
  </si>
  <si>
    <t>大学教授</t>
    <rPh sb="0" eb="2">
      <t>ダイガク</t>
    </rPh>
    <rPh sb="2" eb="4">
      <t>キョウジュ</t>
    </rPh>
    <phoneticPr fontId="2"/>
  </si>
  <si>
    <t>雇用開始年月</t>
    <rPh sb="0" eb="2">
      <t>コヨウ</t>
    </rPh>
    <rPh sb="2" eb="4">
      <t>カイシ</t>
    </rPh>
    <rPh sb="4" eb="6">
      <t>ネンゲツ</t>
    </rPh>
    <phoneticPr fontId="2"/>
  </si>
  <si>
    <t>郵便物の宛名</t>
    <rPh sb="0" eb="3">
      <t>ユウビンブツ</t>
    </rPh>
    <rPh sb="4" eb="6">
      <t>アテナ</t>
    </rPh>
    <phoneticPr fontId="2"/>
  </si>
  <si>
    <r>
      <t>（１）地域連携支援</t>
    </r>
    <r>
      <rPr>
        <sz val="11"/>
        <color theme="1"/>
        <rFont val="HGPｺﾞｼｯｸM"/>
        <family val="3"/>
        <charset val="128"/>
      </rPr>
      <t>費　①人材雇用費</t>
    </r>
    <rPh sb="3" eb="5">
      <t>チイキ</t>
    </rPh>
    <rPh sb="5" eb="7">
      <t>レンケイ</t>
    </rPh>
    <rPh sb="7" eb="9">
      <t>シエン</t>
    </rPh>
    <rPh sb="9" eb="10">
      <t>ヒ</t>
    </rPh>
    <rPh sb="12" eb="14">
      <t>ジンザイ</t>
    </rPh>
    <rPh sb="14" eb="16">
      <t>コヨウ</t>
    </rPh>
    <rPh sb="16" eb="17">
      <t>ヒ</t>
    </rPh>
    <phoneticPr fontId="2"/>
  </si>
  <si>
    <t>役職</t>
    <rPh sb="0" eb="2">
      <t>ヤクショク</t>
    </rPh>
    <phoneticPr fontId="2"/>
  </si>
  <si>
    <t>担当者②</t>
    <rPh sb="0" eb="3">
      <t>タントウシャ</t>
    </rPh>
    <phoneticPr fontId="2"/>
  </si>
  <si>
    <t>財源区分（見込）</t>
    <rPh sb="0" eb="2">
      <t>ザイゲン</t>
    </rPh>
    <rPh sb="2" eb="4">
      <t>クブン</t>
    </rPh>
    <rPh sb="5" eb="7">
      <t>ミコ</t>
    </rPh>
    <phoneticPr fontId="2"/>
  </si>
  <si>
    <t>費目（細目）・実施内容</t>
    <rPh sb="0" eb="1">
      <t>ヒ</t>
    </rPh>
    <rPh sb="1" eb="2">
      <t>メ</t>
    </rPh>
    <rPh sb="3" eb="5">
      <t>サイモク</t>
    </rPh>
    <rPh sb="7" eb="9">
      <t>ジッシ</t>
    </rPh>
    <rPh sb="9" eb="11">
      <t>ナイヨウ</t>
    </rPh>
    <phoneticPr fontId="2"/>
  </si>
  <si>
    <t>補助金申請額</t>
    <rPh sb="0" eb="3">
      <t>ホジョキン</t>
    </rPh>
    <rPh sb="3" eb="5">
      <t>シンセイ</t>
    </rPh>
    <rPh sb="5" eb="6">
      <t>ガク</t>
    </rPh>
    <phoneticPr fontId="2"/>
  </si>
  <si>
    <t>台</t>
    <rPh sb="0" eb="1">
      <t>ダイ</t>
    </rPh>
    <phoneticPr fontId="2"/>
  </si>
  <si>
    <t>自己負担額</t>
    <rPh sb="0" eb="2">
      <t>ジコ</t>
    </rPh>
    <rPh sb="2" eb="4">
      <t>フタン</t>
    </rPh>
    <rPh sb="4" eb="5">
      <t>ガク</t>
    </rPh>
    <phoneticPr fontId="2"/>
  </si>
  <si>
    <t>合　　　計</t>
    <rPh sb="0" eb="1">
      <t>ゴウ</t>
    </rPh>
    <rPh sb="4" eb="5">
      <t>ケイ</t>
    </rPh>
    <phoneticPr fontId="2"/>
  </si>
  <si>
    <t>費用の別</t>
    <rPh sb="0" eb="2">
      <t>ヒヨウ</t>
    </rPh>
    <rPh sb="3" eb="4">
      <t>ベツ</t>
    </rPh>
    <phoneticPr fontId="2"/>
  </si>
  <si>
    <t>日</t>
    <rPh sb="0" eb="1">
      <t>ニチ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</si>
  <si>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</si>
  <si>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</si>
  <si>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収支差額(A)-(B)</t>
    <rPh sb="0" eb="2">
      <t>シュウシ</t>
    </rPh>
    <rPh sb="2" eb="4">
      <t>サガク</t>
    </rPh>
    <phoneticPr fontId="2"/>
  </si>
  <si>
    <t>科目</t>
    <rPh sb="0" eb="2">
      <t>カモク</t>
    </rPh>
    <phoneticPr fontId="2"/>
  </si>
  <si>
    <t>予算額</t>
    <rPh sb="0" eb="3">
      <t>ヨサンガク</t>
    </rPh>
    <phoneticPr fontId="2"/>
  </si>
  <si>
    <t>自動車事故対策費補助金</t>
    <rPh sb="0" eb="3">
      <t>ジドウシャ</t>
    </rPh>
    <rPh sb="3" eb="5">
      <t>ジコ</t>
    </rPh>
    <rPh sb="5" eb="8">
      <t>タイサクヒ</t>
    </rPh>
    <rPh sb="8" eb="11">
      <t>ホジョキン</t>
    </rPh>
    <phoneticPr fontId="2"/>
  </si>
  <si>
    <t>諸謝金自己負担額</t>
    <rPh sb="0" eb="1">
      <t>ショ</t>
    </rPh>
    <rPh sb="1" eb="3">
      <t>シャキン</t>
    </rPh>
    <rPh sb="3" eb="5">
      <t>ジコ</t>
    </rPh>
    <rPh sb="5" eb="8">
      <t>フタンガク</t>
    </rPh>
    <phoneticPr fontId="2"/>
  </si>
  <si>
    <t>自己負担額</t>
    <rPh sb="0" eb="2">
      <t>ジコ</t>
    </rPh>
    <rPh sb="2" eb="5">
      <t>フタンガク</t>
    </rPh>
    <phoneticPr fontId="2"/>
  </si>
  <si>
    <t>収入合計（A)</t>
    <rPh sb="0" eb="2">
      <t>シュウニュウ</t>
    </rPh>
    <rPh sb="2" eb="4">
      <t>ゴウケイ</t>
    </rPh>
    <phoneticPr fontId="2"/>
  </si>
  <si>
    <t>支出合計（B)</t>
    <rPh sb="0" eb="2">
      <t>シシュツ</t>
    </rPh>
    <rPh sb="2" eb="4">
      <t>ゴウケイ</t>
    </rPh>
    <phoneticPr fontId="2"/>
  </si>
  <si>
    <t>研修期間</t>
    <rPh sb="0" eb="2">
      <t>ケンシュウ</t>
    </rPh>
    <rPh sb="2" eb="4">
      <t>キカン</t>
    </rPh>
    <phoneticPr fontId="2"/>
  </si>
  <si>
    <t>～</t>
  </si>
  <si>
    <t>人材雇用費</t>
    <rPh sb="0" eb="2">
      <t>ジンザイ</t>
    </rPh>
    <rPh sb="2" eb="5">
      <t>コヨウヒ</t>
    </rPh>
    <phoneticPr fontId="2"/>
  </si>
  <si>
    <t>名</t>
    <rPh sb="0" eb="1">
      <t>メイ</t>
    </rPh>
    <phoneticPr fontId="2"/>
  </si>
  <si>
    <t>(本交付申請日)</t>
  </si>
  <si>
    <t>（脳損傷</t>
    <rPh sb="1" eb="2">
      <t>ノウ</t>
    </rPh>
    <rPh sb="2" eb="4">
      <t>ソンショウ</t>
    </rPh>
    <phoneticPr fontId="2"/>
  </si>
  <si>
    <t>ロ　参加の場合</t>
    <rPh sb="2" eb="4">
      <t>サンカ</t>
    </rPh>
    <rPh sb="5" eb="7">
      <t>バアイ</t>
    </rPh>
    <phoneticPr fontId="2"/>
  </si>
  <si>
    <t>）</t>
  </si>
  <si>
    <t>〇△病院への訪問</t>
    <rPh sb="2" eb="4">
      <t>ビョウイン</t>
    </rPh>
    <rPh sb="6" eb="8">
      <t>ホウモン</t>
    </rPh>
    <phoneticPr fontId="2"/>
  </si>
  <si>
    <t>内訳：</t>
    <rPh sb="0" eb="2">
      <t>ウチワケ</t>
    </rPh>
    <phoneticPr fontId="2"/>
  </si>
  <si>
    <t>岡山県岡山市北区西古松2-8-35</t>
    <rPh sb="0" eb="3">
      <t>オカヤマケン</t>
    </rPh>
    <rPh sb="3" eb="6">
      <t>オカヤマシ</t>
    </rPh>
    <rPh sb="6" eb="8">
      <t>キタク</t>
    </rPh>
    <rPh sb="8" eb="9">
      <t>ニシ</t>
    </rPh>
    <rPh sb="9" eb="11">
      <t>フルマツ</t>
    </rPh>
    <phoneticPr fontId="2"/>
  </si>
  <si>
    <t>式</t>
    <rPh sb="0" eb="1">
      <t>シキ</t>
    </rPh>
    <phoneticPr fontId="2"/>
  </si>
  <si>
    <t>購入物品名</t>
    <rPh sb="0" eb="2">
      <t>コウニュウ</t>
    </rPh>
    <rPh sb="2" eb="4">
      <t>ブッピン</t>
    </rPh>
    <rPh sb="4" eb="5">
      <t>メイ</t>
    </rPh>
    <phoneticPr fontId="2"/>
  </si>
  <si>
    <t>正社員</t>
    <rPh sb="0" eb="3">
      <t>セイシャイン</t>
    </rPh>
    <phoneticPr fontId="2"/>
  </si>
  <si>
    <t>(1)人材雇用費</t>
    <rPh sb="3" eb="5">
      <t>ジンザイ</t>
    </rPh>
    <rPh sb="5" eb="8">
      <t>コヨウヒ</t>
    </rPh>
    <phoneticPr fontId="2"/>
  </si>
  <si>
    <t>対象職員</t>
    <rPh sb="0" eb="2">
      <t>タイショウ</t>
    </rPh>
    <rPh sb="2" eb="4">
      <t>ショクイン</t>
    </rPh>
    <phoneticPr fontId="2"/>
  </si>
  <si>
    <t>参加費等補助対象申請額</t>
    <rPh sb="0" eb="3">
      <t>サンカヒ</t>
    </rPh>
    <rPh sb="3" eb="4">
      <t>トウ</t>
    </rPh>
    <rPh sb="4" eb="6">
      <t>ホジョ</t>
    </rPh>
    <rPh sb="6" eb="8">
      <t>タイショウ</t>
    </rPh>
    <rPh sb="8" eb="11">
      <t>シンセイガク</t>
    </rPh>
    <phoneticPr fontId="2"/>
  </si>
  <si>
    <t>対象月数</t>
    <rPh sb="0" eb="2">
      <t>タイショウ</t>
    </rPh>
    <rPh sb="2" eb="4">
      <t>ツキスウ</t>
    </rPh>
    <phoneticPr fontId="2"/>
  </si>
  <si>
    <t>運営会社名</t>
    <rPh sb="0" eb="2">
      <t>ウンエイ</t>
    </rPh>
    <rPh sb="3" eb="4">
      <t>シャ</t>
    </rPh>
    <rPh sb="4" eb="5">
      <t>メイ</t>
    </rPh>
    <phoneticPr fontId="2"/>
  </si>
  <si>
    <t>パート</t>
  </si>
  <si>
    <t>受入（利用）期間</t>
    <rPh sb="3" eb="5">
      <t>リヨウ</t>
    </rPh>
    <phoneticPr fontId="2"/>
  </si>
  <si>
    <t>医学図書</t>
    <rPh sb="0" eb="2">
      <t>イガク</t>
    </rPh>
    <rPh sb="2" eb="4">
      <t>トショ</t>
    </rPh>
    <phoneticPr fontId="2"/>
  </si>
  <si>
    <t>アルバイト</t>
  </si>
  <si>
    <t>給与支払予定額</t>
    <rPh sb="0" eb="2">
      <t>キュウヨ</t>
    </rPh>
    <rPh sb="2" eb="4">
      <t>シハラ</t>
    </rPh>
    <rPh sb="4" eb="6">
      <t>ヨテイ</t>
    </rPh>
    <rPh sb="6" eb="7">
      <t>ガク</t>
    </rPh>
    <phoneticPr fontId="2"/>
  </si>
  <si>
    <t>事業者名</t>
    <rPh sb="0" eb="3">
      <t>ジギョウシャ</t>
    </rPh>
    <rPh sb="3" eb="4">
      <t>メイ</t>
    </rPh>
    <phoneticPr fontId="2"/>
  </si>
  <si>
    <t>受入（利用）者</t>
    <rPh sb="0" eb="1">
      <t>ウ</t>
    </rPh>
    <rPh sb="1" eb="2">
      <t>イ</t>
    </rPh>
    <rPh sb="3" eb="5">
      <t>リヨウ</t>
    </rPh>
    <rPh sb="6" eb="7">
      <t>シャ</t>
    </rPh>
    <phoneticPr fontId="2"/>
  </si>
  <si>
    <t>受入（利用）開始日</t>
    <rPh sb="0" eb="2">
      <t>ウケイレ</t>
    </rPh>
    <rPh sb="3" eb="5">
      <t>リヨウ</t>
    </rPh>
    <rPh sb="6" eb="9">
      <t>カイシビ</t>
    </rPh>
    <phoneticPr fontId="2"/>
  </si>
  <si>
    <t>受入（利用）終了日</t>
    <rPh sb="0" eb="2">
      <t>ウケイレ</t>
    </rPh>
    <rPh sb="3" eb="5">
      <t>リヨウ</t>
    </rPh>
    <rPh sb="6" eb="9">
      <t>シュウリョウビ</t>
    </rPh>
    <phoneticPr fontId="2"/>
  </si>
  <si>
    <t>今後の受入（利用）見込み延べ人数</t>
    <rPh sb="6" eb="8">
      <t>リヨウ</t>
    </rPh>
    <phoneticPr fontId="2"/>
  </si>
  <si>
    <t>実受入（利用）延べ人数</t>
    <rPh sb="0" eb="1">
      <t>ジツ</t>
    </rPh>
    <rPh sb="4" eb="6">
      <t>リヨウ</t>
    </rPh>
    <phoneticPr fontId="2"/>
  </si>
  <si>
    <t>社会福祉法人国交会 自動車苑</t>
    <rPh sb="2" eb="4">
      <t>フクシ</t>
    </rPh>
    <rPh sb="10" eb="13">
      <t>ジドウシャ</t>
    </rPh>
    <rPh sb="13" eb="14">
      <t>エン</t>
    </rPh>
    <phoneticPr fontId="2"/>
  </si>
  <si>
    <t>社会福祉法人国交会 自動車苑 理事長 国土 太郎</t>
    <rPh sb="0" eb="2">
      <t>シャカイ</t>
    </rPh>
    <rPh sb="2" eb="4">
      <t>フクシ</t>
    </rPh>
    <rPh sb="4" eb="6">
      <t>ホウジン</t>
    </rPh>
    <rPh sb="6" eb="8">
      <t>コッコウ</t>
    </rPh>
    <rPh sb="8" eb="9">
      <t>カイ</t>
    </rPh>
    <rPh sb="10" eb="13">
      <t>ジドウシャ</t>
    </rPh>
    <rPh sb="13" eb="14">
      <t>エン</t>
    </rPh>
    <rPh sb="15" eb="18">
      <t>リジチョウ</t>
    </rPh>
    <rPh sb="19" eb="21">
      <t>コクド</t>
    </rPh>
    <rPh sb="22" eb="24">
      <t>タロウ</t>
    </rPh>
    <phoneticPr fontId="2"/>
  </si>
  <si>
    <t>ｼｬｶｲﾌｸｼﾎｳｼﾞﾝｺｯｺｳｶｲ ｼﾞﾄﾞｳｼｬｴﾝ ﾘｼﾞﾁｮｳ ｺｸﾄﾞ ﾀﾛｳ</t>
  </si>
  <si>
    <t>税抜金額</t>
    <rPh sb="0" eb="2">
      <t>ゼイヌ</t>
    </rPh>
    <rPh sb="2" eb="4">
      <t>キンガク</t>
    </rPh>
    <phoneticPr fontId="2"/>
  </si>
  <si>
    <t>消費税</t>
    <rPh sb="0" eb="3">
      <t>ショウヒゼイ</t>
    </rPh>
    <phoneticPr fontId="2"/>
  </si>
  <si>
    <t>税込金額</t>
    <rPh sb="0" eb="2">
      <t>ゼイコ</t>
    </rPh>
    <rPh sb="2" eb="4">
      <t>キンガク</t>
    </rPh>
    <phoneticPr fontId="2"/>
  </si>
  <si>
    <t>実施内容</t>
    <rPh sb="0" eb="2">
      <t>ジッシ</t>
    </rPh>
    <rPh sb="2" eb="4">
      <t>ナイヨウ</t>
    </rPh>
    <phoneticPr fontId="2"/>
  </si>
  <si>
    <t>数量</t>
    <rPh sb="0" eb="2">
      <t>スウリョウ</t>
    </rPh>
    <phoneticPr fontId="2"/>
  </si>
  <si>
    <t>掲載日</t>
    <rPh sb="0" eb="3">
      <t>ケイサイビ</t>
    </rPh>
    <phoneticPr fontId="2"/>
  </si>
  <si>
    <t>イ　開催</t>
  </si>
  <si>
    <t>単位</t>
    <rPh sb="0" eb="2">
      <t>タンイ</t>
    </rPh>
    <phoneticPr fontId="2"/>
  </si>
  <si>
    <t>大手就活情報サイト掲載</t>
    <rPh sb="0" eb="2">
      <t>オオテ</t>
    </rPh>
    <rPh sb="2" eb="4">
      <t>シュウカツ</t>
    </rPh>
    <rPh sb="4" eb="6">
      <t>ジョウホウ</t>
    </rPh>
    <rPh sb="9" eb="11">
      <t>ケイサイ</t>
    </rPh>
    <phoneticPr fontId="2"/>
  </si>
  <si>
    <t>２.高次脳機能障害者(患者)の受入状況</t>
    <rPh sb="2" eb="4">
      <t>コウジ</t>
    </rPh>
    <rPh sb="4" eb="7">
      <t>ノウキノウ</t>
    </rPh>
    <rPh sb="7" eb="10">
      <t>ショウガイシャ</t>
    </rPh>
    <rPh sb="11" eb="13">
      <t>カンジャ</t>
    </rPh>
    <rPh sb="15" eb="17">
      <t>ウケイレ</t>
    </rPh>
    <rPh sb="17" eb="19">
      <t>ジョウキョウ</t>
    </rPh>
    <phoneticPr fontId="2"/>
  </si>
  <si>
    <t>○○○(株)</t>
    <rPh sb="3" eb="6">
      <t>カブ</t>
    </rPh>
    <phoneticPr fontId="2"/>
  </si>
  <si>
    <t>XX/XXXX.XX</t>
  </si>
  <si>
    <t>別紙「研修等計画書のとおり」</t>
  </si>
  <si>
    <t>部</t>
    <rPh sb="0" eb="1">
      <t>ブ</t>
    </rPh>
    <phoneticPr fontId="2"/>
  </si>
  <si>
    <t>企画内容</t>
    <rPh sb="0" eb="2">
      <t>キカク</t>
    </rPh>
    <rPh sb="2" eb="4">
      <t>ナイヨウ</t>
    </rPh>
    <phoneticPr fontId="2"/>
  </si>
  <si>
    <t>チラシ作成</t>
    <rPh sb="3" eb="5">
      <t>サクセイ</t>
    </rPh>
    <phoneticPr fontId="2"/>
  </si>
  <si>
    <t>サイトURL及び成果物の名称</t>
    <rPh sb="6" eb="7">
      <t>オヨ</t>
    </rPh>
    <rPh sb="8" eb="11">
      <t>セイカブツ</t>
    </rPh>
    <rPh sb="12" eb="14">
      <t>メイショウ</t>
    </rPh>
    <phoneticPr fontId="2"/>
  </si>
  <si>
    <t>職員募集！</t>
    <rPh sb="0" eb="2">
      <t>ショクイン</t>
    </rPh>
    <rPh sb="2" eb="4">
      <t>ボシュウ</t>
    </rPh>
    <phoneticPr fontId="2"/>
  </si>
  <si>
    <t>(2)求人情報発信費</t>
    <rPh sb="3" eb="5">
      <t>キュウジン</t>
    </rPh>
    <rPh sb="5" eb="7">
      <t>ジョウホウ</t>
    </rPh>
    <rPh sb="7" eb="9">
      <t>ハッシン</t>
    </rPh>
    <rPh sb="9" eb="10">
      <t>ヒ</t>
    </rPh>
    <phoneticPr fontId="2"/>
  </si>
  <si>
    <t>（２）-２求人情報発信費により実施する企画内容</t>
    <rPh sb="5" eb="7">
      <t>キュウジン</t>
    </rPh>
    <rPh sb="7" eb="9">
      <t>ジョウホウ</t>
    </rPh>
    <rPh sb="9" eb="11">
      <t>ハッシン</t>
    </rPh>
    <rPh sb="11" eb="12">
      <t>ヒ</t>
    </rPh>
    <rPh sb="15" eb="17">
      <t>ジッシ</t>
    </rPh>
    <rPh sb="19" eb="21">
      <t>キカク</t>
    </rPh>
    <rPh sb="21" eb="23">
      <t>ナイヨウ</t>
    </rPh>
    <phoneticPr fontId="2"/>
  </si>
  <si>
    <t>〒100 - 8918　東京都千代田区霞が関2-1-3</t>
    <rPh sb="12" eb="15">
      <t>トウキョウト</t>
    </rPh>
    <rPh sb="15" eb="19">
      <t>チヨダク</t>
    </rPh>
    <rPh sb="19" eb="20">
      <t>カスミ</t>
    </rPh>
    <rPh sb="21" eb="22">
      <t>セキ</t>
    </rPh>
    <phoneticPr fontId="2"/>
  </si>
  <si>
    <t>高次脳機能障害者(患者)の受入（利用）状況</t>
    <rPh sb="0" eb="2">
      <t>コウジ</t>
    </rPh>
    <rPh sb="2" eb="5">
      <t>ノウキノウ</t>
    </rPh>
    <rPh sb="5" eb="8">
      <t>ショウガイシャ</t>
    </rPh>
    <rPh sb="16" eb="18">
      <t>リヨウ</t>
    </rPh>
    <phoneticPr fontId="2"/>
  </si>
  <si>
    <t>法人番号</t>
    <rPh sb="0" eb="2">
      <t>ホウジン</t>
    </rPh>
    <rPh sb="2" eb="4">
      <t>バンゴウ</t>
    </rPh>
    <phoneticPr fontId="2"/>
  </si>
  <si>
    <t>(3)印刷製本費</t>
    <rPh sb="3" eb="5">
      <t>インサツ</t>
    </rPh>
    <rPh sb="5" eb="7">
      <t>セイホン</t>
    </rPh>
    <rPh sb="7" eb="8">
      <t>ヒ</t>
    </rPh>
    <phoneticPr fontId="2"/>
  </si>
  <si>
    <t>補助金申請額</t>
    <rPh sb="0" eb="3">
      <t>ホジョキン</t>
    </rPh>
    <rPh sb="3" eb="6">
      <t>シンセイガク</t>
    </rPh>
    <phoneticPr fontId="2"/>
  </si>
  <si>
    <t>活動内容</t>
    <rPh sb="0" eb="2">
      <t>カツドウ</t>
    </rPh>
    <rPh sb="2" eb="4">
      <t>ナイヨウ</t>
    </rPh>
    <phoneticPr fontId="2"/>
  </si>
  <si>
    <t>空気清浄機</t>
    <rPh sb="0" eb="2">
      <t>クウキ</t>
    </rPh>
    <rPh sb="2" eb="5">
      <t>セイジョウキ</t>
    </rPh>
    <phoneticPr fontId="2"/>
  </si>
  <si>
    <t>受注社名</t>
    <rPh sb="0" eb="2">
      <t>ジュチュウ</t>
    </rPh>
    <rPh sb="3" eb="4">
      <t>メイ</t>
    </rPh>
    <phoneticPr fontId="2"/>
  </si>
  <si>
    <t>イ　開催の場合</t>
    <rPh sb="2" eb="4">
      <t>カイサイ</t>
    </rPh>
    <rPh sb="5" eb="7">
      <t>バアイ</t>
    </rPh>
    <phoneticPr fontId="2"/>
  </si>
  <si>
    <t>納品日</t>
    <rPh sb="0" eb="2">
      <t>ノウヒン</t>
    </rPh>
    <phoneticPr fontId="2"/>
  </si>
  <si>
    <t>制作費</t>
    <rPh sb="0" eb="3">
      <t>セイサクヒ</t>
    </rPh>
    <phoneticPr fontId="2"/>
  </si>
  <si>
    <t>看護師</t>
    <rPh sb="0" eb="3">
      <t>カンゴシ</t>
    </rPh>
    <phoneticPr fontId="2"/>
  </si>
  <si>
    <t>（※）備考欄の記載内容</t>
    <rPh sb="3" eb="5">
      <t>ビコウ</t>
    </rPh>
    <rPh sb="5" eb="6">
      <t>ラン</t>
    </rPh>
    <rPh sb="7" eb="9">
      <t>キサイ</t>
    </rPh>
    <rPh sb="9" eb="11">
      <t>ナイヨウ</t>
    </rPh>
    <phoneticPr fontId="2"/>
  </si>
  <si>
    <t>配布場所・掲載場所の別</t>
    <rPh sb="0" eb="2">
      <t>ハイフ</t>
    </rPh>
    <rPh sb="2" eb="4">
      <t>バショ</t>
    </rPh>
    <rPh sb="5" eb="7">
      <t>ケイサイ</t>
    </rPh>
    <rPh sb="7" eb="9">
      <t>バショ</t>
    </rPh>
    <rPh sb="10" eb="11">
      <t>ベツ</t>
    </rPh>
    <phoneticPr fontId="2"/>
  </si>
  <si>
    <t>　③使用料</t>
    <rPh sb="2" eb="5">
      <t>シヨウリョウ</t>
    </rPh>
    <phoneticPr fontId="2"/>
  </si>
  <si>
    <t>具体的内容</t>
    <rPh sb="0" eb="3">
      <t>グタイテキ</t>
    </rPh>
    <rPh sb="3" eb="5">
      <t>ナイヨウ</t>
    </rPh>
    <phoneticPr fontId="2"/>
  </si>
  <si>
    <t>成果物の名称</t>
    <rPh sb="0" eb="3">
      <t>セイカブツ</t>
    </rPh>
    <rPh sb="4" eb="6">
      <t>メイショウ</t>
    </rPh>
    <phoneticPr fontId="2"/>
  </si>
  <si>
    <t>掲載場所：</t>
    <rPh sb="0" eb="2">
      <t>ケイサイ</t>
    </rPh>
    <rPh sb="2" eb="4">
      <t>バショ</t>
    </rPh>
    <phoneticPr fontId="2"/>
  </si>
  <si>
    <t>掲載内容のとおり</t>
    <rPh sb="0" eb="2">
      <t>ケイサイ</t>
    </rPh>
    <rPh sb="2" eb="4">
      <t>ナイヨウ</t>
    </rPh>
    <phoneticPr fontId="2"/>
  </si>
  <si>
    <t>配布場所：</t>
    <rPh sb="0" eb="4">
      <t>ハイフバショ</t>
    </rPh>
    <phoneticPr fontId="2"/>
  </si>
  <si>
    <t>別紙一覧表のとおり</t>
    <rPh sb="0" eb="2">
      <t>ベッシ</t>
    </rPh>
    <rPh sb="2" eb="5">
      <t>イチランヒョウ</t>
    </rPh>
    <phoneticPr fontId="2"/>
  </si>
  <si>
    <t>　パンフレット、チラシの作成を行う場合</t>
    <rPh sb="12" eb="14">
      <t>サクセイ</t>
    </rPh>
    <rPh sb="15" eb="16">
      <t>オコナ</t>
    </rPh>
    <rPh sb="17" eb="19">
      <t>バアイ</t>
    </rPh>
    <phoneticPr fontId="2"/>
  </si>
  <si>
    <t>チラシの作製</t>
    <rPh sb="4" eb="6">
      <t>サクセイ</t>
    </rPh>
    <phoneticPr fontId="2"/>
  </si>
  <si>
    <t>パンフレットの作製</t>
    <rPh sb="7" eb="9">
      <t>サクセイ</t>
    </rPh>
    <phoneticPr fontId="2"/>
  </si>
  <si>
    <t>メーカー・出版社名</t>
    <rPh sb="5" eb="8">
      <t>シュッパンシャ</t>
    </rPh>
    <rPh sb="8" eb="9">
      <t>メイ</t>
    </rPh>
    <phoneticPr fontId="2"/>
  </si>
  <si>
    <t>納品日</t>
    <rPh sb="0" eb="3">
      <t>ノウヒンビ</t>
    </rPh>
    <phoneticPr fontId="2"/>
  </si>
  <si>
    <t>XX-XXXX</t>
  </si>
  <si>
    <t>冊</t>
    <rPh sb="0" eb="1">
      <t>サツ</t>
    </rPh>
    <phoneticPr fontId="2"/>
  </si>
  <si>
    <t>５.補助対象事業に関する収支計算書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</si>
  <si>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導入理由及び使用方法</t>
    <rPh sb="0" eb="2">
      <t>ドウニュウ</t>
    </rPh>
    <rPh sb="2" eb="4">
      <t>リユウ</t>
    </rPh>
    <rPh sb="4" eb="5">
      <t>オヨ</t>
    </rPh>
    <rPh sb="6" eb="8">
      <t>シヨウ</t>
    </rPh>
    <rPh sb="8" eb="10">
      <t>ホウホウ</t>
    </rPh>
    <phoneticPr fontId="2"/>
  </si>
  <si>
    <t>(1)地域連携支援</t>
    <rPh sb="3" eb="5">
      <t>チイキ</t>
    </rPh>
    <rPh sb="5" eb="7">
      <t>レンケイ</t>
    </rPh>
    <rPh sb="7" eb="9">
      <t>シエン</t>
    </rPh>
    <phoneticPr fontId="2"/>
  </si>
  <si>
    <t>開催場所</t>
    <rPh sb="0" eb="2">
      <t>カイサイ</t>
    </rPh>
    <rPh sb="2" eb="4">
      <t>バショ</t>
    </rPh>
    <phoneticPr fontId="2"/>
  </si>
  <si>
    <t>研修名</t>
    <rPh sb="0" eb="2">
      <t>ケンシュウ</t>
    </rPh>
    <rPh sb="2" eb="3">
      <t>メイ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</si>
  <si>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</si>
  <si>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</si>
  <si>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東京都千代田区霞が関2-1-3</t>
  </si>
  <si>
    <t>旅費</t>
    <rPh sb="0" eb="2">
      <t>リョヒ</t>
    </rPh>
    <phoneticPr fontId="2"/>
  </si>
  <si>
    <t>受講料・参加費等</t>
    <rPh sb="0" eb="3">
      <t>ジュコウリョウ</t>
    </rPh>
    <rPh sb="4" eb="7">
      <t>サンカヒ</t>
    </rPh>
    <rPh sb="7" eb="8">
      <t>トウ</t>
    </rPh>
    <phoneticPr fontId="2"/>
  </si>
  <si>
    <t>補助対象経費</t>
    <rPh sb="0" eb="6">
      <t>ホジョタイショウケイヒ</t>
    </rPh>
    <phoneticPr fontId="2"/>
  </si>
  <si>
    <t>施設名</t>
    <rPh sb="0" eb="2">
      <t>シセツ</t>
    </rPh>
    <rPh sb="2" eb="3">
      <t>メイ</t>
    </rPh>
    <phoneticPr fontId="2"/>
  </si>
  <si>
    <t>（5）地域連携支援費　⑤旅費　⑥諸謝金　⑦使用料　⑧研修等参加費</t>
    <rPh sb="3" eb="5">
      <t>チイキ</t>
    </rPh>
    <rPh sb="5" eb="7">
      <t>レンケイ</t>
    </rPh>
    <rPh sb="7" eb="9">
      <t>シエン</t>
    </rPh>
    <rPh sb="9" eb="10">
      <t>ヒ</t>
    </rPh>
    <rPh sb="12" eb="14">
      <t>リョヒ</t>
    </rPh>
    <rPh sb="16" eb="17">
      <t>ショ</t>
    </rPh>
    <rPh sb="17" eb="19">
      <t>シャキン</t>
    </rPh>
    <rPh sb="21" eb="24">
      <t>シヨウリョウ</t>
    </rPh>
    <rPh sb="26" eb="29">
      <t>ケンシュウトウ</t>
    </rPh>
    <rPh sb="29" eb="31">
      <t>サンカ</t>
    </rPh>
    <rPh sb="31" eb="32">
      <t>ヒ</t>
    </rPh>
    <phoneticPr fontId="2"/>
  </si>
  <si>
    <t>看護師長</t>
    <rPh sb="0" eb="4">
      <t>カンゴシチョウ</t>
    </rPh>
    <phoneticPr fontId="2"/>
  </si>
  <si>
    <t>国土　花子</t>
    <rPh sb="0" eb="2">
      <t>コクド</t>
    </rPh>
    <rPh sb="3" eb="5">
      <t>ハナコ</t>
    </rPh>
    <phoneticPr fontId="2"/>
  </si>
  <si>
    <t>交通　太郎</t>
    <rPh sb="0" eb="2">
      <t>コウツウ</t>
    </rPh>
    <rPh sb="3" eb="5">
      <t>タロウ</t>
    </rPh>
    <phoneticPr fontId="2"/>
  </si>
  <si>
    <t>理学療法士</t>
    <rPh sb="0" eb="2">
      <t>リガク</t>
    </rPh>
    <rPh sb="2" eb="5">
      <t>リョウホウシ</t>
    </rPh>
    <phoneticPr fontId="2"/>
  </si>
  <si>
    <t>諸謝金</t>
    <rPh sb="0" eb="1">
      <t>ショ</t>
    </rPh>
    <rPh sb="1" eb="3">
      <t>シャキン</t>
    </rPh>
    <phoneticPr fontId="2"/>
  </si>
  <si>
    <t>意思決定研修</t>
    <rPh sb="0" eb="2">
      <t>イシ</t>
    </rPh>
    <rPh sb="2" eb="4">
      <t>ケッテイ</t>
    </rPh>
    <rPh sb="4" eb="6">
      <t>ケンシュウ</t>
    </rPh>
    <phoneticPr fontId="2"/>
  </si>
  <si>
    <t>旅費補助金申請額</t>
    <rPh sb="0" eb="2">
      <t>リョヒ</t>
    </rPh>
    <rPh sb="2" eb="5">
      <t>ホジョキン</t>
    </rPh>
    <rPh sb="5" eb="8">
      <t>シンセイガク</t>
    </rPh>
    <phoneticPr fontId="2"/>
  </si>
  <si>
    <t>国土　太郎</t>
    <rPh sb="0" eb="2">
      <t>コクド</t>
    </rPh>
    <rPh sb="3" eb="5">
      <t>タロウ</t>
    </rPh>
    <phoneticPr fontId="2"/>
  </si>
  <si>
    <t>交通　花子</t>
    <rPh sb="0" eb="2">
      <t>コウツウ</t>
    </rPh>
    <rPh sb="3" eb="5">
      <t>ハナコ</t>
    </rPh>
    <phoneticPr fontId="2"/>
  </si>
  <si>
    <t>参加者数</t>
    <rPh sb="0" eb="4">
      <t>サンカシャスウ</t>
    </rPh>
    <phoneticPr fontId="2"/>
  </si>
  <si>
    <t>６．補助金交付申請に関する担当者</t>
    <rPh sb="2" eb="5">
      <t>ホジョキン</t>
    </rPh>
    <rPh sb="5" eb="7">
      <t>コウフ</t>
    </rPh>
    <rPh sb="7" eb="9">
      <t>シンセイ</t>
    </rPh>
    <rPh sb="10" eb="11">
      <t>カン</t>
    </rPh>
    <rPh sb="13" eb="16">
      <t>タントウシャ</t>
    </rPh>
    <phoneticPr fontId="2"/>
  </si>
  <si>
    <t>実施場所</t>
    <rPh sb="0" eb="2">
      <t>ジッシ</t>
    </rPh>
    <rPh sb="2" eb="4">
      <t>バショ</t>
    </rPh>
    <phoneticPr fontId="2"/>
  </si>
  <si>
    <t>施設名</t>
    <rPh sb="0" eb="3">
      <t>シセツメイ</t>
    </rPh>
    <phoneticPr fontId="2"/>
  </si>
  <si>
    <t>旅費自己負担額</t>
    <rPh sb="0" eb="2">
      <t>リョヒ</t>
    </rPh>
    <rPh sb="2" eb="4">
      <t>ジコ</t>
    </rPh>
    <rPh sb="4" eb="7">
      <t>フタンガク</t>
    </rPh>
    <phoneticPr fontId="2"/>
  </si>
  <si>
    <t>自立訓練事業所研修</t>
    <rPh sb="0" eb="2">
      <t>ジリツ</t>
    </rPh>
    <rPh sb="2" eb="4">
      <t>クンレン</t>
    </rPh>
    <rPh sb="4" eb="7">
      <t>ジギョウショ</t>
    </rPh>
    <phoneticPr fontId="2"/>
  </si>
  <si>
    <t>旅費補助対象経費</t>
    <rPh sb="0" eb="2">
      <t>リョヒ</t>
    </rPh>
    <rPh sb="2" eb="8">
      <t>ホジョタイショウケイヒ</t>
    </rPh>
    <phoneticPr fontId="2"/>
  </si>
  <si>
    <t>参加費等補助対象経費</t>
    <rPh sb="0" eb="3">
      <t>サンカヒ</t>
    </rPh>
    <rPh sb="3" eb="4">
      <t>トウ</t>
    </rPh>
    <rPh sb="4" eb="6">
      <t>ホジョ</t>
    </rPh>
    <rPh sb="6" eb="8">
      <t>タイショウ</t>
    </rPh>
    <rPh sb="8" eb="10">
      <t>ケイヒ</t>
    </rPh>
    <phoneticPr fontId="2"/>
  </si>
  <si>
    <t>参加費等自己負担額</t>
    <rPh sb="0" eb="3">
      <t>サンカヒ</t>
    </rPh>
    <rPh sb="3" eb="4">
      <t>トウ</t>
    </rPh>
    <rPh sb="4" eb="6">
      <t>ジコ</t>
    </rPh>
    <rPh sb="6" eb="9">
      <t>フタンガク</t>
    </rPh>
    <phoneticPr fontId="2"/>
  </si>
  <si>
    <t>諸謝金補助金申請額</t>
    <rPh sb="0" eb="1">
      <t>ショ</t>
    </rPh>
    <rPh sb="1" eb="3">
      <t>シャキン</t>
    </rPh>
    <rPh sb="3" eb="6">
      <t>ホジョキン</t>
    </rPh>
    <rPh sb="6" eb="9">
      <t>シンセイガク</t>
    </rPh>
    <phoneticPr fontId="2"/>
  </si>
  <si>
    <t>イ　開催</t>
    <rPh sb="2" eb="4">
      <t>カイサイ</t>
    </rPh>
    <phoneticPr fontId="2"/>
  </si>
  <si>
    <t>ロ　参加</t>
    <rPh sb="2" eb="4">
      <t>サンカ</t>
    </rPh>
    <phoneticPr fontId="2"/>
  </si>
  <si>
    <t>使用料</t>
    <rPh sb="0" eb="3">
      <t>シヨウリョウ</t>
    </rPh>
    <phoneticPr fontId="2"/>
  </si>
  <si>
    <t>国土交通省</t>
    <rPh sb="0" eb="2">
      <t>コクド</t>
    </rPh>
    <rPh sb="2" eb="5">
      <t>コウツウショウ</t>
    </rPh>
    <phoneticPr fontId="2"/>
  </si>
  <si>
    <r>
      <t>諸謝金</t>
    </r>
    <r>
      <rPr>
        <sz val="6"/>
        <color rgb="FFFF0000"/>
        <rFont val="HGPｺﾞｼｯｸM"/>
        <family val="3"/>
        <charset val="128"/>
      </rPr>
      <t>事業所</t>
    </r>
    <r>
      <rPr>
        <sz val="6"/>
        <color theme="1"/>
        <rFont val="HGPｺﾞｼｯｸM"/>
        <family val="3"/>
        <charset val="128"/>
      </rPr>
      <t>負担額</t>
    </r>
    <rPh sb="0" eb="1">
      <t>ショ</t>
    </rPh>
    <rPh sb="1" eb="3">
      <t>シャキン</t>
    </rPh>
    <rPh sb="3" eb="5">
      <t>ジギョウ</t>
    </rPh>
    <rPh sb="5" eb="6">
      <t>ショ</t>
    </rPh>
    <rPh sb="6" eb="9">
      <t>フタンガク</t>
    </rPh>
    <phoneticPr fontId="2"/>
  </si>
  <si>
    <t>（別紙1-2）</t>
  </si>
  <si>
    <r>
      <t>旅費</t>
    </r>
    <r>
      <rPr>
        <sz val="11"/>
        <color rgb="FFFF0000"/>
        <rFont val="HGPｺﾞｼｯｸM"/>
        <family val="3"/>
        <charset val="128"/>
      </rPr>
      <t>事業所</t>
    </r>
    <r>
      <rPr>
        <sz val="11"/>
        <color theme="1"/>
        <rFont val="HGPｺﾞｼｯｸM"/>
        <family val="3"/>
        <charset val="128"/>
      </rPr>
      <t>負担額合計</t>
    </r>
    <rPh sb="0" eb="2">
      <t>リョヒ</t>
    </rPh>
    <rPh sb="2" eb="5">
      <t>ジギョウショ</t>
    </rPh>
    <rPh sb="5" eb="7">
      <t>フタン</t>
    </rPh>
    <rPh sb="7" eb="8">
      <t>ガク</t>
    </rPh>
    <rPh sb="8" eb="10">
      <t>ゴウケイ</t>
    </rPh>
    <phoneticPr fontId="2"/>
  </si>
  <si>
    <r>
      <rPr>
        <sz val="11"/>
        <color rgb="FFFF0000"/>
        <rFont val="HGPｺﾞｼｯｸM"/>
        <family val="3"/>
        <charset val="128"/>
      </rPr>
      <t>事業所</t>
    </r>
    <r>
      <rPr>
        <sz val="11"/>
        <color theme="1"/>
        <rFont val="HGPｺﾞｼｯｸM"/>
        <family val="3"/>
        <charset val="128"/>
      </rPr>
      <t>負担額合計</t>
    </r>
    <rPh sb="0" eb="2">
      <t>ジギョウ</t>
    </rPh>
    <rPh sb="2" eb="3">
      <t>ショ</t>
    </rPh>
    <rPh sb="3" eb="5">
      <t>フタン</t>
    </rPh>
    <rPh sb="5" eb="6">
      <t>ガク</t>
    </rPh>
    <rPh sb="6" eb="8">
      <t>ゴウケイ</t>
    </rPh>
    <phoneticPr fontId="2"/>
  </si>
  <si>
    <r>
      <t>（２）地域連携支援</t>
    </r>
    <r>
      <rPr>
        <sz val="11"/>
        <color theme="1"/>
        <rFont val="HGPｺﾞｼｯｸM"/>
        <family val="3"/>
        <charset val="128"/>
      </rPr>
      <t>費　②求人情報発信費</t>
    </r>
    <rPh sb="3" eb="5">
      <t>チイキ</t>
    </rPh>
    <rPh sb="5" eb="7">
      <t>レンケイ</t>
    </rPh>
    <rPh sb="7" eb="9">
      <t>シエン</t>
    </rPh>
    <rPh sb="9" eb="10">
      <t>ヒ</t>
    </rPh>
    <rPh sb="12" eb="14">
      <t>キュウジン</t>
    </rPh>
    <rPh sb="14" eb="16">
      <t>ジョウホウ</t>
    </rPh>
    <rPh sb="16" eb="18">
      <t>ハッシン</t>
    </rPh>
    <rPh sb="18" eb="19">
      <t>ヒ</t>
    </rPh>
    <phoneticPr fontId="2"/>
  </si>
  <si>
    <r>
      <t>（４)地域連携支援</t>
    </r>
    <r>
      <rPr>
        <sz val="11"/>
        <color theme="1"/>
        <rFont val="HGPｺﾞｼｯｸM"/>
        <family val="3"/>
        <charset val="128"/>
      </rPr>
      <t>費　④備品類導入費</t>
    </r>
    <rPh sb="3" eb="5">
      <t>チイキ</t>
    </rPh>
    <rPh sb="5" eb="7">
      <t>レンケイ</t>
    </rPh>
    <rPh sb="7" eb="9">
      <t>シエン</t>
    </rPh>
    <rPh sb="9" eb="10">
      <t>ヒ</t>
    </rPh>
    <rPh sb="12" eb="14">
      <t>ビヒン</t>
    </rPh>
    <rPh sb="14" eb="15">
      <t>ルイ</t>
    </rPh>
    <rPh sb="15" eb="18">
      <t>ドウニュウヒ</t>
    </rPh>
    <phoneticPr fontId="2"/>
  </si>
  <si>
    <t>３.求人情報発信費により実施する企画内容</t>
    <rPh sb="2" eb="4">
      <t>キュウジン</t>
    </rPh>
    <rPh sb="4" eb="6">
      <t>ジョウホウ</t>
    </rPh>
    <rPh sb="6" eb="8">
      <t>ハッシン</t>
    </rPh>
    <rPh sb="8" eb="9">
      <t>ヒ</t>
    </rPh>
    <rPh sb="12" eb="14">
      <t>ジッシ</t>
    </rPh>
    <rPh sb="16" eb="18">
      <t>キカク</t>
    </rPh>
    <rPh sb="18" eb="20">
      <t>ナイヨウ</t>
    </rPh>
    <phoneticPr fontId="2"/>
  </si>
  <si>
    <t>４.備品類導入費により導入を予定している備品等の導入理由</t>
    <rPh sb="2" eb="4">
      <t>ビヒン</t>
    </rPh>
    <rPh sb="4" eb="5">
      <t>ルイ</t>
    </rPh>
    <rPh sb="5" eb="7">
      <t>ドウニュウ</t>
    </rPh>
    <rPh sb="7" eb="8">
      <t>ヒ</t>
    </rPh>
    <rPh sb="11" eb="13">
      <t>ドウニュウ</t>
    </rPh>
    <rPh sb="14" eb="16">
      <t>ヨテイ</t>
    </rPh>
    <rPh sb="20" eb="22">
      <t>ビヒン</t>
    </rPh>
    <rPh sb="22" eb="23">
      <t>トウ</t>
    </rPh>
    <rPh sb="24" eb="26">
      <t>ドウニュウ</t>
    </rPh>
    <rPh sb="26" eb="28">
      <t>リユウ</t>
    </rPh>
    <phoneticPr fontId="2"/>
  </si>
  <si>
    <t>（別紙1-1）</t>
  </si>
  <si>
    <t>〇〇病院への訪問</t>
    <rPh sb="2" eb="4">
      <t>ビョウイン</t>
    </rPh>
    <rPh sb="6" eb="8">
      <t>ホウモン</t>
    </rPh>
    <phoneticPr fontId="2"/>
  </si>
  <si>
    <t>□〇事業所への訪問</t>
    <rPh sb="2" eb="5">
      <t>ジギョウショ</t>
    </rPh>
    <rPh sb="7" eb="9">
      <t>ホウモン</t>
    </rPh>
    <phoneticPr fontId="2"/>
  </si>
  <si>
    <r>
      <t>(2)研修・勉強会等 開催・</t>
    </r>
    <r>
      <rPr>
        <sz val="9"/>
        <rFont val="ＭＳ 明朝"/>
        <family val="1"/>
        <charset val="128"/>
      </rPr>
      <t>参加</t>
    </r>
    <rPh sb="3" eb="5">
      <t>ケンシュウ</t>
    </rPh>
    <rPh sb="6" eb="8">
      <t>ベンキョウ</t>
    </rPh>
    <rPh sb="8" eb="9">
      <t>カイ</t>
    </rPh>
    <rPh sb="9" eb="10">
      <t>トウ</t>
    </rPh>
    <rPh sb="11" eb="13">
      <t>カイサイ</t>
    </rPh>
    <rPh sb="14" eb="16">
      <t>サンカ</t>
    </rPh>
    <phoneticPr fontId="2"/>
  </si>
  <si>
    <t>２.補助対象事業に関する収支計算書</t>
    <rPh sb="2" eb="4">
      <t>ホジョ</t>
    </rPh>
    <rPh sb="4" eb="6">
      <t>タイショウ</t>
    </rPh>
    <rPh sb="6" eb="8">
      <t>ジギョウ</t>
    </rPh>
    <rPh sb="9" eb="10">
      <t>カン</t>
    </rPh>
    <rPh sb="12" eb="14">
      <t>シュウシ</t>
    </rPh>
    <rPh sb="14" eb="17">
      <t>ケイサンショ</t>
    </rPh>
    <phoneticPr fontId="2"/>
  </si>
  <si>
    <t>　②諸謝金</t>
    <rPh sb="2" eb="3">
      <t>ショ</t>
    </rPh>
    <rPh sb="3" eb="5">
      <t>シャキン</t>
    </rPh>
    <phoneticPr fontId="2"/>
  </si>
  <si>
    <t>　①旅費</t>
    <rPh sb="2" eb="4">
      <t>リョヒ</t>
    </rPh>
    <phoneticPr fontId="2"/>
  </si>
  <si>
    <t>求人情報発信費</t>
    <rPh sb="0" eb="2">
      <t>キュウジン</t>
    </rPh>
    <rPh sb="2" eb="4">
      <t>ジョウホウ</t>
    </rPh>
    <rPh sb="4" eb="6">
      <t>ハッシン</t>
    </rPh>
    <rPh sb="6" eb="7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</si>
  <si>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</si>
  <si>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備品購入費</t>
    <rPh sb="0" eb="2">
      <t>ビヒン</t>
    </rPh>
    <rPh sb="2" eb="5">
      <t>コウニュウヒ</t>
    </rPh>
    <phoneticPr fontId="2"/>
  </si>
  <si>
    <t>研修・勉強会等 開催・参加</t>
  </si>
  <si>
    <t>　④研修等参加費</t>
    <rPh sb="2" eb="5">
      <t>ケンシュウトウ</t>
    </rPh>
    <rPh sb="5" eb="7">
      <t>サンカ</t>
    </rPh>
    <rPh sb="7" eb="8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</si>
</sst>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¥&quot;* #,##0_ ;_ &quot;¥&quot;* \-#,##0_ ;_ &quot;¥&quot;* &quot;-&quot;_ ;_ @_ "/>
    <numFmt numFmtId="176" formatCode="0_);[Red]\(0\)"/>
    <numFmt numFmtId="177" formatCode="[$-411]ggge&quot;年&quot;m&quot;月&quot;d&quot;日&quot;;\-;\-;@"/>
    <numFmt numFmtId="178" formatCode="gyy\.m\.d"/>
    <numFmt numFmtId="179" formatCode="[$-411]ggge&quot;年&quot;m&quot;月&quot;"/>
    <numFmt numFmtId="180" formatCode="gggyy&quot;年&quot;m&quot;月&quot;"/>
    <numFmt numFmtId="181" formatCode="&quot;¥&quot;#,##0_);[Red]\(&quot;¥&quot;#,##0\)"/>
  </numFmts>
  <fonts count="36" x14ac:knownFonts="1">
    <font>
      <sz val="11"/>
      <color theme="1"/>
      <name val="游ゴシック"/>
      <family val="3"/>
      <scheme val="minor"/>
    </font>
    <font>
      <sz val="11"/>
      <name val="ＭＳ Ｐゴシック"/>
      <family val="3"/>
    </font>
    <font>
      <sz val="6"/>
      <name val="游ゴシック"/>
      <family val="3"/>
    </font>
    <font>
      <sz val="11"/>
      <color theme="1"/>
      <name val="HGPｺﾞｼｯｸM"/>
      <family val="3"/>
    </font>
    <font>
      <sz val="12"/>
      <name val="HGPｺﾞｼｯｸM"/>
      <family val="3"/>
    </font>
    <font>
      <sz val="11"/>
      <name val="HGPｺﾞｼｯｸM"/>
      <family val="3"/>
    </font>
    <font>
      <sz val="9"/>
      <name val="HGPｺﾞｼｯｸM"/>
      <family val="3"/>
    </font>
    <font>
      <sz val="9"/>
      <color theme="1"/>
      <name val="HGPｺﾞｼｯｸM"/>
      <family val="3"/>
    </font>
    <font>
      <sz val="8"/>
      <color theme="1"/>
      <name val="HGPｺﾞｼｯｸM"/>
      <family val="3"/>
    </font>
    <font>
      <sz val="11"/>
      <color theme="1"/>
      <name val="游ゴシック"/>
      <family val="3"/>
      <scheme val="minor"/>
    </font>
    <font>
      <sz val="6"/>
      <color theme="1"/>
      <name val="HGPｺﾞｼｯｸM"/>
      <family val="3"/>
    </font>
    <font>
      <sz val="5"/>
      <color theme="1"/>
      <name val="HGPｺﾞｼｯｸM"/>
      <family val="3"/>
    </font>
    <font>
      <sz val="11"/>
      <name val="ＭＳ 明朝"/>
      <family val="1"/>
    </font>
    <font>
      <b/>
      <sz val="11"/>
      <name val="ＭＳ 明朝"/>
      <family val="1"/>
    </font>
    <font>
      <sz val="12"/>
      <name val="ＭＳ 明朝"/>
      <family val="1"/>
    </font>
    <font>
      <sz val="9"/>
      <name val="ＭＳ 明朝"/>
      <family val="1"/>
    </font>
    <font>
      <sz val="11"/>
      <name val="游ゴシック"/>
      <family val="3"/>
      <scheme val="minor"/>
    </font>
    <font>
      <b/>
      <sz val="16"/>
      <name val="ＭＳ Ｐゴシック"/>
      <family val="3"/>
    </font>
    <font>
      <sz val="9"/>
      <name val="ＭＳ Ｐゴシック"/>
      <family val="3"/>
    </font>
    <font>
      <sz val="9"/>
      <color theme="1"/>
      <name val="ＭＳ 明朝"/>
      <family val="1"/>
    </font>
    <font>
      <sz val="9"/>
      <color theme="1"/>
      <name val="ＭＳ Ｐゴシック"/>
      <family val="3"/>
    </font>
    <font>
      <i/>
      <sz val="9"/>
      <color theme="0" tint="-0.34998626667073579"/>
      <name val="ＭＳ 明朝"/>
      <family val="1"/>
    </font>
    <font>
      <sz val="9"/>
      <name val="游ゴシック"/>
      <family val="3"/>
      <scheme val="minor"/>
    </font>
    <font>
      <sz val="7"/>
      <color theme="1"/>
      <name val="ＭＳ Ｐゴシック"/>
      <family val="3"/>
    </font>
    <font>
      <u val="double"/>
      <sz val="9"/>
      <name val="ＭＳ Ｐゴシック"/>
      <family val="3"/>
    </font>
    <font>
      <sz val="8"/>
      <name val="ＭＳ 明朝"/>
      <family val="1"/>
    </font>
    <font>
      <u val="doubleAccounting"/>
      <sz val="9"/>
      <name val="ＭＳ 明朝"/>
      <family val="1"/>
    </font>
    <font>
      <strike/>
      <sz val="9"/>
      <color rgb="FFFF0000"/>
      <name val="ＭＳ 明朝"/>
      <family val="1"/>
    </font>
    <font>
      <sz val="11"/>
      <color theme="1"/>
      <name val="HGPｺﾞｼｯｸM"/>
      <family val="3"/>
      <charset val="128"/>
    </font>
    <font>
      <b/>
      <sz val="16"/>
      <name val="ＭＳ Ｐゴシック"/>
      <family val="3"/>
      <charset val="128"/>
    </font>
    <font>
      <sz val="6"/>
      <color rgb="FFFF0000"/>
      <name val="HGPｺﾞｼｯｸM"/>
      <family val="3"/>
      <charset val="128"/>
    </font>
    <font>
      <sz val="6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9"/>
      <name val="ＭＳ 明朝"/>
      <family val="1"/>
      <charset val="128"/>
    </font>
    <font>
      <b/>
      <sz val="9"/>
      <color indexed="81"/>
      <name val="Malgun Gothic Semilight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9" fillId="0" borderId="0" applyFont="0" applyFill="0" applyBorder="0" applyAlignment="0" applyProtection="0">
      <alignment vertical="center"/>
    </xf>
  </cellStyleXfs>
  <cellXfs count="5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NumberFormat="1" applyFont="1" applyFill="1" applyBorder="1" applyAlignment="1" applyProtection="1">
      <alignment vertical="center" shrinkToFit="1"/>
    </xf>
    <xf numFmtId="0" fontId="7" fillId="0" borderId="4" xfId="0" applyNumberFormat="1" applyFont="1" applyFill="1" applyBorder="1" applyAlignment="1" applyProtection="1">
      <alignment vertical="center" shrinkToFit="1"/>
    </xf>
    <xf numFmtId="0" fontId="7" fillId="0" borderId="5" xfId="0" applyNumberFormat="1" applyFont="1" applyFill="1" applyBorder="1" applyAlignment="1" applyProtection="1">
      <alignment vertical="center" shrinkToFit="1"/>
    </xf>
    <xf numFmtId="0" fontId="7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shrinkToFit="1"/>
    </xf>
    <xf numFmtId="42" fontId="3" fillId="0" borderId="0" xfId="0" applyNumberFormat="1" applyFont="1" applyFill="1" applyBorder="1" applyAlignment="1">
      <alignment horizontal="center" vertical="center" shrinkToFit="1"/>
    </xf>
    <xf numFmtId="178" fontId="7" fillId="0" borderId="0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2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3" fillId="0" borderId="15" xfId="0" applyFont="1" applyBorder="1">
      <alignment vertical="center"/>
    </xf>
    <xf numFmtId="179" fontId="3" fillId="0" borderId="0" xfId="0" applyNumberFormat="1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vertical="center"/>
    </xf>
    <xf numFmtId="42" fontId="7" fillId="0" borderId="44" xfId="0" applyNumberFormat="1" applyFont="1" applyBorder="1" applyAlignment="1">
      <alignment vertical="center" shrinkToFit="1"/>
    </xf>
    <xf numFmtId="42" fontId="7" fillId="0" borderId="0" xfId="0" applyNumberFormat="1" applyFont="1" applyFill="1" applyBorder="1" applyAlignment="1">
      <alignment vertical="center" shrinkToFit="1"/>
    </xf>
    <xf numFmtId="0" fontId="3" fillId="0" borderId="0" xfId="0" applyFont="1" applyBorder="1">
      <alignment vertical="center"/>
    </xf>
    <xf numFmtId="42" fontId="3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shrinkToFit="1"/>
    </xf>
    <xf numFmtId="179" fontId="3" fillId="0" borderId="0" xfId="0" applyNumberFormat="1" applyFont="1" applyBorder="1" applyAlignment="1">
      <alignment vertical="center" shrinkToFit="1"/>
    </xf>
    <xf numFmtId="180" fontId="3" fillId="0" borderId="0" xfId="0" applyNumberFormat="1" applyFont="1" applyBorder="1" applyAlignment="1">
      <alignment vertical="center" shrinkToFit="1"/>
    </xf>
    <xf numFmtId="0" fontId="3" fillId="0" borderId="0" xfId="0" applyFont="1" applyAlignment="1">
      <alignment vertical="center"/>
    </xf>
    <xf numFmtId="0" fontId="12" fillId="0" borderId="0" xfId="0" applyFont="1" applyFill="1">
      <alignment vertical="center"/>
    </xf>
    <xf numFmtId="0" fontId="14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9" fillId="0" borderId="1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top" wrapText="1"/>
    </xf>
    <xf numFmtId="0" fontId="15" fillId="0" borderId="14" xfId="0" applyNumberFormat="1" applyFont="1" applyFill="1" applyBorder="1" applyAlignment="1" applyProtection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21" fillId="0" borderId="0" xfId="0" applyFont="1" applyFill="1" applyBorder="1">
      <alignment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vertical="center"/>
    </xf>
    <xf numFmtId="42" fontId="19" fillId="0" borderId="44" xfId="0" applyNumberFormat="1" applyFont="1" applyFill="1" applyBorder="1" applyAlignment="1">
      <alignment horizontal="center" vertical="center" shrinkToFit="1"/>
    </xf>
    <xf numFmtId="0" fontId="23" fillId="0" borderId="0" xfId="0" applyNumberFormat="1" applyFont="1" applyFill="1" applyBorder="1" applyAlignment="1" applyProtection="1">
      <alignment horizontal="center" vertical="center" wrapText="1" shrinkToFit="1"/>
    </xf>
    <xf numFmtId="42" fontId="19" fillId="0" borderId="0" xfId="0" applyNumberFormat="1" applyFont="1" applyFill="1" applyBorder="1" applyAlignment="1">
      <alignment horizontal="center" vertical="center" shrinkToFit="1"/>
    </xf>
    <xf numFmtId="42" fontId="19" fillId="0" borderId="31" xfId="0" applyNumberFormat="1" applyFont="1" applyFill="1" applyBorder="1" applyAlignment="1">
      <alignment horizontal="center" vertical="center" shrinkToFit="1"/>
    </xf>
    <xf numFmtId="0" fontId="15" fillId="0" borderId="21" xfId="0" applyNumberFormat="1" applyFont="1" applyFill="1" applyBorder="1" applyAlignment="1" applyProtection="1">
      <alignment vertical="center" shrinkToFit="1"/>
    </xf>
    <xf numFmtId="0" fontId="15" fillId="0" borderId="20" xfId="0" applyNumberFormat="1" applyFont="1" applyFill="1" applyBorder="1" applyAlignment="1" applyProtection="1">
      <alignment vertical="center" shrinkToFit="1"/>
    </xf>
    <xf numFmtId="0" fontId="22" fillId="0" borderId="31" xfId="0" applyFont="1" applyFill="1" applyBorder="1" applyAlignment="1">
      <alignment horizontal="left" vertical="center"/>
    </xf>
    <xf numFmtId="42" fontId="15" fillId="0" borderId="44" xfId="0" applyNumberFormat="1" applyFont="1" applyFill="1" applyBorder="1" applyAlignment="1">
      <alignment horizontal="center" vertical="center" shrinkToFit="1"/>
    </xf>
    <xf numFmtId="0" fontId="15" fillId="0" borderId="21" xfId="0" applyNumberFormat="1" applyFont="1" applyFill="1" applyBorder="1" applyAlignment="1" applyProtection="1">
      <alignment vertical="center"/>
    </xf>
    <xf numFmtId="0" fontId="15" fillId="0" borderId="20" xfId="0" applyNumberFormat="1" applyFont="1" applyFill="1" applyBorder="1" applyAlignment="1" applyProtection="1">
      <alignment vertical="center"/>
    </xf>
    <xf numFmtId="42" fontId="22" fillId="0" borderId="0" xfId="0" applyNumberFormat="1" applyFont="1" applyFill="1" applyBorder="1" applyAlignment="1">
      <alignment horizontal="right" vertical="center"/>
    </xf>
    <xf numFmtId="42" fontId="22" fillId="0" borderId="15" xfId="0" applyNumberFormat="1" applyFont="1" applyFill="1" applyBorder="1" applyAlignment="1">
      <alignment horizontal="right" vertical="center"/>
    </xf>
    <xf numFmtId="42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42" fontId="22" fillId="0" borderId="55" xfId="0" applyNumberFormat="1" applyFont="1" applyFill="1" applyBorder="1" applyAlignment="1">
      <alignment horizontal="right" vertical="center"/>
    </xf>
    <xf numFmtId="42" fontId="22" fillId="0" borderId="47" xfId="0" applyNumberFormat="1" applyFont="1" applyFill="1" applyBorder="1" applyAlignment="1">
      <alignment horizontal="right" vertical="center"/>
    </xf>
    <xf numFmtId="0" fontId="15" fillId="0" borderId="33" xfId="0" applyNumberFormat="1" applyFont="1" applyFill="1" applyBorder="1" applyAlignment="1" applyProtection="1">
      <alignment vertical="center"/>
    </xf>
    <xf numFmtId="0" fontId="15" fillId="0" borderId="25" xfId="0" applyNumberFormat="1" applyFont="1" applyFill="1" applyBorder="1" applyAlignment="1" applyProtection="1">
      <alignment vertical="center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5" fillId="0" borderId="34" xfId="0" applyFont="1" applyFill="1" applyBorder="1" applyAlignment="1">
      <alignment vertical="center"/>
    </xf>
    <xf numFmtId="0" fontId="15" fillId="0" borderId="44" xfId="0" applyFont="1" applyFill="1" applyBorder="1" applyAlignment="1">
      <alignment vertical="center"/>
    </xf>
    <xf numFmtId="0" fontId="15" fillId="0" borderId="57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15" fillId="0" borderId="58" xfId="0" applyFont="1" applyFill="1" applyBorder="1" applyAlignment="1">
      <alignment vertical="center"/>
    </xf>
    <xf numFmtId="0" fontId="15" fillId="0" borderId="33" xfId="0" applyFont="1" applyFill="1" applyBorder="1" applyAlignment="1">
      <alignment vertical="center"/>
    </xf>
    <xf numFmtId="0" fontId="15" fillId="0" borderId="31" xfId="0" applyFont="1" applyFill="1" applyBorder="1" applyAlignment="1">
      <alignment vertical="center"/>
    </xf>
    <xf numFmtId="0" fontId="15" fillId="0" borderId="59" xfId="0" applyFont="1" applyFill="1" applyBorder="1" applyAlignment="1">
      <alignment vertical="center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44" xfId="0" applyNumberFormat="1" applyFont="1" applyFill="1" applyBorder="1" applyAlignment="1">
      <alignment vertical="center" shrinkToFit="1"/>
    </xf>
    <xf numFmtId="0" fontId="14" fillId="0" borderId="20" xfId="0" applyFont="1" applyFill="1" applyBorder="1">
      <alignment vertical="center"/>
    </xf>
    <xf numFmtId="180" fontId="15" fillId="0" borderId="0" xfId="0" applyNumberFormat="1" applyFont="1" applyFill="1" applyBorder="1" applyAlignment="1">
      <alignment horizontal="center" vertical="center" shrinkToFit="1"/>
    </xf>
    <xf numFmtId="180" fontId="15" fillId="0" borderId="31" xfId="0" applyNumberFormat="1" applyFont="1" applyFill="1" applyBorder="1" applyAlignment="1">
      <alignment vertical="center" shrinkToFit="1"/>
    </xf>
    <xf numFmtId="180" fontId="15" fillId="0" borderId="31" xfId="0" applyNumberFormat="1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5" xfId="0" applyFont="1" applyFill="1" applyBorder="1" applyAlignment="1">
      <alignment horizontal="center" vertical="center" shrinkToFit="1"/>
    </xf>
    <xf numFmtId="0" fontId="15" fillId="0" borderId="55" xfId="0" applyNumberFormat="1" applyFont="1" applyFill="1" applyBorder="1" applyAlignment="1" applyProtection="1">
      <alignment vertical="center"/>
    </xf>
    <xf numFmtId="0" fontId="15" fillId="0" borderId="30" xfId="0" applyNumberFormat="1" applyFont="1" applyFill="1" applyBorder="1" applyAlignment="1" applyProtection="1">
      <alignment vertical="center" shrinkToFit="1"/>
    </xf>
    <xf numFmtId="0" fontId="12" fillId="0" borderId="0" xfId="0" applyFont="1" applyFill="1" applyBorder="1">
      <alignment vertical="center"/>
    </xf>
    <xf numFmtId="0" fontId="15" fillId="0" borderId="11" xfId="0" applyNumberFormat="1" applyFont="1" applyFill="1" applyBorder="1" applyAlignment="1" applyProtection="1">
      <alignment vertical="center"/>
    </xf>
    <xf numFmtId="42" fontId="19" fillId="0" borderId="44" xfId="0" applyNumberFormat="1" applyFont="1" applyFill="1" applyBorder="1" applyAlignment="1">
      <alignment vertical="center" shrinkToFit="1"/>
    </xf>
    <xf numFmtId="42" fontId="19" fillId="0" borderId="0" xfId="0" applyNumberFormat="1" applyFont="1" applyFill="1" applyBorder="1" applyAlignment="1">
      <alignment vertical="center" shrinkToFit="1"/>
    </xf>
    <xf numFmtId="42" fontId="19" fillId="0" borderId="31" xfId="0" applyNumberFormat="1" applyFont="1" applyFill="1" applyBorder="1" applyAlignment="1">
      <alignment vertical="center" shrinkToFit="1"/>
    </xf>
    <xf numFmtId="42" fontId="15" fillId="0" borderId="44" xfId="0" applyNumberFormat="1" applyFont="1" applyFill="1" applyBorder="1" applyAlignment="1">
      <alignment vertical="center" shrinkToFit="1"/>
    </xf>
    <xf numFmtId="42" fontId="15" fillId="0" borderId="0" xfId="0" applyNumberFormat="1" applyFont="1" applyFill="1" applyBorder="1" applyAlignment="1">
      <alignment vertical="center" shrinkToFit="1"/>
    </xf>
    <xf numFmtId="0" fontId="15" fillId="0" borderId="0" xfId="0" applyFont="1" applyFill="1" applyBorder="1" applyAlignment="1">
      <alignment vertical="center" shrinkToFit="1"/>
    </xf>
    <xf numFmtId="0" fontId="15" fillId="0" borderId="31" xfId="0" applyFont="1" applyFill="1" applyBorder="1" applyAlignment="1">
      <alignment vertical="center" shrinkToFit="1"/>
    </xf>
    <xf numFmtId="42" fontId="15" fillId="0" borderId="31" xfId="0" applyNumberFormat="1" applyFont="1" applyFill="1" applyBorder="1" applyAlignment="1">
      <alignment vertical="center" shrinkToFit="1"/>
    </xf>
    <xf numFmtId="181" fontId="15" fillId="0" borderId="44" xfId="0" applyNumberFormat="1" applyFont="1" applyFill="1" applyBorder="1" applyAlignment="1">
      <alignment vertical="center"/>
    </xf>
    <xf numFmtId="0" fontId="15" fillId="0" borderId="44" xfId="0" applyFont="1" applyFill="1" applyBorder="1" applyAlignment="1">
      <alignment horizontal="center" vertical="center"/>
    </xf>
    <xf numFmtId="181" fontId="15" fillId="0" borderId="0" xfId="0" applyNumberFormat="1" applyFont="1" applyFill="1" applyBorder="1" applyAlignment="1">
      <alignment vertical="center"/>
    </xf>
    <xf numFmtId="181" fontId="15" fillId="0" borderId="31" xfId="0" applyNumberFormat="1" applyFont="1" applyFill="1" applyBorder="1" applyAlignment="1">
      <alignment vertical="center"/>
    </xf>
    <xf numFmtId="0" fontId="15" fillId="0" borderId="31" xfId="0" applyFont="1" applyFill="1" applyBorder="1" applyAlignment="1">
      <alignment horizontal="center" vertical="center"/>
    </xf>
    <xf numFmtId="180" fontId="15" fillId="0" borderId="0" xfId="0" applyNumberFormat="1" applyFont="1" applyFill="1" applyBorder="1" applyAlignment="1">
      <alignment vertical="center" shrinkToFit="1"/>
    </xf>
    <xf numFmtId="0" fontId="18" fillId="0" borderId="44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vertical="center" shrinkToFit="1"/>
    </xf>
    <xf numFmtId="0" fontId="18" fillId="0" borderId="0" xfId="0" applyFont="1" applyFill="1" applyBorder="1" applyAlignment="1">
      <alignment vertical="center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vertical="center" shrinkToFit="1"/>
    </xf>
    <xf numFmtId="0" fontId="18" fillId="0" borderId="55" xfId="0" applyFont="1" applyFill="1" applyBorder="1" applyAlignment="1">
      <alignment vertical="center"/>
    </xf>
    <xf numFmtId="0" fontId="19" fillId="0" borderId="29" xfId="0" applyFont="1" applyFill="1" applyBorder="1" applyAlignment="1">
      <alignment horizontal="center" vertical="center" shrinkToFit="1"/>
    </xf>
    <xf numFmtId="0" fontId="15" fillId="0" borderId="11" xfId="0" applyFont="1" applyFill="1" applyBorder="1">
      <alignment vertical="center"/>
    </xf>
    <xf numFmtId="42" fontId="15" fillId="0" borderId="44" xfId="0" applyNumberFormat="1" applyFont="1" applyFill="1" applyBorder="1" applyAlignment="1">
      <alignment horizontal="center" vertical="center" shrinkToFit="1"/>
    </xf>
    <xf numFmtId="42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0" xfId="0" applyNumberFormat="1" applyFont="1" applyFill="1" applyBorder="1" applyAlignment="1">
      <alignment horizontal="center" vertical="center" shrinkToFit="1"/>
    </xf>
    <xf numFmtId="180" fontId="15" fillId="0" borderId="31" xfId="0" applyNumberFormat="1" applyFont="1" applyFill="1" applyBorder="1" applyAlignment="1">
      <alignment horizontal="center" vertical="center" shrinkToFit="1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vertical="center"/>
    </xf>
    <xf numFmtId="0" fontId="33" fillId="0" borderId="31" xfId="0" applyFont="1" applyFill="1" applyBorder="1" applyAlignment="1">
      <alignment vertical="center"/>
    </xf>
    <xf numFmtId="42" fontId="33" fillId="0" borderId="44" xfId="0" applyNumberFormat="1" applyFont="1" applyFill="1" applyBorder="1" applyAlignment="1">
      <alignment horizontal="center" vertical="center" shrinkToFit="1"/>
    </xf>
    <xf numFmtId="42" fontId="33" fillId="0" borderId="0" xfId="0" applyNumberFormat="1" applyFont="1" applyFill="1" applyBorder="1" applyAlignment="1">
      <alignment horizontal="center" vertical="center" shrinkToFit="1"/>
    </xf>
    <xf numFmtId="42" fontId="33" fillId="0" borderId="31" xfId="0" applyNumberFormat="1" applyFont="1" applyFill="1" applyBorder="1" applyAlignment="1">
      <alignment horizontal="center" vertical="center" shrinkToFit="1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 shrinkToFit="1"/>
    </xf>
    <xf numFmtId="0" fontId="33" fillId="0" borderId="31" xfId="0" applyFont="1" applyFill="1" applyBorder="1" applyAlignment="1">
      <alignment horizontal="center" vertical="center" shrinkToFit="1"/>
    </xf>
    <xf numFmtId="0" fontId="33" fillId="0" borderId="44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180" fontId="33" fillId="0" borderId="44" xfId="0" applyNumberFormat="1" applyFont="1" applyFill="1" applyBorder="1" applyAlignment="1">
      <alignment horizontal="center" vertical="center" shrinkToFit="1"/>
    </xf>
    <xf numFmtId="180" fontId="33" fillId="0" borderId="0" xfId="0" applyNumberFormat="1" applyFont="1" applyFill="1" applyBorder="1" applyAlignment="1">
      <alignment horizontal="center" vertical="center" shrinkToFit="1"/>
    </xf>
    <xf numFmtId="180" fontId="33" fillId="0" borderId="31" xfId="0" applyNumberFormat="1" applyFont="1" applyFill="1" applyBorder="1" applyAlignment="1">
      <alignment horizontal="center" vertical="center" shrinkToFit="1"/>
    </xf>
    <xf numFmtId="42" fontId="33" fillId="0" borderId="44" xfId="0" applyNumberFormat="1" applyFont="1" applyFill="1" applyBorder="1" applyAlignment="1">
      <alignment vertical="center" shrinkToFit="1"/>
    </xf>
    <xf numFmtId="42" fontId="33" fillId="0" borderId="0" xfId="0" applyNumberFormat="1" applyFont="1" applyFill="1" applyBorder="1" applyAlignment="1">
      <alignment vertical="center" shrinkToFit="1"/>
    </xf>
    <xf numFmtId="42" fontId="33" fillId="0" borderId="31" xfId="0" applyNumberFormat="1" applyFont="1" applyFill="1" applyBorder="1" applyAlignment="1">
      <alignment vertical="center" shrinkToFit="1"/>
    </xf>
    <xf numFmtId="0" fontId="33" fillId="0" borderId="0" xfId="0" applyFont="1" applyFill="1" applyBorder="1" applyAlignment="1">
      <alignment vertical="center" shrinkToFit="1"/>
    </xf>
    <xf numFmtId="0" fontId="33" fillId="0" borderId="31" xfId="0" applyFont="1" applyFill="1" applyBorder="1" applyAlignment="1">
      <alignment vertical="center" shrinkToFit="1"/>
    </xf>
    <xf numFmtId="181" fontId="33" fillId="0" borderId="44" xfId="0" applyNumberFormat="1" applyFont="1" applyFill="1" applyBorder="1" applyAlignment="1">
      <alignment vertical="center"/>
    </xf>
    <xf numFmtId="181" fontId="33" fillId="0" borderId="0" xfId="0" applyNumberFormat="1" applyFont="1" applyFill="1" applyBorder="1" applyAlignment="1">
      <alignment vertical="center"/>
    </xf>
    <xf numFmtId="181" fontId="33" fillId="0" borderId="31" xfId="0" applyNumberFormat="1" applyFont="1" applyFill="1" applyBorder="1" applyAlignment="1">
      <alignment vertical="center"/>
    </xf>
    <xf numFmtId="0" fontId="33" fillId="0" borderId="11" xfId="0" applyFont="1" applyFill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42" fontId="3" fillId="2" borderId="2" xfId="0" applyNumberFormat="1" applyFont="1" applyFill="1" applyBorder="1" applyAlignment="1">
      <alignment horizontal="right" vertical="center"/>
    </xf>
    <xf numFmtId="0" fontId="6" fillId="0" borderId="7" xfId="0" applyNumberFormat="1" applyFont="1" applyFill="1" applyBorder="1" applyAlignment="1" applyProtection="1">
      <alignment horizontal="center" vertical="center" shrinkToFit="1"/>
    </xf>
    <xf numFmtId="0" fontId="6" fillId="0" borderId="19" xfId="0" applyNumberFormat="1" applyFont="1" applyFill="1" applyBorder="1" applyAlignment="1" applyProtection="1">
      <alignment horizontal="center" vertical="center" shrinkToFit="1"/>
    </xf>
    <xf numFmtId="0" fontId="6" fillId="0" borderId="24" xfId="0" applyNumberFormat="1" applyFont="1" applyFill="1" applyBorder="1" applyAlignment="1" applyProtection="1">
      <alignment horizontal="center" vertical="center" shrinkToFit="1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24" xfId="0" applyNumberFormat="1" applyFont="1" applyFill="1" applyBorder="1" applyAlignment="1" applyProtection="1">
      <alignment horizontal="center" vertical="center"/>
    </xf>
    <xf numFmtId="0" fontId="6" fillId="0" borderId="19" xfId="0" applyNumberFormat="1" applyFont="1" applyFill="1" applyBorder="1" applyAlignment="1" applyProtection="1">
      <alignment horizontal="center" vertical="center"/>
    </xf>
    <xf numFmtId="0" fontId="6" fillId="0" borderId="26" xfId="0" applyNumberFormat="1" applyFont="1" applyFill="1" applyBorder="1" applyAlignment="1" applyProtection="1">
      <alignment horizontal="center" vertical="center"/>
    </xf>
    <xf numFmtId="177" fontId="7" fillId="2" borderId="1" xfId="0" applyNumberFormat="1" applyFont="1" applyFill="1" applyBorder="1" applyAlignment="1" applyProtection="1">
      <alignment horizontal="center" vertical="center" shrinkToFit="1"/>
    </xf>
    <xf numFmtId="177" fontId="7" fillId="2" borderId="6" xfId="0" applyNumberFormat="1" applyFont="1" applyFill="1" applyBorder="1" applyAlignment="1" applyProtection="1">
      <alignment horizontal="center" vertical="center" shrinkToFit="1"/>
    </xf>
    <xf numFmtId="177" fontId="7" fillId="2" borderId="9" xfId="0" applyNumberFormat="1" applyFont="1" applyFill="1" applyBorder="1" applyAlignment="1" applyProtection="1">
      <alignment horizontal="center" vertical="center" shrinkToFit="1"/>
    </xf>
    <xf numFmtId="177" fontId="6" fillId="2" borderId="1" xfId="0" applyNumberFormat="1" applyFont="1" applyFill="1" applyBorder="1" applyAlignment="1" applyProtection="1">
      <alignment horizontal="center" vertical="center" shrinkToFit="1"/>
    </xf>
    <xf numFmtId="177" fontId="6" fillId="2" borderId="6" xfId="0" applyNumberFormat="1" applyFont="1" applyFill="1" applyBorder="1" applyAlignment="1" applyProtection="1">
      <alignment horizontal="center" vertical="center" shrinkToFit="1"/>
    </xf>
    <xf numFmtId="177" fontId="6" fillId="2" borderId="9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6" xfId="0" applyNumberFormat="1" applyFont="1" applyFill="1" applyBorder="1" applyAlignment="1" applyProtection="1">
      <alignment horizontal="center" vertical="center"/>
    </xf>
    <xf numFmtId="0" fontId="7" fillId="2" borderId="29" xfId="0" applyNumberFormat="1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 shrinkToFit="1"/>
    </xf>
    <xf numFmtId="177" fontId="6" fillId="2" borderId="6" xfId="0" applyNumberFormat="1" applyFont="1" applyFill="1" applyBorder="1" applyAlignment="1">
      <alignment horizontal="center" vertical="center" shrinkToFit="1"/>
    </xf>
    <xf numFmtId="177" fontId="6" fillId="2" borderId="9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2" borderId="42" xfId="0" applyFont="1" applyFill="1" applyBorder="1" applyAlignment="1">
      <alignment horizontal="right" vertical="center"/>
    </xf>
    <xf numFmtId="0" fontId="7" fillId="0" borderId="4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177" fontId="7" fillId="2" borderId="8" xfId="0" applyNumberFormat="1" applyFont="1" applyFill="1" applyBorder="1" applyAlignment="1" applyProtection="1">
      <alignment horizontal="center" vertical="center" shrinkToFit="1"/>
    </xf>
    <xf numFmtId="177" fontId="7" fillId="2" borderId="20" xfId="0" applyNumberFormat="1" applyFont="1" applyFill="1" applyBorder="1" applyAlignment="1" applyProtection="1">
      <alignment horizontal="center" vertical="center" shrinkToFit="1"/>
    </xf>
    <xf numFmtId="177" fontId="7" fillId="2" borderId="25" xfId="0" applyNumberFormat="1" applyFont="1" applyFill="1" applyBorder="1" applyAlignment="1" applyProtection="1">
      <alignment horizontal="center" vertical="center" shrinkToFit="1"/>
    </xf>
    <xf numFmtId="0" fontId="7" fillId="2" borderId="8" xfId="0" applyNumberFormat="1" applyFont="1" applyFill="1" applyBorder="1" applyAlignment="1" applyProtection="1">
      <alignment horizontal="center" vertical="center" shrinkToFit="1"/>
    </xf>
    <xf numFmtId="0" fontId="7" fillId="2" borderId="20" xfId="0" applyNumberFormat="1" applyFont="1" applyFill="1" applyBorder="1" applyAlignment="1" applyProtection="1">
      <alignment horizontal="center" vertical="center" shrinkToFit="1"/>
    </xf>
    <xf numFmtId="0" fontId="7" fillId="2" borderId="25" xfId="0" applyNumberFormat="1" applyFont="1" applyFill="1" applyBorder="1" applyAlignment="1" applyProtection="1">
      <alignment horizontal="center" vertical="center" shrinkToFit="1"/>
    </xf>
    <xf numFmtId="0" fontId="7" fillId="0" borderId="36" xfId="0" applyNumberFormat="1" applyFont="1" applyFill="1" applyBorder="1" applyAlignment="1" applyProtection="1">
      <alignment horizontal="center" vertical="center"/>
    </xf>
    <xf numFmtId="0" fontId="7" fillId="0" borderId="37" xfId="0" applyNumberFormat="1" applyFont="1" applyFill="1" applyBorder="1" applyAlignment="1" applyProtection="1">
      <alignment horizontal="center" vertical="center"/>
    </xf>
    <xf numFmtId="0" fontId="7" fillId="2" borderId="36" xfId="0" applyNumberFormat="1" applyFont="1" applyFill="1" applyBorder="1" applyAlignment="1" applyProtection="1">
      <alignment horizontal="center" vertical="center"/>
    </xf>
    <xf numFmtId="0" fontId="7" fillId="2" borderId="22" xfId="0" applyNumberFormat="1" applyFont="1" applyFill="1" applyBorder="1" applyAlignment="1" applyProtection="1">
      <alignment horizontal="center" vertical="center"/>
    </xf>
    <xf numFmtId="0" fontId="7" fillId="2" borderId="27" xfId="0" applyNumberFormat="1" applyFont="1" applyFill="1" applyBorder="1" applyAlignment="1" applyProtection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7" fillId="0" borderId="27" xfId="0" applyFont="1" applyBorder="1" applyAlignment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 shrinkToFit="1"/>
    </xf>
    <xf numFmtId="0" fontId="7" fillId="0" borderId="20" xfId="0" applyNumberFormat="1" applyFont="1" applyFill="1" applyBorder="1" applyAlignment="1" applyProtection="1">
      <alignment horizontal="center" vertical="center" shrinkToFit="1"/>
    </xf>
    <xf numFmtId="0" fontId="7" fillId="0" borderId="25" xfId="0" applyNumberFormat="1" applyFont="1" applyFill="1" applyBorder="1" applyAlignment="1" applyProtection="1">
      <alignment horizontal="center" vertical="center" shrinkToFit="1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7" fillId="0" borderId="25" xfId="0" applyNumberFormat="1" applyFont="1" applyFill="1" applyBorder="1" applyAlignment="1" applyProtection="1">
      <alignment horizontal="center" vertical="center"/>
    </xf>
    <xf numFmtId="0" fontId="7" fillId="0" borderId="20" xfId="0" applyNumberFormat="1" applyFont="1" applyFill="1" applyBorder="1" applyAlignment="1" applyProtection="1">
      <alignment horizontal="center" vertical="center"/>
    </xf>
    <xf numFmtId="0" fontId="7" fillId="0" borderId="3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42" fontId="3" fillId="2" borderId="1" xfId="0" applyNumberFormat="1" applyFont="1" applyFill="1" applyBorder="1" applyAlignment="1">
      <alignment horizontal="center" vertical="center" shrinkToFit="1"/>
    </xf>
    <xf numFmtId="42" fontId="3" fillId="2" borderId="6" xfId="0" applyNumberFormat="1" applyFont="1" applyFill="1" applyBorder="1" applyAlignment="1">
      <alignment horizontal="center" vertical="center" shrinkToFit="1"/>
    </xf>
    <xf numFmtId="42" fontId="3" fillId="2" borderId="9" xfId="0" applyNumberFormat="1" applyFont="1" applyFill="1" applyBorder="1" applyAlignment="1">
      <alignment horizontal="center" vertical="center" shrinkToFit="1"/>
    </xf>
    <xf numFmtId="178" fontId="7" fillId="2" borderId="1" xfId="0" applyNumberFormat="1" applyFont="1" applyFill="1" applyBorder="1" applyAlignment="1">
      <alignment horizontal="center" vertical="center" shrinkToFit="1"/>
    </xf>
    <xf numFmtId="178" fontId="7" fillId="2" borderId="6" xfId="0" applyNumberFormat="1" applyFont="1" applyFill="1" applyBorder="1" applyAlignment="1">
      <alignment horizontal="center" vertical="center" shrinkToFit="1"/>
    </xf>
    <xf numFmtId="178" fontId="7" fillId="2" borderId="9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2" fontId="7" fillId="2" borderId="1" xfId="0" applyNumberFormat="1" applyFont="1" applyFill="1" applyBorder="1" applyAlignment="1">
      <alignment horizontal="center" vertical="center" shrinkToFit="1"/>
    </xf>
    <xf numFmtId="42" fontId="7" fillId="2" borderId="6" xfId="0" applyNumberFormat="1" applyFont="1" applyFill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horizontal="center" vertical="center" shrinkToFit="1"/>
    </xf>
    <xf numFmtId="179" fontId="3" fillId="0" borderId="6" xfId="0" applyNumberFormat="1" applyFont="1" applyBorder="1" applyAlignment="1">
      <alignment horizontal="center" vertical="center" shrinkToFit="1"/>
    </xf>
    <xf numFmtId="42" fontId="7" fillId="2" borderId="1" xfId="0" applyNumberFormat="1" applyFont="1" applyFill="1" applyBorder="1" applyAlignment="1">
      <alignment horizontal="right" vertical="center" shrinkToFit="1"/>
    </xf>
    <xf numFmtId="42" fontId="7" fillId="2" borderId="6" xfId="0" applyNumberFormat="1" applyFont="1" applyFill="1" applyBorder="1" applyAlignment="1">
      <alignment horizontal="right" vertical="center" shrinkToFit="1"/>
    </xf>
    <xf numFmtId="42" fontId="7" fillId="2" borderId="9" xfId="0" applyNumberFormat="1" applyFont="1" applyFill="1" applyBorder="1" applyAlignment="1">
      <alignment horizontal="right" vertical="center" shrinkToFit="1"/>
    </xf>
    <xf numFmtId="42" fontId="7" fillId="0" borderId="1" xfId="0" applyNumberFormat="1" applyFont="1" applyBorder="1" applyAlignment="1">
      <alignment horizontal="right" vertical="center" shrinkToFit="1"/>
    </xf>
    <xf numFmtId="42" fontId="7" fillId="0" borderId="6" xfId="0" applyNumberFormat="1" applyFont="1" applyBorder="1" applyAlignment="1">
      <alignment horizontal="right" vertical="center" shrinkToFit="1"/>
    </xf>
    <xf numFmtId="42" fontId="7" fillId="0" borderId="9" xfId="0" applyNumberFormat="1" applyFont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3" fillId="2" borderId="6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left" vertical="center" shrinkToFit="1"/>
    </xf>
    <xf numFmtId="180" fontId="3" fillId="0" borderId="1" xfId="0" applyNumberFormat="1" applyFont="1" applyBorder="1" applyAlignment="1">
      <alignment horizontal="center" vertical="center" shrinkToFit="1"/>
    </xf>
    <xf numFmtId="180" fontId="3" fillId="0" borderId="6" xfId="0" applyNumberFormat="1" applyFont="1" applyBorder="1" applyAlignment="1">
      <alignment horizontal="center" vertical="center" shrinkToFit="1"/>
    </xf>
    <xf numFmtId="180" fontId="3" fillId="0" borderId="9" xfId="0" applyNumberFormat="1" applyFont="1" applyBorder="1" applyAlignment="1">
      <alignment horizontal="center" vertical="center" shrinkToFit="1"/>
    </xf>
    <xf numFmtId="42" fontId="7" fillId="0" borderId="2" xfId="0" applyNumberFormat="1" applyFont="1" applyBorder="1" applyAlignment="1">
      <alignment horizontal="right" vertical="center" shrinkToFit="1"/>
    </xf>
    <xf numFmtId="0" fontId="6" fillId="0" borderId="10" xfId="0" applyNumberFormat="1" applyFont="1" applyFill="1" applyBorder="1" applyAlignment="1" applyProtection="1">
      <alignment horizontal="center" vertical="center" shrinkToFit="1"/>
    </xf>
    <xf numFmtId="0" fontId="3" fillId="0" borderId="15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38" fontId="3" fillId="2" borderId="1" xfId="2" applyFont="1" applyFill="1" applyBorder="1" applyAlignment="1">
      <alignment horizontal="center" vertical="center" shrinkToFit="1"/>
    </xf>
    <xf numFmtId="38" fontId="3" fillId="2" borderId="9" xfId="2" applyFont="1" applyFill="1" applyBorder="1" applyAlignment="1">
      <alignment horizontal="center" vertical="center" shrinkToFit="1"/>
    </xf>
    <xf numFmtId="42" fontId="7" fillId="2" borderId="9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178" fontId="7" fillId="2" borderId="2" xfId="0" applyNumberFormat="1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42" fontId="3" fillId="2" borderId="2" xfId="0" applyNumberFormat="1" applyFont="1" applyFill="1" applyBorder="1" applyAlignment="1">
      <alignment vertical="center"/>
    </xf>
    <xf numFmtId="42" fontId="3" fillId="2" borderId="1" xfId="0" applyNumberFormat="1" applyFont="1" applyFill="1" applyBorder="1" applyAlignment="1">
      <alignment horizontal="right" vertical="center"/>
    </xf>
    <xf numFmtId="42" fontId="3" fillId="2" borderId="6" xfId="0" applyNumberFormat="1" applyFont="1" applyFill="1" applyBorder="1" applyAlignment="1">
      <alignment horizontal="right" vertical="center"/>
    </xf>
    <xf numFmtId="42" fontId="3" fillId="2" borderId="9" xfId="0" applyNumberFormat="1" applyFont="1" applyFill="1" applyBorder="1" applyAlignment="1">
      <alignment horizontal="right" vertical="center"/>
    </xf>
    <xf numFmtId="42" fontId="3" fillId="0" borderId="1" xfId="0" applyNumberFormat="1" applyFont="1" applyBorder="1" applyAlignment="1">
      <alignment horizontal="center" vertical="center"/>
    </xf>
    <xf numFmtId="42" fontId="3" fillId="0" borderId="6" xfId="0" applyNumberFormat="1" applyFont="1" applyBorder="1" applyAlignment="1">
      <alignment horizontal="center" vertical="center"/>
    </xf>
    <xf numFmtId="42" fontId="3" fillId="0" borderId="9" xfId="0" applyNumberFormat="1" applyFont="1" applyBorder="1" applyAlignment="1">
      <alignment horizontal="center" vertical="center"/>
    </xf>
    <xf numFmtId="42" fontId="3" fillId="0" borderId="1" xfId="0" applyNumberFormat="1" applyFont="1" applyBorder="1" applyAlignment="1">
      <alignment horizontal="right" vertical="center"/>
    </xf>
    <xf numFmtId="42" fontId="3" fillId="0" borderId="6" xfId="0" applyNumberFormat="1" applyFont="1" applyBorder="1" applyAlignment="1">
      <alignment horizontal="right" vertical="center"/>
    </xf>
    <xf numFmtId="42" fontId="3" fillId="0" borderId="9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42" fontId="3" fillId="0" borderId="2" xfId="0" applyNumberFormat="1" applyFont="1" applyBorder="1" applyAlignment="1">
      <alignment horizontal="center" vertical="center"/>
    </xf>
    <xf numFmtId="42" fontId="3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2" fontId="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2" fontId="3" fillId="2" borderId="1" xfId="0" applyNumberFormat="1" applyFont="1" applyFill="1" applyBorder="1" applyAlignment="1">
      <alignment vertical="center"/>
    </xf>
    <xf numFmtId="42" fontId="3" fillId="2" borderId="6" xfId="0" applyNumberFormat="1" applyFont="1" applyFill="1" applyBorder="1" applyAlignment="1">
      <alignment vertical="center"/>
    </xf>
    <xf numFmtId="42" fontId="3" fillId="2" borderId="9" xfId="0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42" fontId="3" fillId="2" borderId="1" xfId="0" applyNumberFormat="1" applyFont="1" applyFill="1" applyBorder="1" applyAlignment="1">
      <alignment horizontal="center" vertical="center"/>
    </xf>
    <xf numFmtId="42" fontId="3" fillId="2" borderId="6" xfId="0" applyNumberFormat="1" applyFont="1" applyFill="1" applyBorder="1" applyAlignment="1">
      <alignment horizontal="center" vertical="center"/>
    </xf>
    <xf numFmtId="42" fontId="3" fillId="2" borderId="9" xfId="0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2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7" fillId="2" borderId="34" xfId="0" applyNumberFormat="1" applyFont="1" applyFill="1" applyBorder="1" applyAlignment="1" applyProtection="1">
      <alignment horizontal="left" vertical="center" wrapText="1" shrinkToFit="1"/>
    </xf>
    <xf numFmtId="0" fontId="7" fillId="2" borderId="21" xfId="0" applyNumberFormat="1" applyFont="1" applyFill="1" applyBorder="1" applyAlignment="1" applyProtection="1">
      <alignment horizontal="left" vertical="center" wrapText="1" shrinkToFit="1"/>
    </xf>
    <xf numFmtId="0" fontId="7" fillId="2" borderId="46" xfId="0" applyNumberFormat="1" applyFont="1" applyFill="1" applyBorder="1" applyAlignment="1" applyProtection="1">
      <alignment horizontal="left" vertical="center" wrapText="1" shrinkToFit="1"/>
    </xf>
    <xf numFmtId="0" fontId="7" fillId="2" borderId="35" xfId="0" applyNumberFormat="1" applyFont="1" applyFill="1" applyBorder="1" applyAlignment="1" applyProtection="1">
      <alignment horizontal="left" vertical="center" wrapText="1" shrinkToFit="1"/>
    </xf>
    <xf numFmtId="0" fontId="7" fillId="2" borderId="15" xfId="0" applyNumberFormat="1" applyFont="1" applyFill="1" applyBorder="1" applyAlignment="1" applyProtection="1">
      <alignment horizontal="left" vertical="center" wrapText="1" shrinkToFit="1"/>
    </xf>
    <xf numFmtId="0" fontId="7" fillId="2" borderId="47" xfId="0" applyNumberFormat="1" applyFont="1" applyFill="1" applyBorder="1" applyAlignment="1" applyProtection="1">
      <alignment horizontal="left" vertical="center" wrapText="1" shrinkToFit="1"/>
    </xf>
    <xf numFmtId="0" fontId="7" fillId="0" borderId="13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2" borderId="8" xfId="0" applyNumberFormat="1" applyFont="1" applyFill="1" applyBorder="1" applyAlignment="1" applyProtection="1">
      <alignment horizontal="left" vertical="center" wrapText="1" shrinkToFit="1"/>
    </xf>
    <xf numFmtId="0" fontId="7" fillId="2" borderId="20" xfId="0" applyNumberFormat="1" applyFont="1" applyFill="1" applyBorder="1" applyAlignment="1" applyProtection="1">
      <alignment horizontal="left" vertical="center" wrapText="1" shrinkToFit="1"/>
    </xf>
    <xf numFmtId="0" fontId="7" fillId="2" borderId="30" xfId="0" applyNumberFormat="1" applyFont="1" applyFill="1" applyBorder="1" applyAlignment="1" applyProtection="1">
      <alignment horizontal="left" vertical="center" wrapText="1" shrinkToFit="1"/>
    </xf>
    <xf numFmtId="0" fontId="6" fillId="0" borderId="1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19" fillId="0" borderId="33" xfId="0" applyFont="1" applyFill="1" applyBorder="1" applyAlignment="1">
      <alignment horizontal="left" vertical="center"/>
    </xf>
    <xf numFmtId="42" fontId="19" fillId="0" borderId="34" xfId="0" applyNumberFormat="1" applyFont="1" applyFill="1" applyBorder="1" applyAlignment="1">
      <alignment horizontal="right" vertical="center"/>
    </xf>
    <xf numFmtId="42" fontId="19" fillId="0" borderId="21" xfId="0" applyNumberFormat="1" applyFont="1" applyFill="1" applyBorder="1" applyAlignment="1">
      <alignment horizontal="right" vertical="center"/>
    </xf>
    <xf numFmtId="42" fontId="19" fillId="0" borderId="33" xfId="0" applyNumberFormat="1" applyFont="1" applyFill="1" applyBorder="1" applyAlignment="1">
      <alignment horizontal="right" vertical="center"/>
    </xf>
    <xf numFmtId="42" fontId="15" fillId="0" borderId="44" xfId="0" applyNumberFormat="1" applyFont="1" applyFill="1" applyBorder="1" applyAlignment="1">
      <alignment horizontal="center" vertical="center" shrinkToFit="1"/>
    </xf>
    <xf numFmtId="42" fontId="15" fillId="0" borderId="0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31" xfId="0" applyFont="1" applyFill="1" applyBorder="1" applyAlignment="1">
      <alignment horizontal="center" vertical="center" shrinkToFit="1"/>
    </xf>
    <xf numFmtId="42" fontId="25" fillId="0" borderId="34" xfId="0" applyNumberFormat="1" applyFont="1" applyFill="1" applyBorder="1" applyAlignment="1">
      <alignment horizontal="right" vertical="center"/>
    </xf>
    <xf numFmtId="0" fontId="25" fillId="0" borderId="21" xfId="0" applyFont="1" applyFill="1" applyBorder="1" applyAlignment="1">
      <alignment horizontal="right" vertical="center"/>
    </xf>
    <xf numFmtId="0" fontId="25" fillId="0" borderId="33" xfId="0" applyFont="1" applyFill="1" applyBorder="1" applyAlignment="1">
      <alignment horizontal="right" vertical="center"/>
    </xf>
    <xf numFmtId="180" fontId="15" fillId="0" borderId="44" xfId="0" applyNumberFormat="1" applyFont="1" applyFill="1" applyBorder="1" applyAlignment="1">
      <alignment horizontal="center" vertical="center" shrinkToFit="1"/>
    </xf>
    <xf numFmtId="180" fontId="15" fillId="0" borderId="0" xfId="0" applyNumberFormat="1" applyFont="1" applyFill="1" applyBorder="1" applyAlignment="1">
      <alignment horizontal="center" vertical="center" shrinkToFit="1"/>
    </xf>
    <xf numFmtId="0" fontId="19" fillId="0" borderId="34" xfId="0" applyFont="1" applyFill="1" applyBorder="1" applyAlignment="1">
      <alignment horizontal="center" vertical="center" shrinkToFit="1"/>
    </xf>
    <xf numFmtId="0" fontId="19" fillId="0" borderId="21" xfId="0" applyFont="1" applyFill="1" applyBorder="1" applyAlignment="1">
      <alignment horizontal="center" vertical="center" shrinkToFit="1"/>
    </xf>
    <xf numFmtId="0" fontId="19" fillId="0" borderId="46" xfId="0" applyFont="1" applyFill="1" applyBorder="1" applyAlignment="1">
      <alignment horizontal="center" vertical="center" shrinkToFit="1"/>
    </xf>
    <xf numFmtId="179" fontId="15" fillId="0" borderId="44" xfId="0" applyNumberFormat="1" applyFont="1" applyFill="1" applyBorder="1" applyAlignment="1">
      <alignment horizontal="center" vertical="center" shrinkToFit="1"/>
    </xf>
    <xf numFmtId="179" fontId="15" fillId="0" borderId="0" xfId="0" applyNumberFormat="1" applyFont="1" applyFill="1" applyBorder="1" applyAlignment="1">
      <alignment horizontal="center" vertical="center" shrinkToFit="1"/>
    </xf>
    <xf numFmtId="180" fontId="15" fillId="0" borderId="31" xfId="0" applyNumberFormat="1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42" fontId="19" fillId="0" borderId="44" xfId="0" applyNumberFormat="1" applyFont="1" applyFill="1" applyBorder="1" applyAlignment="1">
      <alignment horizontal="center" vertical="center" shrinkToFit="1"/>
    </xf>
    <xf numFmtId="42" fontId="19" fillId="0" borderId="0" xfId="0" applyNumberFormat="1" applyFont="1" applyFill="1" applyBorder="1" applyAlignment="1">
      <alignment horizontal="center" vertical="center" shrinkToFit="1"/>
    </xf>
    <xf numFmtId="42" fontId="19" fillId="0" borderId="31" xfId="0" applyNumberFormat="1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center" vertical="center"/>
    </xf>
    <xf numFmtId="42" fontId="15" fillId="0" borderId="31" xfId="0" applyNumberFormat="1" applyFont="1" applyFill="1" applyBorder="1" applyAlignment="1">
      <alignment horizontal="center" vertical="center" shrinkToFit="1"/>
    </xf>
    <xf numFmtId="0" fontId="19" fillId="0" borderId="44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5" xfId="0" applyFont="1" applyFill="1" applyBorder="1" applyAlignment="1">
      <alignment horizontal="center" vertical="center" shrinkToFit="1"/>
    </xf>
    <xf numFmtId="42" fontId="15" fillId="0" borderId="44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right" vertical="center"/>
    </xf>
    <xf numFmtId="0" fontId="15" fillId="0" borderId="31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9" fillId="0" borderId="31" xfId="0" applyFont="1" applyFill="1" applyBorder="1" applyAlignment="1">
      <alignment vertical="center"/>
    </xf>
    <xf numFmtId="0" fontId="19" fillId="0" borderId="33" xfId="0" applyFont="1" applyFill="1" applyBorder="1" applyAlignment="1">
      <alignment horizontal="center" vertical="center" shrinkToFit="1"/>
    </xf>
    <xf numFmtId="0" fontId="20" fillId="0" borderId="48" xfId="0" applyFont="1" applyFill="1" applyBorder="1" applyAlignment="1">
      <alignment horizontal="center" vertical="top" wrapText="1"/>
    </xf>
    <xf numFmtId="0" fontId="20" fillId="0" borderId="49" xfId="0" applyFont="1" applyFill="1" applyBorder="1" applyAlignment="1">
      <alignment horizontal="center" vertical="top" wrapText="1"/>
    </xf>
    <xf numFmtId="0" fontId="20" fillId="0" borderId="50" xfId="0" applyFont="1" applyFill="1" applyBorder="1" applyAlignment="1">
      <alignment horizontal="center" vertical="top" wrapText="1"/>
    </xf>
    <xf numFmtId="42" fontId="19" fillId="0" borderId="51" xfId="0" applyNumberFormat="1" applyFont="1" applyFill="1" applyBorder="1" applyAlignment="1">
      <alignment horizontal="center" vertical="center" shrinkToFit="1"/>
    </xf>
    <xf numFmtId="42" fontId="19" fillId="0" borderId="49" xfId="0" applyNumberFormat="1" applyFont="1" applyFill="1" applyBorder="1" applyAlignment="1">
      <alignment horizontal="center" vertical="center" shrinkToFit="1"/>
    </xf>
    <xf numFmtId="42" fontId="19" fillId="0" borderId="50" xfId="0" applyNumberFormat="1" applyFont="1" applyFill="1" applyBorder="1" applyAlignment="1">
      <alignment horizontal="center" vertical="center" shrinkToFit="1"/>
    </xf>
    <xf numFmtId="0" fontId="15" fillId="0" borderId="52" xfId="0" applyFont="1" applyFill="1" applyBorder="1" applyAlignment="1">
      <alignment horizontal="center" vertical="center" shrinkToFit="1"/>
    </xf>
    <xf numFmtId="0" fontId="15" fillId="0" borderId="53" xfId="0" applyFont="1" applyFill="1" applyBorder="1" applyAlignment="1">
      <alignment horizontal="center" vertical="center" shrinkToFit="1"/>
    </xf>
    <xf numFmtId="0" fontId="15" fillId="0" borderId="54" xfId="0" applyFont="1" applyFill="1" applyBorder="1" applyAlignment="1">
      <alignment horizontal="center" vertical="center" shrinkToFit="1"/>
    </xf>
    <xf numFmtId="42" fontId="26" fillId="0" borderId="51" xfId="0" applyNumberFormat="1" applyFont="1" applyFill="1" applyBorder="1" applyAlignment="1">
      <alignment horizontal="right" vertical="center" shrinkToFit="1"/>
    </xf>
    <xf numFmtId="0" fontId="26" fillId="0" borderId="49" xfId="0" applyFont="1" applyFill="1" applyBorder="1" applyAlignment="1">
      <alignment horizontal="right" vertical="center" shrinkToFit="1"/>
    </xf>
    <xf numFmtId="0" fontId="26" fillId="0" borderId="50" xfId="0" applyFont="1" applyFill="1" applyBorder="1" applyAlignment="1">
      <alignment horizontal="right" vertical="center" shrinkToFit="1"/>
    </xf>
    <xf numFmtId="42" fontId="15" fillId="0" borderId="51" xfId="0" applyNumberFormat="1" applyFont="1" applyFill="1" applyBorder="1" applyAlignment="1">
      <alignment horizontal="right" vertical="center" shrinkToFit="1"/>
    </xf>
    <xf numFmtId="0" fontId="15" fillId="0" borderId="49" xfId="0" applyFont="1" applyFill="1" applyBorder="1" applyAlignment="1">
      <alignment horizontal="right" vertical="center" shrinkToFit="1"/>
    </xf>
    <xf numFmtId="0" fontId="15" fillId="0" borderId="50" xfId="0" applyFont="1" applyFill="1" applyBorder="1" applyAlignment="1">
      <alignment horizontal="right" vertical="center" shrinkToFit="1"/>
    </xf>
    <xf numFmtId="0" fontId="15" fillId="0" borderId="51" xfId="0" applyFont="1" applyFill="1" applyBorder="1" applyAlignment="1">
      <alignment horizontal="right" vertical="center" shrinkToFit="1"/>
    </xf>
    <xf numFmtId="0" fontId="21" fillId="0" borderId="51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6" xfId="0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 shrinkToFit="1"/>
    </xf>
    <xf numFmtId="0" fontId="15" fillId="0" borderId="19" xfId="0" applyNumberFormat="1" applyFont="1" applyFill="1" applyBorder="1" applyAlignment="1" applyProtection="1">
      <alignment horizontal="center" vertical="center" shrinkToFit="1"/>
    </xf>
    <xf numFmtId="0" fontId="15" fillId="0" borderId="24" xfId="0" applyNumberFormat="1" applyFont="1" applyFill="1" applyBorder="1" applyAlignment="1" applyProtection="1">
      <alignment horizontal="center" vertical="center" shrinkToFit="1"/>
    </xf>
    <xf numFmtId="0" fontId="15" fillId="0" borderId="7" xfId="0" applyNumberFormat="1" applyFont="1" applyFill="1" applyBorder="1" applyAlignment="1" applyProtection="1">
      <alignment horizontal="center" vertical="center"/>
    </xf>
    <xf numFmtId="0" fontId="15" fillId="0" borderId="19" xfId="0" applyNumberFormat="1" applyFont="1" applyFill="1" applyBorder="1" applyAlignment="1" applyProtection="1">
      <alignment horizontal="center" vertical="center"/>
    </xf>
    <xf numFmtId="0" fontId="15" fillId="0" borderId="24" xfId="0" applyNumberFormat="1" applyFont="1" applyFill="1" applyBorder="1" applyAlignment="1" applyProtection="1">
      <alignment horizontal="center" vertical="center"/>
    </xf>
    <xf numFmtId="0" fontId="15" fillId="0" borderId="26" xfId="0" applyNumberFormat="1" applyFont="1" applyFill="1" applyBorder="1" applyAlignment="1" applyProtection="1">
      <alignment horizontal="center" vertical="center"/>
    </xf>
    <xf numFmtId="177" fontId="15" fillId="0" borderId="13" xfId="0" applyNumberFormat="1" applyFont="1" applyFill="1" applyBorder="1" applyAlignment="1" applyProtection="1">
      <alignment horizontal="center" vertical="center" shrinkToFit="1"/>
    </xf>
    <xf numFmtId="177" fontId="15" fillId="0" borderId="21" xfId="0" applyNumberFormat="1" applyFont="1" applyFill="1" applyBorder="1" applyAlignment="1" applyProtection="1">
      <alignment horizontal="center" vertical="center" shrinkToFit="1"/>
    </xf>
    <xf numFmtId="0" fontId="15" fillId="0" borderId="21" xfId="0" applyNumberFormat="1" applyFont="1" applyFill="1" applyBorder="1" applyAlignment="1" applyProtection="1">
      <alignment horizontal="center" vertical="center"/>
    </xf>
    <xf numFmtId="0" fontId="15" fillId="0" borderId="33" xfId="0" applyNumberFormat="1" applyFont="1" applyFill="1" applyBorder="1" applyAlignment="1" applyProtection="1">
      <alignment horizontal="center" vertical="center"/>
    </xf>
    <xf numFmtId="0" fontId="15" fillId="0" borderId="34" xfId="0" applyNumberFormat="1" applyFont="1" applyFill="1" applyBorder="1" applyAlignment="1" applyProtection="1">
      <alignment horizontal="center" vertical="center"/>
    </xf>
    <xf numFmtId="0" fontId="27" fillId="0" borderId="34" xfId="0" applyNumberFormat="1" applyFont="1" applyFill="1" applyBorder="1" applyAlignment="1" applyProtection="1">
      <alignment horizontal="left" vertical="center"/>
    </xf>
    <xf numFmtId="0" fontId="27" fillId="0" borderId="21" xfId="0" applyNumberFormat="1" applyFont="1" applyFill="1" applyBorder="1" applyAlignment="1" applyProtection="1">
      <alignment horizontal="left" vertical="center"/>
    </xf>
    <xf numFmtId="0" fontId="15" fillId="0" borderId="21" xfId="0" applyNumberFormat="1" applyFont="1" applyFill="1" applyBorder="1" applyAlignment="1" applyProtection="1">
      <alignment horizontal="right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0" fontId="15" fillId="0" borderId="20" xfId="0" applyNumberFormat="1" applyFont="1" applyFill="1" applyBorder="1" applyAlignment="1" applyProtection="1">
      <alignment horizontal="center" vertical="center" shrinkToFit="1"/>
    </xf>
    <xf numFmtId="0" fontId="15" fillId="0" borderId="25" xfId="0" applyNumberFormat="1" applyFont="1" applyFill="1" applyBorder="1" applyAlignment="1" applyProtection="1">
      <alignment horizontal="center" vertical="center" shrinkToFit="1"/>
    </xf>
    <xf numFmtId="0" fontId="15" fillId="0" borderId="8" xfId="0" applyNumberFormat="1" applyFont="1" applyFill="1" applyBorder="1" applyAlignment="1" applyProtection="1">
      <alignment horizontal="center" vertical="center"/>
    </xf>
    <xf numFmtId="0" fontId="15" fillId="0" borderId="20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right" vertical="center"/>
    </xf>
    <xf numFmtId="0" fontId="15" fillId="0" borderId="20" xfId="0" applyNumberFormat="1" applyFont="1" applyFill="1" applyBorder="1" applyAlignment="1" applyProtection="1">
      <alignment horizontal="right" vertical="center"/>
    </xf>
    <xf numFmtId="0" fontId="18" fillId="0" borderId="10" xfId="0" applyNumberFormat="1" applyFont="1" applyFill="1" applyBorder="1" applyAlignment="1" applyProtection="1">
      <alignment horizontal="center" vertical="center" shrinkToFit="1"/>
    </xf>
    <xf numFmtId="0" fontId="18" fillId="0" borderId="19" xfId="0" applyNumberFormat="1" applyFont="1" applyFill="1" applyBorder="1" applyAlignment="1" applyProtection="1">
      <alignment horizontal="center" vertical="center" shrinkToFit="1"/>
    </xf>
    <xf numFmtId="0" fontId="18" fillId="0" borderId="24" xfId="0" applyNumberFormat="1" applyFont="1" applyFill="1" applyBorder="1" applyAlignment="1" applyProtection="1">
      <alignment horizontal="center" vertical="center" shrinkToFit="1"/>
    </xf>
    <xf numFmtId="0" fontId="18" fillId="0" borderId="7" xfId="0" applyNumberFormat="1" applyFont="1" applyFill="1" applyBorder="1" applyAlignment="1" applyProtection="1">
      <alignment horizontal="center" vertical="center"/>
    </xf>
    <xf numFmtId="0" fontId="18" fillId="0" borderId="19" xfId="0" applyNumberFormat="1" applyFont="1" applyFill="1" applyBorder="1" applyAlignment="1" applyProtection="1">
      <alignment horizontal="center" vertical="center"/>
    </xf>
    <xf numFmtId="0" fontId="18" fillId="0" borderId="26" xfId="0" applyNumberFormat="1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2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19" fillId="0" borderId="31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horizontal="left" vertical="center" wrapText="1"/>
    </xf>
    <xf numFmtId="0" fontId="19" fillId="0" borderId="32" xfId="0" applyFont="1" applyFill="1" applyBorder="1" applyAlignment="1">
      <alignment horizontal="left" vertical="center" wrapText="1"/>
    </xf>
    <xf numFmtId="0" fontId="23" fillId="0" borderId="34" xfId="0" applyNumberFormat="1" applyFont="1" applyFill="1" applyBorder="1" applyAlignment="1" applyProtection="1">
      <alignment horizontal="center" vertical="center" wrapText="1" shrinkToFit="1"/>
    </xf>
    <xf numFmtId="0" fontId="23" fillId="0" borderId="21" xfId="0" applyNumberFormat="1" applyFont="1" applyFill="1" applyBorder="1" applyAlignment="1" applyProtection="1">
      <alignment horizontal="center" vertical="center" wrapText="1" shrinkToFit="1"/>
    </xf>
    <xf numFmtId="0" fontId="23" fillId="0" borderId="46" xfId="0" applyNumberFormat="1" applyFont="1" applyFill="1" applyBorder="1" applyAlignment="1" applyProtection="1">
      <alignment horizontal="center" vertical="center" wrapText="1" shrinkToFit="1"/>
    </xf>
    <xf numFmtId="0" fontId="23" fillId="0" borderId="35" xfId="0" applyNumberFormat="1" applyFont="1" applyFill="1" applyBorder="1" applyAlignment="1" applyProtection="1">
      <alignment horizontal="center" vertical="center" wrapText="1" shrinkToFit="1"/>
    </xf>
    <xf numFmtId="0" fontId="23" fillId="0" borderId="15" xfId="0" applyNumberFormat="1" applyFont="1" applyFill="1" applyBorder="1" applyAlignment="1" applyProtection="1">
      <alignment horizontal="center" vertical="center" wrapText="1" shrinkToFit="1"/>
    </xf>
    <xf numFmtId="0" fontId="23" fillId="0" borderId="47" xfId="0" applyNumberFormat="1" applyFont="1" applyFill="1" applyBorder="1" applyAlignment="1" applyProtection="1">
      <alignment horizontal="center" vertical="center" wrapText="1" shrinkToFit="1"/>
    </xf>
    <xf numFmtId="0" fontId="19" fillId="0" borderId="13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33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20" xfId="0" applyFont="1" applyFill="1" applyBorder="1" applyAlignment="1">
      <alignment horizontal="left" vertical="center" wrapText="1"/>
    </xf>
    <xf numFmtId="0" fontId="19" fillId="0" borderId="25" xfId="0" applyFont="1" applyFill="1" applyBorder="1" applyAlignment="1">
      <alignment horizontal="left" vertical="center" wrapText="1"/>
    </xf>
    <xf numFmtId="0" fontId="23" fillId="0" borderId="8" xfId="0" applyNumberFormat="1" applyFont="1" applyFill="1" applyBorder="1" applyAlignment="1" applyProtection="1">
      <alignment horizontal="center" vertical="center" wrapText="1" shrinkToFit="1"/>
    </xf>
    <xf numFmtId="0" fontId="23" fillId="0" borderId="20" xfId="0" applyNumberFormat="1" applyFont="1" applyFill="1" applyBorder="1" applyAlignment="1" applyProtection="1">
      <alignment horizontal="center" vertical="center" wrapText="1" shrinkToFit="1"/>
    </xf>
    <xf numFmtId="0" fontId="23" fillId="0" borderId="30" xfId="0" applyNumberFormat="1" applyFont="1" applyFill="1" applyBorder="1" applyAlignment="1" applyProtection="1">
      <alignment horizontal="center" vertical="center" wrapText="1" shrinkToFit="1"/>
    </xf>
    <xf numFmtId="0" fontId="20" fillId="0" borderId="34" xfId="0" applyNumberFormat="1" applyFont="1" applyFill="1" applyBorder="1" applyAlignment="1" applyProtection="1">
      <alignment horizontal="left" vertical="center" wrapText="1" shrinkToFit="1"/>
    </xf>
    <xf numFmtId="0" fontId="20" fillId="0" borderId="21" xfId="0" applyNumberFormat="1" applyFont="1" applyFill="1" applyBorder="1" applyAlignment="1" applyProtection="1">
      <alignment horizontal="left" vertical="center" wrapText="1" shrinkToFit="1"/>
    </xf>
    <xf numFmtId="0" fontId="20" fillId="0" borderId="46" xfId="0" applyNumberFormat="1" applyFont="1" applyFill="1" applyBorder="1" applyAlignment="1" applyProtection="1">
      <alignment horizontal="left" vertical="center" wrapText="1" shrinkToFit="1"/>
    </xf>
    <xf numFmtId="0" fontId="20" fillId="0" borderId="35" xfId="0" applyNumberFormat="1" applyFont="1" applyFill="1" applyBorder="1" applyAlignment="1" applyProtection="1">
      <alignment horizontal="left" vertical="center" wrapText="1" shrinkToFit="1"/>
    </xf>
    <xf numFmtId="0" fontId="20" fillId="0" borderId="15" xfId="0" applyNumberFormat="1" applyFont="1" applyFill="1" applyBorder="1" applyAlignment="1" applyProtection="1">
      <alignment horizontal="left" vertical="center" wrapText="1" shrinkToFit="1"/>
    </xf>
    <xf numFmtId="0" fontId="20" fillId="0" borderId="47" xfId="0" applyNumberFormat="1" applyFont="1" applyFill="1" applyBorder="1" applyAlignment="1" applyProtection="1">
      <alignment horizontal="left" vertical="center" wrapText="1" shrinkToFit="1"/>
    </xf>
    <xf numFmtId="0" fontId="20" fillId="0" borderId="8" xfId="0" applyNumberFormat="1" applyFont="1" applyFill="1" applyBorder="1" applyAlignment="1" applyProtection="1">
      <alignment horizontal="left" vertical="center" wrapText="1" shrinkToFit="1"/>
    </xf>
    <xf numFmtId="0" fontId="20" fillId="0" borderId="20" xfId="0" applyNumberFormat="1" applyFont="1" applyFill="1" applyBorder="1" applyAlignment="1" applyProtection="1">
      <alignment horizontal="left" vertical="center" wrapText="1" shrinkToFit="1"/>
    </xf>
    <xf numFmtId="0" fontId="20" fillId="0" borderId="30" xfId="0" applyNumberFormat="1" applyFont="1" applyFill="1" applyBorder="1" applyAlignment="1" applyProtection="1">
      <alignment horizontal="left" vertical="center" wrapText="1" shrinkToFit="1"/>
    </xf>
    <xf numFmtId="42" fontId="22" fillId="0" borderId="0" xfId="0" applyNumberFormat="1" applyFont="1" applyFill="1" applyBorder="1" applyAlignment="1">
      <alignment horizontal="right" vertical="center"/>
    </xf>
    <xf numFmtId="42" fontId="22" fillId="0" borderId="55" xfId="0" applyNumberFormat="1" applyFont="1" applyFill="1" applyBorder="1" applyAlignment="1">
      <alignment horizontal="right" vertical="center"/>
    </xf>
    <xf numFmtId="0" fontId="22" fillId="0" borderId="11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left" vertical="center"/>
    </xf>
    <xf numFmtId="0" fontId="22" fillId="0" borderId="31" xfId="0" applyFont="1" applyFill="1" applyBorder="1" applyAlignment="1">
      <alignment horizontal="left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left" vertical="center"/>
    </xf>
    <xf numFmtId="0" fontId="15" fillId="0" borderId="26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30" xfId="0" applyFont="1" applyFill="1" applyBorder="1" applyAlignment="1">
      <alignment horizontal="left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9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/>
    </xf>
    <xf numFmtId="0" fontId="22" fillId="0" borderId="15" xfId="0" applyFont="1" applyFill="1" applyBorder="1" applyAlignment="1">
      <alignment horizontal="left" vertical="center"/>
    </xf>
    <xf numFmtId="0" fontId="22" fillId="0" borderId="32" xfId="0" applyFont="1" applyFill="1" applyBorder="1" applyAlignment="1">
      <alignment horizontal="left" vertical="center"/>
    </xf>
    <xf numFmtId="42" fontId="22" fillId="0" borderId="15" xfId="0" applyNumberFormat="1" applyFont="1" applyFill="1" applyBorder="1" applyAlignment="1">
      <alignment horizontal="right" vertical="center"/>
    </xf>
    <xf numFmtId="42" fontId="22" fillId="0" borderId="47" xfId="0" applyNumberFormat="1" applyFont="1" applyFill="1" applyBorder="1" applyAlignment="1">
      <alignment horizontal="right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42" fontId="22" fillId="0" borderId="20" xfId="0" applyNumberFormat="1" applyFont="1" applyFill="1" applyBorder="1" applyAlignment="1">
      <alignment horizontal="right" vertical="center"/>
    </xf>
    <xf numFmtId="42" fontId="22" fillId="0" borderId="30" xfId="0" applyNumberFormat="1" applyFont="1" applyFill="1" applyBorder="1" applyAlignment="1">
      <alignment horizontal="right" vertical="center"/>
    </xf>
    <xf numFmtId="42" fontId="22" fillId="0" borderId="36" xfId="0" applyNumberFormat="1" applyFont="1" applyFill="1" applyBorder="1" applyAlignment="1">
      <alignment horizontal="right" vertical="center"/>
    </xf>
    <xf numFmtId="42" fontId="22" fillId="0" borderId="22" xfId="0" applyNumberFormat="1" applyFont="1" applyFill="1" applyBorder="1" applyAlignment="1">
      <alignment horizontal="right" vertical="center"/>
    </xf>
    <xf numFmtId="42" fontId="22" fillId="0" borderId="27" xfId="0" applyNumberFormat="1" applyFont="1" applyFill="1" applyBorder="1" applyAlignment="1">
      <alignment horizontal="right" vertical="center"/>
    </xf>
    <xf numFmtId="181" fontId="18" fillId="0" borderId="20" xfId="0" applyNumberFormat="1" applyFont="1" applyFill="1" applyBorder="1" applyAlignment="1">
      <alignment horizontal="right" vertical="center"/>
    </xf>
    <xf numFmtId="181" fontId="18" fillId="0" borderId="30" xfId="0" applyNumberFormat="1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/>
    </xf>
    <xf numFmtId="0" fontId="15" fillId="0" borderId="60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/>
    </xf>
    <xf numFmtId="0" fontId="15" fillId="0" borderId="64" xfId="0" applyFont="1" applyFill="1" applyBorder="1" applyAlignment="1">
      <alignment horizontal="center" vertical="center"/>
    </xf>
    <xf numFmtId="0" fontId="15" fillId="0" borderId="61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65" xfId="0" applyFont="1" applyFill="1" applyBorder="1" applyAlignment="1">
      <alignment horizontal="center" vertical="center"/>
    </xf>
    <xf numFmtId="181" fontId="15" fillId="0" borderId="51" xfId="0" applyNumberFormat="1" applyFont="1" applyFill="1" applyBorder="1" applyAlignment="1">
      <alignment horizontal="right" vertical="center" shrinkToFit="1"/>
    </xf>
    <xf numFmtId="0" fontId="15" fillId="0" borderId="1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31" xfId="0" applyFont="1" applyFill="1" applyBorder="1" applyAlignment="1">
      <alignment horizontal="left" vertical="center" wrapText="1"/>
    </xf>
    <xf numFmtId="0" fontId="18" fillId="0" borderId="2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29" xfId="0" applyFont="1" applyFill="1" applyBorder="1" applyAlignment="1">
      <alignment horizontal="center" vertical="center" shrinkToFit="1"/>
    </xf>
    <xf numFmtId="181" fontId="15" fillId="0" borderId="44" xfId="0" applyNumberFormat="1" applyFont="1" applyFill="1" applyBorder="1" applyAlignment="1">
      <alignment horizontal="center" vertical="center"/>
    </xf>
    <xf numFmtId="181" fontId="15" fillId="0" borderId="0" xfId="0" applyNumberFormat="1" applyFont="1" applyFill="1" applyBorder="1" applyAlignment="1">
      <alignment horizontal="center" vertical="center"/>
    </xf>
    <xf numFmtId="181" fontId="15" fillId="0" borderId="31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/>
    </xf>
    <xf numFmtId="0" fontId="18" fillId="0" borderId="67" xfId="0" applyFont="1" applyFill="1" applyBorder="1" applyAlignment="1">
      <alignment horizontal="center" vertical="center"/>
    </xf>
    <xf numFmtId="0" fontId="19" fillId="0" borderId="67" xfId="0" applyFont="1" applyFill="1" applyBorder="1" applyAlignment="1">
      <alignment horizontal="center" vertical="center" shrinkToFit="1"/>
    </xf>
    <xf numFmtId="0" fontId="15" fillId="0" borderId="44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/>
    </xf>
    <xf numFmtId="0" fontId="35" fillId="0" borderId="67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shrinkToFit="1"/>
    </xf>
    <xf numFmtId="0" fontId="33" fillId="0" borderId="67" xfId="0" applyFont="1" applyFill="1" applyBorder="1" applyAlignment="1">
      <alignment horizontal="center" vertical="center" shrinkToFit="1"/>
    </xf>
    <xf numFmtId="42" fontId="33" fillId="0" borderId="44" xfId="0" applyNumberFormat="1" applyFont="1" applyFill="1" applyBorder="1" applyAlignment="1">
      <alignment horizontal="center" vertical="center" shrinkToFit="1"/>
    </xf>
    <xf numFmtId="42" fontId="33" fillId="0" borderId="0" xfId="0" applyNumberFormat="1" applyFont="1" applyFill="1" applyBorder="1" applyAlignment="1">
      <alignment horizontal="center" vertical="center" shrinkToFit="1"/>
    </xf>
    <xf numFmtId="42" fontId="33" fillId="0" borderId="31" xfId="0" applyNumberFormat="1" applyFont="1" applyFill="1" applyBorder="1" applyAlignment="1">
      <alignment horizontal="center" vertical="center" shrinkToFit="1"/>
    </xf>
    <xf numFmtId="180" fontId="33" fillId="0" borderId="44" xfId="0" applyNumberFormat="1" applyFont="1" applyFill="1" applyBorder="1" applyAlignment="1">
      <alignment horizontal="center" vertical="center" shrinkToFit="1"/>
    </xf>
    <xf numFmtId="180" fontId="33" fillId="0" borderId="0" xfId="0" applyNumberFormat="1" applyFont="1" applyFill="1" applyBorder="1" applyAlignment="1">
      <alignment horizontal="center" vertical="center" shrinkToFit="1"/>
    </xf>
    <xf numFmtId="180" fontId="33" fillId="0" borderId="31" xfId="0" applyNumberFormat="1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6" xfId="0" applyFont="1" applyFill="1" applyBorder="1" applyAlignment="1">
      <alignment horizontal="center" vertical="center" shrinkToFit="1"/>
    </xf>
    <xf numFmtId="0" fontId="33" fillId="0" borderId="9" xfId="0" applyFont="1" applyFill="1" applyBorder="1" applyAlignment="1">
      <alignment horizontal="center" vertical="center" shrinkToFit="1"/>
    </xf>
    <xf numFmtId="0" fontId="33" fillId="0" borderId="29" xfId="0" applyFont="1" applyFill="1" applyBorder="1" applyAlignment="1">
      <alignment horizontal="center" vertical="center" shrinkToFit="1"/>
    </xf>
    <xf numFmtId="181" fontId="33" fillId="0" borderId="44" xfId="0" applyNumberFormat="1" applyFont="1" applyFill="1" applyBorder="1" applyAlignment="1">
      <alignment horizontal="center" vertical="center"/>
    </xf>
    <xf numFmtId="181" fontId="33" fillId="0" borderId="0" xfId="0" applyNumberFormat="1" applyFont="1" applyFill="1" applyBorder="1" applyAlignment="1">
      <alignment horizontal="center" vertical="center"/>
    </xf>
    <xf numFmtId="181" fontId="33" fillId="0" borderId="31" xfId="0" applyNumberFormat="1" applyFont="1" applyFill="1" applyBorder="1" applyAlignment="1">
      <alignment horizontal="center" vertical="center"/>
    </xf>
    <xf numFmtId="42" fontId="15" fillId="0" borderId="34" xfId="0" applyNumberFormat="1" applyFont="1" applyFill="1" applyBorder="1" applyAlignment="1">
      <alignment horizontal="right" vertical="center"/>
    </xf>
    <xf numFmtId="0" fontId="15" fillId="0" borderId="21" xfId="0" applyFont="1" applyFill="1" applyBorder="1" applyAlignment="1">
      <alignment horizontal="right" vertical="center"/>
    </xf>
    <xf numFmtId="0" fontId="15" fillId="0" borderId="33" xfId="0" applyFont="1" applyFill="1" applyBorder="1" applyAlignment="1">
      <alignment horizontal="right" vertical="center"/>
    </xf>
    <xf numFmtId="42" fontId="22" fillId="0" borderId="36" xfId="0" applyNumberFormat="1" applyFont="1" applyFill="1" applyBorder="1" applyAlignment="1">
      <alignment horizontal="left" vertical="center"/>
    </xf>
    <xf numFmtId="42" fontId="22" fillId="0" borderId="22" xfId="0" applyNumberFormat="1" applyFont="1" applyFill="1" applyBorder="1" applyAlignment="1">
      <alignment horizontal="left" vertical="center"/>
    </xf>
    <xf numFmtId="42" fontId="22" fillId="0" borderId="27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26035</xdr:colOff>
      <xdr:row>16</xdr:row>
      <xdr:rowOff>34925</xdr:rowOff>
    </xdr:from>
    <xdr:to>
      <xdr:col>49</xdr:col>
      <xdr:colOff>8890</xdr:colOff>
      <xdr:row>27</xdr:row>
      <xdr:rowOff>95250</xdr:rowOff>
    </xdr:to>
    <xdr:sp macro="" textlink="">
      <xdr:nvSpPr>
        <xdr:cNvPr id="2" name="テキスト ボックス 1"/>
        <xdr:cNvSpPr>
          <a:spLocks noChangeArrowheads="1"/>
        </xdr:cNvSpPr>
      </xdr:nvSpPr>
      <xdr:spPr>
        <a:xfrm>
          <a:off x="3826510" y="2530475"/>
          <a:ext cx="6212205" cy="1946275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  <xdr:twoCellAnchor>
    <xdr:from>
      <xdr:col>19</xdr:col>
      <xdr:colOff>26035</xdr:colOff>
      <xdr:row>16</xdr:row>
      <xdr:rowOff>34925</xdr:rowOff>
    </xdr:from>
    <xdr:to>
      <xdr:col>49</xdr:col>
      <xdr:colOff>8890</xdr:colOff>
      <xdr:row>27</xdr:row>
      <xdr:rowOff>95250</xdr:rowOff>
    </xdr:to>
    <xdr:sp macro="" textlink="">
      <xdr:nvSpPr>
        <xdr:cNvPr id="3" name="テキスト ボックス 1"/>
        <xdr:cNvSpPr>
          <a:spLocks noChangeArrowheads="1"/>
        </xdr:cNvSpPr>
      </xdr:nvSpPr>
      <xdr:spPr>
        <a:xfrm>
          <a:off x="3826510" y="2530475"/>
          <a:ext cx="6212205" cy="1946275"/>
        </a:xfrm>
        <a:prstGeom prst="rect">
          <a:avLst/>
        </a:prstGeom>
        <a:solidFill>
          <a:srgbClr val="FFFFFF"/>
        </a:solidFill>
        <a:ln w="9525" cap="flat" cmpd="sng">
          <a:solidFill>
            <a:srgbClr val="C0504D"/>
          </a:solidFill>
          <a:miter lim="800000"/>
          <a:headEnd/>
          <a:tailEnd/>
        </a:ln>
      </xdr:spPr>
      <xdr:txBody>
        <a:bodyPr vertOverflow="clip" horzOverflow="overflow" wrap="square" anchor="ctr" upright="1"/>
        <a:lstStyle/>
        <a:p>
          <a:pPr algn="l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PｺﾞｼｯｸM"/>
              <a:ea typeface="HGPｺﾞｼｯｸM"/>
            </a:rPr>
            <a:t>黄色セルを埋めていただくとその他のシートが完成するようになっております。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_&#12304;&#31038;&#20250;&#24489;&#24112;&#20419;&#36914;&#20107;&#26989;&#12305;&#30003;&#35531;&#26360;&#39006;&#65288;&#12493;&#12483;&#12488;&#12527;&#12540;&#12463;&#27083;&#31689;&#25903;&#25588;&#36027;&#65289;r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交付申請書"/>
      <sheetName val="別紙（1-1）"/>
      <sheetName val="別紙（1-2）"/>
    </sheetNames>
    <sheetDataSet>
      <sheetData sheetId="0">
        <row r="43">
          <cell r="B43">
            <v>1</v>
          </cell>
          <cell r="D43" t="str">
            <v>A</v>
          </cell>
          <cell r="I43" t="str">
            <v>正社員</v>
          </cell>
          <cell r="M43">
            <v>350000</v>
          </cell>
          <cell r="R43">
            <v>44562</v>
          </cell>
          <cell r="W43">
            <v>3</v>
          </cell>
          <cell r="AA43">
            <v>1050000</v>
          </cell>
          <cell r="AF43">
            <v>44562</v>
          </cell>
        </row>
        <row r="44">
          <cell r="B44">
            <v>2</v>
          </cell>
          <cell r="D44" t="str">
            <v>B</v>
          </cell>
          <cell r="I44" t="str">
            <v>パート</v>
          </cell>
          <cell r="M44">
            <v>300000</v>
          </cell>
          <cell r="R44">
            <v>44593</v>
          </cell>
          <cell r="W44">
            <v>2</v>
          </cell>
          <cell r="AA44">
            <v>600000</v>
          </cell>
          <cell r="AF44">
            <v>44593</v>
          </cell>
        </row>
        <row r="45">
          <cell r="B45">
            <v>3</v>
          </cell>
          <cell r="D45" t="str">
            <v>C</v>
          </cell>
          <cell r="I45" t="str">
            <v>アルバイト</v>
          </cell>
          <cell r="M45">
            <v>250000</v>
          </cell>
          <cell r="R45">
            <v>44621</v>
          </cell>
          <cell r="W45">
            <v>1</v>
          </cell>
          <cell r="AA45">
            <v>250000</v>
          </cell>
          <cell r="AF45">
            <v>44621</v>
          </cell>
        </row>
        <row r="46">
          <cell r="B46">
            <v>4</v>
          </cell>
          <cell r="D46" t="str">
            <v>D</v>
          </cell>
          <cell r="I46" t="str">
            <v>正社員</v>
          </cell>
          <cell r="M46">
            <v>200000</v>
          </cell>
          <cell r="R46">
            <v>44621</v>
          </cell>
          <cell r="W46">
            <v>1</v>
          </cell>
          <cell r="AA46">
            <v>200000</v>
          </cell>
          <cell r="AF46">
            <v>44621</v>
          </cell>
        </row>
        <row r="47">
          <cell r="B47">
            <v>5</v>
          </cell>
          <cell r="D47" t="str">
            <v>E</v>
          </cell>
          <cell r="I47" t="str">
            <v>パート</v>
          </cell>
          <cell r="M47">
            <v>150000</v>
          </cell>
          <cell r="R47">
            <v>44621</v>
          </cell>
          <cell r="W47">
            <v>1</v>
          </cell>
          <cell r="AA47">
            <v>150000</v>
          </cell>
          <cell r="AF47">
            <v>44621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2:BO119"/>
  <sheetViews>
    <sheetView tabSelected="1" view="pageBreakPreview" zoomScale="110" zoomScaleSheetLayoutView="110" workbookViewId="0">
      <selection activeCell="T11" sqref="T11"/>
    </sheetView>
  </sheetViews>
  <sheetFormatPr defaultRowHeight="13.5" x14ac:dyDescent="0.4"/>
  <cols>
    <col min="1" max="1" width="2.625" style="1" customWidth="1"/>
    <col min="2" max="2" width="2.625" style="2" customWidth="1"/>
    <col min="3" max="20" width="2.625" style="1" customWidth="1"/>
    <col min="21" max="28" width="3" style="1" customWidth="1"/>
    <col min="29" max="35" width="2.625" style="1" customWidth="1"/>
    <col min="36" max="36" width="2.75" style="1" customWidth="1"/>
    <col min="37" max="44" width="2.625" style="1" customWidth="1"/>
    <col min="45" max="45" width="2.5" style="1" customWidth="1"/>
    <col min="46" max="100" width="2.625" style="1" customWidth="1"/>
    <col min="101" max="101" width="9" style="1" customWidth="1"/>
    <col min="102" max="16384" width="9" style="1"/>
  </cols>
  <sheetData>
    <row r="2" spans="2:55" x14ac:dyDescent="0.4">
      <c r="B2" s="150" t="s">
        <v>152</v>
      </c>
      <c r="C2" s="151"/>
      <c r="D2" s="151"/>
      <c r="E2" s="152"/>
      <c r="F2" s="153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5"/>
      <c r="AA2" s="156" t="s">
        <v>1</v>
      </c>
      <c r="AB2" s="156"/>
      <c r="AC2" s="156"/>
      <c r="AD2" s="156"/>
      <c r="AE2" s="156"/>
      <c r="AF2" s="156"/>
      <c r="AG2" s="157" t="s">
        <v>14</v>
      </c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157"/>
      <c r="AU2" s="157"/>
      <c r="AV2" s="157"/>
      <c r="AW2" s="157"/>
      <c r="AX2" s="157"/>
    </row>
    <row r="3" spans="2:55" x14ac:dyDescent="0.4">
      <c r="B3" s="158" t="s">
        <v>15</v>
      </c>
      <c r="C3" s="159"/>
      <c r="D3" s="159"/>
      <c r="E3" s="160"/>
      <c r="F3" s="153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5"/>
      <c r="AA3" s="156" t="s">
        <v>18</v>
      </c>
      <c r="AB3" s="156"/>
      <c r="AC3" s="156"/>
      <c r="AD3" s="156"/>
      <c r="AE3" s="156" t="s">
        <v>17</v>
      </c>
      <c r="AF3" s="156"/>
      <c r="AG3" s="157" t="s">
        <v>12</v>
      </c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157"/>
      <c r="AT3" s="157"/>
      <c r="AU3" s="157"/>
      <c r="AV3" s="157"/>
      <c r="AW3" s="157"/>
      <c r="AX3" s="157"/>
    </row>
    <row r="4" spans="2:55" x14ac:dyDescent="0.4">
      <c r="B4" s="158" t="s">
        <v>8</v>
      </c>
      <c r="C4" s="159"/>
      <c r="D4" s="159"/>
      <c r="E4" s="160"/>
      <c r="F4" s="161">
        <v>44652</v>
      </c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5"/>
      <c r="AA4" s="156"/>
      <c r="AB4" s="156"/>
      <c r="AC4" s="156"/>
      <c r="AD4" s="156"/>
      <c r="AE4" s="156" t="s">
        <v>3</v>
      </c>
      <c r="AF4" s="156"/>
      <c r="AG4" s="162" t="s">
        <v>0</v>
      </c>
      <c r="AH4" s="162"/>
      <c r="AI4" s="162"/>
      <c r="AJ4" s="162"/>
      <c r="AK4" s="162"/>
      <c r="AL4" s="162"/>
      <c r="AM4" s="162"/>
      <c r="AN4" s="162"/>
      <c r="AO4" s="162"/>
      <c r="AP4" s="162"/>
      <c r="AQ4" s="162"/>
      <c r="AR4" s="162"/>
      <c r="AS4" s="162"/>
      <c r="AT4" s="162"/>
      <c r="AU4" s="162"/>
      <c r="AV4" s="162"/>
      <c r="AW4" s="162"/>
      <c r="AX4" s="162"/>
    </row>
    <row r="5" spans="2:55" x14ac:dyDescent="0.4">
      <c r="B5" s="158" t="s">
        <v>17</v>
      </c>
      <c r="C5" s="159"/>
      <c r="D5" s="159"/>
      <c r="E5" s="160"/>
      <c r="F5" s="153" t="s">
        <v>12</v>
      </c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5"/>
      <c r="AA5" s="156" t="s">
        <v>21</v>
      </c>
      <c r="AB5" s="156"/>
      <c r="AC5" s="156"/>
      <c r="AD5" s="156"/>
      <c r="AE5" s="156" t="s">
        <v>23</v>
      </c>
      <c r="AF5" s="156"/>
      <c r="AG5" s="157" t="s">
        <v>128</v>
      </c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</row>
    <row r="6" spans="2:55" x14ac:dyDescent="0.4">
      <c r="B6" s="158" t="s">
        <v>121</v>
      </c>
      <c r="C6" s="159"/>
      <c r="D6" s="159"/>
      <c r="E6" s="160"/>
      <c r="F6" s="153" t="s">
        <v>127</v>
      </c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5"/>
      <c r="AA6" s="156"/>
      <c r="AB6" s="156"/>
      <c r="AC6" s="156"/>
      <c r="AD6" s="156"/>
      <c r="AE6" s="156" t="s">
        <v>3</v>
      </c>
      <c r="AF6" s="156"/>
      <c r="AG6" s="162" t="s">
        <v>129</v>
      </c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</row>
    <row r="7" spans="2:55" x14ac:dyDescent="0.4">
      <c r="B7" s="156" t="s">
        <v>24</v>
      </c>
      <c r="C7" s="156"/>
      <c r="D7" s="156"/>
      <c r="E7" s="156"/>
      <c r="F7" s="157" t="s">
        <v>28</v>
      </c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AA7" s="156" t="s">
        <v>20</v>
      </c>
      <c r="AB7" s="156"/>
      <c r="AC7" s="156"/>
      <c r="AD7" s="156"/>
      <c r="AE7" s="156"/>
      <c r="AF7" s="156"/>
      <c r="AG7" s="157" t="s">
        <v>30</v>
      </c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  <c r="AT7" s="157"/>
      <c r="AU7" s="157"/>
      <c r="AV7" s="157"/>
      <c r="AW7" s="157"/>
      <c r="AX7" s="157"/>
    </row>
    <row r="8" spans="2:55" x14ac:dyDescent="0.4">
      <c r="B8" s="163"/>
      <c r="C8" s="163"/>
      <c r="D8" s="163"/>
      <c r="E8" s="163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AA8" s="156" t="s">
        <v>33</v>
      </c>
      <c r="AB8" s="156"/>
      <c r="AC8" s="156"/>
      <c r="AD8" s="156"/>
      <c r="AE8" s="156"/>
      <c r="AF8" s="156"/>
      <c r="AG8" s="157" t="s">
        <v>34</v>
      </c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</row>
    <row r="9" spans="2:55" x14ac:dyDescent="0.4">
      <c r="AA9" s="156" t="s">
        <v>36</v>
      </c>
      <c r="AB9" s="156"/>
      <c r="AC9" s="156"/>
      <c r="AD9" s="156"/>
      <c r="AE9" s="156"/>
      <c r="AF9" s="156"/>
      <c r="AG9" s="157" t="s">
        <v>38</v>
      </c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</row>
    <row r="10" spans="2:55" x14ac:dyDescent="0.4">
      <c r="AA10" s="156" t="s">
        <v>39</v>
      </c>
      <c r="AB10" s="156"/>
      <c r="AC10" s="156"/>
      <c r="AD10" s="156"/>
      <c r="AE10" s="156"/>
      <c r="AF10" s="156"/>
      <c r="AG10" s="157">
        <v>123456</v>
      </c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</row>
    <row r="12" spans="2:55" x14ac:dyDescent="0.4">
      <c r="B12" s="165" t="s">
        <v>41</v>
      </c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6" t="s">
        <v>42</v>
      </c>
      <c r="U12" s="166"/>
      <c r="V12" s="166"/>
      <c r="W12" s="166"/>
      <c r="X12" s="166"/>
      <c r="BC12" s="1" t="s">
        <v>47</v>
      </c>
    </row>
    <row r="13" spans="2:55" x14ac:dyDescent="0.4">
      <c r="B13" s="165" t="s">
        <v>48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7"/>
      <c r="U13" s="167"/>
      <c r="V13" s="167"/>
      <c r="W13" s="167"/>
      <c r="X13" s="167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30"/>
      <c r="AS13" s="30"/>
      <c r="AT13" s="30"/>
      <c r="AU13" s="30"/>
      <c r="AV13" s="30"/>
      <c r="BC13" s="1" t="s">
        <v>42</v>
      </c>
    </row>
    <row r="14" spans="2:55" ht="3.75" customHeight="1" x14ac:dyDescent="0.4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2:55" x14ac:dyDescent="0.4">
      <c r="B15" s="7" t="s">
        <v>151</v>
      </c>
    </row>
    <row r="16" spans="2:55" ht="3.75" customHeight="1" x14ac:dyDescent="0.4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2:29" x14ac:dyDescent="0.4">
      <c r="B17" s="8"/>
      <c r="C17" s="168" t="s">
        <v>122</v>
      </c>
      <c r="D17" s="169"/>
      <c r="E17" s="170"/>
      <c r="F17" s="169" t="s">
        <v>123</v>
      </c>
      <c r="G17" s="169"/>
      <c r="H17" s="169"/>
      <c r="I17" s="170"/>
      <c r="J17" s="169" t="s">
        <v>124</v>
      </c>
      <c r="K17" s="169"/>
      <c r="L17" s="169"/>
      <c r="M17" s="170"/>
      <c r="N17" s="171" t="s">
        <v>50</v>
      </c>
      <c r="O17" s="172"/>
      <c r="P17" s="171" t="s">
        <v>51</v>
      </c>
      <c r="Q17" s="173"/>
      <c r="R17" s="174"/>
    </row>
    <row r="18" spans="2:29" x14ac:dyDescent="0.4">
      <c r="B18" s="9">
        <v>1</v>
      </c>
      <c r="C18" s="175" t="s">
        <v>52</v>
      </c>
      <c r="D18" s="176"/>
      <c r="E18" s="177"/>
      <c r="F18" s="178">
        <v>44661</v>
      </c>
      <c r="G18" s="179"/>
      <c r="H18" s="179"/>
      <c r="I18" s="180"/>
      <c r="J18" s="178">
        <v>44674</v>
      </c>
      <c r="K18" s="179"/>
      <c r="L18" s="179"/>
      <c r="M18" s="180"/>
      <c r="N18" s="181">
        <f t="shared" ref="N18:N37" si="0">IF(F18="","",J18-F18+1)</f>
        <v>14</v>
      </c>
      <c r="O18" s="182"/>
      <c r="P18" s="183" t="s">
        <v>59</v>
      </c>
      <c r="Q18" s="184"/>
      <c r="R18" s="185"/>
    </row>
    <row r="19" spans="2:29" x14ac:dyDescent="0.4">
      <c r="B19" s="9">
        <v>2</v>
      </c>
      <c r="C19" s="175" t="s">
        <v>29</v>
      </c>
      <c r="D19" s="176"/>
      <c r="E19" s="177"/>
      <c r="F19" s="186">
        <v>44666</v>
      </c>
      <c r="G19" s="187"/>
      <c r="H19" s="187"/>
      <c r="I19" s="188"/>
      <c r="J19" s="186">
        <v>44671</v>
      </c>
      <c r="K19" s="187"/>
      <c r="L19" s="187"/>
      <c r="M19" s="188"/>
      <c r="N19" s="181">
        <f t="shared" si="0"/>
        <v>6</v>
      </c>
      <c r="O19" s="182"/>
      <c r="P19" s="183" t="s">
        <v>59</v>
      </c>
      <c r="Q19" s="184"/>
      <c r="R19" s="185"/>
    </row>
    <row r="20" spans="2:29" x14ac:dyDescent="0.4">
      <c r="B20" s="9">
        <v>3</v>
      </c>
      <c r="C20" s="175" t="s">
        <v>60</v>
      </c>
      <c r="D20" s="176"/>
      <c r="E20" s="177"/>
      <c r="F20" s="186">
        <v>44686</v>
      </c>
      <c r="G20" s="187"/>
      <c r="H20" s="187"/>
      <c r="I20" s="188"/>
      <c r="J20" s="186">
        <v>44696</v>
      </c>
      <c r="K20" s="187"/>
      <c r="L20" s="187"/>
      <c r="M20" s="188"/>
      <c r="N20" s="181">
        <f t="shared" si="0"/>
        <v>11</v>
      </c>
      <c r="O20" s="182"/>
      <c r="P20" s="183" t="s">
        <v>59</v>
      </c>
      <c r="Q20" s="184"/>
      <c r="R20" s="185"/>
    </row>
    <row r="21" spans="2:29" x14ac:dyDescent="0.4">
      <c r="B21" s="9">
        <v>4</v>
      </c>
      <c r="C21" s="175" t="s">
        <v>52</v>
      </c>
      <c r="D21" s="176"/>
      <c r="E21" s="177"/>
      <c r="F21" s="186">
        <v>44691</v>
      </c>
      <c r="G21" s="187"/>
      <c r="H21" s="187"/>
      <c r="I21" s="188"/>
      <c r="J21" s="186">
        <v>44704</v>
      </c>
      <c r="K21" s="187"/>
      <c r="L21" s="187"/>
      <c r="M21" s="188"/>
      <c r="N21" s="181">
        <f t="shared" si="0"/>
        <v>14</v>
      </c>
      <c r="O21" s="182"/>
      <c r="P21" s="183" t="s">
        <v>59</v>
      </c>
      <c r="Q21" s="184"/>
      <c r="R21" s="185"/>
    </row>
    <row r="22" spans="2:29" x14ac:dyDescent="0.4">
      <c r="B22" s="9">
        <v>5</v>
      </c>
      <c r="C22" s="175" t="s">
        <v>60</v>
      </c>
      <c r="D22" s="176"/>
      <c r="E22" s="177"/>
      <c r="F22" s="186">
        <v>44717</v>
      </c>
      <c r="G22" s="187"/>
      <c r="H22" s="187"/>
      <c r="I22" s="188"/>
      <c r="J22" s="186">
        <v>44722</v>
      </c>
      <c r="K22" s="187"/>
      <c r="L22" s="187"/>
      <c r="M22" s="188"/>
      <c r="N22" s="181">
        <f t="shared" si="0"/>
        <v>6</v>
      </c>
      <c r="O22" s="182"/>
      <c r="P22" s="183" t="s">
        <v>59</v>
      </c>
      <c r="Q22" s="184"/>
      <c r="R22" s="185"/>
    </row>
    <row r="23" spans="2:29" x14ac:dyDescent="0.4">
      <c r="B23" s="9">
        <v>6</v>
      </c>
      <c r="C23" s="175" t="s">
        <v>52</v>
      </c>
      <c r="D23" s="176"/>
      <c r="E23" s="177"/>
      <c r="F23" s="186">
        <v>44722</v>
      </c>
      <c r="G23" s="187"/>
      <c r="H23" s="187"/>
      <c r="I23" s="188"/>
      <c r="J23" s="186">
        <v>44735</v>
      </c>
      <c r="K23" s="187"/>
      <c r="L23" s="187"/>
      <c r="M23" s="188"/>
      <c r="N23" s="181">
        <f t="shared" si="0"/>
        <v>14</v>
      </c>
      <c r="O23" s="182"/>
      <c r="P23" s="183" t="s">
        <v>59</v>
      </c>
      <c r="Q23" s="184"/>
      <c r="R23" s="185"/>
    </row>
    <row r="24" spans="2:29" x14ac:dyDescent="0.4">
      <c r="B24" s="9">
        <v>7</v>
      </c>
      <c r="C24" s="175" t="s">
        <v>63</v>
      </c>
      <c r="D24" s="176"/>
      <c r="E24" s="177"/>
      <c r="F24" s="186">
        <v>44727</v>
      </c>
      <c r="G24" s="187"/>
      <c r="H24" s="187"/>
      <c r="I24" s="188"/>
      <c r="J24" s="186">
        <v>44729</v>
      </c>
      <c r="K24" s="187"/>
      <c r="L24" s="187"/>
      <c r="M24" s="188"/>
      <c r="N24" s="181">
        <f t="shared" si="0"/>
        <v>3</v>
      </c>
      <c r="O24" s="182"/>
      <c r="P24" s="183" t="s">
        <v>59</v>
      </c>
      <c r="Q24" s="184"/>
      <c r="R24" s="185"/>
    </row>
    <row r="25" spans="2:29" x14ac:dyDescent="0.4">
      <c r="B25" s="9">
        <v>8</v>
      </c>
      <c r="C25" s="175" t="s">
        <v>57</v>
      </c>
      <c r="D25" s="176"/>
      <c r="E25" s="177"/>
      <c r="F25" s="186">
        <v>44732</v>
      </c>
      <c r="G25" s="187"/>
      <c r="H25" s="187"/>
      <c r="I25" s="188"/>
      <c r="J25" s="186">
        <v>44743</v>
      </c>
      <c r="K25" s="187"/>
      <c r="L25" s="187"/>
      <c r="M25" s="188"/>
      <c r="N25" s="181">
        <f t="shared" si="0"/>
        <v>12</v>
      </c>
      <c r="O25" s="182"/>
      <c r="P25" s="183" t="s">
        <v>59</v>
      </c>
      <c r="Q25" s="184"/>
      <c r="R25" s="185"/>
    </row>
    <row r="26" spans="2:29" x14ac:dyDescent="0.4">
      <c r="B26" s="9">
        <v>9</v>
      </c>
      <c r="C26" s="175" t="s">
        <v>60</v>
      </c>
      <c r="D26" s="176"/>
      <c r="E26" s="177"/>
      <c r="F26" s="186">
        <v>44747</v>
      </c>
      <c r="G26" s="187"/>
      <c r="H26" s="187"/>
      <c r="I26" s="188"/>
      <c r="J26" s="186">
        <v>44752</v>
      </c>
      <c r="K26" s="187"/>
      <c r="L26" s="187"/>
      <c r="M26" s="188"/>
      <c r="N26" s="181">
        <f t="shared" si="0"/>
        <v>6</v>
      </c>
      <c r="O26" s="182"/>
      <c r="P26" s="183" t="s">
        <v>59</v>
      </c>
      <c r="Q26" s="184"/>
      <c r="R26" s="185"/>
    </row>
    <row r="27" spans="2:29" x14ac:dyDescent="0.4">
      <c r="B27" s="9">
        <v>10</v>
      </c>
      <c r="C27" s="175"/>
      <c r="D27" s="176"/>
      <c r="E27" s="177"/>
      <c r="F27" s="175"/>
      <c r="G27" s="176"/>
      <c r="H27" s="176"/>
      <c r="I27" s="177"/>
      <c r="J27" s="175"/>
      <c r="K27" s="176"/>
      <c r="L27" s="176"/>
      <c r="M27" s="177"/>
      <c r="N27" s="181" t="str">
        <f t="shared" si="0"/>
        <v/>
      </c>
      <c r="O27" s="182"/>
      <c r="P27" s="183"/>
      <c r="Q27" s="184"/>
      <c r="R27" s="185"/>
    </row>
    <row r="28" spans="2:29" x14ac:dyDescent="0.4">
      <c r="B28" s="9">
        <v>11</v>
      </c>
      <c r="C28" s="175"/>
      <c r="D28" s="176"/>
      <c r="E28" s="177"/>
      <c r="F28" s="175"/>
      <c r="G28" s="176"/>
      <c r="H28" s="176"/>
      <c r="I28" s="177"/>
      <c r="J28" s="175"/>
      <c r="K28" s="176"/>
      <c r="L28" s="176"/>
      <c r="M28" s="177"/>
      <c r="N28" s="181" t="str">
        <f t="shared" si="0"/>
        <v/>
      </c>
      <c r="O28" s="182"/>
      <c r="P28" s="183"/>
      <c r="Q28" s="184"/>
      <c r="R28" s="185"/>
    </row>
    <row r="29" spans="2:29" x14ac:dyDescent="0.4">
      <c r="B29" s="9">
        <v>12</v>
      </c>
      <c r="C29" s="175"/>
      <c r="D29" s="176"/>
      <c r="E29" s="177"/>
      <c r="F29" s="175"/>
      <c r="G29" s="176"/>
      <c r="H29" s="176"/>
      <c r="I29" s="177"/>
      <c r="J29" s="175"/>
      <c r="K29" s="176"/>
      <c r="L29" s="176"/>
      <c r="M29" s="177"/>
      <c r="N29" s="181" t="str">
        <f t="shared" si="0"/>
        <v/>
      </c>
      <c r="O29" s="182"/>
      <c r="P29" s="183"/>
      <c r="Q29" s="184"/>
      <c r="R29" s="185"/>
    </row>
    <row r="30" spans="2:29" x14ac:dyDescent="0.4">
      <c r="B30" s="9">
        <v>13</v>
      </c>
      <c r="C30" s="175"/>
      <c r="D30" s="176"/>
      <c r="E30" s="177"/>
      <c r="F30" s="175"/>
      <c r="G30" s="176"/>
      <c r="H30" s="176"/>
      <c r="I30" s="177"/>
      <c r="J30" s="175"/>
      <c r="K30" s="176"/>
      <c r="L30" s="176"/>
      <c r="M30" s="177"/>
      <c r="N30" s="181" t="str">
        <f t="shared" si="0"/>
        <v/>
      </c>
      <c r="O30" s="182"/>
      <c r="P30" s="183"/>
      <c r="Q30" s="184"/>
      <c r="R30" s="185"/>
      <c r="U30" s="156" t="s">
        <v>51</v>
      </c>
      <c r="V30" s="156"/>
      <c r="W30" s="156"/>
      <c r="X30" s="156" t="s">
        <v>64</v>
      </c>
      <c r="Y30" s="156"/>
      <c r="Z30" s="156"/>
      <c r="AA30" s="156" t="s">
        <v>9</v>
      </c>
      <c r="AB30" s="156"/>
      <c r="AC30" s="156"/>
    </row>
    <row r="31" spans="2:29" x14ac:dyDescent="0.4">
      <c r="B31" s="9">
        <v>14</v>
      </c>
      <c r="C31" s="175"/>
      <c r="D31" s="176"/>
      <c r="E31" s="177"/>
      <c r="F31" s="175"/>
      <c r="G31" s="176"/>
      <c r="H31" s="176"/>
      <c r="I31" s="177"/>
      <c r="J31" s="175"/>
      <c r="K31" s="176"/>
      <c r="L31" s="176"/>
      <c r="M31" s="177"/>
      <c r="N31" s="181" t="str">
        <f t="shared" si="0"/>
        <v/>
      </c>
      <c r="O31" s="182"/>
      <c r="P31" s="183"/>
      <c r="Q31" s="184"/>
      <c r="R31" s="185"/>
      <c r="U31" s="19" t="s">
        <v>59</v>
      </c>
      <c r="V31" s="19"/>
      <c r="W31" s="19"/>
      <c r="X31" s="189">
        <f>COUNTIF(P18:R37,"脳損傷")</f>
        <v>9</v>
      </c>
      <c r="Y31" s="189"/>
      <c r="Z31" s="189"/>
      <c r="AA31" s="189">
        <f ca="1">SUMIF(P18:R37,"脳損傷",N18:O37)</f>
        <v>86</v>
      </c>
      <c r="AB31" s="189"/>
      <c r="AC31" s="189"/>
    </row>
    <row r="32" spans="2:29" x14ac:dyDescent="0.4">
      <c r="B32" s="9">
        <v>15</v>
      </c>
      <c r="C32" s="175"/>
      <c r="D32" s="176"/>
      <c r="E32" s="177"/>
      <c r="F32" s="175"/>
      <c r="G32" s="176"/>
      <c r="H32" s="176"/>
      <c r="I32" s="177"/>
      <c r="J32" s="175"/>
      <c r="K32" s="176"/>
      <c r="L32" s="176"/>
      <c r="M32" s="177"/>
      <c r="N32" s="181" t="str">
        <f t="shared" si="0"/>
        <v/>
      </c>
      <c r="O32" s="182"/>
      <c r="P32" s="183"/>
      <c r="Q32" s="184"/>
      <c r="R32" s="185"/>
      <c r="U32" s="19" t="s">
        <v>13</v>
      </c>
      <c r="V32" s="19"/>
      <c r="W32" s="19"/>
      <c r="X32" s="189">
        <f>COUNTIF(P18:R37,"その他")</f>
        <v>0</v>
      </c>
      <c r="Y32" s="189"/>
      <c r="Z32" s="189"/>
      <c r="AA32" s="189">
        <f ca="1">SUMIF(P18:R37,"その他",N18:O37)</f>
        <v>0</v>
      </c>
      <c r="AB32" s="189"/>
      <c r="AC32" s="189"/>
    </row>
    <row r="33" spans="2:67" x14ac:dyDescent="0.4">
      <c r="B33" s="9">
        <v>16</v>
      </c>
      <c r="C33" s="175"/>
      <c r="D33" s="176"/>
      <c r="E33" s="177"/>
      <c r="F33" s="175"/>
      <c r="G33" s="176"/>
      <c r="H33" s="176"/>
      <c r="I33" s="177"/>
      <c r="J33" s="175"/>
      <c r="K33" s="176"/>
      <c r="L33" s="176"/>
      <c r="M33" s="177"/>
      <c r="N33" s="181" t="str">
        <f t="shared" si="0"/>
        <v/>
      </c>
      <c r="O33" s="182"/>
      <c r="P33" s="183"/>
      <c r="Q33" s="184"/>
      <c r="R33" s="185"/>
      <c r="U33" s="13"/>
      <c r="V33" s="13"/>
      <c r="W33" s="13"/>
      <c r="X33" s="190"/>
      <c r="Y33" s="190"/>
      <c r="Z33" s="190"/>
      <c r="AA33" s="190"/>
      <c r="AB33" s="190"/>
      <c r="AC33" s="190"/>
    </row>
    <row r="34" spans="2:67" x14ac:dyDescent="0.4">
      <c r="B34" s="9">
        <v>17</v>
      </c>
      <c r="C34" s="175"/>
      <c r="D34" s="176"/>
      <c r="E34" s="177"/>
      <c r="F34" s="175"/>
      <c r="G34" s="176"/>
      <c r="H34" s="176"/>
      <c r="I34" s="177"/>
      <c r="J34" s="175"/>
      <c r="K34" s="176"/>
      <c r="L34" s="176"/>
      <c r="M34" s="177"/>
      <c r="N34" s="181" t="str">
        <f t="shared" si="0"/>
        <v/>
      </c>
      <c r="O34" s="182"/>
      <c r="P34" s="183"/>
      <c r="Q34" s="184"/>
      <c r="R34" s="185"/>
    </row>
    <row r="35" spans="2:67" x14ac:dyDescent="0.4">
      <c r="B35" s="9">
        <v>18</v>
      </c>
      <c r="C35" s="175"/>
      <c r="D35" s="176"/>
      <c r="E35" s="177"/>
      <c r="F35" s="175"/>
      <c r="G35" s="176"/>
      <c r="H35" s="176"/>
      <c r="I35" s="177"/>
      <c r="J35" s="175"/>
      <c r="K35" s="176"/>
      <c r="L35" s="176"/>
      <c r="M35" s="177"/>
      <c r="N35" s="181" t="str">
        <f t="shared" si="0"/>
        <v/>
      </c>
      <c r="O35" s="182"/>
      <c r="P35" s="183"/>
      <c r="Q35" s="184"/>
      <c r="R35" s="185"/>
      <c r="U35" s="191" t="s">
        <v>125</v>
      </c>
      <c r="V35" s="192"/>
      <c r="W35" s="192"/>
      <c r="X35" s="192"/>
      <c r="Y35" s="192"/>
      <c r="Z35" s="192"/>
      <c r="AA35" s="192"/>
      <c r="AB35" s="193"/>
      <c r="AC35" s="194" t="s">
        <v>62</v>
      </c>
      <c r="AD35" s="195"/>
      <c r="AE35" s="196"/>
      <c r="AF35" s="197"/>
      <c r="AG35" s="197"/>
      <c r="AH35" s="197"/>
      <c r="AI35" s="195" t="s">
        <v>68</v>
      </c>
      <c r="AJ35" s="195"/>
      <c r="AK35" s="198"/>
    </row>
    <row r="36" spans="2:67" x14ac:dyDescent="0.4">
      <c r="B36" s="9">
        <v>19</v>
      </c>
      <c r="C36" s="175"/>
      <c r="D36" s="176"/>
      <c r="E36" s="177"/>
      <c r="F36" s="175"/>
      <c r="G36" s="176"/>
      <c r="H36" s="176"/>
      <c r="I36" s="177"/>
      <c r="J36" s="175"/>
      <c r="K36" s="176"/>
      <c r="L36" s="176"/>
      <c r="M36" s="177"/>
      <c r="N36" s="181" t="str">
        <f t="shared" si="0"/>
        <v/>
      </c>
      <c r="O36" s="182"/>
      <c r="P36" s="183"/>
      <c r="Q36" s="184"/>
      <c r="R36" s="185"/>
      <c r="U36" s="2"/>
      <c r="AC36" s="199" t="s">
        <v>70</v>
      </c>
      <c r="AD36" s="200"/>
      <c r="AE36" s="201"/>
      <c r="AF36" s="202"/>
      <c r="AG36" s="202"/>
      <c r="AH36" s="202"/>
      <c r="AI36" s="200" t="s">
        <v>68</v>
      </c>
      <c r="AJ36" s="200"/>
      <c r="AK36" s="203"/>
    </row>
    <row r="37" spans="2:67" x14ac:dyDescent="0.4">
      <c r="B37" s="10">
        <v>20</v>
      </c>
      <c r="C37" s="204"/>
      <c r="D37" s="205"/>
      <c r="E37" s="206"/>
      <c r="F37" s="207"/>
      <c r="G37" s="208"/>
      <c r="H37" s="208"/>
      <c r="I37" s="209"/>
      <c r="J37" s="207"/>
      <c r="K37" s="208"/>
      <c r="L37" s="208"/>
      <c r="M37" s="209"/>
      <c r="N37" s="210" t="str">
        <f t="shared" si="0"/>
        <v/>
      </c>
      <c r="O37" s="211"/>
      <c r="P37" s="212"/>
      <c r="Q37" s="213"/>
      <c r="R37" s="214"/>
      <c r="U37" s="2"/>
      <c r="AC37" s="215" t="s">
        <v>13</v>
      </c>
      <c r="AD37" s="216"/>
      <c r="AE37" s="217"/>
      <c r="AF37" s="218"/>
      <c r="AG37" s="218"/>
      <c r="AH37" s="218"/>
      <c r="AI37" s="216" t="s">
        <v>68</v>
      </c>
      <c r="AJ37" s="216"/>
      <c r="AK37" s="219"/>
    </row>
    <row r="38" spans="2:67" x14ac:dyDescent="0.4">
      <c r="B38" s="10" t="s">
        <v>19</v>
      </c>
      <c r="C38" s="220">
        <f>COUNTA(C18:E37)</f>
        <v>9</v>
      </c>
      <c r="D38" s="221"/>
      <c r="E38" s="222"/>
      <c r="F38" s="220"/>
      <c r="G38" s="221"/>
      <c r="H38" s="221"/>
      <c r="I38" s="222"/>
      <c r="J38" s="220"/>
      <c r="K38" s="221"/>
      <c r="L38" s="221"/>
      <c r="M38" s="222"/>
      <c r="N38" s="223">
        <f>SUM(N18:O37)</f>
        <v>86</v>
      </c>
      <c r="O38" s="224"/>
      <c r="P38" s="223"/>
      <c r="Q38" s="225"/>
      <c r="R38" s="226"/>
      <c r="AC38" s="22"/>
      <c r="AD38" s="22"/>
      <c r="AE38" s="22"/>
      <c r="AF38" s="23"/>
      <c r="AG38" s="23"/>
      <c r="AH38" s="23"/>
      <c r="AI38" s="22"/>
      <c r="AJ38" s="22"/>
      <c r="AK38" s="22"/>
      <c r="AL38" s="29"/>
      <c r="AO38" s="29"/>
    </row>
    <row r="40" spans="2:67" x14ac:dyDescent="0.4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</row>
    <row r="41" spans="2:67" x14ac:dyDescent="0.4">
      <c r="B41" s="7" t="s">
        <v>76</v>
      </c>
      <c r="AF41" s="24"/>
      <c r="AI41" s="13"/>
      <c r="AJ41" s="13"/>
      <c r="AK41" s="13"/>
      <c r="AL41" s="13"/>
      <c r="AM41" s="13"/>
      <c r="AN41" s="13"/>
      <c r="AO41" s="29"/>
      <c r="AP41" s="29"/>
      <c r="AQ41" s="13"/>
      <c r="AR41" s="13"/>
      <c r="AS41" s="29"/>
      <c r="AT41" s="29"/>
      <c r="AU41" s="29"/>
      <c r="AV41" s="29"/>
      <c r="AW41" s="29"/>
      <c r="AX41" s="29"/>
      <c r="AY41" s="13"/>
      <c r="AZ41" s="13"/>
      <c r="BA41" s="13"/>
      <c r="BB41" s="13"/>
      <c r="BC41" s="13"/>
      <c r="BD41" s="13"/>
      <c r="BE41" s="29"/>
      <c r="BF41" s="29"/>
    </row>
    <row r="42" spans="2:67" x14ac:dyDescent="0.4">
      <c r="B42" s="158" t="s">
        <v>61</v>
      </c>
      <c r="C42" s="160"/>
      <c r="D42" s="158" t="s">
        <v>112</v>
      </c>
      <c r="E42" s="159"/>
      <c r="F42" s="159"/>
      <c r="G42" s="159"/>
      <c r="H42" s="159"/>
      <c r="I42" s="158" t="s">
        <v>40</v>
      </c>
      <c r="J42" s="159"/>
      <c r="K42" s="159"/>
      <c r="L42" s="160"/>
      <c r="M42" s="227" t="s">
        <v>120</v>
      </c>
      <c r="N42" s="228"/>
      <c r="O42" s="228"/>
      <c r="P42" s="228"/>
      <c r="Q42" s="229"/>
      <c r="R42" s="227" t="s">
        <v>74</v>
      </c>
      <c r="S42" s="228"/>
      <c r="T42" s="228"/>
      <c r="U42" s="228"/>
      <c r="V42" s="229"/>
      <c r="W42" s="158" t="s">
        <v>114</v>
      </c>
      <c r="X42" s="159"/>
      <c r="Y42" s="159"/>
      <c r="Z42" s="160"/>
      <c r="AA42" s="158" t="s">
        <v>71</v>
      </c>
      <c r="AB42" s="159"/>
      <c r="AC42" s="159"/>
      <c r="AD42" s="159"/>
      <c r="AE42" s="159"/>
      <c r="AF42" s="230" t="s">
        <v>4</v>
      </c>
      <c r="AG42" s="159"/>
      <c r="AH42" s="159"/>
      <c r="AI42" s="26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</row>
    <row r="43" spans="2:67" x14ac:dyDescent="0.4">
      <c r="B43" s="12">
        <v>1</v>
      </c>
      <c r="C43" s="15"/>
      <c r="D43" s="231" t="s">
        <v>52</v>
      </c>
      <c r="E43" s="232"/>
      <c r="F43" s="232"/>
      <c r="G43" s="232"/>
      <c r="H43" s="232"/>
      <c r="I43" s="231" t="s">
        <v>110</v>
      </c>
      <c r="J43" s="232"/>
      <c r="K43" s="232"/>
      <c r="L43" s="233"/>
      <c r="M43" s="234">
        <v>350000</v>
      </c>
      <c r="N43" s="235"/>
      <c r="O43" s="235"/>
      <c r="P43" s="235"/>
      <c r="Q43" s="236"/>
      <c r="R43" s="237">
        <v>44562</v>
      </c>
      <c r="S43" s="238"/>
      <c r="T43" s="238"/>
      <c r="U43" s="238"/>
      <c r="V43" s="239"/>
      <c r="W43" s="240">
        <v>3</v>
      </c>
      <c r="X43" s="241"/>
      <c r="Y43" s="241"/>
      <c r="Z43" s="242"/>
      <c r="AA43" s="243">
        <v>1050000</v>
      </c>
      <c r="AB43" s="244"/>
      <c r="AC43" s="244"/>
      <c r="AD43" s="244"/>
      <c r="AE43" s="244"/>
      <c r="AF43" s="245">
        <f>IF(R43="","",R43)</f>
        <v>44562</v>
      </c>
      <c r="AG43" s="246"/>
      <c r="AH43" s="246"/>
      <c r="AI43" s="27"/>
      <c r="AJ43" s="28"/>
      <c r="AK43" s="28"/>
      <c r="AL43" s="28"/>
      <c r="AM43" s="28"/>
      <c r="AN43" s="28"/>
      <c r="AO43" s="13"/>
      <c r="AP43" s="13"/>
      <c r="AQ43" s="28"/>
      <c r="AR43" s="28"/>
      <c r="AS43" s="31"/>
      <c r="AT43" s="31"/>
      <c r="AU43" s="31"/>
      <c r="AV43" s="32"/>
      <c r="AW43" s="32"/>
      <c r="AX43" s="32"/>
      <c r="AY43" s="28"/>
      <c r="AZ43" s="28"/>
      <c r="BA43" s="28"/>
      <c r="BB43" s="28"/>
      <c r="BC43" s="28"/>
      <c r="BD43" s="28"/>
      <c r="BE43" s="13"/>
      <c r="BF43" s="13"/>
    </row>
    <row r="44" spans="2:67" x14ac:dyDescent="0.4">
      <c r="B44" s="12">
        <v>2</v>
      </c>
      <c r="C44" s="15"/>
      <c r="D44" s="231" t="s">
        <v>29</v>
      </c>
      <c r="E44" s="232"/>
      <c r="F44" s="232"/>
      <c r="G44" s="232"/>
      <c r="H44" s="232"/>
      <c r="I44" s="231" t="s">
        <v>116</v>
      </c>
      <c r="J44" s="232"/>
      <c r="K44" s="232"/>
      <c r="L44" s="233"/>
      <c r="M44" s="234">
        <v>300000</v>
      </c>
      <c r="N44" s="235"/>
      <c r="O44" s="235"/>
      <c r="P44" s="235"/>
      <c r="Q44" s="236"/>
      <c r="R44" s="237">
        <v>44593</v>
      </c>
      <c r="S44" s="238"/>
      <c r="T44" s="238"/>
      <c r="U44" s="238"/>
      <c r="V44" s="239"/>
      <c r="W44" s="240">
        <v>2</v>
      </c>
      <c r="X44" s="241"/>
      <c r="Y44" s="241"/>
      <c r="Z44" s="242"/>
      <c r="AA44" s="243">
        <v>600000</v>
      </c>
      <c r="AB44" s="244"/>
      <c r="AC44" s="244"/>
      <c r="AD44" s="244"/>
      <c r="AE44" s="244"/>
      <c r="AF44" s="245">
        <f>IF(R44="","",R44)</f>
        <v>44593</v>
      </c>
      <c r="AG44" s="246"/>
      <c r="AH44" s="246"/>
      <c r="AI44" s="27"/>
      <c r="AJ44" s="28"/>
      <c r="AK44" s="28"/>
      <c r="AL44" s="28"/>
      <c r="AM44" s="28"/>
      <c r="AN44" s="28"/>
      <c r="AO44" s="13"/>
      <c r="AP44" s="13"/>
      <c r="AQ44" s="28"/>
      <c r="AR44" s="28"/>
      <c r="AS44" s="31"/>
      <c r="AT44" s="31"/>
      <c r="AU44" s="31"/>
      <c r="AV44" s="32"/>
      <c r="AW44" s="32"/>
      <c r="AX44" s="32"/>
      <c r="AY44" s="28"/>
      <c r="AZ44" s="28"/>
      <c r="BA44" s="28"/>
      <c r="BB44" s="28"/>
      <c r="BC44" s="28"/>
      <c r="BD44" s="28"/>
      <c r="BE44" s="13"/>
      <c r="BF44" s="13"/>
    </row>
    <row r="45" spans="2:67" x14ac:dyDescent="0.4">
      <c r="B45" s="12">
        <v>3</v>
      </c>
      <c r="C45" s="15"/>
      <c r="D45" s="231" t="s">
        <v>60</v>
      </c>
      <c r="E45" s="232"/>
      <c r="F45" s="232"/>
      <c r="G45" s="232"/>
      <c r="H45" s="232"/>
      <c r="I45" s="231" t="s">
        <v>119</v>
      </c>
      <c r="J45" s="232"/>
      <c r="K45" s="232"/>
      <c r="L45" s="233"/>
      <c r="M45" s="234">
        <v>250000</v>
      </c>
      <c r="N45" s="235"/>
      <c r="O45" s="235"/>
      <c r="P45" s="235"/>
      <c r="Q45" s="236"/>
      <c r="R45" s="237">
        <v>44621</v>
      </c>
      <c r="S45" s="238"/>
      <c r="T45" s="238"/>
      <c r="U45" s="238"/>
      <c r="V45" s="239"/>
      <c r="W45" s="240">
        <v>1</v>
      </c>
      <c r="X45" s="241"/>
      <c r="Y45" s="241"/>
      <c r="Z45" s="242"/>
      <c r="AA45" s="243">
        <v>250000</v>
      </c>
      <c r="AB45" s="244"/>
      <c r="AC45" s="244"/>
      <c r="AD45" s="244"/>
      <c r="AE45" s="244"/>
      <c r="AF45" s="245">
        <f>IF(R45="","",R45)</f>
        <v>44621</v>
      </c>
      <c r="AG45" s="246"/>
      <c r="AH45" s="246"/>
      <c r="AI45" s="27"/>
      <c r="AJ45" s="28"/>
      <c r="AK45" s="28"/>
      <c r="AL45" s="28"/>
      <c r="AM45" s="28"/>
      <c r="AN45" s="28"/>
      <c r="AO45" s="13"/>
      <c r="AP45" s="13"/>
      <c r="AQ45" s="28"/>
      <c r="AR45" s="28"/>
      <c r="AS45" s="31"/>
      <c r="AT45" s="31"/>
      <c r="AU45" s="31"/>
      <c r="AV45" s="32"/>
      <c r="AW45" s="32"/>
      <c r="AX45" s="32"/>
      <c r="AY45" s="28"/>
      <c r="AZ45" s="28"/>
      <c r="BA45" s="28"/>
      <c r="BB45" s="28"/>
      <c r="BC45" s="28"/>
      <c r="BD45" s="28"/>
      <c r="BE45" s="13"/>
      <c r="BF45" s="13"/>
    </row>
    <row r="46" spans="2:67" ht="13.5" customHeight="1" x14ac:dyDescent="0.4">
      <c r="B46" s="12">
        <v>4</v>
      </c>
      <c r="C46" s="15"/>
      <c r="D46" s="231" t="s">
        <v>63</v>
      </c>
      <c r="E46" s="232"/>
      <c r="F46" s="232"/>
      <c r="G46" s="232"/>
      <c r="H46" s="232"/>
      <c r="I46" s="231" t="s">
        <v>110</v>
      </c>
      <c r="J46" s="232"/>
      <c r="K46" s="232"/>
      <c r="L46" s="233"/>
      <c r="M46" s="234">
        <v>200000</v>
      </c>
      <c r="N46" s="235"/>
      <c r="O46" s="235"/>
      <c r="P46" s="235"/>
      <c r="Q46" s="236"/>
      <c r="R46" s="237">
        <v>44621</v>
      </c>
      <c r="S46" s="238"/>
      <c r="T46" s="238"/>
      <c r="U46" s="238"/>
      <c r="V46" s="239"/>
      <c r="W46" s="240">
        <v>1</v>
      </c>
      <c r="X46" s="241"/>
      <c r="Y46" s="241"/>
      <c r="Z46" s="242"/>
      <c r="AA46" s="243">
        <v>200000</v>
      </c>
      <c r="AB46" s="244"/>
      <c r="AC46" s="244"/>
      <c r="AD46" s="244"/>
      <c r="AE46" s="244"/>
      <c r="AF46" s="245">
        <f>IF(R46="","",R46)</f>
        <v>44621</v>
      </c>
      <c r="AG46" s="246"/>
      <c r="AH46" s="246"/>
      <c r="AI46" s="27"/>
      <c r="AJ46" s="28"/>
      <c r="AK46" s="28"/>
      <c r="AL46" s="28"/>
      <c r="AM46" s="28"/>
      <c r="AN46" s="28"/>
      <c r="AO46" s="13"/>
      <c r="AP46" s="13"/>
      <c r="AQ46" s="28"/>
      <c r="AR46" s="28"/>
      <c r="AS46" s="31"/>
      <c r="AT46" s="31"/>
      <c r="AU46" s="31"/>
      <c r="AV46" s="33"/>
      <c r="AW46" s="33"/>
      <c r="AX46" s="33"/>
      <c r="AY46" s="28"/>
      <c r="AZ46" s="28"/>
      <c r="BA46" s="28"/>
      <c r="BB46" s="28"/>
      <c r="BC46" s="28"/>
      <c r="BD46" s="28"/>
      <c r="BE46" s="13"/>
      <c r="BF46" s="13"/>
    </row>
    <row r="47" spans="2:67" x14ac:dyDescent="0.4">
      <c r="B47" s="12">
        <v>5</v>
      </c>
      <c r="C47" s="15"/>
      <c r="D47" s="231" t="s">
        <v>57</v>
      </c>
      <c r="E47" s="232"/>
      <c r="F47" s="232"/>
      <c r="G47" s="232"/>
      <c r="H47" s="232"/>
      <c r="I47" s="231" t="s">
        <v>116</v>
      </c>
      <c r="J47" s="232"/>
      <c r="K47" s="232"/>
      <c r="L47" s="233"/>
      <c r="M47" s="234">
        <v>150000</v>
      </c>
      <c r="N47" s="235"/>
      <c r="O47" s="235"/>
      <c r="P47" s="235"/>
      <c r="Q47" s="236"/>
      <c r="R47" s="237">
        <v>44621</v>
      </c>
      <c r="S47" s="238"/>
      <c r="T47" s="238"/>
      <c r="U47" s="238"/>
      <c r="V47" s="239"/>
      <c r="W47" s="240">
        <v>1</v>
      </c>
      <c r="X47" s="241"/>
      <c r="Y47" s="241"/>
      <c r="Z47" s="242"/>
      <c r="AA47" s="243">
        <v>150000</v>
      </c>
      <c r="AB47" s="244"/>
      <c r="AC47" s="244"/>
      <c r="AD47" s="244"/>
      <c r="AE47" s="244"/>
      <c r="AF47" s="245">
        <f>IF(R47="","",R47)</f>
        <v>44621</v>
      </c>
      <c r="AG47" s="246"/>
      <c r="AH47" s="246"/>
      <c r="AI47" s="27"/>
      <c r="AJ47" s="28"/>
      <c r="AK47" s="28"/>
      <c r="AL47" s="28"/>
      <c r="AM47" s="28"/>
      <c r="AN47" s="28"/>
      <c r="AO47" s="13"/>
      <c r="AP47" s="13"/>
      <c r="AQ47" s="28"/>
      <c r="AR47" s="28"/>
      <c r="AS47" s="31"/>
      <c r="AT47" s="31"/>
      <c r="AU47" s="31"/>
      <c r="AV47" s="33"/>
      <c r="AW47" s="33"/>
      <c r="AX47" s="33"/>
      <c r="AY47" s="28"/>
      <c r="AZ47" s="28"/>
      <c r="BA47" s="28"/>
      <c r="BB47" s="28"/>
      <c r="BC47" s="28"/>
      <c r="BD47" s="28"/>
      <c r="BE47" s="13"/>
      <c r="BF47" s="13"/>
    </row>
    <row r="48" spans="2:67" x14ac:dyDescent="0.4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</row>
    <row r="49" spans="2:67" ht="5.25" hidden="1" customHeight="1" x14ac:dyDescent="0.4">
      <c r="B49" s="14">
        <v>1</v>
      </c>
      <c r="C49" s="14">
        <v>2</v>
      </c>
      <c r="D49" s="14">
        <v>3</v>
      </c>
      <c r="E49" s="14">
        <v>4</v>
      </c>
      <c r="F49" s="14">
        <v>5</v>
      </c>
      <c r="G49" s="14">
        <v>6</v>
      </c>
      <c r="H49" s="14">
        <v>7</v>
      </c>
      <c r="I49" s="14">
        <v>8</v>
      </c>
      <c r="J49" s="14">
        <v>9</v>
      </c>
      <c r="K49" s="14">
        <v>10</v>
      </c>
      <c r="L49" s="14">
        <v>11</v>
      </c>
      <c r="M49" s="14">
        <v>12</v>
      </c>
      <c r="N49" s="14">
        <v>13</v>
      </c>
      <c r="O49" s="14">
        <v>14</v>
      </c>
      <c r="P49" s="14">
        <v>15</v>
      </c>
      <c r="Q49" s="14">
        <v>16</v>
      </c>
      <c r="R49" s="14">
        <v>17</v>
      </c>
      <c r="S49" s="14">
        <v>18</v>
      </c>
      <c r="T49" s="14">
        <v>19</v>
      </c>
      <c r="U49" s="14">
        <v>20</v>
      </c>
      <c r="V49" s="14">
        <v>21</v>
      </c>
      <c r="W49" s="14">
        <v>22</v>
      </c>
      <c r="X49" s="14">
        <v>23</v>
      </c>
      <c r="Y49" s="14">
        <v>24</v>
      </c>
      <c r="Z49" s="14">
        <v>25</v>
      </c>
      <c r="AA49" s="14">
        <v>26</v>
      </c>
      <c r="AB49" s="14">
        <v>27</v>
      </c>
      <c r="AC49" s="14">
        <v>28</v>
      </c>
      <c r="AD49" s="14">
        <v>29</v>
      </c>
      <c r="AE49" s="14">
        <v>30</v>
      </c>
      <c r="AF49" s="14">
        <v>31</v>
      </c>
      <c r="AG49" s="14">
        <v>32</v>
      </c>
      <c r="AH49" s="14">
        <v>33</v>
      </c>
      <c r="AI49" s="14">
        <v>34</v>
      </c>
      <c r="AJ49" s="14">
        <v>35</v>
      </c>
      <c r="AK49" s="14">
        <v>36</v>
      </c>
      <c r="AL49" s="14">
        <v>37</v>
      </c>
      <c r="AM49" s="14">
        <v>38</v>
      </c>
      <c r="AN49" s="14">
        <v>39</v>
      </c>
      <c r="AO49" s="14">
        <v>40</v>
      </c>
      <c r="AP49" s="14">
        <v>41</v>
      </c>
      <c r="AQ49" s="14">
        <v>42</v>
      </c>
      <c r="AR49" s="14">
        <v>43</v>
      </c>
      <c r="AS49" s="14">
        <v>44</v>
      </c>
      <c r="AT49" s="14">
        <v>45</v>
      </c>
      <c r="AU49" s="14">
        <v>46</v>
      </c>
      <c r="AV49" s="14">
        <v>47</v>
      </c>
      <c r="AW49" s="14">
        <v>48</v>
      </c>
      <c r="AX49" s="14">
        <v>49</v>
      </c>
      <c r="AY49" s="14">
        <v>50</v>
      </c>
      <c r="AZ49" s="14">
        <v>51</v>
      </c>
      <c r="BA49" s="14">
        <v>52</v>
      </c>
      <c r="BB49" s="14">
        <v>53</v>
      </c>
      <c r="BC49" s="14">
        <v>54</v>
      </c>
      <c r="BD49" s="14">
        <v>55</v>
      </c>
      <c r="BE49" s="14">
        <v>56</v>
      </c>
      <c r="BF49" s="14">
        <v>57</v>
      </c>
      <c r="BG49" s="14">
        <v>58</v>
      </c>
      <c r="BH49" s="14">
        <v>59</v>
      </c>
      <c r="BI49" s="14">
        <v>60</v>
      </c>
      <c r="BJ49" s="14">
        <v>61</v>
      </c>
      <c r="BK49" s="14">
        <v>62</v>
      </c>
      <c r="BL49" s="14">
        <v>63</v>
      </c>
      <c r="BM49" s="14">
        <v>64</v>
      </c>
      <c r="BN49" s="14">
        <v>65</v>
      </c>
      <c r="BO49" s="14">
        <v>66</v>
      </c>
    </row>
    <row r="50" spans="2:67" x14ac:dyDescent="0.4">
      <c r="B50" s="13"/>
      <c r="C50" s="13"/>
      <c r="D50" s="16"/>
      <c r="E50" s="16"/>
      <c r="F50" s="16"/>
      <c r="G50" s="16"/>
      <c r="H50" s="16"/>
      <c r="I50" s="16"/>
      <c r="J50" s="16"/>
      <c r="K50" s="16"/>
      <c r="L50" s="16"/>
      <c r="M50" s="17"/>
      <c r="N50" s="17"/>
      <c r="O50" s="17"/>
      <c r="P50" s="17"/>
      <c r="Q50" s="17"/>
      <c r="R50" s="18"/>
      <c r="S50" s="18"/>
      <c r="T50" s="18"/>
      <c r="U50" s="18"/>
      <c r="V50" s="18"/>
      <c r="W50" s="20"/>
      <c r="X50" s="20"/>
      <c r="Y50" s="20"/>
      <c r="Z50" s="20"/>
      <c r="AA50" s="21"/>
      <c r="AB50" s="21"/>
      <c r="AC50" s="21"/>
      <c r="AD50" s="21"/>
      <c r="AE50" s="21"/>
      <c r="AF50" s="25"/>
      <c r="AG50" s="25"/>
      <c r="AH50" s="25"/>
      <c r="AI50" s="28"/>
      <c r="AJ50" s="28"/>
      <c r="AK50" s="28"/>
      <c r="AL50" s="28"/>
      <c r="AM50" s="28"/>
      <c r="AN50" s="28"/>
      <c r="AO50" s="13"/>
      <c r="AP50" s="13"/>
      <c r="AQ50" s="28"/>
      <c r="AR50" s="28"/>
      <c r="AS50" s="31"/>
      <c r="AT50" s="31"/>
      <c r="AU50" s="31"/>
      <c r="AV50" s="33"/>
      <c r="AW50" s="33"/>
      <c r="AX50" s="33"/>
      <c r="AY50" s="28"/>
      <c r="AZ50" s="28"/>
      <c r="BA50" s="28"/>
      <c r="BB50" s="28"/>
      <c r="BC50" s="28"/>
      <c r="BD50" s="28"/>
      <c r="BE50" s="13"/>
      <c r="BF50" s="13"/>
    </row>
    <row r="51" spans="2:67" x14ac:dyDescent="0.4">
      <c r="B51" s="7" t="s">
        <v>218</v>
      </c>
      <c r="AA51" s="158" t="s">
        <v>130</v>
      </c>
      <c r="AB51" s="159"/>
      <c r="AC51" s="159"/>
      <c r="AD51" s="159"/>
      <c r="AE51" s="159"/>
      <c r="AF51" s="160"/>
      <c r="AG51" s="158" t="s">
        <v>131</v>
      </c>
      <c r="AH51" s="159"/>
      <c r="AI51" s="159"/>
      <c r="AJ51" s="159"/>
      <c r="AK51" s="159"/>
      <c r="AL51" s="160"/>
      <c r="AM51" s="158" t="s">
        <v>132</v>
      </c>
      <c r="AN51" s="159"/>
      <c r="AO51" s="159"/>
      <c r="AP51" s="159"/>
      <c r="AQ51" s="159"/>
      <c r="AR51" s="160"/>
      <c r="AY51" s="156" t="s">
        <v>71</v>
      </c>
      <c r="AZ51" s="156"/>
      <c r="BA51" s="156"/>
      <c r="BB51" s="156"/>
      <c r="BC51" s="156"/>
      <c r="BD51" s="156"/>
    </row>
    <row r="52" spans="2:67" x14ac:dyDescent="0.4">
      <c r="B52" s="158" t="s">
        <v>61</v>
      </c>
      <c r="C52" s="160"/>
      <c r="D52" s="158" t="s">
        <v>133</v>
      </c>
      <c r="E52" s="159"/>
      <c r="F52" s="159"/>
      <c r="G52" s="159"/>
      <c r="H52" s="159"/>
      <c r="I52" s="159"/>
      <c r="J52" s="159"/>
      <c r="K52" s="159"/>
      <c r="L52" s="160"/>
      <c r="M52" s="227" t="s">
        <v>115</v>
      </c>
      <c r="N52" s="228"/>
      <c r="O52" s="228"/>
      <c r="P52" s="228"/>
      <c r="Q52" s="229"/>
      <c r="R52" s="227" t="s">
        <v>146</v>
      </c>
      <c r="S52" s="228"/>
      <c r="T52" s="228"/>
      <c r="U52" s="228"/>
      <c r="V52" s="229"/>
      <c r="W52" s="158" t="s">
        <v>134</v>
      </c>
      <c r="X52" s="159"/>
      <c r="Y52" s="159"/>
      <c r="Z52" s="160"/>
      <c r="AA52" s="158" t="s">
        <v>43</v>
      </c>
      <c r="AB52" s="159"/>
      <c r="AC52" s="160"/>
      <c r="AD52" s="158" t="s">
        <v>6</v>
      </c>
      <c r="AE52" s="159"/>
      <c r="AF52" s="160"/>
      <c r="AG52" s="158" t="s">
        <v>43</v>
      </c>
      <c r="AH52" s="159"/>
      <c r="AI52" s="160"/>
      <c r="AJ52" s="158" t="s">
        <v>6</v>
      </c>
      <c r="AK52" s="159"/>
      <c r="AL52" s="160"/>
      <c r="AM52" s="158" t="s">
        <v>43</v>
      </c>
      <c r="AN52" s="159"/>
      <c r="AO52" s="160"/>
      <c r="AP52" s="158" t="s">
        <v>6</v>
      </c>
      <c r="AQ52" s="159"/>
      <c r="AR52" s="160"/>
      <c r="AS52" s="158" t="s">
        <v>135</v>
      </c>
      <c r="AT52" s="159"/>
      <c r="AU52" s="160"/>
      <c r="AV52" s="158" t="s">
        <v>4</v>
      </c>
      <c r="AW52" s="159"/>
      <c r="AX52" s="160"/>
      <c r="AY52" s="156" t="s">
        <v>43</v>
      </c>
      <c r="AZ52" s="156"/>
      <c r="BA52" s="156"/>
      <c r="BB52" s="156" t="s">
        <v>6</v>
      </c>
      <c r="BC52" s="156"/>
      <c r="BD52" s="156"/>
      <c r="BE52" s="156" t="s">
        <v>137</v>
      </c>
      <c r="BF52" s="156"/>
    </row>
    <row r="53" spans="2:67" x14ac:dyDescent="0.4">
      <c r="B53" s="12">
        <v>1</v>
      </c>
      <c r="C53" s="15"/>
      <c r="D53" s="253" t="s">
        <v>138</v>
      </c>
      <c r="E53" s="254"/>
      <c r="F53" s="254"/>
      <c r="G53" s="254"/>
      <c r="H53" s="254"/>
      <c r="I53" s="254"/>
      <c r="J53" s="254"/>
      <c r="K53" s="254"/>
      <c r="L53" s="255"/>
      <c r="M53" s="231" t="s">
        <v>140</v>
      </c>
      <c r="N53" s="232"/>
      <c r="O53" s="232"/>
      <c r="P53" s="232"/>
      <c r="Q53" s="233"/>
      <c r="R53" s="231" t="s">
        <v>141</v>
      </c>
      <c r="S53" s="232"/>
      <c r="T53" s="232"/>
      <c r="U53" s="232"/>
      <c r="V53" s="233"/>
      <c r="W53" s="240">
        <v>1</v>
      </c>
      <c r="X53" s="241"/>
      <c r="Y53" s="241"/>
      <c r="Z53" s="242"/>
      <c r="AA53" s="247">
        <v>300000</v>
      </c>
      <c r="AB53" s="248"/>
      <c r="AC53" s="249"/>
      <c r="AD53" s="250">
        <f>AA53*W53</f>
        <v>300000</v>
      </c>
      <c r="AE53" s="251"/>
      <c r="AF53" s="252"/>
      <c r="AG53" s="250">
        <f>AA53*10/100</f>
        <v>30000</v>
      </c>
      <c r="AH53" s="251"/>
      <c r="AI53" s="252"/>
      <c r="AJ53" s="250">
        <f>AD53*10/100</f>
        <v>30000</v>
      </c>
      <c r="AK53" s="251"/>
      <c r="AL53" s="252"/>
      <c r="AM53" s="250">
        <f>AA53+AG53</f>
        <v>330000</v>
      </c>
      <c r="AN53" s="251"/>
      <c r="AO53" s="252"/>
      <c r="AP53" s="250">
        <f>AD53+AJ53</f>
        <v>330000</v>
      </c>
      <c r="AQ53" s="251"/>
      <c r="AR53" s="252"/>
      <c r="AS53" s="237">
        <v>44562</v>
      </c>
      <c r="AT53" s="238"/>
      <c r="AU53" s="239"/>
      <c r="AV53" s="256">
        <f>IF(AS53="","",AS53)</f>
        <v>44562</v>
      </c>
      <c r="AW53" s="257"/>
      <c r="AX53" s="258"/>
      <c r="AY53" s="259">
        <f>IF($T$12="税込み",AM53,AA53)</f>
        <v>300000</v>
      </c>
      <c r="AZ53" s="259"/>
      <c r="BA53" s="259"/>
      <c r="BB53" s="259">
        <f>IF($T$12="税込み",AP53,AD53)</f>
        <v>300000</v>
      </c>
      <c r="BC53" s="259"/>
      <c r="BD53" s="259"/>
      <c r="BE53" s="156" t="str">
        <f>IF(Y53="式",W53&amp;Y53,W53&amp;Y53)</f>
        <v>1</v>
      </c>
      <c r="BF53" s="156"/>
    </row>
    <row r="54" spans="2:67" x14ac:dyDescent="0.4">
      <c r="B54" s="12">
        <v>2</v>
      </c>
      <c r="C54" s="15"/>
      <c r="D54" s="253" t="s">
        <v>54</v>
      </c>
      <c r="E54" s="254"/>
      <c r="F54" s="254"/>
      <c r="G54" s="254"/>
      <c r="H54" s="254"/>
      <c r="I54" s="254"/>
      <c r="J54" s="254"/>
      <c r="K54" s="254"/>
      <c r="L54" s="255"/>
      <c r="M54" s="231" t="s">
        <v>140</v>
      </c>
      <c r="N54" s="232"/>
      <c r="O54" s="232"/>
      <c r="P54" s="232"/>
      <c r="Q54" s="233"/>
      <c r="R54" s="231" t="s">
        <v>147</v>
      </c>
      <c r="S54" s="232"/>
      <c r="T54" s="232"/>
      <c r="U54" s="232"/>
      <c r="V54" s="233"/>
      <c r="W54" s="240">
        <v>1</v>
      </c>
      <c r="X54" s="241"/>
      <c r="Y54" s="241"/>
      <c r="Z54" s="242"/>
      <c r="AA54" s="247">
        <v>100000</v>
      </c>
      <c r="AB54" s="248"/>
      <c r="AC54" s="249"/>
      <c r="AD54" s="250">
        <f>AA54*W54</f>
        <v>100000</v>
      </c>
      <c r="AE54" s="251"/>
      <c r="AF54" s="252"/>
      <c r="AG54" s="250">
        <f>AA54*10/100</f>
        <v>10000</v>
      </c>
      <c r="AH54" s="251"/>
      <c r="AI54" s="252"/>
      <c r="AJ54" s="250">
        <f>AD54*10/100</f>
        <v>10000</v>
      </c>
      <c r="AK54" s="251"/>
      <c r="AL54" s="252"/>
      <c r="AM54" s="250">
        <f>AA54+AG54</f>
        <v>110000</v>
      </c>
      <c r="AN54" s="251"/>
      <c r="AO54" s="252"/>
      <c r="AP54" s="250">
        <f>AD54+AJ54</f>
        <v>110000</v>
      </c>
      <c r="AQ54" s="251"/>
      <c r="AR54" s="252"/>
      <c r="AS54" s="237">
        <v>44562</v>
      </c>
      <c r="AT54" s="238"/>
      <c r="AU54" s="239"/>
      <c r="AV54" s="256">
        <f>IF(AS54="","",AS54)</f>
        <v>44562</v>
      </c>
      <c r="AW54" s="257"/>
      <c r="AX54" s="258"/>
      <c r="AY54" s="259">
        <f>IF($T$12="税込み",AM54,AA54)</f>
        <v>100000</v>
      </c>
      <c r="AZ54" s="259"/>
      <c r="BA54" s="259"/>
      <c r="BB54" s="259">
        <f>IF($T$12="税込み",AP54,AD54)</f>
        <v>100000</v>
      </c>
      <c r="BC54" s="259"/>
      <c r="BD54" s="259"/>
      <c r="BE54" s="156" t="str">
        <f>IF(Y54="式",W54&amp;Y54,W54&amp;Y54)</f>
        <v>1</v>
      </c>
      <c r="BF54" s="156"/>
    </row>
    <row r="55" spans="2:67" x14ac:dyDescent="0.4">
      <c r="B55" s="12">
        <v>3</v>
      </c>
      <c r="C55" s="15"/>
      <c r="D55" s="253" t="s">
        <v>145</v>
      </c>
      <c r="E55" s="254"/>
      <c r="F55" s="254"/>
      <c r="G55" s="254"/>
      <c r="H55" s="254"/>
      <c r="I55" s="254"/>
      <c r="J55" s="254"/>
      <c r="K55" s="254"/>
      <c r="L55" s="255"/>
      <c r="M55" s="231" t="s">
        <v>140</v>
      </c>
      <c r="N55" s="232"/>
      <c r="O55" s="232"/>
      <c r="P55" s="232"/>
      <c r="Q55" s="233"/>
      <c r="R55" s="231" t="s">
        <v>147</v>
      </c>
      <c r="S55" s="232"/>
      <c r="T55" s="232"/>
      <c r="U55" s="232"/>
      <c r="V55" s="233"/>
      <c r="W55" s="240">
        <v>1</v>
      </c>
      <c r="X55" s="241"/>
      <c r="Y55" s="241"/>
      <c r="Z55" s="242"/>
      <c r="AA55" s="247">
        <v>100000</v>
      </c>
      <c r="AB55" s="248"/>
      <c r="AC55" s="249"/>
      <c r="AD55" s="250">
        <f>AA55*W55</f>
        <v>100000</v>
      </c>
      <c r="AE55" s="251"/>
      <c r="AF55" s="252"/>
      <c r="AG55" s="250">
        <f>AA55*10/100</f>
        <v>10000</v>
      </c>
      <c r="AH55" s="251"/>
      <c r="AI55" s="252"/>
      <c r="AJ55" s="250">
        <f>AD55*10/100</f>
        <v>10000</v>
      </c>
      <c r="AK55" s="251"/>
      <c r="AL55" s="252"/>
      <c r="AM55" s="250">
        <f>AA55+AG55</f>
        <v>110000</v>
      </c>
      <c r="AN55" s="251"/>
      <c r="AO55" s="252"/>
      <c r="AP55" s="250">
        <f>AD55+AJ55</f>
        <v>110000</v>
      </c>
      <c r="AQ55" s="251"/>
      <c r="AR55" s="252"/>
      <c r="AS55" s="237">
        <v>44593</v>
      </c>
      <c r="AT55" s="238"/>
      <c r="AU55" s="239"/>
      <c r="AV55" s="256">
        <f>IF(AS55="","",AS55)</f>
        <v>44593</v>
      </c>
      <c r="AW55" s="257"/>
      <c r="AX55" s="258"/>
      <c r="AY55" s="259">
        <f>IF($T$12="税込み",AM55,AA55)</f>
        <v>100000</v>
      </c>
      <c r="AZ55" s="259"/>
      <c r="BA55" s="259"/>
      <c r="BB55" s="259">
        <f>IF($T$12="税込み",AP55,AD55)</f>
        <v>100000</v>
      </c>
      <c r="BC55" s="259"/>
      <c r="BD55" s="259"/>
      <c r="BE55" s="156" t="str">
        <f>IF(Y55="式",W55&amp;Y55,W55&amp;Y55)</f>
        <v>1</v>
      </c>
      <c r="BF55" s="156"/>
    </row>
    <row r="56" spans="2:67" s="3" customFormat="1" ht="4.5" customHeight="1" x14ac:dyDescent="0.4">
      <c r="B56" s="4"/>
    </row>
    <row r="57" spans="2:67" s="3" customFormat="1" ht="15" customHeight="1" x14ac:dyDescent="0.4">
      <c r="B57" s="4" t="s">
        <v>149</v>
      </c>
    </row>
    <row r="58" spans="2:67" s="3" customFormat="1" ht="4.5" customHeight="1" x14ac:dyDescent="0.4">
      <c r="B58" s="4"/>
    </row>
    <row r="59" spans="2:67" s="4" customFormat="1" ht="15" customHeight="1" x14ac:dyDescent="0.4">
      <c r="C59" s="260" t="s">
        <v>133</v>
      </c>
      <c r="D59" s="169"/>
      <c r="E59" s="169"/>
      <c r="F59" s="169"/>
      <c r="G59" s="169"/>
      <c r="H59" s="169"/>
      <c r="I59" s="169"/>
      <c r="J59" s="169"/>
      <c r="K59" s="169"/>
      <c r="L59" s="170"/>
      <c r="M59" s="171" t="s">
        <v>144</v>
      </c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4"/>
    </row>
    <row r="60" spans="2:67" s="4" customFormat="1" ht="15" customHeight="1" x14ac:dyDescent="0.4">
      <c r="C60" s="325" t="str">
        <f>D53</f>
        <v>大手就活情報サイト掲載</v>
      </c>
      <c r="D60" s="326"/>
      <c r="E60" s="326"/>
      <c r="F60" s="326"/>
      <c r="G60" s="326"/>
      <c r="H60" s="326"/>
      <c r="I60" s="326"/>
      <c r="J60" s="326"/>
      <c r="K60" s="326"/>
      <c r="L60" s="327"/>
      <c r="M60" s="331"/>
      <c r="N60" s="332"/>
      <c r="O60" s="332"/>
      <c r="P60" s="332"/>
      <c r="Q60" s="332"/>
      <c r="R60" s="332"/>
      <c r="S60" s="332"/>
      <c r="T60" s="332"/>
      <c r="U60" s="332"/>
      <c r="V60" s="332"/>
      <c r="W60" s="332"/>
      <c r="X60" s="332"/>
      <c r="Y60" s="332"/>
      <c r="Z60" s="332"/>
      <c r="AA60" s="332"/>
      <c r="AB60" s="332"/>
      <c r="AC60" s="332"/>
      <c r="AD60" s="332"/>
      <c r="AE60" s="332"/>
      <c r="AF60" s="332"/>
      <c r="AG60" s="332"/>
      <c r="AH60" s="332"/>
      <c r="AI60" s="332"/>
      <c r="AJ60" s="332"/>
      <c r="AK60" s="332"/>
      <c r="AL60" s="332"/>
      <c r="AM60" s="332"/>
      <c r="AN60" s="332"/>
      <c r="AO60" s="332"/>
      <c r="AP60" s="332"/>
      <c r="AQ60" s="332"/>
      <c r="AR60" s="332"/>
      <c r="AS60" s="332"/>
      <c r="AT60" s="332"/>
      <c r="AU60" s="332"/>
      <c r="AV60" s="332"/>
      <c r="AW60" s="332"/>
      <c r="AX60" s="332"/>
      <c r="AY60" s="332"/>
      <c r="AZ60" s="332"/>
      <c r="BA60" s="333"/>
    </row>
    <row r="61" spans="2:67" s="4" customFormat="1" ht="15" customHeight="1" x14ac:dyDescent="0.4">
      <c r="C61" s="328"/>
      <c r="D61" s="329"/>
      <c r="E61" s="329"/>
      <c r="F61" s="329"/>
      <c r="G61" s="329"/>
      <c r="H61" s="329"/>
      <c r="I61" s="329"/>
      <c r="J61" s="329"/>
      <c r="K61" s="329"/>
      <c r="L61" s="330"/>
      <c r="M61" s="334"/>
      <c r="N61" s="335"/>
      <c r="O61" s="335"/>
      <c r="P61" s="335"/>
      <c r="Q61" s="335"/>
      <c r="R61" s="335"/>
      <c r="S61" s="335"/>
      <c r="T61" s="335"/>
      <c r="U61" s="335"/>
      <c r="V61" s="335"/>
      <c r="W61" s="335"/>
      <c r="X61" s="335"/>
      <c r="Y61" s="335"/>
      <c r="Z61" s="335"/>
      <c r="AA61" s="335"/>
      <c r="AB61" s="335"/>
      <c r="AC61" s="335"/>
      <c r="AD61" s="335"/>
      <c r="AE61" s="335"/>
      <c r="AF61" s="335"/>
      <c r="AG61" s="335"/>
      <c r="AH61" s="335"/>
      <c r="AI61" s="335"/>
      <c r="AJ61" s="335"/>
      <c r="AK61" s="335"/>
      <c r="AL61" s="335"/>
      <c r="AM61" s="335"/>
      <c r="AN61" s="335"/>
      <c r="AO61" s="335"/>
      <c r="AP61" s="335"/>
      <c r="AQ61" s="335"/>
      <c r="AR61" s="335"/>
      <c r="AS61" s="335"/>
      <c r="AT61" s="335"/>
      <c r="AU61" s="335"/>
      <c r="AV61" s="335"/>
      <c r="AW61" s="335"/>
      <c r="AX61" s="335"/>
      <c r="AY61" s="335"/>
      <c r="AZ61" s="335"/>
      <c r="BA61" s="336"/>
    </row>
    <row r="62" spans="2:67" s="4" customFormat="1" ht="15" customHeight="1" x14ac:dyDescent="0.4">
      <c r="C62" s="325" t="str">
        <f>D54</f>
        <v>パンフレット作成</v>
      </c>
      <c r="D62" s="326"/>
      <c r="E62" s="326"/>
      <c r="F62" s="326"/>
      <c r="G62" s="326"/>
      <c r="H62" s="326"/>
      <c r="I62" s="326"/>
      <c r="J62" s="326"/>
      <c r="K62" s="326"/>
      <c r="L62" s="327"/>
      <c r="M62" s="331"/>
      <c r="N62" s="332"/>
      <c r="O62" s="332"/>
      <c r="P62" s="332"/>
      <c r="Q62" s="332"/>
      <c r="R62" s="332"/>
      <c r="S62" s="332"/>
      <c r="T62" s="332"/>
      <c r="U62" s="332"/>
      <c r="V62" s="332"/>
      <c r="W62" s="332"/>
      <c r="X62" s="332"/>
      <c r="Y62" s="332"/>
      <c r="Z62" s="332"/>
      <c r="AA62" s="332"/>
      <c r="AB62" s="332"/>
      <c r="AC62" s="332"/>
      <c r="AD62" s="332"/>
      <c r="AE62" s="332"/>
      <c r="AF62" s="332"/>
      <c r="AG62" s="332"/>
      <c r="AH62" s="332"/>
      <c r="AI62" s="332"/>
      <c r="AJ62" s="332"/>
      <c r="AK62" s="332"/>
      <c r="AL62" s="332"/>
      <c r="AM62" s="332"/>
      <c r="AN62" s="332"/>
      <c r="AO62" s="332"/>
      <c r="AP62" s="332"/>
      <c r="AQ62" s="332"/>
      <c r="AR62" s="332"/>
      <c r="AS62" s="332"/>
      <c r="AT62" s="332"/>
      <c r="AU62" s="332"/>
      <c r="AV62" s="332"/>
      <c r="AW62" s="332"/>
      <c r="AX62" s="332"/>
      <c r="AY62" s="332"/>
      <c r="AZ62" s="332"/>
      <c r="BA62" s="333"/>
    </row>
    <row r="63" spans="2:67" s="4" customFormat="1" ht="15" customHeight="1" x14ac:dyDescent="0.4">
      <c r="C63" s="328"/>
      <c r="D63" s="329"/>
      <c r="E63" s="329"/>
      <c r="F63" s="329"/>
      <c r="G63" s="329"/>
      <c r="H63" s="329"/>
      <c r="I63" s="329"/>
      <c r="J63" s="329"/>
      <c r="K63" s="329"/>
      <c r="L63" s="330"/>
      <c r="M63" s="334"/>
      <c r="N63" s="335"/>
      <c r="O63" s="335"/>
      <c r="P63" s="335"/>
      <c r="Q63" s="335"/>
      <c r="R63" s="335"/>
      <c r="S63" s="335"/>
      <c r="T63" s="335"/>
      <c r="U63" s="335"/>
      <c r="V63" s="335"/>
      <c r="W63" s="335"/>
      <c r="X63" s="335"/>
      <c r="Y63" s="335"/>
      <c r="Z63" s="335"/>
      <c r="AA63" s="335"/>
      <c r="AB63" s="335"/>
      <c r="AC63" s="335"/>
      <c r="AD63" s="335"/>
      <c r="AE63" s="335"/>
      <c r="AF63" s="335"/>
      <c r="AG63" s="335"/>
      <c r="AH63" s="335"/>
      <c r="AI63" s="335"/>
      <c r="AJ63" s="335"/>
      <c r="AK63" s="335"/>
      <c r="AL63" s="335"/>
      <c r="AM63" s="335"/>
      <c r="AN63" s="335"/>
      <c r="AO63" s="335"/>
      <c r="AP63" s="335"/>
      <c r="AQ63" s="335"/>
      <c r="AR63" s="335"/>
      <c r="AS63" s="335"/>
      <c r="AT63" s="335"/>
      <c r="AU63" s="335"/>
      <c r="AV63" s="335"/>
      <c r="AW63" s="335"/>
      <c r="AX63" s="335"/>
      <c r="AY63" s="335"/>
      <c r="AZ63" s="335"/>
      <c r="BA63" s="336"/>
    </row>
    <row r="64" spans="2:67" s="4" customFormat="1" ht="15" customHeight="1" x14ac:dyDescent="0.4">
      <c r="C64" s="337" t="str">
        <f>D55</f>
        <v>チラシ作成</v>
      </c>
      <c r="D64" s="338"/>
      <c r="E64" s="338"/>
      <c r="F64" s="338"/>
      <c r="G64" s="338"/>
      <c r="H64" s="338"/>
      <c r="I64" s="338"/>
      <c r="J64" s="338"/>
      <c r="K64" s="338"/>
      <c r="L64" s="339"/>
      <c r="M64" s="331"/>
      <c r="N64" s="332"/>
      <c r="O64" s="332"/>
      <c r="P64" s="332"/>
      <c r="Q64" s="332"/>
      <c r="R64" s="332"/>
      <c r="S64" s="332"/>
      <c r="T64" s="332"/>
      <c r="U64" s="332"/>
      <c r="V64" s="332"/>
      <c r="W64" s="332"/>
      <c r="X64" s="332"/>
      <c r="Y64" s="332"/>
      <c r="Z64" s="332"/>
      <c r="AA64" s="332"/>
      <c r="AB64" s="332"/>
      <c r="AC64" s="332"/>
      <c r="AD64" s="332"/>
      <c r="AE64" s="332"/>
      <c r="AF64" s="332"/>
      <c r="AG64" s="332"/>
      <c r="AH64" s="332"/>
      <c r="AI64" s="332"/>
      <c r="AJ64" s="332"/>
      <c r="AK64" s="332"/>
      <c r="AL64" s="332"/>
      <c r="AM64" s="332"/>
      <c r="AN64" s="332"/>
      <c r="AO64" s="332"/>
      <c r="AP64" s="332"/>
      <c r="AQ64" s="332"/>
      <c r="AR64" s="332"/>
      <c r="AS64" s="332"/>
      <c r="AT64" s="332"/>
      <c r="AU64" s="332"/>
      <c r="AV64" s="332"/>
      <c r="AW64" s="332"/>
      <c r="AX64" s="332"/>
      <c r="AY64" s="332"/>
      <c r="AZ64" s="332"/>
      <c r="BA64" s="333"/>
    </row>
    <row r="65" spans="2:58" s="4" customFormat="1" ht="15" customHeight="1" x14ac:dyDescent="0.4">
      <c r="C65" s="340"/>
      <c r="D65" s="341"/>
      <c r="E65" s="341"/>
      <c r="F65" s="341"/>
      <c r="G65" s="341"/>
      <c r="H65" s="341"/>
      <c r="I65" s="341"/>
      <c r="J65" s="341"/>
      <c r="K65" s="341"/>
      <c r="L65" s="342"/>
      <c r="M65" s="343"/>
      <c r="N65" s="344"/>
      <c r="O65" s="344"/>
      <c r="P65" s="344"/>
      <c r="Q65" s="344"/>
      <c r="R65" s="344"/>
      <c r="S65" s="344"/>
      <c r="T65" s="344"/>
      <c r="U65" s="344"/>
      <c r="V65" s="344"/>
      <c r="W65" s="344"/>
      <c r="X65" s="344"/>
      <c r="Y65" s="344"/>
      <c r="Z65" s="344"/>
      <c r="AA65" s="344"/>
      <c r="AB65" s="344"/>
      <c r="AC65" s="344"/>
      <c r="AD65" s="344"/>
      <c r="AE65" s="344"/>
      <c r="AF65" s="344"/>
      <c r="AG65" s="344"/>
      <c r="AH65" s="344"/>
      <c r="AI65" s="344"/>
      <c r="AJ65" s="344"/>
      <c r="AK65" s="344"/>
      <c r="AL65" s="344"/>
      <c r="AM65" s="344"/>
      <c r="AN65" s="344"/>
      <c r="AO65" s="344"/>
      <c r="AP65" s="344"/>
      <c r="AQ65" s="344"/>
      <c r="AR65" s="344"/>
      <c r="AS65" s="344"/>
      <c r="AT65" s="344"/>
      <c r="AU65" s="344"/>
      <c r="AV65" s="344"/>
      <c r="AW65" s="344"/>
      <c r="AX65" s="344"/>
      <c r="AY65" s="344"/>
      <c r="AZ65" s="344"/>
      <c r="BA65" s="345"/>
    </row>
    <row r="66" spans="2:58" ht="15.75" customHeight="1" x14ac:dyDescent="0.4">
      <c r="B66" s="13"/>
      <c r="C66" s="13"/>
      <c r="D66" s="16"/>
      <c r="E66" s="16"/>
      <c r="F66" s="16"/>
      <c r="G66" s="16"/>
      <c r="H66" s="16"/>
      <c r="I66" s="16"/>
      <c r="J66" s="16"/>
      <c r="K66" s="16"/>
      <c r="L66" s="16"/>
      <c r="M66" s="17"/>
      <c r="N66" s="17"/>
      <c r="O66" s="17"/>
      <c r="P66" s="17"/>
      <c r="Q66" s="17"/>
      <c r="R66" s="18"/>
      <c r="S66" s="18"/>
      <c r="T66" s="18"/>
      <c r="U66" s="18"/>
      <c r="V66" s="18"/>
      <c r="W66" s="20"/>
      <c r="X66" s="20"/>
      <c r="Y66" s="20"/>
      <c r="Z66" s="20"/>
      <c r="AA66" s="21"/>
      <c r="AB66" s="21"/>
      <c r="AC66" s="21"/>
      <c r="AD66" s="21"/>
      <c r="AE66" s="21"/>
      <c r="AF66" s="25"/>
      <c r="AG66" s="25"/>
      <c r="AH66" s="25"/>
      <c r="AI66" s="28"/>
      <c r="AJ66" s="28"/>
      <c r="AK66" s="28"/>
      <c r="AL66" s="28"/>
      <c r="AM66" s="28"/>
      <c r="AN66" s="28"/>
      <c r="AO66" s="13"/>
      <c r="AP66" s="13"/>
      <c r="AQ66" s="28"/>
      <c r="AR66" s="28"/>
      <c r="AS66" s="31"/>
      <c r="AT66" s="31"/>
      <c r="AU66" s="31"/>
      <c r="AV66" s="33"/>
      <c r="AW66" s="33"/>
      <c r="AX66" s="33"/>
      <c r="AY66" s="28"/>
      <c r="AZ66" s="28"/>
      <c r="BA66" s="28"/>
      <c r="BB66" s="28"/>
      <c r="BC66" s="28"/>
      <c r="BD66" s="28"/>
      <c r="BE66" s="13"/>
      <c r="BF66" s="13"/>
    </row>
    <row r="67" spans="2:58" ht="15.75" customHeight="1" x14ac:dyDescent="0.4">
      <c r="B67" s="7" t="s">
        <v>10</v>
      </c>
    </row>
    <row r="68" spans="2:58" ht="15.75" customHeight="1" x14ac:dyDescent="0.4">
      <c r="C68" s="261" t="s">
        <v>171</v>
      </c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2"/>
      <c r="AA68" s="158" t="s">
        <v>130</v>
      </c>
      <c r="AB68" s="159"/>
      <c r="AC68" s="159"/>
      <c r="AD68" s="159"/>
      <c r="AE68" s="159"/>
      <c r="AF68" s="160"/>
      <c r="AG68" s="158" t="s">
        <v>131</v>
      </c>
      <c r="AH68" s="159"/>
      <c r="AI68" s="159"/>
      <c r="AJ68" s="159"/>
      <c r="AK68" s="159"/>
      <c r="AL68" s="160"/>
      <c r="AM68" s="158" t="s">
        <v>132</v>
      </c>
      <c r="AN68" s="159"/>
      <c r="AO68" s="159"/>
      <c r="AP68" s="159"/>
      <c r="AQ68" s="159"/>
      <c r="AR68" s="160"/>
      <c r="AS68" s="158" t="s">
        <v>154</v>
      </c>
      <c r="AT68" s="159"/>
      <c r="AU68" s="159"/>
      <c r="AV68" s="159"/>
      <c r="AW68" s="159"/>
      <c r="AX68" s="160"/>
    </row>
    <row r="69" spans="2:58" ht="15.75" customHeight="1" x14ac:dyDescent="0.4">
      <c r="B69" s="158" t="s">
        <v>61</v>
      </c>
      <c r="C69" s="160"/>
      <c r="D69" s="158" t="s">
        <v>155</v>
      </c>
      <c r="E69" s="159"/>
      <c r="F69" s="159"/>
      <c r="G69" s="159"/>
      <c r="H69" s="159"/>
      <c r="I69" s="159"/>
      <c r="J69" s="159"/>
      <c r="K69" s="159"/>
      <c r="L69" s="160"/>
      <c r="M69" s="227" t="s">
        <v>157</v>
      </c>
      <c r="N69" s="228"/>
      <c r="O69" s="228"/>
      <c r="P69" s="228"/>
      <c r="Q69" s="229"/>
      <c r="R69" s="158" t="s">
        <v>134</v>
      </c>
      <c r="S69" s="160"/>
      <c r="T69" s="158" t="s">
        <v>137</v>
      </c>
      <c r="U69" s="160"/>
      <c r="V69" s="158" t="s">
        <v>85</v>
      </c>
      <c r="W69" s="159"/>
      <c r="X69" s="159"/>
      <c r="Y69" s="159"/>
      <c r="Z69" s="160"/>
      <c r="AA69" s="158" t="s">
        <v>43</v>
      </c>
      <c r="AB69" s="159"/>
      <c r="AC69" s="160"/>
      <c r="AD69" s="158" t="s">
        <v>6</v>
      </c>
      <c r="AE69" s="159"/>
      <c r="AF69" s="160"/>
      <c r="AG69" s="158" t="s">
        <v>43</v>
      </c>
      <c r="AH69" s="159"/>
      <c r="AI69" s="160"/>
      <c r="AJ69" s="158" t="s">
        <v>6</v>
      </c>
      <c r="AK69" s="159"/>
      <c r="AL69" s="160"/>
      <c r="AM69" s="158" t="s">
        <v>43</v>
      </c>
      <c r="AN69" s="159"/>
      <c r="AO69" s="160"/>
      <c r="AP69" s="158" t="s">
        <v>6</v>
      </c>
      <c r="AQ69" s="159"/>
      <c r="AR69" s="160"/>
      <c r="AS69" s="158" t="s">
        <v>43</v>
      </c>
      <c r="AT69" s="159"/>
      <c r="AU69" s="160"/>
      <c r="AV69" s="158" t="s">
        <v>6</v>
      </c>
      <c r="AW69" s="159"/>
      <c r="AX69" s="160"/>
      <c r="AY69" s="158" t="s">
        <v>159</v>
      </c>
      <c r="AZ69" s="159"/>
      <c r="BA69" s="160"/>
      <c r="BB69" s="158" t="s">
        <v>4</v>
      </c>
      <c r="BC69" s="159"/>
      <c r="BD69" s="160"/>
      <c r="BE69" s="156" t="s">
        <v>137</v>
      </c>
      <c r="BF69" s="156"/>
    </row>
    <row r="70" spans="2:58" ht="15.75" customHeight="1" x14ac:dyDescent="0.4">
      <c r="B70" s="12">
        <v>1</v>
      </c>
      <c r="C70" s="15"/>
      <c r="D70" s="253" t="s">
        <v>173</v>
      </c>
      <c r="E70" s="254"/>
      <c r="F70" s="254"/>
      <c r="G70" s="254"/>
      <c r="H70" s="254"/>
      <c r="I70" s="254"/>
      <c r="J70" s="254"/>
      <c r="K70" s="254"/>
      <c r="L70" s="255"/>
      <c r="M70" s="231" t="s">
        <v>140</v>
      </c>
      <c r="N70" s="232"/>
      <c r="O70" s="232"/>
      <c r="P70" s="232"/>
      <c r="Q70" s="233"/>
      <c r="R70" s="263">
        <v>2</v>
      </c>
      <c r="S70" s="264"/>
      <c r="T70" s="240" t="s">
        <v>108</v>
      </c>
      <c r="U70" s="242"/>
      <c r="V70" s="240" t="s">
        <v>160</v>
      </c>
      <c r="W70" s="241"/>
      <c r="X70" s="241"/>
      <c r="Y70" s="241"/>
      <c r="Z70" s="242"/>
      <c r="AA70" s="247">
        <v>200000</v>
      </c>
      <c r="AB70" s="248"/>
      <c r="AC70" s="249"/>
      <c r="AD70" s="250">
        <f>AA70*R70</f>
        <v>400000</v>
      </c>
      <c r="AE70" s="251"/>
      <c r="AF70" s="252"/>
      <c r="AG70" s="250">
        <f>AA70*10/100</f>
        <v>20000</v>
      </c>
      <c r="AH70" s="251"/>
      <c r="AI70" s="252"/>
      <c r="AJ70" s="250">
        <f>AD70*10/100</f>
        <v>40000</v>
      </c>
      <c r="AK70" s="251"/>
      <c r="AL70" s="252"/>
      <c r="AM70" s="250">
        <f>AA70+AG70</f>
        <v>220000</v>
      </c>
      <c r="AN70" s="251"/>
      <c r="AO70" s="252"/>
      <c r="AP70" s="250">
        <f>AD70+AJ70</f>
        <v>440000</v>
      </c>
      <c r="AQ70" s="251"/>
      <c r="AR70" s="252"/>
      <c r="AS70" s="243">
        <f>IF($T$12="税込み",AM70,AA70)</f>
        <v>200000</v>
      </c>
      <c r="AT70" s="244"/>
      <c r="AU70" s="265"/>
      <c r="AV70" s="243">
        <f>IF($T$12="税込み",AP70,AD70)</f>
        <v>400000</v>
      </c>
      <c r="AW70" s="244"/>
      <c r="AX70" s="265"/>
      <c r="AY70" s="237">
        <v>44301</v>
      </c>
      <c r="AZ70" s="238"/>
      <c r="BA70" s="239"/>
      <c r="BB70" s="256">
        <f>IF(AY70="","",AY70)</f>
        <v>44301</v>
      </c>
      <c r="BC70" s="257"/>
      <c r="BD70" s="258"/>
      <c r="BE70" s="266" t="str">
        <f>IF(T70="式",R70&amp;T70,R70&amp;T70)</f>
        <v>2式</v>
      </c>
      <c r="BF70" s="266"/>
    </row>
    <row r="71" spans="2:58" ht="15.75" customHeight="1" x14ac:dyDescent="0.4">
      <c r="B71" s="12">
        <v>2</v>
      </c>
      <c r="C71" s="15"/>
      <c r="D71" s="253" t="s">
        <v>172</v>
      </c>
      <c r="E71" s="254"/>
      <c r="F71" s="254"/>
      <c r="G71" s="254"/>
      <c r="H71" s="254"/>
      <c r="I71" s="254"/>
      <c r="J71" s="254"/>
      <c r="K71" s="254"/>
      <c r="L71" s="255"/>
      <c r="M71" s="231" t="s">
        <v>140</v>
      </c>
      <c r="N71" s="232"/>
      <c r="O71" s="232"/>
      <c r="P71" s="232"/>
      <c r="Q71" s="233"/>
      <c r="R71" s="263">
        <v>1000</v>
      </c>
      <c r="S71" s="264"/>
      <c r="T71" s="240" t="s">
        <v>143</v>
      </c>
      <c r="U71" s="242"/>
      <c r="V71" s="240" t="s">
        <v>160</v>
      </c>
      <c r="W71" s="241"/>
      <c r="X71" s="241"/>
      <c r="Y71" s="241"/>
      <c r="Z71" s="242"/>
      <c r="AA71" s="247">
        <v>500</v>
      </c>
      <c r="AB71" s="248"/>
      <c r="AC71" s="249"/>
      <c r="AD71" s="250">
        <f>AA71*R71</f>
        <v>500000</v>
      </c>
      <c r="AE71" s="251"/>
      <c r="AF71" s="252"/>
      <c r="AG71" s="250">
        <f>AA71*10/100</f>
        <v>50</v>
      </c>
      <c r="AH71" s="251"/>
      <c r="AI71" s="252"/>
      <c r="AJ71" s="250">
        <f>AD71*10/100</f>
        <v>50000</v>
      </c>
      <c r="AK71" s="251"/>
      <c r="AL71" s="252"/>
      <c r="AM71" s="250">
        <f>AA71+AG71</f>
        <v>550</v>
      </c>
      <c r="AN71" s="251"/>
      <c r="AO71" s="252"/>
      <c r="AP71" s="250">
        <f>AD71+AJ71</f>
        <v>550000</v>
      </c>
      <c r="AQ71" s="251"/>
      <c r="AR71" s="252"/>
      <c r="AS71" s="243">
        <f>IF($T$12="税込み",AM71,AA71)</f>
        <v>500</v>
      </c>
      <c r="AT71" s="244"/>
      <c r="AU71" s="265"/>
      <c r="AV71" s="243">
        <f>IF($T$12="税込み",AP71,AD71)</f>
        <v>500000</v>
      </c>
      <c r="AW71" s="244"/>
      <c r="AX71" s="265"/>
      <c r="AY71" s="237">
        <v>44301</v>
      </c>
      <c r="AZ71" s="238"/>
      <c r="BA71" s="239"/>
      <c r="BB71" s="256">
        <f>IF(AY71="","",AY71)</f>
        <v>44301</v>
      </c>
      <c r="BC71" s="257"/>
      <c r="BD71" s="258"/>
      <c r="BE71" s="266" t="str">
        <f>IF(T71="式",R71&amp;T71,R71&amp;T71)</f>
        <v>1000部</v>
      </c>
      <c r="BF71" s="266"/>
    </row>
    <row r="72" spans="2:58" ht="15.75" customHeight="1" x14ac:dyDescent="0.4"/>
    <row r="73" spans="2:58" ht="15.75" customHeight="1" x14ac:dyDescent="0.4">
      <c r="B73" s="7" t="s">
        <v>162</v>
      </c>
    </row>
    <row r="74" spans="2:58" ht="15.75" customHeight="1" x14ac:dyDescent="0.4">
      <c r="B74" s="158" t="s">
        <v>61</v>
      </c>
      <c r="C74" s="160"/>
      <c r="D74" s="158" t="s">
        <v>155</v>
      </c>
      <c r="E74" s="159"/>
      <c r="F74" s="159"/>
      <c r="G74" s="159"/>
      <c r="H74" s="159"/>
      <c r="I74" s="159"/>
      <c r="J74" s="159"/>
      <c r="K74" s="159"/>
      <c r="L74" s="160"/>
      <c r="M74" s="158" t="s">
        <v>163</v>
      </c>
      <c r="N74" s="159"/>
      <c r="O74" s="159"/>
      <c r="P74" s="159"/>
      <c r="Q74" s="159"/>
      <c r="R74" s="159"/>
      <c r="S74" s="159"/>
      <c r="T74" s="159"/>
      <c r="U74" s="159"/>
      <c r="V74" s="160"/>
      <c r="W74" s="158" t="s">
        <v>165</v>
      </c>
      <c r="X74" s="159"/>
      <c r="Y74" s="159"/>
      <c r="Z74" s="159"/>
      <c r="AA74" s="159"/>
      <c r="AB74" s="159"/>
      <c r="AC74" s="159"/>
      <c r="AD74" s="159"/>
      <c r="AE74" s="159"/>
      <c r="AF74" s="160"/>
      <c r="AG74" s="158" t="s">
        <v>166</v>
      </c>
      <c r="AH74" s="159"/>
      <c r="AI74" s="159"/>
      <c r="AJ74" s="159"/>
      <c r="AK74" s="159"/>
      <c r="AL74" s="159"/>
      <c r="AM74" s="159"/>
      <c r="AN74" s="159"/>
      <c r="AO74" s="159"/>
      <c r="AP74" s="160"/>
    </row>
    <row r="75" spans="2:58" ht="15.75" customHeight="1" x14ac:dyDescent="0.4">
      <c r="B75" s="12">
        <v>1</v>
      </c>
      <c r="C75" s="15"/>
      <c r="D75" s="253" t="str">
        <f>D70</f>
        <v>パンフレットの作製</v>
      </c>
      <c r="E75" s="254"/>
      <c r="F75" s="254"/>
      <c r="G75" s="254"/>
      <c r="H75" s="254"/>
      <c r="I75" s="254"/>
      <c r="J75" s="254"/>
      <c r="K75" s="254"/>
      <c r="L75" s="255"/>
      <c r="M75" s="240" t="s">
        <v>169</v>
      </c>
      <c r="N75" s="241"/>
      <c r="O75" s="241"/>
      <c r="P75" s="241"/>
      <c r="Q75" s="241"/>
      <c r="R75" s="241"/>
      <c r="S75" s="241"/>
      <c r="T75" s="241"/>
      <c r="U75" s="241"/>
      <c r="V75" s="242"/>
      <c r="W75" s="240" t="s">
        <v>170</v>
      </c>
      <c r="X75" s="241"/>
      <c r="Y75" s="241"/>
      <c r="Z75" s="241"/>
      <c r="AA75" s="241"/>
      <c r="AB75" s="241"/>
      <c r="AC75" s="241"/>
      <c r="AD75" s="241"/>
      <c r="AE75" s="241"/>
      <c r="AF75" s="242"/>
      <c r="AG75" s="240" t="s">
        <v>168</v>
      </c>
      <c r="AH75" s="241"/>
      <c r="AI75" s="241"/>
      <c r="AJ75" s="241"/>
      <c r="AK75" s="241"/>
      <c r="AL75" s="241"/>
      <c r="AM75" s="241"/>
      <c r="AN75" s="241"/>
      <c r="AO75" s="241"/>
      <c r="AP75" s="242"/>
      <c r="AZ75" s="1" t="s">
        <v>169</v>
      </c>
    </row>
    <row r="76" spans="2:58" ht="15.75" customHeight="1" x14ac:dyDescent="0.4">
      <c r="B76" s="12">
        <v>2</v>
      </c>
      <c r="C76" s="15"/>
      <c r="D76" s="253" t="str">
        <f>D71</f>
        <v>チラシの作製</v>
      </c>
      <c r="E76" s="254"/>
      <c r="F76" s="254"/>
      <c r="G76" s="254"/>
      <c r="H76" s="254"/>
      <c r="I76" s="254"/>
      <c r="J76" s="254"/>
      <c r="K76" s="254"/>
      <c r="L76" s="255"/>
      <c r="M76" s="240" t="s">
        <v>169</v>
      </c>
      <c r="N76" s="241"/>
      <c r="O76" s="241"/>
      <c r="P76" s="241"/>
      <c r="Q76" s="241"/>
      <c r="R76" s="241"/>
      <c r="S76" s="241"/>
      <c r="T76" s="241"/>
      <c r="U76" s="241"/>
      <c r="V76" s="242"/>
      <c r="W76" s="240" t="s">
        <v>170</v>
      </c>
      <c r="X76" s="241"/>
      <c r="Y76" s="241"/>
      <c r="Z76" s="241"/>
      <c r="AA76" s="241"/>
      <c r="AB76" s="241"/>
      <c r="AC76" s="241"/>
      <c r="AD76" s="241"/>
      <c r="AE76" s="241"/>
      <c r="AF76" s="242"/>
      <c r="AG76" s="240" t="s">
        <v>16</v>
      </c>
      <c r="AH76" s="241"/>
      <c r="AI76" s="241"/>
      <c r="AJ76" s="241"/>
      <c r="AK76" s="241"/>
      <c r="AL76" s="241"/>
      <c r="AM76" s="241"/>
      <c r="AN76" s="241"/>
      <c r="AO76" s="241"/>
      <c r="AP76" s="242"/>
      <c r="AZ76" s="1" t="s">
        <v>167</v>
      </c>
    </row>
    <row r="77" spans="2:58" ht="15.75" customHeight="1" x14ac:dyDescent="0.4"/>
    <row r="78" spans="2:58" ht="15.75" customHeight="1" x14ac:dyDescent="0.4">
      <c r="B78" s="7" t="s">
        <v>219</v>
      </c>
      <c r="AA78" s="158" t="s">
        <v>130</v>
      </c>
      <c r="AB78" s="159"/>
      <c r="AC78" s="159"/>
      <c r="AD78" s="159"/>
      <c r="AE78" s="159"/>
      <c r="AF78" s="160"/>
      <c r="AG78" s="158" t="s">
        <v>131</v>
      </c>
      <c r="AH78" s="159"/>
      <c r="AI78" s="159"/>
      <c r="AJ78" s="159"/>
      <c r="AK78" s="159"/>
      <c r="AL78" s="160"/>
      <c r="AM78" s="158" t="s">
        <v>132</v>
      </c>
      <c r="AN78" s="159"/>
      <c r="AO78" s="159"/>
      <c r="AP78" s="159"/>
      <c r="AQ78" s="159"/>
      <c r="AR78" s="160"/>
      <c r="AY78" s="156" t="s">
        <v>71</v>
      </c>
      <c r="AZ78" s="156"/>
      <c r="BA78" s="156"/>
      <c r="BB78" s="156"/>
      <c r="BC78" s="156"/>
      <c r="BD78" s="156"/>
    </row>
    <row r="79" spans="2:58" ht="15.75" customHeight="1" x14ac:dyDescent="0.4">
      <c r="B79" s="158" t="s">
        <v>61</v>
      </c>
      <c r="C79" s="160"/>
      <c r="D79" s="158" t="s">
        <v>109</v>
      </c>
      <c r="E79" s="159"/>
      <c r="F79" s="159"/>
      <c r="G79" s="159"/>
      <c r="H79" s="159"/>
      <c r="I79" s="159"/>
      <c r="J79" s="159"/>
      <c r="K79" s="159"/>
      <c r="L79" s="160"/>
      <c r="M79" s="227" t="s">
        <v>174</v>
      </c>
      <c r="N79" s="228"/>
      <c r="O79" s="228"/>
      <c r="P79" s="228"/>
      <c r="Q79" s="229"/>
      <c r="R79" s="227" t="s">
        <v>11</v>
      </c>
      <c r="S79" s="228"/>
      <c r="T79" s="228"/>
      <c r="U79" s="228"/>
      <c r="V79" s="229"/>
      <c r="W79" s="158" t="s">
        <v>134</v>
      </c>
      <c r="X79" s="160"/>
      <c r="Y79" s="158" t="s">
        <v>137</v>
      </c>
      <c r="Z79" s="160"/>
      <c r="AA79" s="158" t="s">
        <v>43</v>
      </c>
      <c r="AB79" s="159"/>
      <c r="AC79" s="160"/>
      <c r="AD79" s="158" t="s">
        <v>6</v>
      </c>
      <c r="AE79" s="159"/>
      <c r="AF79" s="160"/>
      <c r="AG79" s="158" t="s">
        <v>43</v>
      </c>
      <c r="AH79" s="159"/>
      <c r="AI79" s="160"/>
      <c r="AJ79" s="158" t="s">
        <v>6</v>
      </c>
      <c r="AK79" s="159"/>
      <c r="AL79" s="160"/>
      <c r="AM79" s="158" t="s">
        <v>43</v>
      </c>
      <c r="AN79" s="159"/>
      <c r="AO79" s="160"/>
      <c r="AP79" s="158" t="s">
        <v>6</v>
      </c>
      <c r="AQ79" s="159"/>
      <c r="AR79" s="160"/>
      <c r="AS79" s="158" t="s">
        <v>175</v>
      </c>
      <c r="AT79" s="159"/>
      <c r="AU79" s="160"/>
      <c r="AV79" s="158" t="s">
        <v>4</v>
      </c>
      <c r="AW79" s="159"/>
      <c r="AX79" s="160"/>
      <c r="AY79" s="156" t="s">
        <v>43</v>
      </c>
      <c r="AZ79" s="156"/>
      <c r="BA79" s="156"/>
      <c r="BB79" s="156" t="s">
        <v>6</v>
      </c>
      <c r="BC79" s="156"/>
      <c r="BD79" s="156"/>
      <c r="BE79" s="156" t="s">
        <v>137</v>
      </c>
      <c r="BF79" s="156"/>
    </row>
    <row r="80" spans="2:58" ht="15.75" customHeight="1" x14ac:dyDescent="0.4">
      <c r="B80" s="12">
        <v>1</v>
      </c>
      <c r="C80" s="15"/>
      <c r="D80" s="253" t="s">
        <v>118</v>
      </c>
      <c r="E80" s="254"/>
      <c r="F80" s="254"/>
      <c r="G80" s="254"/>
      <c r="H80" s="254"/>
      <c r="I80" s="254"/>
      <c r="J80" s="254"/>
      <c r="K80" s="254"/>
      <c r="L80" s="255"/>
      <c r="M80" s="231" t="s">
        <v>140</v>
      </c>
      <c r="N80" s="232"/>
      <c r="O80" s="232"/>
      <c r="P80" s="232"/>
      <c r="Q80" s="233"/>
      <c r="R80" s="231" t="s">
        <v>176</v>
      </c>
      <c r="S80" s="232"/>
      <c r="T80" s="232"/>
      <c r="U80" s="232"/>
      <c r="V80" s="233"/>
      <c r="W80" s="240">
        <v>1</v>
      </c>
      <c r="X80" s="242"/>
      <c r="Y80" s="240" t="s">
        <v>177</v>
      </c>
      <c r="Z80" s="242"/>
      <c r="AA80" s="247">
        <v>20000</v>
      </c>
      <c r="AB80" s="248"/>
      <c r="AC80" s="249"/>
      <c r="AD80" s="250">
        <f>AA80*W80</f>
        <v>20000</v>
      </c>
      <c r="AE80" s="251"/>
      <c r="AF80" s="252"/>
      <c r="AG80" s="250">
        <f>AA80*10/100</f>
        <v>2000</v>
      </c>
      <c r="AH80" s="251"/>
      <c r="AI80" s="252"/>
      <c r="AJ80" s="250">
        <f>AG80*10/100</f>
        <v>200</v>
      </c>
      <c r="AK80" s="251"/>
      <c r="AL80" s="252"/>
      <c r="AM80" s="250">
        <f>AA80+AG80</f>
        <v>22000</v>
      </c>
      <c r="AN80" s="251"/>
      <c r="AO80" s="252"/>
      <c r="AP80" s="250">
        <f>AD80+AJ80</f>
        <v>20200</v>
      </c>
      <c r="AQ80" s="251"/>
      <c r="AR80" s="252"/>
      <c r="AS80" s="237">
        <v>44301</v>
      </c>
      <c r="AT80" s="238"/>
      <c r="AU80" s="239"/>
      <c r="AV80" s="256">
        <f>IF(AS80="","",AS80)</f>
        <v>44301</v>
      </c>
      <c r="AW80" s="257"/>
      <c r="AX80" s="258"/>
      <c r="AY80" s="259">
        <f>IF($T$12="税込み",AM80,AA80)</f>
        <v>20000</v>
      </c>
      <c r="AZ80" s="259"/>
      <c r="BA80" s="259"/>
      <c r="BB80" s="259">
        <f>IF($T$12="税込み",AP80,AD80)</f>
        <v>20000</v>
      </c>
      <c r="BC80" s="259"/>
      <c r="BD80" s="259"/>
      <c r="BE80" s="156" t="str">
        <f>IF(Y80="式",W80&amp;Y80,W80&amp;Y80)</f>
        <v>1冊</v>
      </c>
      <c r="BF80" s="156"/>
    </row>
    <row r="81" spans="2:59" ht="15.75" customHeight="1" x14ac:dyDescent="0.4">
      <c r="B81" s="12">
        <v>2</v>
      </c>
      <c r="C81" s="15"/>
      <c r="D81" s="253" t="s">
        <v>156</v>
      </c>
      <c r="E81" s="254"/>
      <c r="F81" s="254"/>
      <c r="G81" s="254"/>
      <c r="H81" s="254"/>
      <c r="I81" s="254"/>
      <c r="J81" s="254"/>
      <c r="K81" s="254"/>
      <c r="L81" s="255"/>
      <c r="M81" s="231" t="s">
        <v>140</v>
      </c>
      <c r="N81" s="232"/>
      <c r="O81" s="232"/>
      <c r="P81" s="232"/>
      <c r="Q81" s="233"/>
      <c r="R81" s="231" t="s">
        <v>176</v>
      </c>
      <c r="S81" s="232"/>
      <c r="T81" s="232"/>
      <c r="U81" s="232"/>
      <c r="V81" s="233"/>
      <c r="W81" s="240">
        <v>1</v>
      </c>
      <c r="X81" s="242"/>
      <c r="Y81" s="240" t="s">
        <v>82</v>
      </c>
      <c r="Z81" s="242"/>
      <c r="AA81" s="247">
        <v>300000</v>
      </c>
      <c r="AB81" s="248"/>
      <c r="AC81" s="249"/>
      <c r="AD81" s="250">
        <f>AA81*W81</f>
        <v>300000</v>
      </c>
      <c r="AE81" s="251"/>
      <c r="AF81" s="252"/>
      <c r="AG81" s="250">
        <f>AA81*10/100</f>
        <v>30000</v>
      </c>
      <c r="AH81" s="251"/>
      <c r="AI81" s="252"/>
      <c r="AJ81" s="250">
        <f>AG81*10/100</f>
        <v>3000</v>
      </c>
      <c r="AK81" s="251"/>
      <c r="AL81" s="252"/>
      <c r="AM81" s="250">
        <f>AA81+AG81</f>
        <v>330000</v>
      </c>
      <c r="AN81" s="251"/>
      <c r="AO81" s="252"/>
      <c r="AP81" s="250">
        <f>AD81+AJ81</f>
        <v>303000</v>
      </c>
      <c r="AQ81" s="251"/>
      <c r="AR81" s="252"/>
      <c r="AS81" s="237">
        <v>44301</v>
      </c>
      <c r="AT81" s="238"/>
      <c r="AU81" s="239"/>
      <c r="AV81" s="256">
        <f>IF(AS81="","",AS81)</f>
        <v>44301</v>
      </c>
      <c r="AW81" s="257"/>
      <c r="AX81" s="258"/>
      <c r="AY81" s="259">
        <f>IF($T$12="税込み",AM81,AA81)</f>
        <v>300000</v>
      </c>
      <c r="AZ81" s="259"/>
      <c r="BA81" s="259"/>
      <c r="BB81" s="259">
        <f>IF($T$12="税込み",AP81,AD81)</f>
        <v>300000</v>
      </c>
      <c r="BC81" s="259"/>
      <c r="BD81" s="259"/>
      <c r="BE81" s="156" t="str">
        <f>IF(Y81="式",W81&amp;Y81,W81&amp;Y81)</f>
        <v>1台</v>
      </c>
      <c r="BF81" s="156"/>
    </row>
    <row r="82" spans="2:59" ht="15.75" customHeight="1" x14ac:dyDescent="0.4"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2:59" ht="15.75" customHeight="1" x14ac:dyDescent="0.4">
      <c r="B83" s="4" t="s">
        <v>22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2:59" ht="15.75" hidden="1" customHeight="1" x14ac:dyDescent="0.4"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2:59" ht="15.75" customHeight="1" x14ac:dyDescent="0.4">
      <c r="B85" s="4"/>
      <c r="C85" s="260" t="s">
        <v>133</v>
      </c>
      <c r="D85" s="169"/>
      <c r="E85" s="169"/>
      <c r="F85" s="169"/>
      <c r="G85" s="169"/>
      <c r="H85" s="169"/>
      <c r="I85" s="169"/>
      <c r="J85" s="169"/>
      <c r="K85" s="169"/>
      <c r="L85" s="170"/>
      <c r="M85" s="171" t="s">
        <v>179</v>
      </c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  <c r="AK85" s="173"/>
      <c r="AL85" s="173"/>
      <c r="AM85" s="173"/>
      <c r="AN85" s="173"/>
      <c r="AO85" s="173"/>
      <c r="AP85" s="173"/>
      <c r="AQ85" s="173"/>
      <c r="AR85" s="173"/>
      <c r="AS85" s="173"/>
      <c r="AT85" s="173"/>
      <c r="AU85" s="173"/>
      <c r="AV85" s="173"/>
      <c r="AW85" s="173"/>
      <c r="AX85" s="173"/>
      <c r="AY85" s="173"/>
      <c r="AZ85" s="173"/>
      <c r="BA85" s="174"/>
      <c r="BB85" s="4"/>
      <c r="BC85" s="4"/>
      <c r="BD85" s="4"/>
      <c r="BE85" s="4"/>
      <c r="BF85" s="4"/>
    </row>
    <row r="86" spans="2:59" ht="15.75" customHeight="1" x14ac:dyDescent="0.4">
      <c r="B86" s="4"/>
      <c r="C86" s="325" t="str">
        <f>D80</f>
        <v>医学図書</v>
      </c>
      <c r="D86" s="326"/>
      <c r="E86" s="326"/>
      <c r="F86" s="326"/>
      <c r="G86" s="326"/>
      <c r="H86" s="326"/>
      <c r="I86" s="326"/>
      <c r="J86" s="326"/>
      <c r="K86" s="326"/>
      <c r="L86" s="327"/>
      <c r="M86" s="331"/>
      <c r="N86" s="332"/>
      <c r="O86" s="332"/>
      <c r="P86" s="332"/>
      <c r="Q86" s="332"/>
      <c r="R86" s="332"/>
      <c r="S86" s="332"/>
      <c r="T86" s="332"/>
      <c r="U86" s="332"/>
      <c r="V86" s="332"/>
      <c r="W86" s="332"/>
      <c r="X86" s="332"/>
      <c r="Y86" s="332"/>
      <c r="Z86" s="332"/>
      <c r="AA86" s="332"/>
      <c r="AB86" s="332"/>
      <c r="AC86" s="332"/>
      <c r="AD86" s="332"/>
      <c r="AE86" s="332"/>
      <c r="AF86" s="332"/>
      <c r="AG86" s="332"/>
      <c r="AH86" s="332"/>
      <c r="AI86" s="332"/>
      <c r="AJ86" s="332"/>
      <c r="AK86" s="332"/>
      <c r="AL86" s="332"/>
      <c r="AM86" s="332"/>
      <c r="AN86" s="332"/>
      <c r="AO86" s="332"/>
      <c r="AP86" s="332"/>
      <c r="AQ86" s="332"/>
      <c r="AR86" s="332"/>
      <c r="AS86" s="332"/>
      <c r="AT86" s="332"/>
      <c r="AU86" s="332"/>
      <c r="AV86" s="332"/>
      <c r="AW86" s="332"/>
      <c r="AX86" s="332"/>
      <c r="AY86" s="332"/>
      <c r="AZ86" s="332"/>
      <c r="BA86" s="333"/>
      <c r="BB86" s="4"/>
      <c r="BC86" s="4"/>
      <c r="BD86" s="4"/>
      <c r="BE86" s="4"/>
      <c r="BF86" s="4"/>
    </row>
    <row r="87" spans="2:59" ht="15.75" customHeight="1" x14ac:dyDescent="0.4">
      <c r="B87" s="4"/>
      <c r="C87" s="328"/>
      <c r="D87" s="329"/>
      <c r="E87" s="329"/>
      <c r="F87" s="329"/>
      <c r="G87" s="329"/>
      <c r="H87" s="329"/>
      <c r="I87" s="329"/>
      <c r="J87" s="329"/>
      <c r="K87" s="329"/>
      <c r="L87" s="330"/>
      <c r="M87" s="334"/>
      <c r="N87" s="335"/>
      <c r="O87" s="335"/>
      <c r="P87" s="335"/>
      <c r="Q87" s="335"/>
      <c r="R87" s="335"/>
      <c r="S87" s="335"/>
      <c r="T87" s="335"/>
      <c r="U87" s="335"/>
      <c r="V87" s="335"/>
      <c r="W87" s="335"/>
      <c r="X87" s="335"/>
      <c r="Y87" s="335"/>
      <c r="Z87" s="335"/>
      <c r="AA87" s="335"/>
      <c r="AB87" s="335"/>
      <c r="AC87" s="335"/>
      <c r="AD87" s="335"/>
      <c r="AE87" s="335"/>
      <c r="AF87" s="335"/>
      <c r="AG87" s="335"/>
      <c r="AH87" s="335"/>
      <c r="AI87" s="335"/>
      <c r="AJ87" s="335"/>
      <c r="AK87" s="335"/>
      <c r="AL87" s="335"/>
      <c r="AM87" s="335"/>
      <c r="AN87" s="335"/>
      <c r="AO87" s="335"/>
      <c r="AP87" s="335"/>
      <c r="AQ87" s="335"/>
      <c r="AR87" s="335"/>
      <c r="AS87" s="335"/>
      <c r="AT87" s="335"/>
      <c r="AU87" s="335"/>
      <c r="AV87" s="335"/>
      <c r="AW87" s="335"/>
      <c r="AX87" s="335"/>
      <c r="AY87" s="335"/>
      <c r="AZ87" s="335"/>
      <c r="BA87" s="336"/>
      <c r="BB87" s="4"/>
      <c r="BC87" s="4"/>
      <c r="BD87" s="4"/>
      <c r="BE87" s="4"/>
      <c r="BF87" s="4"/>
    </row>
    <row r="88" spans="2:59" ht="15.75" customHeight="1" x14ac:dyDescent="0.4">
      <c r="B88" s="4"/>
      <c r="C88" s="325" t="str">
        <f>D81</f>
        <v>空気清浄機</v>
      </c>
      <c r="D88" s="326"/>
      <c r="E88" s="326"/>
      <c r="F88" s="326"/>
      <c r="G88" s="326"/>
      <c r="H88" s="326"/>
      <c r="I88" s="326"/>
      <c r="J88" s="326"/>
      <c r="K88" s="326"/>
      <c r="L88" s="327"/>
      <c r="M88" s="331"/>
      <c r="N88" s="332"/>
      <c r="O88" s="332"/>
      <c r="P88" s="332"/>
      <c r="Q88" s="332"/>
      <c r="R88" s="332"/>
      <c r="S88" s="332"/>
      <c r="T88" s="332"/>
      <c r="U88" s="332"/>
      <c r="V88" s="332"/>
      <c r="W88" s="332"/>
      <c r="X88" s="332"/>
      <c r="Y88" s="332"/>
      <c r="Z88" s="332"/>
      <c r="AA88" s="332"/>
      <c r="AB88" s="332"/>
      <c r="AC88" s="332"/>
      <c r="AD88" s="332"/>
      <c r="AE88" s="332"/>
      <c r="AF88" s="332"/>
      <c r="AG88" s="332"/>
      <c r="AH88" s="332"/>
      <c r="AI88" s="332"/>
      <c r="AJ88" s="332"/>
      <c r="AK88" s="332"/>
      <c r="AL88" s="332"/>
      <c r="AM88" s="332"/>
      <c r="AN88" s="332"/>
      <c r="AO88" s="332"/>
      <c r="AP88" s="332"/>
      <c r="AQ88" s="332"/>
      <c r="AR88" s="332"/>
      <c r="AS88" s="332"/>
      <c r="AT88" s="332"/>
      <c r="AU88" s="332"/>
      <c r="AV88" s="332"/>
      <c r="AW88" s="332"/>
      <c r="AX88" s="332"/>
      <c r="AY88" s="332"/>
      <c r="AZ88" s="332"/>
      <c r="BA88" s="333"/>
      <c r="BB88" s="4"/>
      <c r="BC88" s="4"/>
      <c r="BD88" s="4"/>
      <c r="BE88" s="4"/>
      <c r="BF88" s="4"/>
    </row>
    <row r="89" spans="2:59" ht="15.75" customHeight="1" x14ac:dyDescent="0.4">
      <c r="B89" s="4"/>
      <c r="C89" s="328"/>
      <c r="D89" s="329"/>
      <c r="E89" s="329"/>
      <c r="F89" s="329"/>
      <c r="G89" s="329"/>
      <c r="H89" s="329"/>
      <c r="I89" s="329"/>
      <c r="J89" s="329"/>
      <c r="K89" s="329"/>
      <c r="L89" s="330"/>
      <c r="M89" s="334"/>
      <c r="N89" s="335"/>
      <c r="O89" s="335"/>
      <c r="P89" s="335"/>
      <c r="Q89" s="335"/>
      <c r="R89" s="335"/>
      <c r="S89" s="335"/>
      <c r="T89" s="335"/>
      <c r="U89" s="335"/>
      <c r="V89" s="335"/>
      <c r="W89" s="335"/>
      <c r="X89" s="335"/>
      <c r="Y89" s="335"/>
      <c r="Z89" s="335"/>
      <c r="AA89" s="335"/>
      <c r="AB89" s="335"/>
      <c r="AC89" s="335"/>
      <c r="AD89" s="335"/>
      <c r="AE89" s="335"/>
      <c r="AF89" s="335"/>
      <c r="AG89" s="335"/>
      <c r="AH89" s="335"/>
      <c r="AI89" s="335"/>
      <c r="AJ89" s="335"/>
      <c r="AK89" s="335"/>
      <c r="AL89" s="335"/>
      <c r="AM89" s="335"/>
      <c r="AN89" s="335"/>
      <c r="AO89" s="335"/>
      <c r="AP89" s="335"/>
      <c r="AQ89" s="335"/>
      <c r="AR89" s="335"/>
      <c r="AS89" s="335"/>
      <c r="AT89" s="335"/>
      <c r="AU89" s="335"/>
      <c r="AV89" s="335"/>
      <c r="AW89" s="335"/>
      <c r="AX89" s="335"/>
      <c r="AY89" s="335"/>
      <c r="AZ89" s="335"/>
      <c r="BA89" s="336"/>
      <c r="BB89" s="4"/>
      <c r="BC89" s="4"/>
      <c r="BD89" s="4"/>
      <c r="BE89" s="4"/>
      <c r="BF89" s="4"/>
    </row>
    <row r="90" spans="2:59" ht="15.75" customHeight="1" x14ac:dyDescent="0.4">
      <c r="B90" s="4"/>
      <c r="C90" s="325"/>
      <c r="D90" s="326"/>
      <c r="E90" s="326"/>
      <c r="F90" s="326"/>
      <c r="G90" s="326"/>
      <c r="H90" s="326"/>
      <c r="I90" s="326"/>
      <c r="J90" s="326"/>
      <c r="K90" s="326"/>
      <c r="L90" s="327"/>
      <c r="M90" s="331"/>
      <c r="N90" s="332"/>
      <c r="O90" s="332"/>
      <c r="P90" s="332"/>
      <c r="Q90" s="332"/>
      <c r="R90" s="332"/>
      <c r="S90" s="332"/>
      <c r="T90" s="332"/>
      <c r="U90" s="332"/>
      <c r="V90" s="332"/>
      <c r="W90" s="332"/>
      <c r="X90" s="332"/>
      <c r="Y90" s="332"/>
      <c r="Z90" s="332"/>
      <c r="AA90" s="332"/>
      <c r="AB90" s="332"/>
      <c r="AC90" s="332"/>
      <c r="AD90" s="332"/>
      <c r="AE90" s="332"/>
      <c r="AF90" s="332"/>
      <c r="AG90" s="332"/>
      <c r="AH90" s="332"/>
      <c r="AI90" s="332"/>
      <c r="AJ90" s="332"/>
      <c r="AK90" s="332"/>
      <c r="AL90" s="332"/>
      <c r="AM90" s="332"/>
      <c r="AN90" s="332"/>
      <c r="AO90" s="332"/>
      <c r="AP90" s="332"/>
      <c r="AQ90" s="332"/>
      <c r="AR90" s="332"/>
      <c r="AS90" s="332"/>
      <c r="AT90" s="332"/>
      <c r="AU90" s="332"/>
      <c r="AV90" s="332"/>
      <c r="AW90" s="332"/>
      <c r="AX90" s="332"/>
      <c r="AY90" s="332"/>
      <c r="AZ90" s="332"/>
      <c r="BA90" s="333"/>
      <c r="BB90" s="4"/>
      <c r="BC90" s="4"/>
      <c r="BD90" s="4"/>
      <c r="BE90" s="4"/>
      <c r="BF90" s="4"/>
    </row>
    <row r="91" spans="2:59" ht="15.75" customHeight="1" x14ac:dyDescent="0.4">
      <c r="B91" s="4"/>
      <c r="C91" s="340"/>
      <c r="D91" s="341"/>
      <c r="E91" s="341"/>
      <c r="F91" s="341"/>
      <c r="G91" s="341"/>
      <c r="H91" s="341"/>
      <c r="I91" s="341"/>
      <c r="J91" s="341"/>
      <c r="K91" s="341"/>
      <c r="L91" s="342"/>
      <c r="M91" s="343"/>
      <c r="N91" s="344"/>
      <c r="O91" s="344"/>
      <c r="P91" s="344"/>
      <c r="Q91" s="344"/>
      <c r="R91" s="344"/>
      <c r="S91" s="344"/>
      <c r="T91" s="344"/>
      <c r="U91" s="344"/>
      <c r="V91" s="344"/>
      <c r="W91" s="344"/>
      <c r="X91" s="344"/>
      <c r="Y91" s="344"/>
      <c r="Z91" s="344"/>
      <c r="AA91" s="344"/>
      <c r="AB91" s="344"/>
      <c r="AC91" s="344"/>
      <c r="AD91" s="344"/>
      <c r="AE91" s="344"/>
      <c r="AF91" s="344"/>
      <c r="AG91" s="344"/>
      <c r="AH91" s="344"/>
      <c r="AI91" s="344"/>
      <c r="AJ91" s="344"/>
      <c r="AK91" s="344"/>
      <c r="AL91" s="344"/>
      <c r="AM91" s="344"/>
      <c r="AN91" s="344"/>
      <c r="AO91" s="344"/>
      <c r="AP91" s="344"/>
      <c r="AQ91" s="344"/>
      <c r="AR91" s="344"/>
      <c r="AS91" s="344"/>
      <c r="AT91" s="344"/>
      <c r="AU91" s="344"/>
      <c r="AV91" s="344"/>
      <c r="AW91" s="344"/>
      <c r="AX91" s="344"/>
      <c r="AY91" s="344"/>
      <c r="AZ91" s="344"/>
      <c r="BA91" s="345"/>
      <c r="BB91" s="4"/>
      <c r="BC91" s="4"/>
      <c r="BD91" s="4"/>
      <c r="BE91" s="4"/>
      <c r="BF91" s="4"/>
    </row>
    <row r="92" spans="2:59" ht="15.75" customHeight="1" x14ac:dyDescent="0.4"/>
    <row r="93" spans="2:59" ht="15.75" customHeight="1" x14ac:dyDescent="0.4">
      <c r="B93" s="7" t="s">
        <v>190</v>
      </c>
    </row>
    <row r="94" spans="2:59" ht="19.5" customHeight="1" x14ac:dyDescent="0.4">
      <c r="C94" s="164" t="s">
        <v>158</v>
      </c>
      <c r="D94" s="164"/>
      <c r="E94" s="164"/>
      <c r="F94" s="164"/>
      <c r="G94" s="164"/>
      <c r="H94" s="164"/>
      <c r="I94" s="164"/>
      <c r="J94" s="164"/>
      <c r="K94" s="164"/>
      <c r="L94" s="164"/>
      <c r="M94" s="164"/>
    </row>
    <row r="95" spans="2:59" ht="19.5" customHeight="1" x14ac:dyDescent="0.4">
      <c r="N95" s="158" t="s">
        <v>97</v>
      </c>
      <c r="O95" s="159"/>
      <c r="P95" s="159"/>
      <c r="Q95" s="159"/>
      <c r="R95" s="159"/>
      <c r="S95" s="160"/>
      <c r="T95" s="158" t="s">
        <v>45</v>
      </c>
      <c r="U95" s="159"/>
      <c r="V95" s="159"/>
      <c r="W95" s="160"/>
    </row>
    <row r="96" spans="2:59" ht="19.5" customHeight="1" x14ac:dyDescent="0.4">
      <c r="B96" s="5">
        <v>0</v>
      </c>
      <c r="C96" s="156" t="s">
        <v>182</v>
      </c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 t="s">
        <v>183</v>
      </c>
      <c r="O96" s="156"/>
      <c r="P96" s="156"/>
      <c r="Q96" s="156" t="s">
        <v>184</v>
      </c>
      <c r="R96" s="156"/>
      <c r="S96" s="156"/>
      <c r="T96" s="156" t="s">
        <v>77</v>
      </c>
      <c r="U96" s="156"/>
      <c r="V96" s="156"/>
      <c r="W96" s="156"/>
      <c r="X96" s="156" t="s">
        <v>23</v>
      </c>
      <c r="Y96" s="156"/>
      <c r="Z96" s="156"/>
      <c r="AA96" s="156"/>
      <c r="AB96" s="156" t="s">
        <v>186</v>
      </c>
      <c r="AC96" s="156"/>
      <c r="AD96" s="156"/>
      <c r="AE96" s="156"/>
      <c r="AF96" s="227" t="s">
        <v>195</v>
      </c>
      <c r="AG96" s="228"/>
      <c r="AH96" s="228"/>
      <c r="AI96" s="229"/>
      <c r="AJ96" s="227" t="s">
        <v>216</v>
      </c>
      <c r="AK96" s="228"/>
      <c r="AL96" s="228"/>
      <c r="AM96" s="229"/>
      <c r="AN96" s="227" t="s">
        <v>197</v>
      </c>
      <c r="AO96" s="228"/>
      <c r="AP96" s="228"/>
      <c r="AQ96" s="229"/>
      <c r="AR96" s="227" t="s">
        <v>204</v>
      </c>
      <c r="AS96" s="228"/>
      <c r="AT96" s="228"/>
      <c r="AU96" s="229"/>
      <c r="AV96" s="279" t="s">
        <v>214</v>
      </c>
      <c r="AW96" s="279"/>
      <c r="AX96" s="279"/>
      <c r="AY96" s="279"/>
      <c r="AZ96" s="280" t="s">
        <v>209</v>
      </c>
      <c r="BA96" s="281"/>
      <c r="BB96" s="281"/>
      <c r="BC96" s="282"/>
      <c r="BD96" s="279" t="s">
        <v>93</v>
      </c>
      <c r="BE96" s="279"/>
      <c r="BF96" s="279"/>
      <c r="BG96" s="279"/>
    </row>
    <row r="97" spans="2:67" ht="19.5" customHeight="1" x14ac:dyDescent="0.4">
      <c r="B97" s="5">
        <v>1</v>
      </c>
      <c r="C97" s="157" t="s">
        <v>196</v>
      </c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267">
        <v>44473</v>
      </c>
      <c r="O97" s="267"/>
      <c r="P97" s="267"/>
      <c r="Q97" s="267">
        <v>44474</v>
      </c>
      <c r="R97" s="267"/>
      <c r="S97" s="267"/>
      <c r="T97" s="268" t="s">
        <v>73</v>
      </c>
      <c r="U97" s="268"/>
      <c r="V97" s="268"/>
      <c r="W97" s="268"/>
      <c r="X97" s="269" t="s">
        <v>198</v>
      </c>
      <c r="Y97" s="269"/>
      <c r="Z97" s="269"/>
      <c r="AA97" s="269"/>
      <c r="AB97" s="167">
        <v>40000</v>
      </c>
      <c r="AC97" s="167"/>
      <c r="AD97" s="167"/>
      <c r="AE97" s="167"/>
      <c r="AF97" s="270">
        <v>10000</v>
      </c>
      <c r="AG97" s="271"/>
      <c r="AH97" s="271"/>
      <c r="AI97" s="272"/>
      <c r="AJ97" s="273">
        <f>AB97</f>
        <v>40000</v>
      </c>
      <c r="AK97" s="274"/>
      <c r="AL97" s="274"/>
      <c r="AM97" s="275"/>
      <c r="AN97" s="276">
        <f>IF(T97="","",AJ97-AR97)</f>
        <v>38000</v>
      </c>
      <c r="AO97" s="277"/>
      <c r="AP97" s="277"/>
      <c r="AQ97" s="278"/>
      <c r="AR97" s="270">
        <v>2000</v>
      </c>
      <c r="AS97" s="271"/>
      <c r="AT97" s="271"/>
      <c r="AU97" s="272"/>
      <c r="AV97" s="283">
        <f>AF97</f>
        <v>10000</v>
      </c>
      <c r="AW97" s="156"/>
      <c r="AX97" s="156"/>
      <c r="AY97" s="156"/>
      <c r="AZ97" s="273">
        <f>IF(T97="","",AV97-BD97)</f>
        <v>5000</v>
      </c>
      <c r="BA97" s="274"/>
      <c r="BB97" s="274"/>
      <c r="BC97" s="275"/>
      <c r="BD97" s="284">
        <v>5000</v>
      </c>
      <c r="BE97" s="284"/>
      <c r="BF97" s="284"/>
      <c r="BG97" s="284"/>
    </row>
    <row r="98" spans="2:67" ht="19.5" customHeight="1" x14ac:dyDescent="0.4">
      <c r="B98" s="5">
        <v>2</v>
      </c>
      <c r="C98" s="157" t="s">
        <v>196</v>
      </c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267">
        <v>44473</v>
      </c>
      <c r="O98" s="267"/>
      <c r="P98" s="267"/>
      <c r="Q98" s="267">
        <v>44474</v>
      </c>
      <c r="R98" s="267"/>
      <c r="S98" s="267"/>
      <c r="T98" s="268" t="s">
        <v>73</v>
      </c>
      <c r="U98" s="268"/>
      <c r="V98" s="268"/>
      <c r="W98" s="268"/>
      <c r="X98" s="269" t="s">
        <v>199</v>
      </c>
      <c r="Y98" s="269"/>
      <c r="Z98" s="269"/>
      <c r="AA98" s="269"/>
      <c r="AB98" s="167">
        <v>34000</v>
      </c>
      <c r="AC98" s="167"/>
      <c r="AD98" s="167"/>
      <c r="AE98" s="167"/>
      <c r="AF98" s="270">
        <v>10000</v>
      </c>
      <c r="AG98" s="271"/>
      <c r="AH98" s="271"/>
      <c r="AI98" s="272"/>
      <c r="AJ98" s="273">
        <f>AB98</f>
        <v>34000</v>
      </c>
      <c r="AK98" s="274"/>
      <c r="AL98" s="274"/>
      <c r="AM98" s="275"/>
      <c r="AN98" s="276">
        <f>IF(T98="","",AJ98-AR98)</f>
        <v>32000</v>
      </c>
      <c r="AO98" s="277"/>
      <c r="AP98" s="277"/>
      <c r="AQ98" s="278"/>
      <c r="AR98" s="270">
        <v>2000</v>
      </c>
      <c r="AS98" s="271"/>
      <c r="AT98" s="271"/>
      <c r="AU98" s="272"/>
      <c r="AV98" s="283">
        <f>AF98</f>
        <v>10000</v>
      </c>
      <c r="AW98" s="156"/>
      <c r="AX98" s="156"/>
      <c r="AY98" s="156"/>
      <c r="AZ98" s="273">
        <f>IF(T97="","",AV98-BD98)</f>
        <v>5000</v>
      </c>
      <c r="BA98" s="274"/>
      <c r="BB98" s="274"/>
      <c r="BC98" s="275"/>
      <c r="BD98" s="284">
        <v>5000</v>
      </c>
      <c r="BE98" s="284"/>
      <c r="BF98" s="284"/>
      <c r="BG98" s="284"/>
    </row>
    <row r="99" spans="2:67" ht="19.5" customHeight="1" x14ac:dyDescent="0.4"/>
    <row r="100" spans="2:67" ht="19.5" customHeight="1" x14ac:dyDescent="0.4">
      <c r="N100" s="156" t="s">
        <v>97</v>
      </c>
      <c r="O100" s="156"/>
      <c r="P100" s="156"/>
      <c r="Q100" s="156"/>
      <c r="R100" s="156"/>
      <c r="S100" s="156"/>
      <c r="T100" s="266" t="s">
        <v>5</v>
      </c>
      <c r="U100" s="266"/>
      <c r="V100" s="266"/>
      <c r="W100" s="266"/>
      <c r="AN100" s="156" t="s">
        <v>181</v>
      </c>
      <c r="AO100" s="156"/>
      <c r="AP100" s="156"/>
      <c r="AQ100" s="156"/>
      <c r="AR100" s="156"/>
      <c r="AS100" s="156"/>
      <c r="AT100" s="156"/>
      <c r="AU100" s="156"/>
      <c r="AV100" s="156"/>
      <c r="AW100" s="156"/>
      <c r="AX100" s="156"/>
      <c r="AY100" s="156"/>
    </row>
    <row r="101" spans="2:67" ht="19.5" customHeight="1" x14ac:dyDescent="0.4">
      <c r="B101" s="5"/>
      <c r="C101" s="156" t="s">
        <v>182</v>
      </c>
      <c r="D101" s="156"/>
      <c r="E101" s="156"/>
      <c r="F101" s="156"/>
      <c r="G101" s="156"/>
      <c r="H101" s="156"/>
      <c r="I101" s="156"/>
      <c r="J101" s="156"/>
      <c r="K101" s="156"/>
      <c r="L101" s="156"/>
      <c r="M101" s="156"/>
      <c r="N101" s="156" t="s">
        <v>183</v>
      </c>
      <c r="O101" s="156"/>
      <c r="P101" s="156"/>
      <c r="Q101" s="156" t="s">
        <v>184</v>
      </c>
      <c r="R101" s="156"/>
      <c r="S101" s="156"/>
      <c r="T101" s="156" t="s">
        <v>212</v>
      </c>
      <c r="U101" s="156"/>
      <c r="V101" s="156"/>
      <c r="W101" s="156"/>
      <c r="X101" s="156" t="s">
        <v>200</v>
      </c>
      <c r="Y101" s="156"/>
      <c r="Z101" s="156"/>
      <c r="AA101" s="156"/>
      <c r="AB101" s="266" t="s">
        <v>217</v>
      </c>
      <c r="AC101" s="266"/>
      <c r="AD101" s="266"/>
      <c r="AE101" s="266"/>
      <c r="AF101" s="266" t="s">
        <v>188</v>
      </c>
      <c r="AG101" s="266"/>
      <c r="AH101" s="266"/>
      <c r="AI101" s="266"/>
      <c r="AJ101" s="266" t="s">
        <v>94</v>
      </c>
      <c r="AK101" s="266"/>
      <c r="AL101" s="266"/>
      <c r="AM101" s="266"/>
      <c r="AN101" s="156" t="s">
        <v>203</v>
      </c>
      <c r="AO101" s="156"/>
      <c r="AP101" s="156"/>
      <c r="AQ101" s="156"/>
      <c r="AR101" s="156" t="s">
        <v>17</v>
      </c>
      <c r="AS101" s="156"/>
      <c r="AT101" s="156"/>
      <c r="AU101" s="156"/>
      <c r="AV101" s="156"/>
      <c r="AW101" s="156"/>
      <c r="AX101" s="156"/>
      <c r="AY101" s="156"/>
    </row>
    <row r="102" spans="2:67" ht="15.75" customHeight="1" x14ac:dyDescent="0.4">
      <c r="B102" s="5">
        <v>3</v>
      </c>
      <c r="C102" s="157" t="s">
        <v>196</v>
      </c>
      <c r="D102" s="157"/>
      <c r="E102" s="157"/>
      <c r="F102" s="157"/>
      <c r="G102" s="157"/>
      <c r="H102" s="157"/>
      <c r="I102" s="157"/>
      <c r="J102" s="157"/>
      <c r="K102" s="157"/>
      <c r="L102" s="157"/>
      <c r="M102" s="157"/>
      <c r="N102" s="267">
        <v>44484</v>
      </c>
      <c r="O102" s="267"/>
      <c r="P102" s="267"/>
      <c r="Q102" s="267">
        <v>44484</v>
      </c>
      <c r="R102" s="267"/>
      <c r="S102" s="267"/>
      <c r="T102" s="167">
        <v>500</v>
      </c>
      <c r="U102" s="167"/>
      <c r="V102" s="167"/>
      <c r="W102" s="167"/>
      <c r="X102" s="166">
        <v>205</v>
      </c>
      <c r="Y102" s="166"/>
      <c r="Z102" s="166"/>
      <c r="AA102" s="166"/>
      <c r="AB102" s="286">
        <f>T102</f>
        <v>500</v>
      </c>
      <c r="AC102" s="286"/>
      <c r="AD102" s="286"/>
      <c r="AE102" s="286"/>
      <c r="AF102" s="286">
        <f>AB102-AJ102</f>
        <v>400</v>
      </c>
      <c r="AG102" s="286"/>
      <c r="AH102" s="286"/>
      <c r="AI102" s="286"/>
      <c r="AJ102" s="167">
        <v>100</v>
      </c>
      <c r="AK102" s="167"/>
      <c r="AL102" s="167"/>
      <c r="AM102" s="167"/>
      <c r="AN102" s="268" t="s">
        <v>213</v>
      </c>
      <c r="AO102" s="268"/>
      <c r="AP102" s="268"/>
      <c r="AQ102" s="268"/>
      <c r="AR102" s="285" t="s">
        <v>185</v>
      </c>
      <c r="AS102" s="285"/>
      <c r="AT102" s="285"/>
      <c r="AU102" s="285"/>
      <c r="AV102" s="285"/>
      <c r="AW102" s="285"/>
      <c r="AX102" s="285"/>
      <c r="AY102" s="285"/>
      <c r="AZ102" s="34"/>
      <c r="BA102" s="34"/>
      <c r="BB102" s="34"/>
      <c r="BC102" s="34"/>
    </row>
    <row r="103" spans="2:67" ht="15.75" customHeight="1" x14ac:dyDescent="0.4">
      <c r="B103" s="5">
        <v>4</v>
      </c>
      <c r="C103" s="157" t="s">
        <v>196</v>
      </c>
      <c r="D103" s="157"/>
      <c r="E103" s="157"/>
      <c r="F103" s="157"/>
      <c r="G103" s="157"/>
      <c r="H103" s="157"/>
      <c r="I103" s="157"/>
      <c r="J103" s="157"/>
      <c r="K103" s="157"/>
      <c r="L103" s="157"/>
      <c r="M103" s="157"/>
      <c r="N103" s="267">
        <v>44485</v>
      </c>
      <c r="O103" s="267"/>
      <c r="P103" s="267"/>
      <c r="Q103" s="267"/>
      <c r="R103" s="267"/>
      <c r="S103" s="267"/>
      <c r="T103" s="167" t="str">
        <f>IF(X103="","",X103*100)</f>
        <v/>
      </c>
      <c r="U103" s="167"/>
      <c r="V103" s="167"/>
      <c r="W103" s="167"/>
      <c r="X103" s="166"/>
      <c r="Y103" s="166"/>
      <c r="Z103" s="166"/>
      <c r="AA103" s="166"/>
      <c r="AB103" s="286"/>
      <c r="AC103" s="286"/>
      <c r="AD103" s="286"/>
      <c r="AE103" s="286"/>
      <c r="AF103" s="286">
        <f>AB103-AJ103</f>
        <v>0</v>
      </c>
      <c r="AG103" s="286"/>
      <c r="AH103" s="286"/>
      <c r="AI103" s="286"/>
      <c r="AJ103" s="167"/>
      <c r="AK103" s="167"/>
      <c r="AL103" s="167"/>
      <c r="AM103" s="167"/>
      <c r="AN103" s="268"/>
      <c r="AO103" s="268"/>
      <c r="AP103" s="268"/>
      <c r="AQ103" s="268"/>
      <c r="AR103" s="268"/>
      <c r="AS103" s="268"/>
      <c r="AT103" s="268"/>
      <c r="AU103" s="268"/>
      <c r="AV103" s="268"/>
      <c r="AW103" s="268"/>
      <c r="AX103" s="268"/>
      <c r="AY103" s="268"/>
      <c r="AZ103" s="287"/>
      <c r="BA103" s="287"/>
      <c r="BB103" s="287"/>
      <c r="BC103" s="287"/>
    </row>
    <row r="104" spans="2:67" ht="15.75" customHeight="1" x14ac:dyDescent="0.4"/>
    <row r="105" spans="2:67" ht="15.75" customHeight="1" x14ac:dyDescent="0.4">
      <c r="C105" s="164" t="s">
        <v>103</v>
      </c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</row>
    <row r="106" spans="2:67" ht="15.75" customHeight="1" x14ac:dyDescent="0.4">
      <c r="N106" s="158" t="s">
        <v>97</v>
      </c>
      <c r="O106" s="159"/>
      <c r="P106" s="159"/>
      <c r="Q106" s="159"/>
      <c r="R106" s="159"/>
      <c r="S106" s="160"/>
      <c r="T106" s="158" t="s">
        <v>7</v>
      </c>
      <c r="U106" s="159"/>
      <c r="V106" s="159"/>
      <c r="W106" s="160"/>
      <c r="AV106" s="158" t="s">
        <v>181</v>
      </c>
      <c r="AW106" s="159"/>
      <c r="AX106" s="159"/>
      <c r="AY106" s="159"/>
      <c r="AZ106" s="159"/>
      <c r="BA106" s="159"/>
      <c r="BB106" s="159"/>
      <c r="BC106" s="160"/>
    </row>
    <row r="107" spans="2:67" ht="15.75" customHeight="1" x14ac:dyDescent="0.4">
      <c r="B107" s="5"/>
      <c r="C107" s="156" t="s">
        <v>182</v>
      </c>
      <c r="D107" s="156"/>
      <c r="E107" s="156"/>
      <c r="F107" s="156"/>
      <c r="G107" s="156"/>
      <c r="H107" s="156"/>
      <c r="I107" s="156"/>
      <c r="J107" s="156"/>
      <c r="K107" s="156"/>
      <c r="L107" s="156"/>
      <c r="M107" s="156"/>
      <c r="N107" s="156" t="s">
        <v>183</v>
      </c>
      <c r="O107" s="156"/>
      <c r="P107" s="156"/>
      <c r="Q107" s="156" t="s">
        <v>184</v>
      </c>
      <c r="R107" s="156"/>
      <c r="S107" s="156"/>
      <c r="T107" s="156" t="s">
        <v>77</v>
      </c>
      <c r="U107" s="156"/>
      <c r="V107" s="156"/>
      <c r="W107" s="156"/>
      <c r="X107" s="156" t="s">
        <v>23</v>
      </c>
      <c r="Y107" s="156"/>
      <c r="Z107" s="156"/>
      <c r="AA107" s="156"/>
      <c r="AB107" s="158" t="s">
        <v>186</v>
      </c>
      <c r="AC107" s="159"/>
      <c r="AD107" s="159"/>
      <c r="AE107" s="160"/>
      <c r="AF107" s="227" t="s">
        <v>187</v>
      </c>
      <c r="AG107" s="228"/>
      <c r="AH107" s="228"/>
      <c r="AI107" s="229"/>
      <c r="AJ107" s="227" t="s">
        <v>206</v>
      </c>
      <c r="AK107" s="228"/>
      <c r="AL107" s="228"/>
      <c r="AM107" s="229"/>
      <c r="AN107" s="227" t="s">
        <v>197</v>
      </c>
      <c r="AO107" s="228"/>
      <c r="AP107" s="228"/>
      <c r="AQ107" s="229"/>
      <c r="AR107" s="227" t="s">
        <v>204</v>
      </c>
      <c r="AS107" s="228"/>
      <c r="AT107" s="228"/>
      <c r="AU107" s="229"/>
      <c r="AV107" s="158" t="s">
        <v>189</v>
      </c>
      <c r="AW107" s="159"/>
      <c r="AX107" s="159"/>
      <c r="AY107" s="160"/>
      <c r="AZ107" s="158" t="s">
        <v>17</v>
      </c>
      <c r="BA107" s="159"/>
      <c r="BB107" s="159"/>
      <c r="BC107" s="160"/>
      <c r="BD107" s="279" t="s">
        <v>207</v>
      </c>
      <c r="BE107" s="279"/>
      <c r="BF107" s="279"/>
      <c r="BG107" s="279"/>
      <c r="BH107" s="291" t="s">
        <v>113</v>
      </c>
      <c r="BI107" s="291"/>
      <c r="BJ107" s="291"/>
      <c r="BK107" s="291"/>
      <c r="BL107" s="279" t="s">
        <v>208</v>
      </c>
      <c r="BM107" s="279"/>
      <c r="BN107" s="279"/>
      <c r="BO107" s="279"/>
    </row>
    <row r="108" spans="2:67" ht="15.75" customHeight="1" x14ac:dyDescent="0.4">
      <c r="B108" s="5">
        <v>5</v>
      </c>
      <c r="C108" s="157" t="s">
        <v>205</v>
      </c>
      <c r="D108" s="157"/>
      <c r="E108" s="157"/>
      <c r="F108" s="157"/>
      <c r="G108" s="157"/>
      <c r="H108" s="157"/>
      <c r="I108" s="157"/>
      <c r="J108" s="157"/>
      <c r="K108" s="157"/>
      <c r="L108" s="157"/>
      <c r="M108" s="157"/>
      <c r="N108" s="267">
        <v>44443</v>
      </c>
      <c r="O108" s="267"/>
      <c r="P108" s="267"/>
      <c r="Q108" s="267">
        <v>44444</v>
      </c>
      <c r="R108" s="267"/>
      <c r="S108" s="267"/>
      <c r="T108" s="268" t="s">
        <v>191</v>
      </c>
      <c r="U108" s="268"/>
      <c r="V108" s="268"/>
      <c r="W108" s="268"/>
      <c r="X108" s="269" t="s">
        <v>192</v>
      </c>
      <c r="Y108" s="269"/>
      <c r="Z108" s="269"/>
      <c r="AA108" s="269"/>
      <c r="AB108" s="288">
        <v>50000</v>
      </c>
      <c r="AC108" s="289"/>
      <c r="AD108" s="289"/>
      <c r="AE108" s="290"/>
      <c r="AF108" s="288">
        <v>3000</v>
      </c>
      <c r="AG108" s="289"/>
      <c r="AH108" s="289"/>
      <c r="AI108" s="290"/>
      <c r="AJ108" s="276">
        <f>IF(T108="","",AB108)</f>
        <v>50000</v>
      </c>
      <c r="AK108" s="277"/>
      <c r="AL108" s="277"/>
      <c r="AM108" s="278"/>
      <c r="AN108" s="276">
        <f>IF(T108="","",AJ108-AR108)</f>
        <v>48000</v>
      </c>
      <c r="AO108" s="277"/>
      <c r="AP108" s="277"/>
      <c r="AQ108" s="278"/>
      <c r="AR108" s="270">
        <v>2000</v>
      </c>
      <c r="AS108" s="271"/>
      <c r="AT108" s="271"/>
      <c r="AU108" s="272"/>
      <c r="AV108" s="231" t="s">
        <v>27</v>
      </c>
      <c r="AW108" s="232"/>
      <c r="AX108" s="232"/>
      <c r="AY108" s="233"/>
      <c r="AZ108" s="231" t="s">
        <v>107</v>
      </c>
      <c r="BA108" s="232"/>
      <c r="BB108" s="232"/>
      <c r="BC108" s="233"/>
      <c r="BD108" s="283">
        <f>IF(T108="","",AF108)</f>
        <v>3000</v>
      </c>
      <c r="BE108" s="283"/>
      <c r="BF108" s="283"/>
      <c r="BG108" s="283"/>
      <c r="BH108" s="273">
        <f>IF(T108="","",AF108-BL108)</f>
        <v>2900</v>
      </c>
      <c r="BI108" s="274"/>
      <c r="BJ108" s="274"/>
      <c r="BK108" s="275"/>
      <c r="BL108" s="292">
        <v>100</v>
      </c>
      <c r="BM108" s="293"/>
      <c r="BN108" s="293"/>
      <c r="BO108" s="294"/>
    </row>
    <row r="109" spans="2:67" ht="15.75" customHeight="1" x14ac:dyDescent="0.4">
      <c r="B109" s="5">
        <v>6</v>
      </c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267">
        <v>44443</v>
      </c>
      <c r="O109" s="267"/>
      <c r="P109" s="267"/>
      <c r="Q109" s="267">
        <v>44444</v>
      </c>
      <c r="R109" s="267"/>
      <c r="S109" s="267"/>
      <c r="T109" s="268" t="s">
        <v>161</v>
      </c>
      <c r="U109" s="268"/>
      <c r="V109" s="268"/>
      <c r="W109" s="268"/>
      <c r="X109" s="269" t="s">
        <v>193</v>
      </c>
      <c r="Y109" s="269"/>
      <c r="Z109" s="269"/>
      <c r="AA109" s="269"/>
      <c r="AB109" s="288"/>
      <c r="AC109" s="289"/>
      <c r="AD109" s="289"/>
      <c r="AE109" s="290"/>
      <c r="AF109" s="288"/>
      <c r="AG109" s="289"/>
      <c r="AH109" s="289"/>
      <c r="AI109" s="290"/>
      <c r="AJ109" s="276">
        <f>IF(T109="","",AB109+AF109)</f>
        <v>0</v>
      </c>
      <c r="AK109" s="277"/>
      <c r="AL109" s="277"/>
      <c r="AM109" s="278"/>
      <c r="AN109" s="276">
        <f>IF(T109="","",AJ109-AR109)</f>
        <v>0</v>
      </c>
      <c r="AO109" s="277"/>
      <c r="AP109" s="277"/>
      <c r="AQ109" s="278"/>
      <c r="AR109" s="270"/>
      <c r="AS109" s="271"/>
      <c r="AT109" s="271"/>
      <c r="AU109" s="272"/>
      <c r="AV109" s="240"/>
      <c r="AW109" s="241"/>
      <c r="AX109" s="241"/>
      <c r="AY109" s="242"/>
      <c r="AZ109" s="153"/>
      <c r="BA109" s="154"/>
      <c r="BB109" s="154"/>
      <c r="BC109" s="155"/>
      <c r="BD109" s="273">
        <f>IF(T109="","",AF109)</f>
        <v>0</v>
      </c>
      <c r="BE109" s="274"/>
      <c r="BF109" s="274"/>
      <c r="BG109" s="275"/>
      <c r="BH109" s="273">
        <f>IF(T109="","",AF109-BL109)</f>
        <v>0</v>
      </c>
      <c r="BI109" s="274"/>
      <c r="BJ109" s="274"/>
      <c r="BK109" s="275"/>
      <c r="BL109" s="292"/>
      <c r="BM109" s="293"/>
      <c r="BN109" s="293"/>
      <c r="BO109" s="294"/>
    </row>
    <row r="110" spans="2:67" ht="15.75" customHeight="1" x14ac:dyDescent="0.4">
      <c r="B110" s="5">
        <v>7</v>
      </c>
      <c r="C110" s="157"/>
      <c r="D110" s="157"/>
      <c r="E110" s="157"/>
      <c r="F110" s="157"/>
      <c r="G110" s="157"/>
      <c r="H110" s="157"/>
      <c r="I110" s="157"/>
      <c r="J110" s="157"/>
      <c r="K110" s="157"/>
      <c r="L110" s="157"/>
      <c r="M110" s="157"/>
      <c r="N110" s="267">
        <v>44443</v>
      </c>
      <c r="O110" s="267"/>
      <c r="P110" s="267"/>
      <c r="Q110" s="267">
        <v>44444</v>
      </c>
      <c r="R110" s="267"/>
      <c r="S110" s="267"/>
      <c r="T110" s="268" t="s">
        <v>194</v>
      </c>
      <c r="U110" s="268"/>
      <c r="V110" s="268"/>
      <c r="W110" s="268"/>
      <c r="X110" s="269" t="s">
        <v>199</v>
      </c>
      <c r="Y110" s="269"/>
      <c r="Z110" s="269"/>
      <c r="AA110" s="269"/>
      <c r="AB110" s="288"/>
      <c r="AC110" s="289"/>
      <c r="AD110" s="289"/>
      <c r="AE110" s="290"/>
      <c r="AF110" s="288"/>
      <c r="AG110" s="289"/>
      <c r="AH110" s="289"/>
      <c r="AI110" s="290"/>
      <c r="AJ110" s="276">
        <f>IF(T110="","",AB110+AF110)</f>
        <v>0</v>
      </c>
      <c r="AK110" s="277"/>
      <c r="AL110" s="277"/>
      <c r="AM110" s="278"/>
      <c r="AN110" s="276">
        <f>IF(T110="","",AJ110-AR110)</f>
        <v>0</v>
      </c>
      <c r="AO110" s="277"/>
      <c r="AP110" s="277"/>
      <c r="AQ110" s="278"/>
      <c r="AR110" s="270"/>
      <c r="AS110" s="271"/>
      <c r="AT110" s="271"/>
      <c r="AU110" s="272"/>
      <c r="AV110" s="240"/>
      <c r="AW110" s="241"/>
      <c r="AX110" s="241"/>
      <c r="AY110" s="242"/>
      <c r="AZ110" s="153"/>
      <c r="BA110" s="154"/>
      <c r="BB110" s="154"/>
      <c r="BC110" s="155"/>
      <c r="BD110" s="273">
        <f>IF(T110="","",AF110)</f>
        <v>0</v>
      </c>
      <c r="BE110" s="274"/>
      <c r="BF110" s="274"/>
      <c r="BG110" s="275"/>
      <c r="BH110" s="273">
        <f>IF(T110="","",AF110-BL110)</f>
        <v>0</v>
      </c>
      <c r="BI110" s="274"/>
      <c r="BJ110" s="274"/>
      <c r="BK110" s="275"/>
      <c r="BL110" s="292"/>
      <c r="BM110" s="293"/>
      <c r="BN110" s="293"/>
      <c r="BO110" s="294"/>
    </row>
    <row r="111" spans="2:67" ht="15.75" customHeight="1" x14ac:dyDescent="0.4">
      <c r="B111" s="5">
        <v>8</v>
      </c>
      <c r="C111" s="157"/>
      <c r="D111" s="157"/>
      <c r="E111" s="157"/>
      <c r="F111" s="157"/>
      <c r="G111" s="157"/>
      <c r="H111" s="157"/>
      <c r="I111" s="157"/>
      <c r="J111" s="157"/>
      <c r="K111" s="157"/>
      <c r="L111" s="157"/>
      <c r="M111" s="157"/>
      <c r="N111" s="267"/>
      <c r="O111" s="267"/>
      <c r="P111" s="267"/>
      <c r="Q111" s="267"/>
      <c r="R111" s="267"/>
      <c r="S111" s="267"/>
      <c r="T111" s="268"/>
      <c r="U111" s="268"/>
      <c r="V111" s="268"/>
      <c r="W111" s="268"/>
      <c r="X111" s="269"/>
      <c r="Y111" s="269"/>
      <c r="Z111" s="269"/>
      <c r="AA111" s="269"/>
      <c r="AB111" s="288"/>
      <c r="AC111" s="289"/>
      <c r="AD111" s="289"/>
      <c r="AE111" s="290"/>
      <c r="AF111" s="288"/>
      <c r="AG111" s="289"/>
      <c r="AH111" s="289"/>
      <c r="AI111" s="290"/>
      <c r="AJ111" s="276" t="str">
        <f>IF(T111="","",AB111+AF111)</f>
        <v/>
      </c>
      <c r="AK111" s="277"/>
      <c r="AL111" s="277"/>
      <c r="AM111" s="278"/>
      <c r="AN111" s="276" t="str">
        <f>IF(T111="","",AJ111-AR111)</f>
        <v/>
      </c>
      <c r="AO111" s="277"/>
      <c r="AP111" s="277"/>
      <c r="AQ111" s="278"/>
      <c r="AR111" s="270"/>
      <c r="AS111" s="271"/>
      <c r="AT111" s="271"/>
      <c r="AU111" s="272"/>
      <c r="AV111" s="240"/>
      <c r="AW111" s="241"/>
      <c r="AX111" s="241"/>
      <c r="AY111" s="242"/>
      <c r="AZ111" s="153"/>
      <c r="BA111" s="154"/>
      <c r="BB111" s="154"/>
      <c r="BC111" s="155"/>
      <c r="BD111" s="273"/>
      <c r="BE111" s="274"/>
      <c r="BF111" s="274"/>
      <c r="BG111" s="275"/>
      <c r="BH111" s="273"/>
      <c r="BI111" s="274"/>
      <c r="BJ111" s="274"/>
      <c r="BK111" s="275"/>
      <c r="BL111" s="240"/>
      <c r="BM111" s="241"/>
      <c r="BN111" s="241"/>
      <c r="BO111" s="242"/>
    </row>
    <row r="112" spans="2:67" ht="15.75" customHeight="1" x14ac:dyDescent="0.4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</row>
    <row r="113" spans="1:53" s="4" customFormat="1" ht="15" customHeight="1" x14ac:dyDescent="0.4">
      <c r="A113" s="4" t="s">
        <v>72</v>
      </c>
    </row>
    <row r="114" spans="1:53" s="3" customFormat="1" ht="4.5" customHeight="1" x14ac:dyDescent="0.4">
      <c r="B114" s="4"/>
    </row>
    <row r="115" spans="1:53" s="4" customFormat="1" ht="15" customHeight="1" x14ac:dyDescent="0.4">
      <c r="C115" s="295" t="s">
        <v>75</v>
      </c>
      <c r="D115" s="296"/>
      <c r="E115" s="296"/>
      <c r="F115" s="296"/>
      <c r="G115" s="296"/>
      <c r="H115" s="296"/>
      <c r="I115" s="296"/>
      <c r="J115" s="297"/>
      <c r="K115" s="298"/>
      <c r="L115" s="299"/>
      <c r="M115" s="299"/>
      <c r="N115" s="299"/>
      <c r="O115" s="299"/>
      <c r="P115" s="299"/>
      <c r="Q115" s="299"/>
      <c r="R115" s="299"/>
      <c r="S115" s="299"/>
      <c r="T115" s="299"/>
      <c r="U115" s="299"/>
      <c r="V115" s="299"/>
      <c r="W115" s="299"/>
      <c r="X115" s="299"/>
      <c r="Y115" s="299"/>
      <c r="Z115" s="299"/>
      <c r="AA115" s="299"/>
      <c r="AB115" s="299"/>
      <c r="AC115" s="299"/>
      <c r="AD115" s="299"/>
      <c r="AE115" s="299"/>
      <c r="AF115" s="299"/>
      <c r="AG115" s="299"/>
      <c r="AH115" s="299"/>
      <c r="AI115" s="299"/>
      <c r="AJ115" s="299"/>
      <c r="AK115" s="299"/>
      <c r="AL115" s="299"/>
      <c r="AM115" s="299"/>
      <c r="AN115" s="299"/>
      <c r="AO115" s="299"/>
      <c r="AP115" s="299"/>
      <c r="AQ115" s="299"/>
      <c r="AR115" s="299"/>
      <c r="AS115" s="299"/>
      <c r="AT115" s="299"/>
      <c r="AU115" s="299"/>
      <c r="AV115" s="299"/>
      <c r="AW115" s="299"/>
      <c r="AX115" s="299"/>
      <c r="AY115" s="299"/>
      <c r="AZ115" s="299"/>
      <c r="BA115" s="300"/>
    </row>
    <row r="116" spans="1:53" s="4" customFormat="1" ht="15" customHeight="1" x14ac:dyDescent="0.4">
      <c r="C116" s="301" t="s">
        <v>56</v>
      </c>
      <c r="D116" s="302"/>
      <c r="E116" s="302"/>
      <c r="F116" s="302"/>
      <c r="G116" s="302"/>
      <c r="H116" s="302"/>
      <c r="I116" s="302"/>
      <c r="J116" s="303"/>
      <c r="K116" s="304" t="s">
        <v>150</v>
      </c>
      <c r="L116" s="305"/>
      <c r="M116" s="305"/>
      <c r="N116" s="305"/>
      <c r="O116" s="305"/>
      <c r="P116" s="305"/>
      <c r="Q116" s="305"/>
      <c r="R116" s="305"/>
      <c r="S116" s="305"/>
      <c r="T116" s="305"/>
      <c r="U116" s="305"/>
      <c r="V116" s="305"/>
      <c r="W116" s="305"/>
      <c r="X116" s="305"/>
      <c r="Y116" s="305"/>
      <c r="Z116" s="305"/>
      <c r="AA116" s="305"/>
      <c r="AB116" s="305"/>
      <c r="AC116" s="305"/>
      <c r="AD116" s="305"/>
      <c r="AE116" s="305"/>
      <c r="AF116" s="305"/>
      <c r="AG116" s="305"/>
      <c r="AH116" s="305"/>
      <c r="AI116" s="305"/>
      <c r="AJ116" s="305"/>
      <c r="AK116" s="305"/>
      <c r="AL116" s="305"/>
      <c r="AM116" s="305"/>
      <c r="AN116" s="305"/>
      <c r="AO116" s="305"/>
      <c r="AP116" s="305"/>
      <c r="AQ116" s="305"/>
      <c r="AR116" s="305"/>
      <c r="AS116" s="305"/>
      <c r="AT116" s="305"/>
      <c r="AU116" s="305"/>
      <c r="AV116" s="305"/>
      <c r="AW116" s="305"/>
      <c r="AX116" s="305"/>
      <c r="AY116" s="305"/>
      <c r="AZ116" s="305"/>
      <c r="BA116" s="306"/>
    </row>
    <row r="117" spans="1:53" s="4" customFormat="1" ht="15" customHeight="1" x14ac:dyDescent="0.4">
      <c r="C117" s="346"/>
      <c r="D117" s="347"/>
      <c r="E117" s="347"/>
      <c r="F117" s="347"/>
      <c r="G117" s="347"/>
      <c r="H117" s="347"/>
      <c r="I117" s="347"/>
      <c r="J117" s="348"/>
      <c r="K117" s="295" t="s">
        <v>26</v>
      </c>
      <c r="L117" s="296"/>
      <c r="M117" s="296"/>
      <c r="N117" s="296"/>
      <c r="O117" s="296"/>
      <c r="P117" s="296"/>
      <c r="Q117" s="296"/>
      <c r="R117" s="308"/>
      <c r="S117" s="307" t="s">
        <v>77</v>
      </c>
      <c r="T117" s="296"/>
      <c r="U117" s="296"/>
      <c r="V117" s="296"/>
      <c r="W117" s="308"/>
      <c r="X117" s="307" t="s">
        <v>23</v>
      </c>
      <c r="Y117" s="296"/>
      <c r="Z117" s="296"/>
      <c r="AA117" s="296"/>
      <c r="AB117" s="308"/>
      <c r="AC117" s="307" t="s">
        <v>35</v>
      </c>
      <c r="AD117" s="296"/>
      <c r="AE117" s="296"/>
      <c r="AF117" s="296"/>
      <c r="AG117" s="296"/>
      <c r="AH117" s="296"/>
      <c r="AI117" s="296"/>
      <c r="AJ117" s="308"/>
      <c r="AK117" s="307" t="s">
        <v>32</v>
      </c>
      <c r="AL117" s="296"/>
      <c r="AM117" s="296"/>
      <c r="AN117" s="296"/>
      <c r="AO117" s="308"/>
      <c r="AP117" s="307" t="s">
        <v>49</v>
      </c>
      <c r="AQ117" s="296"/>
      <c r="AR117" s="296"/>
      <c r="AS117" s="296"/>
      <c r="AT117" s="308"/>
      <c r="AU117" s="307" t="s">
        <v>69</v>
      </c>
      <c r="AV117" s="296"/>
      <c r="AW117" s="296"/>
      <c r="AX117" s="296"/>
      <c r="AY117" s="296"/>
      <c r="AZ117" s="296"/>
      <c r="BA117" s="297"/>
    </row>
    <row r="118" spans="1:53" s="4" customFormat="1" ht="15" customHeight="1" x14ac:dyDescent="0.4">
      <c r="C118" s="309" t="s">
        <v>25</v>
      </c>
      <c r="D118" s="310"/>
      <c r="E118" s="310"/>
      <c r="F118" s="310"/>
      <c r="G118" s="310"/>
      <c r="H118" s="310"/>
      <c r="I118" s="310"/>
      <c r="J118" s="311"/>
      <c r="K118" s="312"/>
      <c r="L118" s="313"/>
      <c r="M118" s="313"/>
      <c r="N118" s="313"/>
      <c r="O118" s="313"/>
      <c r="P118" s="313"/>
      <c r="Q118" s="313"/>
      <c r="R118" s="314"/>
      <c r="S118" s="315"/>
      <c r="T118" s="313"/>
      <c r="U118" s="313"/>
      <c r="V118" s="313"/>
      <c r="W118" s="314"/>
      <c r="X118" s="315"/>
      <c r="Y118" s="313"/>
      <c r="Z118" s="313"/>
      <c r="AA118" s="313"/>
      <c r="AB118" s="314"/>
      <c r="AC118" s="315"/>
      <c r="AD118" s="313"/>
      <c r="AE118" s="313"/>
      <c r="AF118" s="313"/>
      <c r="AG118" s="313"/>
      <c r="AH118" s="313"/>
      <c r="AI118" s="313"/>
      <c r="AJ118" s="314"/>
      <c r="AK118" s="315"/>
      <c r="AL118" s="313"/>
      <c r="AM118" s="313"/>
      <c r="AN118" s="313"/>
      <c r="AO118" s="314"/>
      <c r="AP118" s="315"/>
      <c r="AQ118" s="313"/>
      <c r="AR118" s="313"/>
      <c r="AS118" s="313"/>
      <c r="AT118" s="314"/>
      <c r="AU118" s="313"/>
      <c r="AV118" s="313"/>
      <c r="AW118" s="313"/>
      <c r="AX118" s="313"/>
      <c r="AY118" s="313"/>
      <c r="AZ118" s="313"/>
      <c r="BA118" s="316"/>
    </row>
    <row r="119" spans="1:53" s="4" customFormat="1" ht="15" customHeight="1" x14ac:dyDescent="0.4">
      <c r="C119" s="317" t="s">
        <v>78</v>
      </c>
      <c r="D119" s="318"/>
      <c r="E119" s="318"/>
      <c r="F119" s="318"/>
      <c r="G119" s="318"/>
      <c r="H119" s="318"/>
      <c r="I119" s="318"/>
      <c r="J119" s="319"/>
      <c r="K119" s="320"/>
      <c r="L119" s="321"/>
      <c r="M119" s="321"/>
      <c r="N119" s="321"/>
      <c r="O119" s="321"/>
      <c r="P119" s="321"/>
      <c r="Q119" s="321"/>
      <c r="R119" s="322"/>
      <c r="S119" s="323"/>
      <c r="T119" s="321"/>
      <c r="U119" s="321"/>
      <c r="V119" s="321"/>
      <c r="W119" s="322"/>
      <c r="X119" s="323"/>
      <c r="Y119" s="321"/>
      <c r="Z119" s="321"/>
      <c r="AA119" s="321"/>
      <c r="AB119" s="322"/>
      <c r="AC119" s="323"/>
      <c r="AD119" s="321"/>
      <c r="AE119" s="321"/>
      <c r="AF119" s="321"/>
      <c r="AG119" s="321"/>
      <c r="AH119" s="321"/>
      <c r="AI119" s="321"/>
      <c r="AJ119" s="322"/>
      <c r="AK119" s="323"/>
      <c r="AL119" s="321"/>
      <c r="AM119" s="321"/>
      <c r="AN119" s="321"/>
      <c r="AO119" s="322"/>
      <c r="AP119" s="323"/>
      <c r="AQ119" s="321"/>
      <c r="AR119" s="321"/>
      <c r="AS119" s="321"/>
      <c r="AT119" s="322"/>
      <c r="AU119" s="321"/>
      <c r="AV119" s="321"/>
      <c r="AW119" s="321"/>
      <c r="AX119" s="321"/>
      <c r="AY119" s="321"/>
      <c r="AZ119" s="321"/>
      <c r="BA119" s="324"/>
    </row>
  </sheetData>
  <mergeCells count="594">
    <mergeCell ref="C119:J119"/>
    <mergeCell ref="K119:R119"/>
    <mergeCell ref="S119:W119"/>
    <mergeCell ref="X119:AB119"/>
    <mergeCell ref="AC119:AJ119"/>
    <mergeCell ref="AK119:AO119"/>
    <mergeCell ref="AP119:AT119"/>
    <mergeCell ref="AU119:BA119"/>
    <mergeCell ref="AA3:AD4"/>
    <mergeCell ref="AA5:AD6"/>
    <mergeCell ref="C60:L61"/>
    <mergeCell ref="M60:BA61"/>
    <mergeCell ref="C62:L63"/>
    <mergeCell ref="M62:BA63"/>
    <mergeCell ref="C64:L65"/>
    <mergeCell ref="M64:BA65"/>
    <mergeCell ref="C86:L87"/>
    <mergeCell ref="M86:BA87"/>
    <mergeCell ref="C88:L89"/>
    <mergeCell ref="M88:BA89"/>
    <mergeCell ref="C90:L91"/>
    <mergeCell ref="M90:BA91"/>
    <mergeCell ref="C117:J117"/>
    <mergeCell ref="K117:R117"/>
    <mergeCell ref="S117:W117"/>
    <mergeCell ref="X117:AB117"/>
    <mergeCell ref="AC117:AJ117"/>
    <mergeCell ref="AK117:AO117"/>
    <mergeCell ref="AP117:AT117"/>
    <mergeCell ref="AU117:BA117"/>
    <mergeCell ref="C118:J118"/>
    <mergeCell ref="K118:R118"/>
    <mergeCell ref="S118:W118"/>
    <mergeCell ref="X118:AB118"/>
    <mergeCell ref="AC118:AJ118"/>
    <mergeCell ref="AK118:AO118"/>
    <mergeCell ref="AP118:AT118"/>
    <mergeCell ref="AU118:BA118"/>
    <mergeCell ref="AR111:AU111"/>
    <mergeCell ref="AV111:AY111"/>
    <mergeCell ref="AZ111:BC111"/>
    <mergeCell ref="BD111:BG111"/>
    <mergeCell ref="BH111:BK111"/>
    <mergeCell ref="BL111:BO111"/>
    <mergeCell ref="C115:J115"/>
    <mergeCell ref="K115:BA115"/>
    <mergeCell ref="C116:J116"/>
    <mergeCell ref="K116:BA116"/>
    <mergeCell ref="C111:M111"/>
    <mergeCell ref="N111:P111"/>
    <mergeCell ref="Q111:S111"/>
    <mergeCell ref="T111:W111"/>
    <mergeCell ref="X111:AA111"/>
    <mergeCell ref="AB111:AE111"/>
    <mergeCell ref="AF111:AI111"/>
    <mergeCell ref="AJ111:AM111"/>
    <mergeCell ref="AN111:AQ111"/>
    <mergeCell ref="AR110:AU110"/>
    <mergeCell ref="AV110:AY110"/>
    <mergeCell ref="AZ110:BC110"/>
    <mergeCell ref="BD110:BG110"/>
    <mergeCell ref="BH110:BK110"/>
    <mergeCell ref="BL110:BO110"/>
    <mergeCell ref="C109:M109"/>
    <mergeCell ref="N109:P109"/>
    <mergeCell ref="Q109:S109"/>
    <mergeCell ref="C110:M110"/>
    <mergeCell ref="N110:P110"/>
    <mergeCell ref="Q110:S110"/>
    <mergeCell ref="T110:W110"/>
    <mergeCell ref="X110:AA110"/>
    <mergeCell ref="AB110:AE110"/>
    <mergeCell ref="AF110:AI110"/>
    <mergeCell ref="AJ110:AM110"/>
    <mergeCell ref="AN110:AQ110"/>
    <mergeCell ref="T109:W109"/>
    <mergeCell ref="X109:AA109"/>
    <mergeCell ref="AB109:AE109"/>
    <mergeCell ref="AF109:AI109"/>
    <mergeCell ref="AJ109:AM109"/>
    <mergeCell ref="AN109:AQ109"/>
    <mergeCell ref="BD107:BG107"/>
    <mergeCell ref="BH107:BK107"/>
    <mergeCell ref="BL107:BO107"/>
    <mergeCell ref="AR108:AU108"/>
    <mergeCell ref="AV108:AY108"/>
    <mergeCell ref="AZ108:BC108"/>
    <mergeCell ref="BD108:BG108"/>
    <mergeCell ref="BH108:BK108"/>
    <mergeCell ref="BL108:BO108"/>
    <mergeCell ref="AR109:AU109"/>
    <mergeCell ref="AV109:AY109"/>
    <mergeCell ref="AZ109:BC109"/>
    <mergeCell ref="BD109:BG109"/>
    <mergeCell ref="BH109:BK109"/>
    <mergeCell ref="BL109:BO109"/>
    <mergeCell ref="C108:M108"/>
    <mergeCell ref="N108:P108"/>
    <mergeCell ref="Q108:S108"/>
    <mergeCell ref="T108:W108"/>
    <mergeCell ref="X108:AA108"/>
    <mergeCell ref="AB108:AE108"/>
    <mergeCell ref="AF108:AI108"/>
    <mergeCell ref="AJ108:AM108"/>
    <mergeCell ref="AN108:AQ108"/>
    <mergeCell ref="AF102:AI102"/>
    <mergeCell ref="AJ102:AM102"/>
    <mergeCell ref="AN102:AQ102"/>
    <mergeCell ref="AZ103:BC103"/>
    <mergeCell ref="C105:M105"/>
    <mergeCell ref="N106:S106"/>
    <mergeCell ref="T106:W106"/>
    <mergeCell ref="AV106:BC106"/>
    <mergeCell ref="C107:M107"/>
    <mergeCell ref="N107:P107"/>
    <mergeCell ref="Q107:S107"/>
    <mergeCell ref="T107:W107"/>
    <mergeCell ref="X107:AA107"/>
    <mergeCell ref="AB107:AE107"/>
    <mergeCell ref="AF107:AI107"/>
    <mergeCell ref="AJ107:AM107"/>
    <mergeCell ref="AN107:AQ107"/>
    <mergeCell ref="AR107:AU107"/>
    <mergeCell ref="AV107:AY107"/>
    <mergeCell ref="AZ107:BC107"/>
    <mergeCell ref="C98:M98"/>
    <mergeCell ref="N98:P98"/>
    <mergeCell ref="Q98:S98"/>
    <mergeCell ref="T98:W98"/>
    <mergeCell ref="X98:AA98"/>
    <mergeCell ref="AB98:AE98"/>
    <mergeCell ref="AF98:AI98"/>
    <mergeCell ref="AR102:AY102"/>
    <mergeCell ref="C103:M103"/>
    <mergeCell ref="N103:P103"/>
    <mergeCell ref="Q103:S103"/>
    <mergeCell ref="T103:W103"/>
    <mergeCell ref="X103:AA103"/>
    <mergeCell ref="AB103:AE103"/>
    <mergeCell ref="AF103:AI103"/>
    <mergeCell ref="AJ103:AM103"/>
    <mergeCell ref="AN103:AQ103"/>
    <mergeCell ref="AR103:AY103"/>
    <mergeCell ref="C102:M102"/>
    <mergeCell ref="N102:P102"/>
    <mergeCell ref="Q102:S102"/>
    <mergeCell ref="T102:W102"/>
    <mergeCell ref="X102:AA102"/>
    <mergeCell ref="AB102:AE102"/>
    <mergeCell ref="N100:S100"/>
    <mergeCell ref="T100:W100"/>
    <mergeCell ref="AN100:AY100"/>
    <mergeCell ref="C101:M101"/>
    <mergeCell ref="N101:P101"/>
    <mergeCell ref="Q101:S101"/>
    <mergeCell ref="T101:W101"/>
    <mergeCell ref="X101:AA101"/>
    <mergeCell ref="AB101:AE101"/>
    <mergeCell ref="AF101:AI101"/>
    <mergeCell ref="AJ101:AM101"/>
    <mergeCell ref="AN101:AQ101"/>
    <mergeCell ref="AR101:AY101"/>
    <mergeCell ref="AJ98:AM98"/>
    <mergeCell ref="AN98:AQ98"/>
    <mergeCell ref="AF96:AI96"/>
    <mergeCell ref="AJ96:AM96"/>
    <mergeCell ref="AN96:AQ96"/>
    <mergeCell ref="AR96:AU96"/>
    <mergeCell ref="AV96:AY96"/>
    <mergeCell ref="AZ96:BC96"/>
    <mergeCell ref="BD96:BG96"/>
    <mergeCell ref="AR97:AU97"/>
    <mergeCell ref="AV97:AY97"/>
    <mergeCell ref="AZ97:BC97"/>
    <mergeCell ref="BD97:BG97"/>
    <mergeCell ref="AR98:AU98"/>
    <mergeCell ref="AV98:AY98"/>
    <mergeCell ref="AZ98:BC98"/>
    <mergeCell ref="BD98:BG98"/>
    <mergeCell ref="C97:M97"/>
    <mergeCell ref="N97:P97"/>
    <mergeCell ref="Q97:S97"/>
    <mergeCell ref="T97:W97"/>
    <mergeCell ref="X97:AA97"/>
    <mergeCell ref="AB97:AE97"/>
    <mergeCell ref="AF97:AI97"/>
    <mergeCell ref="AJ97:AM97"/>
    <mergeCell ref="AN97:AQ97"/>
    <mergeCell ref="C94:M94"/>
    <mergeCell ref="N95:S95"/>
    <mergeCell ref="T95:W95"/>
    <mergeCell ref="C96:M96"/>
    <mergeCell ref="N96:P96"/>
    <mergeCell ref="Q96:S96"/>
    <mergeCell ref="T96:W96"/>
    <mergeCell ref="X96:AA96"/>
    <mergeCell ref="AB96:AE96"/>
    <mergeCell ref="AM81:AO81"/>
    <mergeCell ref="AP81:AR81"/>
    <mergeCell ref="AS81:AU81"/>
    <mergeCell ref="AV81:AX81"/>
    <mergeCell ref="AY81:BA81"/>
    <mergeCell ref="BB81:BD81"/>
    <mergeCell ref="BE81:BF81"/>
    <mergeCell ref="C85:L85"/>
    <mergeCell ref="M85:BA85"/>
    <mergeCell ref="D81:L81"/>
    <mergeCell ref="M81:Q81"/>
    <mergeCell ref="R81:V81"/>
    <mergeCell ref="W81:X81"/>
    <mergeCell ref="Y81:Z81"/>
    <mergeCell ref="AA81:AC81"/>
    <mergeCell ref="AD81:AF81"/>
    <mergeCell ref="AG81:AI81"/>
    <mergeCell ref="AJ81:AL81"/>
    <mergeCell ref="BE79:BF79"/>
    <mergeCell ref="D80:L80"/>
    <mergeCell ref="M80:Q80"/>
    <mergeCell ref="R80:V80"/>
    <mergeCell ref="W80:X80"/>
    <mergeCell ref="Y80:Z80"/>
    <mergeCell ref="AA80:AC80"/>
    <mergeCell ref="AD80:AF80"/>
    <mergeCell ref="AG80:AI80"/>
    <mergeCell ref="AJ80:AL80"/>
    <mergeCell ref="AM80:AO80"/>
    <mergeCell ref="AP80:AR80"/>
    <mergeCell ref="AS80:AU80"/>
    <mergeCell ref="AV80:AX80"/>
    <mergeCell ref="AY80:BA80"/>
    <mergeCell ref="BB80:BD80"/>
    <mergeCell ref="BE80:BF80"/>
    <mergeCell ref="AY78:BD78"/>
    <mergeCell ref="B79:C79"/>
    <mergeCell ref="D79:L79"/>
    <mergeCell ref="M79:Q79"/>
    <mergeCell ref="R79:V79"/>
    <mergeCell ref="W79:X79"/>
    <mergeCell ref="Y79:Z79"/>
    <mergeCell ref="AA79:AC79"/>
    <mergeCell ref="AD79:AF79"/>
    <mergeCell ref="AG79:AI79"/>
    <mergeCell ref="AJ79:AL79"/>
    <mergeCell ref="AM79:AO79"/>
    <mergeCell ref="AP79:AR79"/>
    <mergeCell ref="AS79:AU79"/>
    <mergeCell ref="AV79:AX79"/>
    <mergeCell ref="AY79:BA79"/>
    <mergeCell ref="BB79:BD79"/>
    <mergeCell ref="D75:L75"/>
    <mergeCell ref="M75:V75"/>
    <mergeCell ref="W75:AF75"/>
    <mergeCell ref="AG75:AP75"/>
    <mergeCell ref="D76:L76"/>
    <mergeCell ref="M76:V76"/>
    <mergeCell ref="W76:AF76"/>
    <mergeCell ref="AG76:AP76"/>
    <mergeCell ref="AA78:AF78"/>
    <mergeCell ref="AG78:AL78"/>
    <mergeCell ref="AM78:AR78"/>
    <mergeCell ref="AM71:AO71"/>
    <mergeCell ref="AP71:AR71"/>
    <mergeCell ref="AS71:AU71"/>
    <mergeCell ref="AV71:AX71"/>
    <mergeCell ref="AY71:BA71"/>
    <mergeCell ref="BB71:BD71"/>
    <mergeCell ref="BE71:BF71"/>
    <mergeCell ref="B74:C74"/>
    <mergeCell ref="D74:L74"/>
    <mergeCell ref="M74:V74"/>
    <mergeCell ref="W74:AF74"/>
    <mergeCell ref="AG74:AP74"/>
    <mergeCell ref="D71:L71"/>
    <mergeCell ref="M71:Q71"/>
    <mergeCell ref="R71:S71"/>
    <mergeCell ref="T71:U71"/>
    <mergeCell ref="V71:Z71"/>
    <mergeCell ref="AA71:AC71"/>
    <mergeCell ref="AD71:AF71"/>
    <mergeCell ref="AG71:AI71"/>
    <mergeCell ref="AJ71:AL71"/>
    <mergeCell ref="BB69:BD69"/>
    <mergeCell ref="BE69:BF69"/>
    <mergeCell ref="D70:L70"/>
    <mergeCell ref="M70:Q70"/>
    <mergeCell ref="R70:S70"/>
    <mergeCell ref="T70:U70"/>
    <mergeCell ref="V70:Z70"/>
    <mergeCell ref="AA70:AC70"/>
    <mergeCell ref="AD70:AF70"/>
    <mergeCell ref="AG70:AI70"/>
    <mergeCell ref="AJ70:AL70"/>
    <mergeCell ref="AM70:AO70"/>
    <mergeCell ref="AP70:AR70"/>
    <mergeCell ref="AS70:AU70"/>
    <mergeCell ref="AV70:AX70"/>
    <mergeCell ref="AY70:BA70"/>
    <mergeCell ref="BB70:BD70"/>
    <mergeCell ref="BE70:BF70"/>
    <mergeCell ref="C59:L59"/>
    <mergeCell ref="M59:BA59"/>
    <mergeCell ref="C68:Z68"/>
    <mergeCell ref="AA68:AF68"/>
    <mergeCell ref="AG68:AL68"/>
    <mergeCell ref="AM68:AR68"/>
    <mergeCell ref="AS68:AX68"/>
    <mergeCell ref="B69:C69"/>
    <mergeCell ref="D69:L69"/>
    <mergeCell ref="M69:Q69"/>
    <mergeCell ref="R69:S69"/>
    <mergeCell ref="T69:U69"/>
    <mergeCell ref="V69:Z69"/>
    <mergeCell ref="AA69:AC69"/>
    <mergeCell ref="AD69:AF69"/>
    <mergeCell ref="AG69:AI69"/>
    <mergeCell ref="AJ69:AL69"/>
    <mergeCell ref="AM69:AO69"/>
    <mergeCell ref="AP69:AR69"/>
    <mergeCell ref="AS69:AU69"/>
    <mergeCell ref="AV69:AX69"/>
    <mergeCell ref="AY69:BA69"/>
    <mergeCell ref="AV54:AX54"/>
    <mergeCell ref="AY54:BA54"/>
    <mergeCell ref="BB54:BD54"/>
    <mergeCell ref="BE54:BF54"/>
    <mergeCell ref="D55:L55"/>
    <mergeCell ref="M55:Q55"/>
    <mergeCell ref="R55:V55"/>
    <mergeCell ref="W55:Z55"/>
    <mergeCell ref="AA55:AC55"/>
    <mergeCell ref="AD55:AF55"/>
    <mergeCell ref="AG55:AI55"/>
    <mergeCell ref="AJ55:AL55"/>
    <mergeCell ref="AM55:AO55"/>
    <mergeCell ref="AP55:AR55"/>
    <mergeCell ref="AS55:AU55"/>
    <mergeCell ref="AV55:AX55"/>
    <mergeCell ref="AY55:BA55"/>
    <mergeCell ref="BB55:BD55"/>
    <mergeCell ref="BE55:BF55"/>
    <mergeCell ref="D54:L54"/>
    <mergeCell ref="M54:Q54"/>
    <mergeCell ref="R54:V54"/>
    <mergeCell ref="W54:Z54"/>
    <mergeCell ref="AA54:AC54"/>
    <mergeCell ref="AD54:AF54"/>
    <mergeCell ref="AG54:AI54"/>
    <mergeCell ref="AJ54:AL54"/>
    <mergeCell ref="AM54:AO54"/>
    <mergeCell ref="BE52:BF52"/>
    <mergeCell ref="D53:L53"/>
    <mergeCell ref="M53:Q53"/>
    <mergeCell ref="R53:V53"/>
    <mergeCell ref="W53:Z53"/>
    <mergeCell ref="AA53:AC53"/>
    <mergeCell ref="AD53:AF53"/>
    <mergeCell ref="AG53:AI53"/>
    <mergeCell ref="AJ53:AL53"/>
    <mergeCell ref="AM53:AO53"/>
    <mergeCell ref="AP53:AR53"/>
    <mergeCell ref="AS53:AU53"/>
    <mergeCell ref="AV53:AX53"/>
    <mergeCell ref="AY53:BA53"/>
    <mergeCell ref="BB53:BD53"/>
    <mergeCell ref="BE53:BF53"/>
    <mergeCell ref="AP54:AR54"/>
    <mergeCell ref="AS54:AU54"/>
    <mergeCell ref="AA51:AF51"/>
    <mergeCell ref="AG51:AL51"/>
    <mergeCell ref="AM51:AR51"/>
    <mergeCell ref="AY51:BD51"/>
    <mergeCell ref="B52:C52"/>
    <mergeCell ref="D52:L52"/>
    <mergeCell ref="M52:Q52"/>
    <mergeCell ref="R52:V52"/>
    <mergeCell ref="W52:Z52"/>
    <mergeCell ref="AA52:AC52"/>
    <mergeCell ref="AD52:AF52"/>
    <mergeCell ref="AG52:AI52"/>
    <mergeCell ref="AJ52:AL52"/>
    <mergeCell ref="AM52:AO52"/>
    <mergeCell ref="AP52:AR52"/>
    <mergeCell ref="AS52:AU52"/>
    <mergeCell ref="AV52:AX52"/>
    <mergeCell ref="AY52:BA52"/>
    <mergeCell ref="BB52:BD52"/>
    <mergeCell ref="D46:H46"/>
    <mergeCell ref="I46:L46"/>
    <mergeCell ref="M46:Q46"/>
    <mergeCell ref="R46:V46"/>
    <mergeCell ref="W46:Z46"/>
    <mergeCell ref="AA46:AE46"/>
    <mergeCell ref="AF46:AH46"/>
    <mergeCell ref="D47:H47"/>
    <mergeCell ref="I47:L47"/>
    <mergeCell ref="M47:Q47"/>
    <mergeCell ref="R47:V47"/>
    <mergeCell ref="W47:Z47"/>
    <mergeCell ref="AA47:AE47"/>
    <mergeCell ref="AF47:AH47"/>
    <mergeCell ref="D44:H44"/>
    <mergeCell ref="I44:L44"/>
    <mergeCell ref="M44:Q44"/>
    <mergeCell ref="R44:V44"/>
    <mergeCell ref="W44:Z44"/>
    <mergeCell ref="AA44:AE44"/>
    <mergeCell ref="AF44:AH44"/>
    <mergeCell ref="D45:H45"/>
    <mergeCell ref="I45:L45"/>
    <mergeCell ref="M45:Q45"/>
    <mergeCell ref="R45:V45"/>
    <mergeCell ref="W45:Z45"/>
    <mergeCell ref="AA45:AE45"/>
    <mergeCell ref="AF45:AH45"/>
    <mergeCell ref="B42:C42"/>
    <mergeCell ref="D42:H42"/>
    <mergeCell ref="I42:L42"/>
    <mergeCell ref="M42:Q42"/>
    <mergeCell ref="R42:V42"/>
    <mergeCell ref="W42:Z42"/>
    <mergeCell ref="AA42:AE42"/>
    <mergeCell ref="AF42:AH42"/>
    <mergeCell ref="D43:H43"/>
    <mergeCell ref="I43:L43"/>
    <mergeCell ref="M43:Q43"/>
    <mergeCell ref="R43:V43"/>
    <mergeCell ref="W43:Z43"/>
    <mergeCell ref="AA43:AE43"/>
    <mergeCell ref="AF43:AH43"/>
    <mergeCell ref="C37:E37"/>
    <mergeCell ref="F37:I37"/>
    <mergeCell ref="J37:M37"/>
    <mergeCell ref="N37:O37"/>
    <mergeCell ref="P37:R37"/>
    <mergeCell ref="AC37:AE37"/>
    <mergeCell ref="AF37:AH37"/>
    <mergeCell ref="AI37:AK37"/>
    <mergeCell ref="C38:E38"/>
    <mergeCell ref="F38:I38"/>
    <mergeCell ref="J38:M38"/>
    <mergeCell ref="N38:O38"/>
    <mergeCell ref="P38:R38"/>
    <mergeCell ref="U35:AB35"/>
    <mergeCell ref="AC35:AE35"/>
    <mergeCell ref="AF35:AH35"/>
    <mergeCell ref="AI35:AK35"/>
    <mergeCell ref="C36:E36"/>
    <mergeCell ref="F36:I36"/>
    <mergeCell ref="J36:M36"/>
    <mergeCell ref="N36:O36"/>
    <mergeCell ref="P36:R36"/>
    <mergeCell ref="AC36:AE36"/>
    <mergeCell ref="AF36:AH36"/>
    <mergeCell ref="AI36:AK36"/>
    <mergeCell ref="C34:E34"/>
    <mergeCell ref="F34:I34"/>
    <mergeCell ref="J34:M34"/>
    <mergeCell ref="N34:O34"/>
    <mergeCell ref="P34:R34"/>
    <mergeCell ref="C35:E35"/>
    <mergeCell ref="F35:I35"/>
    <mergeCell ref="J35:M35"/>
    <mergeCell ref="N35:O35"/>
    <mergeCell ref="P35:R35"/>
    <mergeCell ref="C32:E32"/>
    <mergeCell ref="F32:I32"/>
    <mergeCell ref="J32:M32"/>
    <mergeCell ref="N32:O32"/>
    <mergeCell ref="P32:R32"/>
    <mergeCell ref="X32:Z32"/>
    <mergeCell ref="AA32:AC32"/>
    <mergeCell ref="C33:E33"/>
    <mergeCell ref="F33:I33"/>
    <mergeCell ref="J33:M33"/>
    <mergeCell ref="N33:O33"/>
    <mergeCell ref="P33:R33"/>
    <mergeCell ref="X33:Z33"/>
    <mergeCell ref="AA33:AC33"/>
    <mergeCell ref="U30:W30"/>
    <mergeCell ref="X30:Z30"/>
    <mergeCell ref="AA30:AC30"/>
    <mergeCell ref="C31:E31"/>
    <mergeCell ref="F31:I31"/>
    <mergeCell ref="J31:M31"/>
    <mergeCell ref="N31:O31"/>
    <mergeCell ref="P31:R31"/>
    <mergeCell ref="X31:Z31"/>
    <mergeCell ref="AA31:AC31"/>
    <mergeCell ref="C29:E29"/>
    <mergeCell ref="F29:I29"/>
    <mergeCell ref="J29:M29"/>
    <mergeCell ref="N29:O29"/>
    <mergeCell ref="P29:R29"/>
    <mergeCell ref="C30:E30"/>
    <mergeCell ref="F30:I30"/>
    <mergeCell ref="J30:M30"/>
    <mergeCell ref="N30:O30"/>
    <mergeCell ref="P30:R30"/>
    <mergeCell ref="C27:E27"/>
    <mergeCell ref="F27:I27"/>
    <mergeCell ref="J27:M27"/>
    <mergeCell ref="N27:O27"/>
    <mergeCell ref="P27:R27"/>
    <mergeCell ref="C28:E28"/>
    <mergeCell ref="F28:I28"/>
    <mergeCell ref="J28:M28"/>
    <mergeCell ref="N28:O28"/>
    <mergeCell ref="P28:R28"/>
    <mergeCell ref="C25:E25"/>
    <mergeCell ref="F25:I25"/>
    <mergeCell ref="J25:M25"/>
    <mergeCell ref="N25:O25"/>
    <mergeCell ref="P25:R25"/>
    <mergeCell ref="C26:E26"/>
    <mergeCell ref="F26:I26"/>
    <mergeCell ref="J26:M26"/>
    <mergeCell ref="N26:O26"/>
    <mergeCell ref="P26:R26"/>
    <mergeCell ref="C23:E23"/>
    <mergeCell ref="F23:I23"/>
    <mergeCell ref="J23:M23"/>
    <mergeCell ref="N23:O23"/>
    <mergeCell ref="P23:R23"/>
    <mergeCell ref="C24:E24"/>
    <mergeCell ref="F24:I24"/>
    <mergeCell ref="J24:M24"/>
    <mergeCell ref="N24:O24"/>
    <mergeCell ref="P24:R24"/>
    <mergeCell ref="C21:E21"/>
    <mergeCell ref="F21:I21"/>
    <mergeCell ref="J21:M21"/>
    <mergeCell ref="N21:O21"/>
    <mergeCell ref="P21:R21"/>
    <mergeCell ref="C22:E22"/>
    <mergeCell ref="F22:I22"/>
    <mergeCell ref="J22:M22"/>
    <mergeCell ref="N22:O22"/>
    <mergeCell ref="P22:R22"/>
    <mergeCell ref="C19:E19"/>
    <mergeCell ref="F19:I19"/>
    <mergeCell ref="J19:M19"/>
    <mergeCell ref="N19:O19"/>
    <mergeCell ref="P19:R19"/>
    <mergeCell ref="C20:E20"/>
    <mergeCell ref="F20:I20"/>
    <mergeCell ref="J20:M20"/>
    <mergeCell ref="N20:O20"/>
    <mergeCell ref="P20:R20"/>
    <mergeCell ref="B13:S13"/>
    <mergeCell ref="T13:X13"/>
    <mergeCell ref="C17:E17"/>
    <mergeCell ref="F17:I17"/>
    <mergeCell ref="J17:M17"/>
    <mergeCell ref="N17:O17"/>
    <mergeCell ref="P17:R17"/>
    <mergeCell ref="C18:E18"/>
    <mergeCell ref="F18:I18"/>
    <mergeCell ref="J18:M18"/>
    <mergeCell ref="N18:O18"/>
    <mergeCell ref="P18:R18"/>
    <mergeCell ref="B8:E8"/>
    <mergeCell ref="F8:X8"/>
    <mergeCell ref="AA8:AF8"/>
    <mergeCell ref="AG8:AX8"/>
    <mergeCell ref="AA9:AF9"/>
    <mergeCell ref="AG9:AX9"/>
    <mergeCell ref="AA10:AF10"/>
    <mergeCell ref="AG10:AX10"/>
    <mergeCell ref="B12:S12"/>
    <mergeCell ref="T12:X12"/>
    <mergeCell ref="B5:E5"/>
    <mergeCell ref="F5:X5"/>
    <mergeCell ref="AE5:AF5"/>
    <mergeCell ref="AG5:AX5"/>
    <mergeCell ref="B6:E6"/>
    <mergeCell ref="F6:X6"/>
    <mergeCell ref="AE6:AF6"/>
    <mergeCell ref="AG6:AX6"/>
    <mergeCell ref="B7:E7"/>
    <mergeCell ref="F7:X7"/>
    <mergeCell ref="AA7:AF7"/>
    <mergeCell ref="AG7:AX7"/>
    <mergeCell ref="B2:E2"/>
    <mergeCell ref="F2:X2"/>
    <mergeCell ref="AA2:AF2"/>
    <mergeCell ref="AG2:AX2"/>
    <mergeCell ref="B3:E3"/>
    <mergeCell ref="F3:X3"/>
    <mergeCell ref="AE3:AF3"/>
    <mergeCell ref="AG3:AX3"/>
    <mergeCell ref="B4:E4"/>
    <mergeCell ref="F4:X4"/>
    <mergeCell ref="AE4:AF4"/>
    <mergeCell ref="AG4:AX4"/>
  </mergeCells>
  <phoneticPr fontId="2"/>
  <dataValidations count="5">
    <dataValidation type="list" allowBlank="1" showInputMessage="1" showErrorMessage="1" sqref="T12:X12">
      <formula1>$BC$12:$BC$13</formula1>
    </dataValidation>
    <dataValidation type="list" allowBlank="1" showInputMessage="1" showErrorMessage="1" sqref="P18:R37">
      <formula1>$U$31:$U$33</formula1>
    </dataValidation>
    <dataValidation type="list" allowBlank="1" showInputMessage="1" showErrorMessage="1" sqref="V70:Z71">
      <formula1>$BI$43:$BI$44</formula1>
    </dataValidation>
    <dataValidation type="list" allowBlank="1" showInputMessage="1" showErrorMessage="1" sqref="M76:V76">
      <formula1>$AZ$49:$AZ$50</formula1>
    </dataValidation>
    <dataValidation type="list" allowBlank="1" showInputMessage="1" showErrorMessage="1" sqref="M75:V75">
      <formula1>$AZ$75:$AZ$76</formula1>
    </dataValidation>
  </dataValidations>
  <pageMargins left="0.7" right="0.7" top="0.75" bottom="0.75" header="0.3" footer="0.3"/>
  <pageSetup paperSize="9" scale="65" orientation="landscape" r:id="rId1"/>
  <rowBreaks count="1" manualBreakCount="1">
    <brk id="56" max="66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9"/>
  <sheetViews>
    <sheetView view="pageBreakPreview" zoomScale="89" zoomScaleSheetLayoutView="89" workbookViewId="0">
      <selection activeCell="BI14" sqref="BI14"/>
    </sheetView>
  </sheetViews>
  <sheetFormatPr defaultColWidth="2.5" defaultRowHeight="15" customHeight="1" x14ac:dyDescent="0.4"/>
  <cols>
    <col min="1" max="2" width="2.5" style="35"/>
    <col min="3" max="3" width="3" style="35" bestFit="1" customWidth="1"/>
    <col min="4" max="4" width="5.25" style="35" bestFit="1" customWidth="1"/>
    <col min="5" max="22" width="2.5" style="35"/>
    <col min="23" max="23" width="4.375" style="35" customWidth="1"/>
    <col min="24" max="27" width="2.5" style="35"/>
    <col min="28" max="28" width="3" style="35" bestFit="1" customWidth="1"/>
    <col min="29" max="16384" width="2.5" style="35"/>
  </cols>
  <sheetData>
    <row r="1" spans="1:54" ht="15" customHeight="1" x14ac:dyDescent="0.4">
      <c r="B1" s="349" t="s">
        <v>222</v>
      </c>
      <c r="C1" s="349"/>
      <c r="D1" s="349"/>
      <c r="E1" s="349"/>
      <c r="F1" s="48"/>
      <c r="BB1" s="94"/>
    </row>
    <row r="2" spans="1:54" ht="22.5" customHeight="1" x14ac:dyDescent="0.4">
      <c r="B2" s="350" t="s">
        <v>58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K2" s="350"/>
      <c r="AL2" s="350"/>
      <c r="AM2" s="350"/>
      <c r="AN2" s="350"/>
      <c r="AO2" s="350"/>
      <c r="AP2" s="350"/>
      <c r="AQ2" s="350"/>
      <c r="AR2" s="350"/>
      <c r="AS2" s="350"/>
      <c r="AT2" s="350"/>
      <c r="AU2" s="350"/>
      <c r="AV2" s="350"/>
      <c r="AW2" s="350"/>
      <c r="AX2" s="350"/>
      <c r="AY2" s="350"/>
      <c r="AZ2" s="350"/>
      <c r="BA2" s="350"/>
      <c r="BB2" s="350"/>
    </row>
    <row r="3" spans="1:54" ht="4.5" customHeight="1" x14ac:dyDescent="0.4">
      <c r="BB3" s="94"/>
    </row>
    <row r="4" spans="1:54" s="36" customFormat="1" ht="13.5" customHeight="1" x14ac:dyDescent="0.4">
      <c r="B4" s="39" t="s">
        <v>31</v>
      </c>
    </row>
    <row r="5" spans="1:54" s="36" customFormat="1" ht="4.5" customHeight="1" x14ac:dyDescent="0.4">
      <c r="B5" s="35"/>
    </row>
    <row r="6" spans="1:54" ht="13.5" customHeight="1" x14ac:dyDescent="0.4">
      <c r="C6" s="351" t="s">
        <v>53</v>
      </c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2"/>
      <c r="W6" s="353"/>
      <c r="X6" s="354" t="s">
        <v>79</v>
      </c>
      <c r="Y6" s="355"/>
      <c r="Z6" s="355"/>
      <c r="AA6" s="355"/>
      <c r="AB6" s="355"/>
      <c r="AC6" s="355"/>
      <c r="AD6" s="355"/>
      <c r="AE6" s="355"/>
      <c r="AF6" s="355"/>
      <c r="AG6" s="355"/>
      <c r="AH6" s="355"/>
      <c r="AI6" s="356"/>
      <c r="AJ6" s="354" t="s">
        <v>4</v>
      </c>
      <c r="AK6" s="355"/>
      <c r="AL6" s="355"/>
      <c r="AM6" s="356"/>
      <c r="AN6" s="354" t="s">
        <v>46</v>
      </c>
      <c r="AO6" s="355"/>
      <c r="AP6" s="355"/>
      <c r="AQ6" s="355"/>
      <c r="AR6" s="355"/>
      <c r="AS6" s="355"/>
      <c r="AT6" s="355"/>
      <c r="AU6" s="355"/>
      <c r="AV6" s="355"/>
      <c r="AW6" s="355"/>
      <c r="AX6" s="355"/>
      <c r="AY6" s="355"/>
      <c r="AZ6" s="355"/>
      <c r="BA6" s="367"/>
      <c r="BB6" s="94"/>
    </row>
    <row r="7" spans="1:54" ht="13.5" customHeight="1" x14ac:dyDescent="0.4">
      <c r="C7" s="357" t="s">
        <v>80</v>
      </c>
      <c r="D7" s="358"/>
      <c r="E7" s="358"/>
      <c r="F7" s="358"/>
      <c r="G7" s="358"/>
      <c r="H7" s="358"/>
      <c r="I7" s="358"/>
      <c r="J7" s="358"/>
      <c r="K7" s="358"/>
      <c r="L7" s="359"/>
      <c r="M7" s="360" t="s">
        <v>6</v>
      </c>
      <c r="N7" s="358"/>
      <c r="O7" s="358"/>
      <c r="P7" s="359"/>
      <c r="Q7" s="360" t="s">
        <v>37</v>
      </c>
      <c r="R7" s="358"/>
      <c r="S7" s="358"/>
      <c r="T7" s="358"/>
      <c r="U7" s="358"/>
      <c r="V7" s="358"/>
      <c r="W7" s="359"/>
      <c r="X7" s="361" t="s">
        <v>81</v>
      </c>
      <c r="Y7" s="362"/>
      <c r="Z7" s="362"/>
      <c r="AA7" s="363"/>
      <c r="AB7" s="364" t="s">
        <v>83</v>
      </c>
      <c r="AC7" s="365"/>
      <c r="AD7" s="365"/>
      <c r="AE7" s="366"/>
      <c r="AF7" s="364" t="s">
        <v>2</v>
      </c>
      <c r="AG7" s="365"/>
      <c r="AH7" s="365"/>
      <c r="AI7" s="366"/>
      <c r="AJ7" s="360"/>
      <c r="AK7" s="358"/>
      <c r="AL7" s="358"/>
      <c r="AM7" s="359"/>
      <c r="AN7" s="360"/>
      <c r="AO7" s="358"/>
      <c r="AP7" s="358"/>
      <c r="AQ7" s="358"/>
      <c r="AR7" s="358"/>
      <c r="AS7" s="358"/>
      <c r="AT7" s="358"/>
      <c r="AU7" s="358"/>
      <c r="AV7" s="358"/>
      <c r="AW7" s="358"/>
      <c r="AX7" s="358"/>
      <c r="AY7" s="358"/>
      <c r="AZ7" s="358"/>
      <c r="BA7" s="368"/>
      <c r="BB7" s="94"/>
    </row>
    <row r="8" spans="1:54" s="37" customFormat="1" ht="13.5" customHeight="1" x14ac:dyDescent="0.4">
      <c r="C8" s="369" t="s">
        <v>111</v>
      </c>
      <c r="D8" s="370"/>
      <c r="E8" s="370"/>
      <c r="F8" s="370"/>
      <c r="G8" s="370"/>
      <c r="H8" s="370"/>
      <c r="I8" s="370"/>
      <c r="J8" s="370"/>
      <c r="K8" s="370"/>
      <c r="L8" s="371"/>
      <c r="M8" s="372"/>
      <c r="N8" s="373"/>
      <c r="O8" s="373"/>
      <c r="P8" s="374"/>
      <c r="Q8" s="375"/>
      <c r="R8" s="376"/>
      <c r="S8" s="376"/>
      <c r="T8" s="376"/>
      <c r="U8" s="66"/>
      <c r="V8" s="377"/>
      <c r="W8" s="378"/>
      <c r="X8" s="379">
        <f>SUM(X9:AA18)</f>
        <v>2250000</v>
      </c>
      <c r="Y8" s="380"/>
      <c r="Z8" s="380"/>
      <c r="AA8" s="381"/>
      <c r="AB8" s="75"/>
      <c r="AC8" s="78"/>
      <c r="AD8" s="78"/>
      <c r="AE8" s="80"/>
      <c r="AF8" s="547"/>
      <c r="AG8" s="548"/>
      <c r="AH8" s="548"/>
      <c r="AI8" s="549"/>
      <c r="AJ8" s="382" t="str">
        <f>IF(ISNA(VLOOKUP(A8,入力シート!$B$43:$BF$44,47,FALSE)),"",VLOOKUP(A8,入力シート!$B$43:$BF$44,47,FALSE))</f>
        <v/>
      </c>
      <c r="AK8" s="383"/>
      <c r="AL8" s="383"/>
      <c r="AM8" s="80"/>
      <c r="AN8" s="384"/>
      <c r="AO8" s="385"/>
      <c r="AP8" s="385"/>
      <c r="AQ8" s="385"/>
      <c r="AR8" s="385"/>
      <c r="AS8" s="385"/>
      <c r="AT8" s="385"/>
      <c r="AU8" s="385"/>
      <c r="AV8" s="385"/>
      <c r="AW8" s="385"/>
      <c r="AX8" s="385"/>
      <c r="AY8" s="385"/>
      <c r="AZ8" s="385"/>
      <c r="BA8" s="386"/>
    </row>
    <row r="9" spans="1:54" s="37" customFormat="1" ht="13.5" customHeight="1" x14ac:dyDescent="0.4">
      <c r="A9" s="37">
        <v>1</v>
      </c>
      <c r="C9" s="40"/>
      <c r="D9" s="390" t="str">
        <f>IF(ISNA(VLOOKUP(A9,入力シート!$B$43:$BF$44,3,FALSE)),"",VLOOKUP(A9,入力シート!$B$43:$BF$44,3,FALSE))</f>
        <v>A</v>
      </c>
      <c r="E9" s="390"/>
      <c r="F9" s="390"/>
      <c r="G9" s="390"/>
      <c r="H9" s="390"/>
      <c r="I9" s="390"/>
      <c r="J9" s="390"/>
      <c r="K9" s="390"/>
      <c r="L9" s="391"/>
      <c r="M9" s="392">
        <f>IF(ISNA(VLOOKUP(A9,入力シート!$B$43:$BF$44,26,FALSE)),"",VLOOKUP(A9,入力シート!$B$43:$BF$44,26,FALSE))</f>
        <v>1050000</v>
      </c>
      <c r="N9" s="393"/>
      <c r="O9" s="393"/>
      <c r="P9" s="394"/>
      <c r="Q9" s="375">
        <f>IF(ISNA(VLOOKUP(A9,入力シート!$B$43:$BF$44,12,FALSE)),"",VLOOKUP(A9,入力シート!$B$43:$BF$44,12,FALSE))</f>
        <v>350000</v>
      </c>
      <c r="R9" s="376"/>
      <c r="S9" s="376"/>
      <c r="T9" s="376"/>
      <c r="U9" s="395" t="str">
        <f>IF(V9="","","×")</f>
        <v>×</v>
      </c>
      <c r="V9" s="377">
        <f>IF(ISNA(VLOOKUP(A9,入力シート!$B$43:$BF$44,22,FALSE)),"",VLOOKUP(A9,入力シート!$B$43:$BF$44,22,FALSE))</f>
        <v>3</v>
      </c>
      <c r="W9" s="378"/>
      <c r="X9" s="375">
        <f>IF($U$9="","",M9)</f>
        <v>1050000</v>
      </c>
      <c r="Y9" s="376"/>
      <c r="Z9" s="376"/>
      <c r="AA9" s="396"/>
      <c r="AB9" s="76"/>
      <c r="AC9" s="66"/>
      <c r="AD9" s="66"/>
      <c r="AE9" s="81"/>
      <c r="AF9" s="550"/>
      <c r="AG9" s="551"/>
      <c r="AH9" s="551"/>
      <c r="AI9" s="552"/>
      <c r="AJ9" s="387">
        <f>IF(ISNA(VLOOKUP(A9,入力シート!$B$43:$BF$44,31,FALSE)),"",VLOOKUP(A9,入力シート!$B$43:$BF$44,31,FALSE))</f>
        <v>44562</v>
      </c>
      <c r="AK9" s="388"/>
      <c r="AL9" s="388"/>
      <c r="AM9" s="87" t="s">
        <v>98</v>
      </c>
      <c r="AN9" s="397" t="str">
        <f>IF(AJ9="","","別紙「雇用計画書のとおり」")</f>
        <v>別紙「雇用計画書のとおり」</v>
      </c>
      <c r="AO9" s="398"/>
      <c r="AP9" s="398"/>
      <c r="AQ9" s="398"/>
      <c r="AR9" s="398"/>
      <c r="AS9" s="398"/>
      <c r="AT9" s="398"/>
      <c r="AU9" s="398"/>
      <c r="AV9" s="398"/>
      <c r="AW9" s="398"/>
      <c r="AX9" s="398"/>
      <c r="AY9" s="398"/>
      <c r="AZ9" s="398"/>
      <c r="BA9" s="399"/>
    </row>
    <row r="10" spans="1:54" s="37" customFormat="1" ht="13.5" customHeight="1" x14ac:dyDescent="0.4">
      <c r="C10" s="40"/>
      <c r="D10" s="390"/>
      <c r="E10" s="390"/>
      <c r="F10" s="390"/>
      <c r="G10" s="390"/>
      <c r="H10" s="390"/>
      <c r="I10" s="390"/>
      <c r="J10" s="390"/>
      <c r="K10" s="390"/>
      <c r="L10" s="391"/>
      <c r="M10" s="392"/>
      <c r="N10" s="393"/>
      <c r="O10" s="393"/>
      <c r="P10" s="394"/>
      <c r="Q10" s="375"/>
      <c r="R10" s="376"/>
      <c r="S10" s="376"/>
      <c r="T10" s="376"/>
      <c r="U10" s="395"/>
      <c r="V10" s="377"/>
      <c r="W10" s="378"/>
      <c r="X10" s="375"/>
      <c r="Y10" s="376"/>
      <c r="Z10" s="376"/>
      <c r="AA10" s="396"/>
      <c r="AB10" s="76"/>
      <c r="AC10" s="66"/>
      <c r="AD10" s="66"/>
      <c r="AE10" s="81"/>
      <c r="AF10" s="550"/>
      <c r="AG10" s="551"/>
      <c r="AH10" s="551"/>
      <c r="AI10" s="552"/>
      <c r="AJ10" s="84"/>
      <c r="AK10" s="383" t="str">
        <f>IF(AJ9="","","令和4年3月")</f>
        <v>令和4年3月</v>
      </c>
      <c r="AL10" s="383"/>
      <c r="AM10" s="389"/>
      <c r="AN10" s="397"/>
      <c r="AO10" s="398"/>
      <c r="AP10" s="398"/>
      <c r="AQ10" s="398"/>
      <c r="AR10" s="398"/>
      <c r="AS10" s="398"/>
      <c r="AT10" s="398"/>
      <c r="AU10" s="398"/>
      <c r="AV10" s="398"/>
      <c r="AW10" s="398"/>
      <c r="AX10" s="398"/>
      <c r="AY10" s="398"/>
      <c r="AZ10" s="398"/>
      <c r="BA10" s="399"/>
    </row>
    <row r="11" spans="1:54" s="37" customFormat="1" ht="13.5" customHeight="1" x14ac:dyDescent="0.4">
      <c r="A11" s="37">
        <v>2</v>
      </c>
      <c r="C11" s="40"/>
      <c r="D11" s="390" t="str">
        <f>IF(ISNA(VLOOKUP(A11,入力シート!$B$43:$BF$44,3,FALSE)),"",VLOOKUP(A11,入力シート!$B$43:$BF$44,3,FALSE))</f>
        <v>B</v>
      </c>
      <c r="E11" s="390"/>
      <c r="F11" s="390"/>
      <c r="G11" s="390"/>
      <c r="H11" s="390"/>
      <c r="I11" s="390"/>
      <c r="J11" s="390"/>
      <c r="K11" s="390"/>
      <c r="L11" s="391"/>
      <c r="M11" s="392">
        <f>IF(ISNA(VLOOKUP(A11,入力シート!$B$43:$BF$44,26,FALSE)),"",VLOOKUP(A11,入力シート!$B$43:$BF$44,26,FALSE))</f>
        <v>600000</v>
      </c>
      <c r="N11" s="393"/>
      <c r="O11" s="393"/>
      <c r="P11" s="394"/>
      <c r="Q11" s="375">
        <f>IF(ISNA(VLOOKUP(A11,入力シート!$B$43:$BF$44,12,FALSE)),"",VLOOKUP(A11,入力シート!$B$43:$BF$44,12,FALSE))</f>
        <v>300000</v>
      </c>
      <c r="R11" s="376"/>
      <c r="S11" s="376"/>
      <c r="T11" s="376"/>
      <c r="U11" s="395" t="str">
        <f>IF(V11="","","×")</f>
        <v>×</v>
      </c>
      <c r="V11" s="377">
        <f>IF(ISNA(VLOOKUP(A11,入力シート!$B$43:$BF$44,22,FALSE)),"",VLOOKUP(A11,入力シート!$B$43:$BF$44,22,FALSE))</f>
        <v>2</v>
      </c>
      <c r="W11" s="378"/>
      <c r="X11" s="375">
        <f>IF($U$11="","",M11)</f>
        <v>600000</v>
      </c>
      <c r="Y11" s="376"/>
      <c r="Z11" s="376"/>
      <c r="AA11" s="396"/>
      <c r="AB11" s="76"/>
      <c r="AC11" s="66"/>
      <c r="AD11" s="66"/>
      <c r="AE11" s="81"/>
      <c r="AF11" s="550"/>
      <c r="AG11" s="551"/>
      <c r="AH11" s="551"/>
      <c r="AI11" s="552"/>
      <c r="AJ11" s="387">
        <f>IF(ISNA(VLOOKUP(A11,入力シート!$B$43:$BF$47,31,FALSE)),"",VLOOKUP(A11,入力シート!$B$43:$BF$47,31,FALSE))</f>
        <v>44593</v>
      </c>
      <c r="AK11" s="388"/>
      <c r="AL11" s="388"/>
      <c r="AM11" s="87"/>
      <c r="AN11" s="397" t="str">
        <f>IF(AJ11="","","別紙「雇用計画書のとおり」")</f>
        <v>別紙「雇用計画書のとおり」</v>
      </c>
      <c r="AO11" s="398"/>
      <c r="AP11" s="398"/>
      <c r="AQ11" s="398"/>
      <c r="AR11" s="398"/>
      <c r="AS11" s="398"/>
      <c r="AT11" s="398"/>
      <c r="AU11" s="398"/>
      <c r="AV11" s="398"/>
      <c r="AW11" s="398"/>
      <c r="AX11" s="398"/>
      <c r="AY11" s="398"/>
      <c r="AZ11" s="398"/>
      <c r="BA11" s="399"/>
    </row>
    <row r="12" spans="1:54" s="37" customFormat="1" ht="13.5" customHeight="1" x14ac:dyDescent="0.4">
      <c r="C12" s="40"/>
      <c r="D12" s="390"/>
      <c r="E12" s="390"/>
      <c r="F12" s="390"/>
      <c r="G12" s="390"/>
      <c r="H12" s="390"/>
      <c r="I12" s="390"/>
      <c r="J12" s="390"/>
      <c r="K12" s="390"/>
      <c r="L12" s="391"/>
      <c r="M12" s="392"/>
      <c r="N12" s="393"/>
      <c r="O12" s="393"/>
      <c r="P12" s="394"/>
      <c r="Q12" s="375"/>
      <c r="R12" s="376"/>
      <c r="S12" s="376"/>
      <c r="T12" s="376"/>
      <c r="U12" s="395"/>
      <c r="V12" s="377"/>
      <c r="W12" s="378"/>
      <c r="X12" s="375"/>
      <c r="Y12" s="376"/>
      <c r="Z12" s="376"/>
      <c r="AA12" s="396"/>
      <c r="AB12" s="76"/>
      <c r="AC12" s="66"/>
      <c r="AD12" s="66"/>
      <c r="AE12" s="81"/>
      <c r="AF12" s="550"/>
      <c r="AG12" s="551"/>
      <c r="AH12" s="551"/>
      <c r="AI12" s="552"/>
      <c r="AJ12" s="84"/>
      <c r="AK12" s="383" t="str">
        <f>IF(AJ11="","","令和4年3月")</f>
        <v>令和4年3月</v>
      </c>
      <c r="AL12" s="383"/>
      <c r="AM12" s="389"/>
      <c r="AN12" s="397"/>
      <c r="AO12" s="398"/>
      <c r="AP12" s="398"/>
      <c r="AQ12" s="398"/>
      <c r="AR12" s="398"/>
      <c r="AS12" s="398"/>
      <c r="AT12" s="398"/>
      <c r="AU12" s="398"/>
      <c r="AV12" s="398"/>
      <c r="AW12" s="398"/>
      <c r="AX12" s="398"/>
      <c r="AY12" s="398"/>
      <c r="AZ12" s="398"/>
      <c r="BA12" s="399"/>
    </row>
    <row r="13" spans="1:54" s="37" customFormat="1" ht="13.5" customHeight="1" x14ac:dyDescent="0.4">
      <c r="A13" s="37">
        <v>3</v>
      </c>
      <c r="C13" s="40"/>
      <c r="D13" s="390" t="str">
        <f>IF(ISNA(VLOOKUP(A13,入力シート!$B$43:$BF$47,3,FALSE)),"",VLOOKUP(A13,入力シート!$B$43:$BF$47,3,FALSE))</f>
        <v>C</v>
      </c>
      <c r="E13" s="390"/>
      <c r="F13" s="390"/>
      <c r="G13" s="390"/>
      <c r="H13" s="390"/>
      <c r="I13" s="390"/>
      <c r="J13" s="390"/>
      <c r="K13" s="390"/>
      <c r="L13" s="391"/>
      <c r="M13" s="392">
        <f>IF(ISNA(VLOOKUP(A13,入力シート!$B$43:$BF$47,26,FALSE)),"",VLOOKUP(A13,入力シート!$B$43:$BF$47,26,FALSE))</f>
        <v>250000</v>
      </c>
      <c r="N13" s="393"/>
      <c r="O13" s="393"/>
      <c r="P13" s="394"/>
      <c r="Q13" s="375">
        <f>IF(ISNA(VLOOKUP(A13,入力シート!$B$43:$BF$47,12,FALSE)),"",VLOOKUP(A13,入力シート!$B$43:$BF$47,12,FALSE))</f>
        <v>250000</v>
      </c>
      <c r="R13" s="376"/>
      <c r="S13" s="376"/>
      <c r="T13" s="376"/>
      <c r="U13" s="395" t="str">
        <f>IF(V13="","","×")</f>
        <v>×</v>
      </c>
      <c r="V13" s="377">
        <f>IF(ISNA(VLOOKUP(A13,入力シート!$B$43:$BF$47,22,FALSE)),"",VLOOKUP(A13,入力シート!$B$43:$BF$47,22,FALSE))</f>
        <v>1</v>
      </c>
      <c r="W13" s="378"/>
      <c r="X13" s="375">
        <f>IF($U$13="","",M13)</f>
        <v>250000</v>
      </c>
      <c r="Y13" s="376"/>
      <c r="Z13" s="376"/>
      <c r="AA13" s="396"/>
      <c r="AB13" s="76"/>
      <c r="AC13" s="66"/>
      <c r="AD13" s="66"/>
      <c r="AE13" s="81"/>
      <c r="AF13" s="550"/>
      <c r="AG13" s="551"/>
      <c r="AH13" s="551"/>
      <c r="AI13" s="552"/>
      <c r="AJ13" s="387">
        <f>IF(ISNA(VLOOKUP(A13,入力シート!$B$43:$BF$47,31,FALSE)),"",VLOOKUP(A13,入力シート!$B$43:$BF$47,31,FALSE))</f>
        <v>44621</v>
      </c>
      <c r="AK13" s="388"/>
      <c r="AL13" s="388"/>
      <c r="AM13" s="87"/>
      <c r="AN13" s="397" t="str">
        <f>IF(AJ13="","","別紙「雇用計画書のとおり」")</f>
        <v>別紙「雇用計画書のとおり」</v>
      </c>
      <c r="AO13" s="398"/>
      <c r="AP13" s="398"/>
      <c r="AQ13" s="398"/>
      <c r="AR13" s="398"/>
      <c r="AS13" s="398"/>
      <c r="AT13" s="398"/>
      <c r="AU13" s="398"/>
      <c r="AV13" s="398"/>
      <c r="AW13" s="398"/>
      <c r="AX13" s="398"/>
      <c r="AY13" s="398"/>
      <c r="AZ13" s="398"/>
      <c r="BA13" s="399"/>
    </row>
    <row r="14" spans="1:54" s="37" customFormat="1" ht="13.5" customHeight="1" x14ac:dyDescent="0.4">
      <c r="C14" s="40"/>
      <c r="D14" s="390"/>
      <c r="E14" s="390"/>
      <c r="F14" s="390"/>
      <c r="G14" s="390"/>
      <c r="H14" s="390"/>
      <c r="I14" s="390"/>
      <c r="J14" s="390"/>
      <c r="K14" s="390"/>
      <c r="L14" s="391"/>
      <c r="M14" s="392"/>
      <c r="N14" s="393"/>
      <c r="O14" s="393"/>
      <c r="P14" s="394"/>
      <c r="Q14" s="375"/>
      <c r="R14" s="376"/>
      <c r="S14" s="376"/>
      <c r="T14" s="376"/>
      <c r="U14" s="395"/>
      <c r="V14" s="377"/>
      <c r="W14" s="378"/>
      <c r="X14" s="375"/>
      <c r="Y14" s="376"/>
      <c r="Z14" s="376"/>
      <c r="AA14" s="396"/>
      <c r="AB14" s="76"/>
      <c r="AC14" s="66"/>
      <c r="AD14" s="66"/>
      <c r="AE14" s="81"/>
      <c r="AF14" s="550"/>
      <c r="AG14" s="551"/>
      <c r="AH14" s="551"/>
      <c r="AI14" s="552"/>
      <c r="AJ14" s="84"/>
      <c r="AK14" s="383" t="str">
        <f>IF(AJ13="","","令和4年3月")</f>
        <v>令和4年3月</v>
      </c>
      <c r="AL14" s="383"/>
      <c r="AM14" s="389"/>
      <c r="AN14" s="397"/>
      <c r="AO14" s="398"/>
      <c r="AP14" s="398"/>
      <c r="AQ14" s="398"/>
      <c r="AR14" s="398"/>
      <c r="AS14" s="398"/>
      <c r="AT14" s="398"/>
      <c r="AU14" s="398"/>
      <c r="AV14" s="398"/>
      <c r="AW14" s="398"/>
      <c r="AX14" s="398"/>
      <c r="AY14" s="398"/>
      <c r="AZ14" s="398"/>
      <c r="BA14" s="399"/>
    </row>
    <row r="15" spans="1:54" s="37" customFormat="1" ht="13.5" customHeight="1" x14ac:dyDescent="0.4">
      <c r="A15" s="37">
        <v>4</v>
      </c>
      <c r="C15" s="40"/>
      <c r="D15" s="390" t="str">
        <f>IF(ISNA(VLOOKUP(A15,入力シート!$B$43:$BF$47,3,FALSE)),"",VLOOKUP(A15,入力シート!$B$43:$BF$47,3,FALSE))</f>
        <v>D</v>
      </c>
      <c r="E15" s="390"/>
      <c r="F15" s="390"/>
      <c r="G15" s="390"/>
      <c r="H15" s="390"/>
      <c r="I15" s="390"/>
      <c r="J15" s="390"/>
      <c r="K15" s="390"/>
      <c r="L15" s="391"/>
      <c r="M15" s="392">
        <f>IF(ISNA(VLOOKUP(A15,入力シート!$B$43:$BF$47,26,FALSE)),"",VLOOKUP(A15,入力シート!$B$43:$BF$47,26,FALSE))</f>
        <v>200000</v>
      </c>
      <c r="N15" s="393"/>
      <c r="O15" s="393"/>
      <c r="P15" s="394"/>
      <c r="Q15" s="375">
        <f>IF(ISNA(VLOOKUP(A15,入力シート!$B$43:$BF$47,12,FALSE)),"",VLOOKUP(A15,入力シート!$B$43:$BF$47,12,FALSE))</f>
        <v>200000</v>
      </c>
      <c r="R15" s="376"/>
      <c r="S15" s="376"/>
      <c r="T15" s="376"/>
      <c r="U15" s="395" t="str">
        <f>IF(V15="","","×")</f>
        <v>×</v>
      </c>
      <c r="V15" s="377">
        <f>IF(ISNA(VLOOKUP(A15,入力シート!$B$43:$BF$47,22,FALSE)),"",VLOOKUP(A15,入力シート!$B$43:$BF$47,22,FALSE))</f>
        <v>1</v>
      </c>
      <c r="W15" s="378"/>
      <c r="X15" s="375">
        <f>IF($U$15="","",M15)</f>
        <v>200000</v>
      </c>
      <c r="Y15" s="376"/>
      <c r="Z15" s="376"/>
      <c r="AA15" s="396"/>
      <c r="AB15" s="76"/>
      <c r="AC15" s="66"/>
      <c r="AD15" s="66"/>
      <c r="AE15" s="81"/>
      <c r="AF15" s="550"/>
      <c r="AG15" s="551"/>
      <c r="AH15" s="551"/>
      <c r="AI15" s="552"/>
      <c r="AJ15" s="387">
        <f>IF(ISNA(VLOOKUP(A15,入力シート!$B$43:$BF$47,31,FALSE)),"",VLOOKUP(A15,入力シート!$B$43:$BF$47,31,FALSE))</f>
        <v>44621</v>
      </c>
      <c r="AK15" s="388"/>
      <c r="AL15" s="388"/>
      <c r="AM15" s="87"/>
      <c r="AN15" s="397" t="str">
        <f>IF(AJ15="","","別紙「雇用計画書のとおり」")</f>
        <v>別紙「雇用計画書のとおり」</v>
      </c>
      <c r="AO15" s="398"/>
      <c r="AP15" s="398"/>
      <c r="AQ15" s="398"/>
      <c r="AR15" s="398"/>
      <c r="AS15" s="398"/>
      <c r="AT15" s="398"/>
      <c r="AU15" s="398"/>
      <c r="AV15" s="398"/>
      <c r="AW15" s="398"/>
      <c r="AX15" s="398"/>
      <c r="AY15" s="398"/>
      <c r="AZ15" s="398"/>
      <c r="BA15" s="399"/>
    </row>
    <row r="16" spans="1:54" s="37" customFormat="1" ht="13.5" customHeight="1" x14ac:dyDescent="0.4">
      <c r="C16" s="40"/>
      <c r="D16" s="390"/>
      <c r="E16" s="390"/>
      <c r="F16" s="390"/>
      <c r="G16" s="390"/>
      <c r="H16" s="390"/>
      <c r="I16" s="390"/>
      <c r="J16" s="390"/>
      <c r="K16" s="390"/>
      <c r="L16" s="391"/>
      <c r="M16" s="392"/>
      <c r="N16" s="393"/>
      <c r="O16" s="393"/>
      <c r="P16" s="394"/>
      <c r="Q16" s="375"/>
      <c r="R16" s="376"/>
      <c r="S16" s="376"/>
      <c r="T16" s="376"/>
      <c r="U16" s="395"/>
      <c r="V16" s="377"/>
      <c r="W16" s="378"/>
      <c r="X16" s="375"/>
      <c r="Y16" s="376"/>
      <c r="Z16" s="376"/>
      <c r="AA16" s="396"/>
      <c r="AB16" s="76"/>
      <c r="AC16" s="66"/>
      <c r="AD16" s="66"/>
      <c r="AE16" s="81"/>
      <c r="AF16" s="550"/>
      <c r="AG16" s="551"/>
      <c r="AH16" s="551"/>
      <c r="AI16" s="552"/>
      <c r="AJ16" s="84"/>
      <c r="AK16" s="383" t="str">
        <f>IF(AJ15="","","令和4年3月")</f>
        <v>令和4年3月</v>
      </c>
      <c r="AL16" s="383"/>
      <c r="AM16" s="389"/>
      <c r="AN16" s="397"/>
      <c r="AO16" s="398"/>
      <c r="AP16" s="398"/>
      <c r="AQ16" s="398"/>
      <c r="AR16" s="398"/>
      <c r="AS16" s="398"/>
      <c r="AT16" s="398"/>
      <c r="AU16" s="398"/>
      <c r="AV16" s="398"/>
      <c r="AW16" s="398"/>
      <c r="AX16" s="398"/>
      <c r="AY16" s="398"/>
      <c r="AZ16" s="398"/>
      <c r="BA16" s="399"/>
    </row>
    <row r="17" spans="1:53" s="37" customFormat="1" ht="13.5" customHeight="1" x14ac:dyDescent="0.4">
      <c r="A17" s="37">
        <v>5</v>
      </c>
      <c r="C17" s="40"/>
      <c r="D17" s="390" t="str">
        <f>IF(ISNA(VLOOKUP(A17,入力シート!$B$43:$BF$47,3,FALSE)),"",VLOOKUP(A17,入力シート!$B$43:$BF$47,3,FALSE))</f>
        <v>E</v>
      </c>
      <c r="E17" s="390"/>
      <c r="F17" s="390"/>
      <c r="G17" s="390"/>
      <c r="H17" s="390"/>
      <c r="I17" s="390"/>
      <c r="J17" s="390"/>
      <c r="K17" s="390"/>
      <c r="L17" s="391"/>
      <c r="M17" s="392">
        <f>IF(ISNA(VLOOKUP(A17,入力シート!$B$43:$BF$47,26,FALSE)),"",VLOOKUP(A17,入力シート!$B$43:$BF$47,26,FALSE))</f>
        <v>150000</v>
      </c>
      <c r="N17" s="393"/>
      <c r="O17" s="393"/>
      <c r="P17" s="394"/>
      <c r="Q17" s="375">
        <f>IF(ISNA(VLOOKUP(A17,入力シート!$B$43:$BF$47,12,FALSE)),"",VLOOKUP(A17,入力シート!$B$43:$BF$47,12,FALSE))</f>
        <v>150000</v>
      </c>
      <c r="R17" s="376"/>
      <c r="S17" s="376"/>
      <c r="T17" s="376"/>
      <c r="U17" s="395" t="str">
        <f>IF(V17="","","×")</f>
        <v>×</v>
      </c>
      <c r="V17" s="377">
        <f>IF(ISNA(VLOOKUP(A17,入力シート!$B$43:$BF$47,22,FALSE)),"",VLOOKUP(A17,入力シート!$B$43:$BF$47,22,FALSE))</f>
        <v>1</v>
      </c>
      <c r="W17" s="378"/>
      <c r="X17" s="375">
        <f>IF($U$17="","",M17)</f>
        <v>150000</v>
      </c>
      <c r="Y17" s="376"/>
      <c r="Z17" s="376"/>
      <c r="AA17" s="396"/>
      <c r="AB17" s="76"/>
      <c r="AC17" s="66"/>
      <c r="AD17" s="66"/>
      <c r="AE17" s="81"/>
      <c r="AF17" s="550"/>
      <c r="AG17" s="551"/>
      <c r="AH17" s="551"/>
      <c r="AI17" s="552"/>
      <c r="AJ17" s="387">
        <f>IF(ISNA(VLOOKUP(A17,入力シート!$B$43:$BF$47,31,FALSE)),"",VLOOKUP(A17,入力シート!$B$43:$BF$47,31,FALSE))</f>
        <v>44621</v>
      </c>
      <c r="AK17" s="388"/>
      <c r="AL17" s="388"/>
      <c r="AM17" s="88"/>
      <c r="AN17" s="397" t="str">
        <f>IF(AJ17="","","別紙「雇用計画書のとおり」")</f>
        <v>別紙「雇用計画書のとおり」</v>
      </c>
      <c r="AO17" s="398"/>
      <c r="AP17" s="398"/>
      <c r="AQ17" s="398"/>
      <c r="AR17" s="398"/>
      <c r="AS17" s="398"/>
      <c r="AT17" s="398"/>
      <c r="AU17" s="398"/>
      <c r="AV17" s="398"/>
      <c r="AW17" s="398"/>
      <c r="AX17" s="398"/>
      <c r="AY17" s="398"/>
      <c r="AZ17" s="398"/>
      <c r="BA17" s="399"/>
    </row>
    <row r="18" spans="1:53" s="37" customFormat="1" ht="13.5" customHeight="1" x14ac:dyDescent="0.4">
      <c r="C18" s="40"/>
      <c r="D18" s="390"/>
      <c r="E18" s="390"/>
      <c r="F18" s="390"/>
      <c r="G18" s="390"/>
      <c r="H18" s="390"/>
      <c r="I18" s="390"/>
      <c r="J18" s="390"/>
      <c r="K18" s="390"/>
      <c r="L18" s="391"/>
      <c r="M18" s="392"/>
      <c r="N18" s="393"/>
      <c r="O18" s="393"/>
      <c r="P18" s="394"/>
      <c r="Q18" s="375"/>
      <c r="R18" s="376"/>
      <c r="S18" s="376"/>
      <c r="T18" s="376"/>
      <c r="U18" s="395"/>
      <c r="V18" s="377"/>
      <c r="W18" s="378"/>
      <c r="X18" s="375"/>
      <c r="Y18" s="376"/>
      <c r="Z18" s="376"/>
      <c r="AA18" s="396"/>
      <c r="AB18" s="76"/>
      <c r="AC18" s="66"/>
      <c r="AD18" s="66"/>
      <c r="AE18" s="81"/>
      <c r="AF18" s="550"/>
      <c r="AG18" s="551"/>
      <c r="AH18" s="551"/>
      <c r="AI18" s="552"/>
      <c r="AJ18" s="84"/>
      <c r="AK18" s="383" t="str">
        <f>IF(AJ17="","","令和4年3月")</f>
        <v>令和4年3月</v>
      </c>
      <c r="AL18" s="383"/>
      <c r="AM18" s="389"/>
      <c r="AN18" s="397"/>
      <c r="AO18" s="398"/>
      <c r="AP18" s="398"/>
      <c r="AQ18" s="398"/>
      <c r="AR18" s="398"/>
      <c r="AS18" s="398"/>
      <c r="AT18" s="398"/>
      <c r="AU18" s="398"/>
      <c r="AV18" s="398"/>
      <c r="AW18" s="398"/>
      <c r="AX18" s="398"/>
      <c r="AY18" s="398"/>
      <c r="AZ18" s="398"/>
      <c r="BA18" s="399"/>
    </row>
    <row r="19" spans="1:53" s="37" customFormat="1" ht="13.5" customHeight="1" x14ac:dyDescent="0.4">
      <c r="C19" s="40"/>
      <c r="D19" s="45"/>
      <c r="E19" s="45"/>
      <c r="F19" s="45"/>
      <c r="G19" s="45"/>
      <c r="H19" s="45"/>
      <c r="I19" s="45"/>
      <c r="J19" s="45"/>
      <c r="K19" s="45"/>
      <c r="L19" s="50"/>
      <c r="M19" s="52"/>
      <c r="N19" s="54"/>
      <c r="O19" s="54"/>
      <c r="P19" s="55"/>
      <c r="Q19" s="59"/>
      <c r="R19" s="64"/>
      <c r="S19" s="64"/>
      <c r="T19" s="64"/>
      <c r="U19" s="67"/>
      <c r="V19" s="68"/>
      <c r="W19" s="69"/>
      <c r="X19" s="59"/>
      <c r="Y19" s="64"/>
      <c r="Z19" s="64"/>
      <c r="AA19" s="74"/>
      <c r="AB19" s="76"/>
      <c r="AC19" s="66"/>
      <c r="AD19" s="66"/>
      <c r="AE19" s="81"/>
      <c r="AF19" s="550"/>
      <c r="AG19" s="551"/>
      <c r="AH19" s="551"/>
      <c r="AI19" s="552"/>
      <c r="AJ19" s="84"/>
      <c r="AK19" s="86"/>
      <c r="AL19" s="86"/>
      <c r="AM19" s="88"/>
      <c r="AN19" s="89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1"/>
    </row>
    <row r="20" spans="1:53" s="37" customFormat="1" ht="13.5" customHeight="1" x14ac:dyDescent="0.4">
      <c r="C20" s="40" t="s">
        <v>148</v>
      </c>
      <c r="D20" s="45"/>
      <c r="E20" s="45"/>
      <c r="F20" s="45"/>
      <c r="G20" s="45"/>
      <c r="H20" s="45"/>
      <c r="I20" s="45"/>
      <c r="J20" s="45"/>
      <c r="K20" s="45"/>
      <c r="L20" s="50"/>
      <c r="M20" s="52"/>
      <c r="N20" s="54"/>
      <c r="O20" s="54"/>
      <c r="P20" s="55"/>
      <c r="Q20" s="59"/>
      <c r="R20" s="64"/>
      <c r="S20" s="64"/>
      <c r="T20" s="64"/>
      <c r="U20" s="67"/>
      <c r="V20" s="68"/>
      <c r="W20" s="69"/>
      <c r="X20" s="400">
        <f>SUM(X21:AA23)</f>
        <v>500000</v>
      </c>
      <c r="Y20" s="401"/>
      <c r="Z20" s="401"/>
      <c r="AA20" s="402"/>
      <c r="AB20" s="76"/>
      <c r="AC20" s="66"/>
      <c r="AD20" s="66"/>
      <c r="AE20" s="81"/>
      <c r="AF20" s="550"/>
      <c r="AG20" s="551"/>
      <c r="AH20" s="551"/>
      <c r="AI20" s="552"/>
      <c r="AJ20" s="84"/>
      <c r="AK20" s="86"/>
      <c r="AL20" s="86"/>
      <c r="AM20" s="88"/>
      <c r="AN20" s="89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1"/>
    </row>
    <row r="21" spans="1:53" s="37" customFormat="1" ht="13.5" customHeight="1" x14ac:dyDescent="0.4">
      <c r="A21" s="37">
        <v>1</v>
      </c>
      <c r="C21" s="40"/>
      <c r="D21" s="403" t="str">
        <f>IF(ISNA(VLOOKUP(A21,入力シート!$B$53:$BF$55,3,FALSE)),"",VLOOKUP(A21,入力シート!$B$53:$BF$55,3,FALSE))</f>
        <v>大手就活情報サイト掲載</v>
      </c>
      <c r="E21" s="403"/>
      <c r="F21" s="403"/>
      <c r="G21" s="403"/>
      <c r="H21" s="403"/>
      <c r="I21" s="403"/>
      <c r="J21" s="403"/>
      <c r="K21" s="403"/>
      <c r="L21" s="404"/>
      <c r="M21" s="392">
        <f>IF(ISNA(VLOOKUP(A21,入力シート!$B$53:$BF$55,53,FALSE)),"",VLOOKUP(A21,入力シート!$B$53:$BF$55,53,FALSE))</f>
        <v>300000</v>
      </c>
      <c r="N21" s="393"/>
      <c r="O21" s="393"/>
      <c r="P21" s="394"/>
      <c r="Q21" s="375">
        <f>IF(ISNA(VLOOKUP(A21,入力シート!$B$53:$BF$55,50,FALSE)),"",VLOOKUP(A21,入力シート!$B$53:$BF$55,50,FALSE))</f>
        <v>300000</v>
      </c>
      <c r="R21" s="376"/>
      <c r="S21" s="376"/>
      <c r="T21" s="376"/>
      <c r="U21" s="67" t="str">
        <f>IF(V21="","","×")</f>
        <v>×</v>
      </c>
      <c r="V21" s="377" t="str">
        <f>IF(ISNA(VLOOKUP(A21,入力シート!$B$53:$BF$55,56,FALSE)),"",VLOOKUP(A21,入力シート!$B$53:$BF$55,56,FALSE))</f>
        <v>1</v>
      </c>
      <c r="W21" s="378"/>
      <c r="X21" s="375">
        <f>IF($U$21="","",M21)</f>
        <v>300000</v>
      </c>
      <c r="Y21" s="376"/>
      <c r="Z21" s="376"/>
      <c r="AA21" s="396"/>
      <c r="AB21" s="76"/>
      <c r="AC21" s="66"/>
      <c r="AD21" s="66"/>
      <c r="AE21" s="81"/>
      <c r="AF21" s="550"/>
      <c r="AG21" s="551"/>
      <c r="AH21" s="551"/>
      <c r="AI21" s="552"/>
      <c r="AJ21" s="382">
        <f>IF(ISNA(VLOOKUP(A21,入力シート!$B$53:$BF$55,47,FALSE)),"",VLOOKUP(A21,入力シート!$B$53:$BF$55,47,FALSE))</f>
        <v>44562</v>
      </c>
      <c r="AK21" s="383"/>
      <c r="AL21" s="383"/>
      <c r="AM21" s="389"/>
      <c r="AN21" s="397" t="str">
        <f>IF(ISNA(VLOOKUP(A21,入力シート!$B$53:$BF$55,12,FALSE)),"",VLOOKUP(A21,入力シート!$B$53:$BF$55,12,FALSE))</f>
        <v>○○○(株)</v>
      </c>
      <c r="AO21" s="398"/>
      <c r="AP21" s="398"/>
      <c r="AQ21" s="398"/>
      <c r="AR21" s="398"/>
      <c r="AS21" s="398" t="str">
        <f>IF(ISNA(VLOOKUP(A21,入力シート!$B$53:$BF$55,17,FALSE)),"",VLOOKUP(A21,入力シート!$B$53:$BF$55,17,FALSE))</f>
        <v>XX/XXXX.XX</v>
      </c>
      <c r="AT21" s="398"/>
      <c r="AU21" s="398"/>
      <c r="AV21" s="398"/>
      <c r="AW21" s="398"/>
      <c r="AX21" s="398"/>
      <c r="AY21" s="398"/>
      <c r="AZ21" s="398"/>
      <c r="BA21" s="399"/>
    </row>
    <row r="22" spans="1:53" s="37" customFormat="1" ht="13.5" customHeight="1" x14ac:dyDescent="0.4">
      <c r="A22" s="37">
        <v>2</v>
      </c>
      <c r="C22" s="40"/>
      <c r="D22" s="403" t="str">
        <f>IF(ISNA(VLOOKUP(A22,入力シート!$B$53:$BF$55,3,FALSE)),"",VLOOKUP(A22,入力シート!$B$53:$BF$55,3,FALSE))</f>
        <v>パンフレット作成</v>
      </c>
      <c r="E22" s="403"/>
      <c r="F22" s="403"/>
      <c r="G22" s="403"/>
      <c r="H22" s="403"/>
      <c r="I22" s="403"/>
      <c r="J22" s="403"/>
      <c r="K22" s="403"/>
      <c r="L22" s="404"/>
      <c r="M22" s="392">
        <f>IF(ISNA(VLOOKUP(A22,入力シート!$B$53:$BF$55,53,FALSE)),"",VLOOKUP(A22,入力シート!$B$53:$BF$55,53,FALSE))</f>
        <v>100000</v>
      </c>
      <c r="N22" s="393"/>
      <c r="O22" s="393"/>
      <c r="P22" s="394"/>
      <c r="Q22" s="375">
        <f>IF(ISNA(VLOOKUP(A22,入力シート!$B$53:$BF$55,50,FALSE)),"",VLOOKUP(A22,入力シート!$B$53:$BF$55,50,FALSE))</f>
        <v>100000</v>
      </c>
      <c r="R22" s="376"/>
      <c r="S22" s="376"/>
      <c r="T22" s="376"/>
      <c r="U22" s="67" t="str">
        <f>IF(V22="","","×")</f>
        <v>×</v>
      </c>
      <c r="V22" s="377" t="str">
        <f>IF(ISNA(VLOOKUP(A22,入力シート!$B$53:$BF$55,56,FALSE)),"",VLOOKUP(A22,入力シート!$B$53:$BF$55,56,FALSE))</f>
        <v>1</v>
      </c>
      <c r="W22" s="378"/>
      <c r="X22" s="375">
        <f>IF($U$23="","",M22)</f>
        <v>100000</v>
      </c>
      <c r="Y22" s="376"/>
      <c r="Z22" s="376"/>
      <c r="AA22" s="396"/>
      <c r="AB22" s="76"/>
      <c r="AC22" s="66"/>
      <c r="AD22" s="66"/>
      <c r="AE22" s="81"/>
      <c r="AF22" s="550"/>
      <c r="AG22" s="551"/>
      <c r="AH22" s="551"/>
      <c r="AI22" s="552"/>
      <c r="AJ22" s="382">
        <f>IF(ISNA(VLOOKUP(A22,入力シート!$B$53:$BF$55,47,FALSE)),"",VLOOKUP(A22,入力シート!$B$53:$BF$55,47,FALSE))</f>
        <v>44562</v>
      </c>
      <c r="AK22" s="383"/>
      <c r="AL22" s="383"/>
      <c r="AM22" s="389"/>
      <c r="AN22" s="397" t="str">
        <f>IF(ISNA(VLOOKUP(A22,入力シート!$B$53:$BF$55,12,FALSE)),"",VLOOKUP(A22,入力シート!$B$53:$BF$55,12,FALSE))</f>
        <v>○○○(株)</v>
      </c>
      <c r="AO22" s="398"/>
      <c r="AP22" s="398"/>
      <c r="AQ22" s="398"/>
      <c r="AR22" s="398"/>
      <c r="AS22" s="398" t="str">
        <f>IF(ISNA(VLOOKUP(A22,入力シート!$B$53:$BF$55,17,FALSE)),"",VLOOKUP(A22,入力シート!$B$53:$BF$55,17,FALSE))</f>
        <v>職員募集！</v>
      </c>
      <c r="AT22" s="398"/>
      <c r="AU22" s="398"/>
      <c r="AV22" s="398"/>
      <c r="AW22" s="398"/>
      <c r="AX22" s="398"/>
      <c r="AY22" s="398"/>
      <c r="AZ22" s="398"/>
      <c r="BA22" s="399"/>
    </row>
    <row r="23" spans="1:53" s="37" customFormat="1" ht="13.5" customHeight="1" x14ac:dyDescent="0.4">
      <c r="A23" s="37">
        <v>3</v>
      </c>
      <c r="C23" s="40"/>
      <c r="D23" s="403" t="str">
        <f>IF(ISNA(VLOOKUP(A23,入力シート!$B$53:$BF$55,3,FALSE)),"",VLOOKUP(A23,入力シート!$B$53:$BF$55,3,FALSE))</f>
        <v>チラシ作成</v>
      </c>
      <c r="E23" s="403"/>
      <c r="F23" s="403"/>
      <c r="G23" s="403"/>
      <c r="H23" s="403"/>
      <c r="I23" s="403"/>
      <c r="J23" s="403"/>
      <c r="K23" s="403"/>
      <c r="L23" s="404"/>
      <c r="M23" s="392">
        <f>IF(ISNA(VLOOKUP(A23,入力シート!$B$53:$BF$55,53,FALSE)),"",VLOOKUP(A23,入力シート!$B$53:$BF$55,53,FALSE))</f>
        <v>100000</v>
      </c>
      <c r="N23" s="393"/>
      <c r="O23" s="393"/>
      <c r="P23" s="394"/>
      <c r="Q23" s="375">
        <f>IF(ISNA(VLOOKUP(A23,入力シート!$B$53:$BF$55,50,FALSE)),"",VLOOKUP(A23,入力シート!$B$53:$BF$55,50,FALSE))</f>
        <v>100000</v>
      </c>
      <c r="R23" s="376"/>
      <c r="S23" s="376"/>
      <c r="T23" s="376"/>
      <c r="U23" s="67" t="str">
        <f>IF(V23="","","×")</f>
        <v>×</v>
      </c>
      <c r="V23" s="377" t="str">
        <f>IF(ISNA(VLOOKUP(A23,入力シート!$B$53:$BF$55,56,FALSE)),"",VLOOKUP(A23,入力シート!$B$53:$BF$55,56,FALSE))</f>
        <v>1</v>
      </c>
      <c r="W23" s="378"/>
      <c r="X23" s="375">
        <f>IF($U$23="","",M23)</f>
        <v>100000</v>
      </c>
      <c r="Y23" s="376"/>
      <c r="Z23" s="376"/>
      <c r="AA23" s="396"/>
      <c r="AB23" s="76"/>
      <c r="AC23" s="66"/>
      <c r="AD23" s="66"/>
      <c r="AE23" s="81"/>
      <c r="AF23" s="550"/>
      <c r="AG23" s="551"/>
      <c r="AH23" s="551"/>
      <c r="AI23" s="552"/>
      <c r="AJ23" s="382">
        <f>IF(ISNA(VLOOKUP(A23,入力シート!$B$53:$BF$55,47,FALSE)),"",VLOOKUP(A23,入力シート!$B$53:$BF$55,47,FALSE))</f>
        <v>44593</v>
      </c>
      <c r="AK23" s="383"/>
      <c r="AL23" s="383"/>
      <c r="AM23" s="389"/>
      <c r="AN23" s="397" t="str">
        <f>IF(ISNA(VLOOKUP(A23,入力シート!$B$53:$BF$55,12,FALSE)),"",VLOOKUP(A23,入力シート!$B$53:$BF$55,12,FALSE))</f>
        <v>○○○(株)</v>
      </c>
      <c r="AO23" s="398"/>
      <c r="AP23" s="398"/>
      <c r="AQ23" s="398"/>
      <c r="AR23" s="398"/>
      <c r="AS23" s="398" t="str">
        <f>IF(ISNA(VLOOKUP(A23,入力シート!$B$53:$BF$55,17,FALSE)),"",VLOOKUP(A23,入力シート!$B$53:$BF$55,17,FALSE))</f>
        <v>職員募集！</v>
      </c>
      <c r="AT23" s="398"/>
      <c r="AU23" s="398"/>
      <c r="AV23" s="398"/>
      <c r="AW23" s="398"/>
      <c r="AX23" s="398"/>
      <c r="AY23" s="398"/>
      <c r="AZ23" s="398"/>
      <c r="BA23" s="399"/>
    </row>
    <row r="24" spans="1:53" s="37" customFormat="1" ht="13.5" customHeight="1" x14ac:dyDescent="0.4">
      <c r="C24" s="40"/>
      <c r="D24" s="46"/>
      <c r="E24" s="46"/>
      <c r="F24" s="46"/>
      <c r="G24" s="46"/>
      <c r="H24" s="46"/>
      <c r="I24" s="46"/>
      <c r="J24" s="46"/>
      <c r="K24" s="46"/>
      <c r="L24" s="51"/>
      <c r="M24" s="52"/>
      <c r="N24" s="54"/>
      <c r="O24" s="54"/>
      <c r="P24" s="55"/>
      <c r="Q24" s="59"/>
      <c r="R24" s="64"/>
      <c r="S24" s="64"/>
      <c r="T24" s="64"/>
      <c r="U24" s="67"/>
      <c r="V24" s="68"/>
      <c r="W24" s="69"/>
      <c r="X24" s="59"/>
      <c r="Y24" s="64"/>
      <c r="Z24" s="64"/>
      <c r="AA24" s="74"/>
      <c r="AB24" s="76"/>
      <c r="AC24" s="66"/>
      <c r="AD24" s="66"/>
      <c r="AE24" s="81"/>
      <c r="AF24" s="550"/>
      <c r="AG24" s="551"/>
      <c r="AH24" s="551"/>
      <c r="AI24" s="552"/>
      <c r="AJ24" s="83"/>
      <c r="AK24" s="86"/>
      <c r="AL24" s="86"/>
      <c r="AM24" s="88"/>
      <c r="AN24" s="89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1"/>
    </row>
    <row r="25" spans="1:53" s="37" customFormat="1" ht="13.5" customHeight="1" x14ac:dyDescent="0.4">
      <c r="C25" s="40" t="s">
        <v>153</v>
      </c>
      <c r="D25" s="46"/>
      <c r="E25" s="46"/>
      <c r="F25" s="46"/>
      <c r="G25" s="46"/>
      <c r="H25" s="46"/>
      <c r="I25" s="46"/>
      <c r="J25" s="46"/>
      <c r="K25" s="46"/>
      <c r="L25" s="51"/>
      <c r="M25" s="52"/>
      <c r="N25" s="54"/>
      <c r="O25" s="54"/>
      <c r="P25" s="55"/>
      <c r="Q25" s="59"/>
      <c r="R25" s="64"/>
      <c r="S25" s="64"/>
      <c r="T25" s="64"/>
      <c r="U25" s="67"/>
      <c r="V25" s="68"/>
      <c r="W25" s="69"/>
      <c r="X25" s="400">
        <f>SUM(X26:AA27)</f>
        <v>900000</v>
      </c>
      <c r="Y25" s="401"/>
      <c r="Z25" s="401"/>
      <c r="AA25" s="402"/>
      <c r="AB25" s="76"/>
      <c r="AC25" s="66"/>
      <c r="AD25" s="66"/>
      <c r="AE25" s="81"/>
      <c r="AF25" s="550"/>
      <c r="AG25" s="551"/>
      <c r="AH25" s="551"/>
      <c r="AI25" s="552"/>
      <c r="AJ25" s="83"/>
      <c r="AK25" s="86"/>
      <c r="AL25" s="86"/>
      <c r="AM25" s="88"/>
      <c r="AN25" s="89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1"/>
    </row>
    <row r="26" spans="1:53" s="37" customFormat="1" ht="13.5" customHeight="1" x14ac:dyDescent="0.4">
      <c r="A26" s="37">
        <v>1</v>
      </c>
      <c r="C26" s="40"/>
      <c r="D26" s="46" t="str">
        <f>IF(ISNA(VLOOKUP(A26,入力シート!$B$70:$BF$70,3,FALSE)),"",VLOOKUP(A26,入力シート!$B$70:$BF$70,3,FALSE))</f>
        <v>パンフレットの作製</v>
      </c>
      <c r="E26" s="46"/>
      <c r="F26" s="46"/>
      <c r="G26" s="46"/>
      <c r="H26" s="46"/>
      <c r="I26" s="46"/>
      <c r="J26" s="46"/>
      <c r="K26" s="46"/>
      <c r="L26" s="51"/>
      <c r="M26" s="392">
        <f>IF(ISNA(VLOOKUP(A26,入力シート!$B$70:$BF$70,47,FALSE)),"",VLOOKUP(A26,入力シート!$B$70:$BF$70,47,FALSE))</f>
        <v>400000</v>
      </c>
      <c r="N26" s="393"/>
      <c r="O26" s="393"/>
      <c r="P26" s="394"/>
      <c r="Q26" s="375">
        <f>IF(ISNA(VLOOKUP(A26,入力シート!$B$70:$BF$70,44,FALSE)),"",VLOOKUP(A26,入力シート!$B$70:$BF$70,44,FALSE))</f>
        <v>200000</v>
      </c>
      <c r="R26" s="376"/>
      <c r="S26" s="376"/>
      <c r="T26" s="376"/>
      <c r="U26" s="67" t="str">
        <f>IF(V26="","","×")</f>
        <v>×</v>
      </c>
      <c r="V26" s="377">
        <f>IF(ISNA(VLOOKUP(A26,入力シート!$B$70:$BF$70,17,FALSE)),"",VLOOKUP(A26,入力シート!$B$70:$BF$70,17,FALSE))</f>
        <v>2</v>
      </c>
      <c r="W26" s="378"/>
      <c r="X26" s="375">
        <f>IF($U$26="","",M26)</f>
        <v>400000</v>
      </c>
      <c r="Y26" s="376"/>
      <c r="Z26" s="376"/>
      <c r="AA26" s="396"/>
      <c r="AB26" s="76"/>
      <c r="AC26" s="66"/>
      <c r="AD26" s="66"/>
      <c r="AE26" s="81"/>
      <c r="AF26" s="550"/>
      <c r="AG26" s="551"/>
      <c r="AH26" s="551"/>
      <c r="AI26" s="552"/>
      <c r="AJ26" s="382">
        <f>IF(ISNA(VLOOKUP(A26,入力シート!$B$70:$BF$70,53,FALSE)),"",VLOOKUP(A26,入力シート!$B$70:$BF$70,53,FALSE))</f>
        <v>44301</v>
      </c>
      <c r="AK26" s="383"/>
      <c r="AL26" s="383"/>
      <c r="AM26" s="389"/>
      <c r="AN26" s="397" t="str">
        <f>IF(ISNA(VLOOKUP(A26,入力シート!$B$70:$BF$70,12,FALSE)),"",VLOOKUP(A26,入力シート!$B$70:$BF$70,12,FALSE))</f>
        <v>○○○(株)</v>
      </c>
      <c r="AO26" s="398"/>
      <c r="AP26" s="398"/>
      <c r="AQ26" s="398"/>
      <c r="AR26" s="398"/>
      <c r="AS26" s="398" t="str">
        <f>IF(ISNA(VLOOKUP(A26,入力シート!$B$75:$BF$75,12,FALSE)),"",VLOOKUP(A26,入力シート!$B$75:$BF$75,12,FALSE))</f>
        <v>配布場所：</v>
      </c>
      <c r="AT26" s="398"/>
      <c r="AU26" s="398"/>
      <c r="AV26" s="398"/>
      <c r="AW26" s="398" t="str">
        <f>IF(ISNA(VLOOKUP(A26,入力シート!$B$75:$BF$75,22,FALSE)),"",VLOOKUP(A26,入力シート!$B$75:$BF$75,22,FALSE))</f>
        <v>別紙一覧表のとおり</v>
      </c>
      <c r="AX26" s="398"/>
      <c r="AY26" s="398"/>
      <c r="AZ26" s="398"/>
      <c r="BA26" s="399"/>
    </row>
    <row r="27" spans="1:53" s="37" customFormat="1" ht="13.5" customHeight="1" x14ac:dyDescent="0.4">
      <c r="A27" s="37">
        <v>2</v>
      </c>
      <c r="C27" s="40"/>
      <c r="D27" s="46" t="str">
        <f>IF(ISNA(VLOOKUP(A27,入力シート!$B$71:$BF$71,3,FALSE)),"",VLOOKUP(A27,入力シート!$B$71:$BF$71,3,FALSE))</f>
        <v>チラシの作製</v>
      </c>
      <c r="E27" s="46"/>
      <c r="F27" s="46"/>
      <c r="G27" s="46"/>
      <c r="H27" s="46"/>
      <c r="I27" s="46"/>
      <c r="J27" s="46"/>
      <c r="K27" s="46"/>
      <c r="L27" s="51"/>
      <c r="M27" s="392">
        <f>IF(ISNA(VLOOKUP(A27,入力シート!$B$71:$BF$71,47,FALSE)),"",VLOOKUP(A27,入力シート!$B$71:$BF$71,47,FALSE))</f>
        <v>500000</v>
      </c>
      <c r="N27" s="393"/>
      <c r="O27" s="393"/>
      <c r="P27" s="394"/>
      <c r="Q27" s="375">
        <f>IF(ISNA(VLOOKUP(A27,入力シート!$B$71:$BF$71,44,FALSE)),"",VLOOKUP(A27,入力シート!$B$71:$BF$71,44,FALSE))</f>
        <v>500</v>
      </c>
      <c r="R27" s="376"/>
      <c r="S27" s="376"/>
      <c r="T27" s="376"/>
      <c r="U27" s="67" t="str">
        <f>IF(V27="","","×")</f>
        <v>×</v>
      </c>
      <c r="V27" s="377">
        <f>IF(ISNA(VLOOKUP(A27,入力シート!$B$71:$BF$71,17,FALSE)),"",VLOOKUP(A27,入力シート!$B$71:$BF$71,17,FALSE))</f>
        <v>1000</v>
      </c>
      <c r="W27" s="378"/>
      <c r="X27" s="375">
        <f>IF($U$27="","",M27)</f>
        <v>500000</v>
      </c>
      <c r="Y27" s="376"/>
      <c r="Z27" s="376"/>
      <c r="AA27" s="396"/>
      <c r="AB27" s="76"/>
      <c r="AC27" s="66"/>
      <c r="AD27" s="66"/>
      <c r="AE27" s="81"/>
      <c r="AF27" s="550"/>
      <c r="AG27" s="551"/>
      <c r="AH27" s="551"/>
      <c r="AI27" s="552"/>
      <c r="AJ27" s="382">
        <f>IF(ISNA(VLOOKUP(A27,入力シート!$B$71:$BF$71,53,FALSE)),"",VLOOKUP(A27,入力シート!$B$71:$BF$71,53,FALSE))</f>
        <v>44301</v>
      </c>
      <c r="AK27" s="383"/>
      <c r="AL27" s="383"/>
      <c r="AM27" s="389"/>
      <c r="AN27" s="397" t="str">
        <f>IF(ISNA(VLOOKUP(A27,入力シート!$B$71:$BF$71,12,FALSE)),"",VLOOKUP(A27,入力シート!$B$71:$BF$71,12,FALSE))</f>
        <v>○○○(株)</v>
      </c>
      <c r="AO27" s="398"/>
      <c r="AP27" s="398"/>
      <c r="AQ27" s="398"/>
      <c r="AR27" s="398"/>
      <c r="AS27" s="398" t="str">
        <f>IF(ISNA(VLOOKUP(A27,入力シート!$B$76:$BF$76,12,FALSE)),"",VLOOKUP(A27,入力シート!$B$76:$BF$76,12,FALSE))</f>
        <v>配布場所：</v>
      </c>
      <c r="AT27" s="398"/>
      <c r="AU27" s="398"/>
      <c r="AV27" s="398"/>
      <c r="AW27" s="398" t="str">
        <f>IF(ISNA(VLOOKUP(A27,入力シート!$B$76:$BF$76,22,FALSE)),"",VLOOKUP(A27,入力シート!$B$76:$BF$76,22,FALSE))</f>
        <v>別紙一覧表のとおり</v>
      </c>
      <c r="AX27" s="398"/>
      <c r="AY27" s="398"/>
      <c r="AZ27" s="398"/>
      <c r="BA27" s="399"/>
    </row>
    <row r="28" spans="1:53" s="37" customFormat="1" ht="13.5" customHeight="1" x14ac:dyDescent="0.4">
      <c r="C28" s="40"/>
      <c r="D28" s="46"/>
      <c r="E28" s="46"/>
      <c r="F28" s="46"/>
      <c r="G28" s="46"/>
      <c r="H28" s="46"/>
      <c r="I28" s="46"/>
      <c r="J28" s="46"/>
      <c r="K28" s="46"/>
      <c r="L28" s="51"/>
      <c r="M28" s="52"/>
      <c r="N28" s="54"/>
      <c r="O28" s="54"/>
      <c r="P28" s="55"/>
      <c r="Q28" s="59"/>
      <c r="R28" s="64"/>
      <c r="S28" s="64"/>
      <c r="T28" s="64"/>
      <c r="U28" s="67"/>
      <c r="V28" s="68"/>
      <c r="W28" s="69"/>
      <c r="X28" s="59"/>
      <c r="Y28" s="64"/>
      <c r="Z28" s="64"/>
      <c r="AA28" s="74"/>
      <c r="AB28" s="76"/>
      <c r="AC28" s="66"/>
      <c r="AD28" s="66"/>
      <c r="AE28" s="81"/>
      <c r="AF28" s="550"/>
      <c r="AG28" s="551"/>
      <c r="AH28" s="551"/>
      <c r="AI28" s="552"/>
      <c r="AJ28" s="83"/>
      <c r="AK28" s="86"/>
      <c r="AL28" s="86"/>
      <c r="AM28" s="88"/>
      <c r="AN28" s="89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1"/>
    </row>
    <row r="29" spans="1:53" s="37" customFormat="1" ht="13.5" customHeight="1" x14ac:dyDescent="0.4">
      <c r="C29" s="40" t="s">
        <v>55</v>
      </c>
      <c r="D29" s="46"/>
      <c r="E29" s="46"/>
      <c r="F29" s="46"/>
      <c r="G29" s="46"/>
      <c r="H29" s="46"/>
      <c r="I29" s="46"/>
      <c r="J29" s="46"/>
      <c r="K29" s="46"/>
      <c r="L29" s="51"/>
      <c r="M29" s="52"/>
      <c r="N29" s="54"/>
      <c r="O29" s="54"/>
      <c r="P29" s="55"/>
      <c r="Q29" s="59"/>
      <c r="R29" s="64"/>
      <c r="S29" s="64"/>
      <c r="T29" s="64"/>
      <c r="U29" s="67"/>
      <c r="V29" s="68"/>
      <c r="W29" s="69"/>
      <c r="X29" s="400">
        <f>SUM(X30:AA31)</f>
        <v>320000</v>
      </c>
      <c r="Y29" s="401"/>
      <c r="Z29" s="401"/>
      <c r="AA29" s="402"/>
      <c r="AB29" s="76"/>
      <c r="AC29" s="66"/>
      <c r="AD29" s="66"/>
      <c r="AE29" s="81"/>
      <c r="AF29" s="550"/>
      <c r="AG29" s="551"/>
      <c r="AH29" s="551"/>
      <c r="AI29" s="552"/>
      <c r="AJ29" s="83"/>
      <c r="AK29" s="86"/>
      <c r="AL29" s="86"/>
      <c r="AM29" s="88"/>
      <c r="AN29" s="384" t="s">
        <v>174</v>
      </c>
      <c r="AO29" s="385"/>
      <c r="AP29" s="385"/>
      <c r="AQ29" s="385"/>
      <c r="AR29" s="405"/>
      <c r="AS29" s="384" t="s">
        <v>11</v>
      </c>
      <c r="AT29" s="385"/>
      <c r="AU29" s="385"/>
      <c r="AV29" s="385"/>
      <c r="AW29" s="405"/>
      <c r="AX29" s="384" t="s">
        <v>13</v>
      </c>
      <c r="AY29" s="385"/>
      <c r="AZ29" s="385"/>
      <c r="BA29" s="386"/>
    </row>
    <row r="30" spans="1:53" s="37" customFormat="1" ht="13.5" customHeight="1" x14ac:dyDescent="0.4">
      <c r="A30" s="37">
        <v>1</v>
      </c>
      <c r="C30" s="40"/>
      <c r="D30" s="46" t="str">
        <f>IF(ISNA(VLOOKUP(A30,入力シート!$B$80:$BF$80,3,FALSE)),"",VLOOKUP(A30,入力シート!$B$80:$BF$80,3,FALSE))</f>
        <v>医学図書</v>
      </c>
      <c r="E30" s="46"/>
      <c r="F30" s="46"/>
      <c r="G30" s="46"/>
      <c r="H30" s="46"/>
      <c r="I30" s="46"/>
      <c r="J30" s="46"/>
      <c r="K30" s="46"/>
      <c r="L30" s="51"/>
      <c r="M30" s="392">
        <f>IF(ISNA(VLOOKUP(A30,入力シート!$B$80:$BF$80,53,FALSE)),"",VLOOKUP(A30,入力シート!$B$80:$BF$80,53,FALSE))</f>
        <v>20000</v>
      </c>
      <c r="N30" s="393"/>
      <c r="O30" s="393"/>
      <c r="P30" s="394"/>
      <c r="Q30" s="375">
        <f>IF(ISNA(VLOOKUP(A30,入力シート!$B$80:$BF$80,50,FALSE)),"",VLOOKUP(A30,入力シート!$B$80:$BF$80,50,FALSE))</f>
        <v>20000</v>
      </c>
      <c r="R30" s="376"/>
      <c r="S30" s="376"/>
      <c r="T30" s="376"/>
      <c r="U30" s="67" t="str">
        <f>IF(V30="","","×")</f>
        <v>×</v>
      </c>
      <c r="V30" s="377">
        <f>IF(ISNA(VLOOKUP(A30,入力シート!$B$80:$BF$80,22,FALSE)),"",VLOOKUP(A30,入力シート!$B$80:$BF$80,22,FALSE))</f>
        <v>1</v>
      </c>
      <c r="W30" s="378"/>
      <c r="X30" s="375">
        <f>IF($U$30="","",M30)</f>
        <v>20000</v>
      </c>
      <c r="Y30" s="376"/>
      <c r="Z30" s="376"/>
      <c r="AA30" s="396"/>
      <c r="AB30" s="76"/>
      <c r="AC30" s="66"/>
      <c r="AD30" s="66"/>
      <c r="AE30" s="81"/>
      <c r="AF30" s="550"/>
      <c r="AG30" s="551"/>
      <c r="AH30" s="551"/>
      <c r="AI30" s="552"/>
      <c r="AJ30" s="382">
        <f>IF(ISNA(VLOOKUP(A30,入力シート!$B$80:$BF$80,47,FALSE)),"",VLOOKUP(A30,入力シート!$B$80:$BF$80,47,FALSE))</f>
        <v>44301</v>
      </c>
      <c r="AK30" s="383"/>
      <c r="AL30" s="383"/>
      <c r="AM30" s="383"/>
      <c r="AN30" s="384" t="str">
        <f>IF(ISNA(VLOOKUP(A30,入力シート!$B$80:$BF$80,12,FALSE)),"",VLOOKUP(A30,入力シート!$B$80:$BF$80,12,FALSE))</f>
        <v>○○○(株)</v>
      </c>
      <c r="AO30" s="385"/>
      <c r="AP30" s="385"/>
      <c r="AQ30" s="385"/>
      <c r="AR30" s="385"/>
      <c r="AS30" s="385" t="str">
        <f>IF(ISNA(VLOOKUP(A30,入力シート!$B$80:$BF$80,17,FALSE)),"",VLOOKUP(A30,入力シート!$B$80:$BF$80,17,FALSE))</f>
        <v>XX-XXXX</v>
      </c>
      <c r="AT30" s="385"/>
      <c r="AU30" s="385"/>
      <c r="AV30" s="385"/>
      <c r="AW30" s="385"/>
      <c r="AX30" s="385"/>
      <c r="AY30" s="385"/>
      <c r="AZ30" s="385"/>
      <c r="BA30" s="386"/>
    </row>
    <row r="31" spans="1:53" s="37" customFormat="1" ht="13.5" customHeight="1" x14ac:dyDescent="0.4">
      <c r="A31" s="37">
        <v>2</v>
      </c>
      <c r="C31" s="40"/>
      <c r="D31" s="46" t="str">
        <f>IF(ISNA(VLOOKUP(A31,入力シート!$B$81:$BF$81,3,FALSE)),"",VLOOKUP(A31,入力シート!$B$81:$BF$81,3,FALSE))</f>
        <v>空気清浄機</v>
      </c>
      <c r="E31" s="46"/>
      <c r="F31" s="46"/>
      <c r="G31" s="46"/>
      <c r="H31" s="46"/>
      <c r="I31" s="46"/>
      <c r="J31" s="46"/>
      <c r="K31" s="46"/>
      <c r="L31" s="51"/>
      <c r="M31" s="392">
        <f>IF(ISNA(VLOOKUP(A31,入力シート!$B$81:$BF$81,53,FALSE)),"",VLOOKUP(A31,入力シート!$B$81:$BF$81,53,FALSE))</f>
        <v>300000</v>
      </c>
      <c r="N31" s="393"/>
      <c r="O31" s="393"/>
      <c r="P31" s="394"/>
      <c r="Q31" s="375">
        <f>IF(ISNA(VLOOKUP(A31,入力シート!$B$81:$BF$81,50,FALSE)),"",VLOOKUP(A31,入力シート!$B$81:$BF$81,50,FALSE))</f>
        <v>300000</v>
      </c>
      <c r="R31" s="376"/>
      <c r="S31" s="376"/>
      <c r="T31" s="376"/>
      <c r="U31" s="67" t="str">
        <f>IF(V31="","","×")</f>
        <v>×</v>
      </c>
      <c r="V31" s="377">
        <f>IF(ISNA(VLOOKUP(A31,入力シート!$B$81:$BF$81,22,FALSE)),"",VLOOKUP(A31,入力シート!$B$81:$BF$81,22,FALSE))</f>
        <v>1</v>
      </c>
      <c r="W31" s="378"/>
      <c r="X31" s="375">
        <f>IF($U$31="","",M31)</f>
        <v>300000</v>
      </c>
      <c r="Y31" s="376"/>
      <c r="Z31" s="376"/>
      <c r="AA31" s="396"/>
      <c r="AB31" s="76"/>
      <c r="AC31" s="66"/>
      <c r="AD31" s="66"/>
      <c r="AE31" s="81"/>
      <c r="AF31" s="550"/>
      <c r="AG31" s="551"/>
      <c r="AH31" s="551"/>
      <c r="AI31" s="552"/>
      <c r="AJ31" s="382">
        <f>IF(ISNA(VLOOKUP(A31,入力シート!$B$81:$BF$81,47,FALSE)),"",VLOOKUP(A31,入力シート!$B$81:$BF$81,47,FALSE))</f>
        <v>44301</v>
      </c>
      <c r="AK31" s="383"/>
      <c r="AL31" s="383"/>
      <c r="AM31" s="389"/>
      <c r="AN31" s="397" t="str">
        <f>IF(ISNA(VLOOKUP(A31,入力シート!$B$81:$BF$81,12,FALSE)),"",VLOOKUP(A31,入力シート!$B$81:$BF$81,12,FALSE))</f>
        <v>○○○(株)</v>
      </c>
      <c r="AO31" s="398"/>
      <c r="AP31" s="398"/>
      <c r="AQ31" s="398"/>
      <c r="AR31" s="398"/>
      <c r="AS31" s="398" t="str">
        <f>IF(ISNA(VLOOKUP(A31,入力シート!$B$81:$BF$81,17,FALSE)),"",VLOOKUP(A31,入力シート!$B$81:$BF$81,17,FALSE))</f>
        <v>XX-XXXX</v>
      </c>
      <c r="AT31" s="398"/>
      <c r="AU31" s="398"/>
      <c r="AV31" s="398"/>
      <c r="AW31" s="398"/>
      <c r="AX31" s="398"/>
      <c r="AY31" s="398"/>
      <c r="AZ31" s="398"/>
      <c r="BA31" s="399"/>
    </row>
    <row r="32" spans="1:53" s="37" customFormat="1" ht="13.5" customHeight="1" x14ac:dyDescent="0.4">
      <c r="C32" s="40"/>
      <c r="D32" s="46"/>
      <c r="E32" s="46"/>
      <c r="F32" s="46"/>
      <c r="G32" s="46"/>
      <c r="H32" s="46"/>
      <c r="I32" s="46"/>
      <c r="J32" s="46"/>
      <c r="K32" s="46"/>
      <c r="L32" s="51"/>
      <c r="M32" s="52"/>
      <c r="N32" s="54"/>
      <c r="O32" s="54"/>
      <c r="P32" s="55"/>
      <c r="Q32" s="59"/>
      <c r="R32" s="64"/>
      <c r="S32" s="64"/>
      <c r="T32" s="64"/>
      <c r="U32" s="67"/>
      <c r="V32" s="68"/>
      <c r="W32" s="69"/>
      <c r="X32" s="59"/>
      <c r="Y32" s="64"/>
      <c r="Z32" s="64"/>
      <c r="AA32" s="74"/>
      <c r="AB32" s="76"/>
      <c r="AC32" s="66"/>
      <c r="AD32" s="66"/>
      <c r="AE32" s="81"/>
      <c r="AF32" s="550"/>
      <c r="AG32" s="551"/>
      <c r="AH32" s="551"/>
      <c r="AI32" s="552"/>
      <c r="AJ32" s="83"/>
      <c r="AK32" s="86"/>
      <c r="AL32" s="86"/>
      <c r="AM32" s="88"/>
      <c r="AN32" s="89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1"/>
    </row>
    <row r="33" spans="2:55" s="37" customFormat="1" ht="13.5" customHeight="1" x14ac:dyDescent="0.4">
      <c r="C33" s="40"/>
      <c r="D33" s="46"/>
      <c r="E33" s="46"/>
      <c r="F33" s="46"/>
      <c r="G33" s="46"/>
      <c r="H33" s="46"/>
      <c r="I33" s="46"/>
      <c r="J33" s="46"/>
      <c r="K33" s="46"/>
      <c r="L33" s="51"/>
      <c r="M33" s="52"/>
      <c r="N33" s="54"/>
      <c r="O33" s="54"/>
      <c r="P33" s="55"/>
      <c r="Q33" s="59"/>
      <c r="R33" s="64"/>
      <c r="S33" s="64"/>
      <c r="T33" s="64"/>
      <c r="U33" s="67"/>
      <c r="V33" s="68"/>
      <c r="W33" s="69"/>
      <c r="X33" s="59"/>
      <c r="Y33" s="64"/>
      <c r="Z33" s="64"/>
      <c r="AA33" s="74"/>
      <c r="AB33" s="76"/>
      <c r="AC33" s="66"/>
      <c r="AD33" s="66"/>
      <c r="AE33" s="81"/>
      <c r="AF33" s="550"/>
      <c r="AG33" s="551"/>
      <c r="AH33" s="551"/>
      <c r="AI33" s="552"/>
      <c r="AJ33" s="83"/>
      <c r="AK33" s="86"/>
      <c r="AL33" s="86"/>
      <c r="AM33" s="88"/>
      <c r="AN33" s="89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1"/>
    </row>
    <row r="34" spans="2:55" s="37" customFormat="1" ht="13.5" customHeight="1" x14ac:dyDescent="0.4">
      <c r="C34" s="40"/>
      <c r="D34" s="45"/>
      <c r="E34" s="45"/>
      <c r="F34" s="45"/>
      <c r="G34" s="45"/>
      <c r="H34" s="45"/>
      <c r="I34" s="45"/>
      <c r="J34" s="45"/>
      <c r="K34" s="45"/>
      <c r="L34" s="50"/>
      <c r="M34" s="52"/>
      <c r="N34" s="54"/>
      <c r="O34" s="54"/>
      <c r="P34" s="55"/>
      <c r="Q34" s="59"/>
      <c r="R34" s="64"/>
      <c r="S34" s="64"/>
      <c r="T34" s="64"/>
      <c r="U34" s="67"/>
      <c r="V34" s="68"/>
      <c r="W34" s="69"/>
      <c r="X34" s="59"/>
      <c r="Y34" s="64"/>
      <c r="Z34" s="64"/>
      <c r="AA34" s="74"/>
      <c r="AB34" s="77"/>
      <c r="AC34" s="79"/>
      <c r="AD34" s="79"/>
      <c r="AE34" s="82"/>
      <c r="AF34" s="550"/>
      <c r="AG34" s="551"/>
      <c r="AH34" s="551"/>
      <c r="AI34" s="552"/>
      <c r="AJ34" s="84"/>
      <c r="AK34" s="86"/>
      <c r="AL34" s="86"/>
      <c r="AM34" s="88"/>
      <c r="AN34" s="89"/>
      <c r="AO34" s="90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1"/>
    </row>
    <row r="35" spans="2:55" s="37" customFormat="1" ht="13.5" customHeight="1" x14ac:dyDescent="0.4">
      <c r="C35" s="406" t="s">
        <v>84</v>
      </c>
      <c r="D35" s="407"/>
      <c r="E35" s="407"/>
      <c r="F35" s="407"/>
      <c r="G35" s="407"/>
      <c r="H35" s="407"/>
      <c r="I35" s="407"/>
      <c r="J35" s="407"/>
      <c r="K35" s="407"/>
      <c r="L35" s="408"/>
      <c r="M35" s="409">
        <f>SUM(M9:P34)</f>
        <v>3970000</v>
      </c>
      <c r="N35" s="410"/>
      <c r="O35" s="410"/>
      <c r="P35" s="411"/>
      <c r="Q35" s="412"/>
      <c r="R35" s="413"/>
      <c r="S35" s="413"/>
      <c r="T35" s="413"/>
      <c r="U35" s="413"/>
      <c r="V35" s="413"/>
      <c r="W35" s="414"/>
      <c r="X35" s="415">
        <f>SUM(X9:AA34)</f>
        <v>5690000</v>
      </c>
      <c r="Y35" s="416"/>
      <c r="Z35" s="416"/>
      <c r="AA35" s="417"/>
      <c r="AB35" s="418">
        <f>M35-X35-AF35</f>
        <v>-1720000</v>
      </c>
      <c r="AC35" s="419"/>
      <c r="AD35" s="419"/>
      <c r="AE35" s="420"/>
      <c r="AF35" s="418">
        <f>入力シート!T13</f>
        <v>0</v>
      </c>
      <c r="AG35" s="419"/>
      <c r="AH35" s="419"/>
      <c r="AI35" s="420"/>
      <c r="AJ35" s="421"/>
      <c r="AK35" s="419"/>
      <c r="AL35" s="419"/>
      <c r="AM35" s="420"/>
      <c r="AN35" s="422"/>
      <c r="AO35" s="423"/>
      <c r="AP35" s="423"/>
      <c r="AQ35" s="423"/>
      <c r="AR35" s="423"/>
      <c r="AS35" s="423"/>
      <c r="AT35" s="423"/>
      <c r="AU35" s="423"/>
      <c r="AV35" s="423"/>
      <c r="AW35" s="423"/>
      <c r="AX35" s="423"/>
      <c r="AY35" s="423"/>
      <c r="AZ35" s="423"/>
      <c r="BA35" s="424"/>
    </row>
    <row r="36" spans="2:55" s="37" customFormat="1" ht="4.5" customHeight="1" x14ac:dyDescent="0.4">
      <c r="C36" s="41"/>
      <c r="D36" s="41"/>
      <c r="E36" s="41"/>
      <c r="F36" s="41"/>
      <c r="G36" s="41"/>
      <c r="H36" s="41"/>
      <c r="I36" s="41"/>
      <c r="J36" s="41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</row>
    <row r="37" spans="2:55" s="36" customFormat="1" ht="15" customHeight="1" x14ac:dyDescent="0.4">
      <c r="B37" s="39" t="s">
        <v>139</v>
      </c>
    </row>
    <row r="38" spans="2:55" s="36" customFormat="1" ht="4.5" customHeight="1" x14ac:dyDescent="0.4">
      <c r="B38" s="35"/>
      <c r="AJ38" s="85"/>
      <c r="AK38" s="85"/>
      <c r="AL38" s="85"/>
      <c r="AM38" s="85"/>
      <c r="AN38" s="85"/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85"/>
    </row>
    <row r="39" spans="2:55" ht="15" customHeight="1" x14ac:dyDescent="0.4">
      <c r="C39" s="425" t="s">
        <v>117</v>
      </c>
      <c r="D39" s="426"/>
      <c r="E39" s="426"/>
      <c r="F39" s="426"/>
      <c r="G39" s="426"/>
      <c r="H39" s="426"/>
      <c r="I39" s="426"/>
      <c r="J39" s="426"/>
      <c r="K39" s="426"/>
      <c r="L39" s="427"/>
      <c r="M39" s="428" t="s">
        <v>126</v>
      </c>
      <c r="N39" s="429"/>
      <c r="O39" s="429"/>
      <c r="P39" s="429"/>
      <c r="Q39" s="429"/>
      <c r="R39" s="429"/>
      <c r="S39" s="429"/>
      <c r="T39" s="429"/>
      <c r="U39" s="429"/>
      <c r="V39" s="429"/>
      <c r="W39" s="429"/>
      <c r="X39" s="430"/>
      <c r="Y39" s="428" t="s">
        <v>67</v>
      </c>
      <c r="Z39" s="429"/>
      <c r="AA39" s="429"/>
      <c r="AB39" s="429"/>
      <c r="AC39" s="429"/>
      <c r="AD39" s="429"/>
      <c r="AE39" s="429"/>
      <c r="AF39" s="429"/>
      <c r="AG39" s="429"/>
      <c r="AH39" s="429"/>
      <c r="AI39" s="430"/>
      <c r="AJ39" s="428" t="s">
        <v>44</v>
      </c>
      <c r="AK39" s="429"/>
      <c r="AL39" s="429"/>
      <c r="AM39" s="429"/>
      <c r="AN39" s="429"/>
      <c r="AO39" s="429"/>
      <c r="AP39" s="429"/>
      <c r="AQ39" s="429"/>
      <c r="AR39" s="429"/>
      <c r="AS39" s="429"/>
      <c r="AT39" s="429"/>
      <c r="AU39" s="429"/>
      <c r="AV39" s="429"/>
      <c r="AW39" s="429"/>
      <c r="AX39" s="429"/>
      <c r="AY39" s="429"/>
      <c r="AZ39" s="429"/>
      <c r="BA39" s="431"/>
      <c r="BB39" s="65"/>
      <c r="BC39" s="65"/>
    </row>
    <row r="40" spans="2:55" ht="15" customHeight="1" x14ac:dyDescent="0.4">
      <c r="C40" s="432">
        <v>44652</v>
      </c>
      <c r="D40" s="433"/>
      <c r="E40" s="433"/>
      <c r="F40" s="433"/>
      <c r="G40" s="433"/>
      <c r="H40" s="434" t="s">
        <v>98</v>
      </c>
      <c r="I40" s="434"/>
      <c r="J40" s="434"/>
      <c r="K40" s="434"/>
      <c r="L40" s="435"/>
      <c r="M40" s="436" t="s">
        <v>62</v>
      </c>
      <c r="N40" s="434"/>
      <c r="O40" s="434"/>
      <c r="P40" s="56">
        <f>入力シート!C38</f>
        <v>9</v>
      </c>
      <c r="Q40" s="60" t="s">
        <v>100</v>
      </c>
      <c r="R40" s="60"/>
      <c r="S40" s="60"/>
      <c r="T40" s="65"/>
      <c r="U40" s="65"/>
      <c r="V40" s="60"/>
      <c r="W40" s="60"/>
      <c r="X40" s="72"/>
      <c r="Y40" s="436" t="s">
        <v>62</v>
      </c>
      <c r="Z40" s="434"/>
      <c r="AA40" s="434"/>
      <c r="AB40" s="56">
        <f>入力シート!N38</f>
        <v>86</v>
      </c>
      <c r="AC40" s="60" t="s">
        <v>86</v>
      </c>
      <c r="AD40" s="60"/>
      <c r="AE40" s="60"/>
      <c r="AF40" s="65"/>
      <c r="AG40" s="60"/>
      <c r="AH40" s="60"/>
      <c r="AI40" s="72"/>
      <c r="AJ40" s="437"/>
      <c r="AK40" s="438"/>
      <c r="AL40" s="438"/>
      <c r="AM40" s="438"/>
      <c r="AN40" s="438"/>
      <c r="AO40" s="438"/>
      <c r="AP40" s="438"/>
      <c r="AQ40" s="434" t="s">
        <v>62</v>
      </c>
      <c r="AR40" s="434"/>
      <c r="AS40" s="434"/>
      <c r="AT40" s="439">
        <f>入力シート!AF35</f>
        <v>0</v>
      </c>
      <c r="AU40" s="439"/>
      <c r="AV40" s="439"/>
      <c r="AW40" s="65" t="s">
        <v>68</v>
      </c>
      <c r="AX40" s="65"/>
      <c r="AY40" s="65"/>
      <c r="AZ40" s="65"/>
      <c r="BA40" s="92"/>
      <c r="BB40" s="95"/>
      <c r="BC40" s="65"/>
    </row>
    <row r="41" spans="2:55" ht="15" customHeight="1" x14ac:dyDescent="0.4">
      <c r="C41" s="42"/>
      <c r="D41" s="440">
        <f>入力シート!F4</f>
        <v>44652</v>
      </c>
      <c r="E41" s="440"/>
      <c r="F41" s="440"/>
      <c r="G41" s="440"/>
      <c r="H41" s="440"/>
      <c r="I41" s="441" t="s">
        <v>101</v>
      </c>
      <c r="J41" s="441"/>
      <c r="K41" s="441"/>
      <c r="L41" s="442"/>
      <c r="M41" s="443" t="s">
        <v>102</v>
      </c>
      <c r="N41" s="444"/>
      <c r="O41" s="444"/>
      <c r="P41" s="57">
        <f>入力シート!X31</f>
        <v>9</v>
      </c>
      <c r="Q41" s="61" t="s">
        <v>100</v>
      </c>
      <c r="R41" s="444" t="s">
        <v>13</v>
      </c>
      <c r="S41" s="444"/>
      <c r="T41" s="444"/>
      <c r="U41" s="444"/>
      <c r="V41" s="57">
        <f>入力シート!X32</f>
        <v>0</v>
      </c>
      <c r="W41" s="61" t="s">
        <v>100</v>
      </c>
      <c r="X41" s="73" t="s">
        <v>104</v>
      </c>
      <c r="Y41" s="443" t="s">
        <v>102</v>
      </c>
      <c r="Z41" s="444"/>
      <c r="AA41" s="444"/>
      <c r="AB41" s="57">
        <f ca="1">入力シート!AA31</f>
        <v>86</v>
      </c>
      <c r="AC41" s="61" t="s">
        <v>86</v>
      </c>
      <c r="AD41" s="444" t="s">
        <v>13</v>
      </c>
      <c r="AE41" s="444"/>
      <c r="AF41" s="444"/>
      <c r="AG41" s="57">
        <f ca="1">入力シート!AA32</f>
        <v>0</v>
      </c>
      <c r="AH41" s="61" t="s">
        <v>86</v>
      </c>
      <c r="AI41" s="73" t="s">
        <v>104</v>
      </c>
      <c r="AJ41" s="445" t="s">
        <v>106</v>
      </c>
      <c r="AK41" s="446"/>
      <c r="AL41" s="446"/>
      <c r="AM41" s="446"/>
      <c r="AN41" s="444" t="s">
        <v>70</v>
      </c>
      <c r="AO41" s="444"/>
      <c r="AP41" s="444"/>
      <c r="AQ41" s="57">
        <f>入力シート!AF36</f>
        <v>0</v>
      </c>
      <c r="AR41" s="61" t="s">
        <v>100</v>
      </c>
      <c r="AS41" s="444" t="s">
        <v>13</v>
      </c>
      <c r="AT41" s="444"/>
      <c r="AU41" s="444"/>
      <c r="AV41" s="57">
        <f>入力シート!AF37</f>
        <v>0</v>
      </c>
      <c r="AW41" s="61" t="s">
        <v>100</v>
      </c>
      <c r="AX41" s="61"/>
      <c r="AY41" s="61"/>
      <c r="AZ41" s="61"/>
      <c r="BA41" s="93"/>
      <c r="BB41" s="65"/>
      <c r="BC41" s="65"/>
    </row>
    <row r="42" spans="2:55" s="37" customFormat="1" ht="5.25" customHeight="1" x14ac:dyDescent="0.4">
      <c r="C42" s="41"/>
      <c r="D42" s="41"/>
      <c r="E42" s="41"/>
      <c r="F42" s="41"/>
      <c r="G42" s="41"/>
      <c r="H42" s="41"/>
      <c r="I42" s="41"/>
      <c r="J42" s="41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</row>
    <row r="43" spans="2:55" s="36" customFormat="1" ht="15" customHeight="1" x14ac:dyDescent="0.4">
      <c r="B43" s="39" t="s">
        <v>220</v>
      </c>
    </row>
    <row r="44" spans="2:55" s="36" customFormat="1" ht="4.5" customHeight="1" x14ac:dyDescent="0.4">
      <c r="B44" s="35"/>
    </row>
    <row r="45" spans="2:55" ht="15" customHeight="1" x14ac:dyDescent="0.4">
      <c r="C45" s="447" t="s">
        <v>133</v>
      </c>
      <c r="D45" s="448"/>
      <c r="E45" s="448"/>
      <c r="F45" s="448"/>
      <c r="G45" s="448"/>
      <c r="H45" s="448"/>
      <c r="I45" s="448"/>
      <c r="J45" s="448"/>
      <c r="K45" s="448"/>
      <c r="L45" s="449"/>
      <c r="M45" s="450" t="s">
        <v>144</v>
      </c>
      <c r="N45" s="451"/>
      <c r="O45" s="451"/>
      <c r="P45" s="451"/>
      <c r="Q45" s="451"/>
      <c r="R45" s="451"/>
      <c r="S45" s="451"/>
      <c r="T45" s="451"/>
      <c r="U45" s="451"/>
      <c r="V45" s="451"/>
      <c r="W45" s="451"/>
      <c r="X45" s="451"/>
      <c r="Y45" s="451"/>
      <c r="Z45" s="451"/>
      <c r="AA45" s="451"/>
      <c r="AB45" s="451"/>
      <c r="AC45" s="451"/>
      <c r="AD45" s="451"/>
      <c r="AE45" s="451"/>
      <c r="AF45" s="451"/>
      <c r="AG45" s="451"/>
      <c r="AH45" s="451"/>
      <c r="AI45" s="451"/>
      <c r="AJ45" s="451"/>
      <c r="AK45" s="451"/>
      <c r="AL45" s="451"/>
      <c r="AM45" s="451"/>
      <c r="AN45" s="451"/>
      <c r="AO45" s="451"/>
      <c r="AP45" s="451"/>
      <c r="AQ45" s="451"/>
      <c r="AR45" s="451"/>
      <c r="AS45" s="451"/>
      <c r="AT45" s="451"/>
      <c r="AU45" s="451"/>
      <c r="AV45" s="451"/>
      <c r="AW45" s="451"/>
      <c r="AX45" s="451"/>
      <c r="AY45" s="451"/>
      <c r="AZ45" s="451"/>
      <c r="BA45" s="452"/>
      <c r="BB45" s="94"/>
    </row>
    <row r="46" spans="2:55" ht="15" customHeight="1" x14ac:dyDescent="0.4">
      <c r="C46" s="460" t="str">
        <f>IF(入力シート!C60="","",入力シート!C60)</f>
        <v>大手就活情報サイト掲載</v>
      </c>
      <c r="D46" s="461"/>
      <c r="E46" s="461"/>
      <c r="F46" s="461"/>
      <c r="G46" s="461"/>
      <c r="H46" s="461"/>
      <c r="I46" s="461"/>
      <c r="J46" s="461"/>
      <c r="K46" s="461"/>
      <c r="L46" s="462"/>
      <c r="M46" s="466" t="str">
        <f>IF(入力シート!M60="","",入力シート!M60)</f>
        <v/>
      </c>
      <c r="N46" s="467"/>
      <c r="O46" s="467"/>
      <c r="P46" s="467"/>
      <c r="Q46" s="467"/>
      <c r="R46" s="467"/>
      <c r="S46" s="467"/>
      <c r="T46" s="467"/>
      <c r="U46" s="467"/>
      <c r="V46" s="467"/>
      <c r="W46" s="467"/>
      <c r="X46" s="467"/>
      <c r="Y46" s="467"/>
      <c r="Z46" s="467"/>
      <c r="AA46" s="467"/>
      <c r="AB46" s="467"/>
      <c r="AC46" s="467"/>
      <c r="AD46" s="467"/>
      <c r="AE46" s="467"/>
      <c r="AF46" s="467"/>
      <c r="AG46" s="467"/>
      <c r="AH46" s="467"/>
      <c r="AI46" s="467"/>
      <c r="AJ46" s="467"/>
      <c r="AK46" s="467"/>
      <c r="AL46" s="467"/>
      <c r="AM46" s="467"/>
      <c r="AN46" s="467"/>
      <c r="AO46" s="467"/>
      <c r="AP46" s="467"/>
      <c r="AQ46" s="467"/>
      <c r="AR46" s="467"/>
      <c r="AS46" s="467"/>
      <c r="AT46" s="467"/>
      <c r="AU46" s="467"/>
      <c r="AV46" s="467"/>
      <c r="AW46" s="467"/>
      <c r="AX46" s="467"/>
      <c r="AY46" s="467"/>
      <c r="AZ46" s="467"/>
      <c r="BA46" s="468"/>
      <c r="BB46" s="94"/>
    </row>
    <row r="47" spans="2:55" ht="15" customHeight="1" x14ac:dyDescent="0.4">
      <c r="C47" s="463"/>
      <c r="D47" s="464"/>
      <c r="E47" s="464"/>
      <c r="F47" s="464"/>
      <c r="G47" s="464"/>
      <c r="H47" s="464"/>
      <c r="I47" s="464"/>
      <c r="J47" s="464"/>
      <c r="K47" s="464"/>
      <c r="L47" s="465"/>
      <c r="M47" s="469"/>
      <c r="N47" s="470"/>
      <c r="O47" s="470"/>
      <c r="P47" s="470"/>
      <c r="Q47" s="470"/>
      <c r="R47" s="470"/>
      <c r="S47" s="470"/>
      <c r="T47" s="470"/>
      <c r="U47" s="470"/>
      <c r="V47" s="470"/>
      <c r="W47" s="470"/>
      <c r="X47" s="470"/>
      <c r="Y47" s="470"/>
      <c r="Z47" s="470"/>
      <c r="AA47" s="470"/>
      <c r="AB47" s="470"/>
      <c r="AC47" s="470"/>
      <c r="AD47" s="470"/>
      <c r="AE47" s="470"/>
      <c r="AF47" s="470"/>
      <c r="AG47" s="470"/>
      <c r="AH47" s="470"/>
      <c r="AI47" s="470"/>
      <c r="AJ47" s="470"/>
      <c r="AK47" s="470"/>
      <c r="AL47" s="470"/>
      <c r="AM47" s="470"/>
      <c r="AN47" s="470"/>
      <c r="AO47" s="470"/>
      <c r="AP47" s="470"/>
      <c r="AQ47" s="470"/>
      <c r="AR47" s="470"/>
      <c r="AS47" s="470"/>
      <c r="AT47" s="470"/>
      <c r="AU47" s="470"/>
      <c r="AV47" s="470"/>
      <c r="AW47" s="470"/>
      <c r="AX47" s="470"/>
      <c r="AY47" s="470"/>
      <c r="AZ47" s="470"/>
      <c r="BA47" s="471"/>
      <c r="BB47" s="94"/>
    </row>
    <row r="48" spans="2:55" ht="15" customHeight="1" x14ac:dyDescent="0.4">
      <c r="C48" s="460" t="str">
        <f>IF(入力シート!C62="","",入力シート!C62)</f>
        <v>パンフレット作成</v>
      </c>
      <c r="D48" s="461"/>
      <c r="E48" s="461"/>
      <c r="F48" s="461"/>
      <c r="G48" s="461"/>
      <c r="H48" s="461"/>
      <c r="I48" s="461"/>
      <c r="J48" s="461"/>
      <c r="K48" s="461"/>
      <c r="L48" s="462"/>
      <c r="M48" s="466" t="str">
        <f>IF(入力シート!M62="","",入力シート!M62)</f>
        <v/>
      </c>
      <c r="N48" s="467"/>
      <c r="O48" s="467"/>
      <c r="P48" s="467"/>
      <c r="Q48" s="467"/>
      <c r="R48" s="467"/>
      <c r="S48" s="467"/>
      <c r="T48" s="467"/>
      <c r="U48" s="467"/>
      <c r="V48" s="467"/>
      <c r="W48" s="467"/>
      <c r="X48" s="467"/>
      <c r="Y48" s="467"/>
      <c r="Z48" s="467"/>
      <c r="AA48" s="467"/>
      <c r="AB48" s="467"/>
      <c r="AC48" s="467"/>
      <c r="AD48" s="467"/>
      <c r="AE48" s="467"/>
      <c r="AF48" s="467"/>
      <c r="AG48" s="467"/>
      <c r="AH48" s="467"/>
      <c r="AI48" s="467"/>
      <c r="AJ48" s="467"/>
      <c r="AK48" s="467"/>
      <c r="AL48" s="467"/>
      <c r="AM48" s="467"/>
      <c r="AN48" s="467"/>
      <c r="AO48" s="467"/>
      <c r="AP48" s="467"/>
      <c r="AQ48" s="467"/>
      <c r="AR48" s="467"/>
      <c r="AS48" s="467"/>
      <c r="AT48" s="467"/>
      <c r="AU48" s="467"/>
      <c r="AV48" s="467"/>
      <c r="AW48" s="467"/>
      <c r="AX48" s="467"/>
      <c r="AY48" s="467"/>
      <c r="AZ48" s="467"/>
      <c r="BA48" s="468"/>
      <c r="BB48" s="94"/>
    </row>
    <row r="49" spans="2:54" ht="15" customHeight="1" x14ac:dyDescent="0.4">
      <c r="C49" s="463"/>
      <c r="D49" s="464"/>
      <c r="E49" s="464"/>
      <c r="F49" s="464"/>
      <c r="G49" s="464"/>
      <c r="H49" s="464"/>
      <c r="I49" s="464"/>
      <c r="J49" s="464"/>
      <c r="K49" s="464"/>
      <c r="L49" s="465"/>
      <c r="M49" s="469"/>
      <c r="N49" s="470"/>
      <c r="O49" s="470"/>
      <c r="P49" s="470"/>
      <c r="Q49" s="470"/>
      <c r="R49" s="470"/>
      <c r="S49" s="470"/>
      <c r="T49" s="470"/>
      <c r="U49" s="470"/>
      <c r="V49" s="470"/>
      <c r="W49" s="470"/>
      <c r="X49" s="470"/>
      <c r="Y49" s="470"/>
      <c r="Z49" s="470"/>
      <c r="AA49" s="470"/>
      <c r="AB49" s="470"/>
      <c r="AC49" s="470"/>
      <c r="AD49" s="470"/>
      <c r="AE49" s="470"/>
      <c r="AF49" s="470"/>
      <c r="AG49" s="470"/>
      <c r="AH49" s="470"/>
      <c r="AI49" s="470"/>
      <c r="AJ49" s="470"/>
      <c r="AK49" s="470"/>
      <c r="AL49" s="470"/>
      <c r="AM49" s="470"/>
      <c r="AN49" s="470"/>
      <c r="AO49" s="470"/>
      <c r="AP49" s="470"/>
      <c r="AQ49" s="470"/>
      <c r="AR49" s="470"/>
      <c r="AS49" s="470"/>
      <c r="AT49" s="470"/>
      <c r="AU49" s="470"/>
      <c r="AV49" s="470"/>
      <c r="AW49" s="470"/>
      <c r="AX49" s="470"/>
      <c r="AY49" s="470"/>
      <c r="AZ49" s="470"/>
      <c r="BA49" s="471"/>
      <c r="BB49" s="94"/>
    </row>
    <row r="50" spans="2:54" ht="15" customHeight="1" x14ac:dyDescent="0.4">
      <c r="C50" s="472" t="str">
        <f>IF(入力シート!C64="","",入力シート!C64)</f>
        <v>チラシ作成</v>
      </c>
      <c r="D50" s="473"/>
      <c r="E50" s="473"/>
      <c r="F50" s="473"/>
      <c r="G50" s="473"/>
      <c r="H50" s="473"/>
      <c r="I50" s="473"/>
      <c r="J50" s="473"/>
      <c r="K50" s="473"/>
      <c r="L50" s="474"/>
      <c r="M50" s="466" t="str">
        <f>IF(入力シート!M64="","",入力シート!M64)</f>
        <v/>
      </c>
      <c r="N50" s="467"/>
      <c r="O50" s="467"/>
      <c r="P50" s="467"/>
      <c r="Q50" s="467"/>
      <c r="R50" s="467"/>
      <c r="S50" s="467"/>
      <c r="T50" s="467"/>
      <c r="U50" s="467"/>
      <c r="V50" s="467"/>
      <c r="W50" s="467"/>
      <c r="X50" s="467"/>
      <c r="Y50" s="467"/>
      <c r="Z50" s="467"/>
      <c r="AA50" s="467"/>
      <c r="AB50" s="467"/>
      <c r="AC50" s="467"/>
      <c r="AD50" s="467"/>
      <c r="AE50" s="467"/>
      <c r="AF50" s="467"/>
      <c r="AG50" s="467"/>
      <c r="AH50" s="467"/>
      <c r="AI50" s="467"/>
      <c r="AJ50" s="467"/>
      <c r="AK50" s="467"/>
      <c r="AL50" s="467"/>
      <c r="AM50" s="467"/>
      <c r="AN50" s="467"/>
      <c r="AO50" s="467"/>
      <c r="AP50" s="467"/>
      <c r="AQ50" s="467"/>
      <c r="AR50" s="467"/>
      <c r="AS50" s="467"/>
      <c r="AT50" s="467"/>
      <c r="AU50" s="467"/>
      <c r="AV50" s="467"/>
      <c r="AW50" s="467"/>
      <c r="AX50" s="467"/>
      <c r="AY50" s="467"/>
      <c r="AZ50" s="467"/>
      <c r="BA50" s="468"/>
      <c r="BB50" s="94"/>
    </row>
    <row r="51" spans="2:54" ht="15" customHeight="1" x14ac:dyDescent="0.4">
      <c r="C51" s="475"/>
      <c r="D51" s="476"/>
      <c r="E51" s="476"/>
      <c r="F51" s="476"/>
      <c r="G51" s="476"/>
      <c r="H51" s="476"/>
      <c r="I51" s="476"/>
      <c r="J51" s="476"/>
      <c r="K51" s="476"/>
      <c r="L51" s="477"/>
      <c r="M51" s="478"/>
      <c r="N51" s="479"/>
      <c r="O51" s="479"/>
      <c r="P51" s="479"/>
      <c r="Q51" s="479"/>
      <c r="R51" s="479"/>
      <c r="S51" s="479"/>
      <c r="T51" s="479"/>
      <c r="U51" s="479"/>
      <c r="V51" s="479"/>
      <c r="W51" s="479"/>
      <c r="X51" s="479"/>
      <c r="Y51" s="479"/>
      <c r="Z51" s="479"/>
      <c r="AA51" s="479"/>
      <c r="AB51" s="479"/>
      <c r="AC51" s="479"/>
      <c r="AD51" s="479"/>
      <c r="AE51" s="479"/>
      <c r="AF51" s="479"/>
      <c r="AG51" s="479"/>
      <c r="AH51" s="479"/>
      <c r="AI51" s="479"/>
      <c r="AJ51" s="479"/>
      <c r="AK51" s="479"/>
      <c r="AL51" s="479"/>
      <c r="AM51" s="479"/>
      <c r="AN51" s="479"/>
      <c r="AO51" s="479"/>
      <c r="AP51" s="479"/>
      <c r="AQ51" s="479"/>
      <c r="AR51" s="479"/>
      <c r="AS51" s="479"/>
      <c r="AT51" s="479"/>
      <c r="AU51" s="479"/>
      <c r="AV51" s="479"/>
      <c r="AW51" s="479"/>
      <c r="AX51" s="479"/>
      <c r="AY51" s="479"/>
      <c r="AZ51" s="479"/>
      <c r="BA51" s="480"/>
      <c r="BB51" s="94"/>
    </row>
    <row r="52" spans="2:54" ht="4.5" customHeight="1" x14ac:dyDescent="0.4"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94"/>
    </row>
    <row r="53" spans="2:54" ht="15" customHeight="1" x14ac:dyDescent="0.4">
      <c r="B53" s="39" t="s">
        <v>221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94"/>
    </row>
    <row r="54" spans="2:54" ht="5.25" customHeight="1" x14ac:dyDescent="0.4"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94"/>
    </row>
    <row r="55" spans="2:54" ht="15" customHeight="1" x14ac:dyDescent="0.4">
      <c r="C55" s="447" t="s">
        <v>133</v>
      </c>
      <c r="D55" s="448"/>
      <c r="E55" s="448"/>
      <c r="F55" s="448"/>
      <c r="G55" s="448"/>
      <c r="H55" s="448"/>
      <c r="I55" s="448"/>
      <c r="J55" s="448"/>
      <c r="K55" s="448"/>
      <c r="L55" s="449"/>
      <c r="M55" s="450" t="s">
        <v>179</v>
      </c>
      <c r="N55" s="451"/>
      <c r="O55" s="451"/>
      <c r="P55" s="451"/>
      <c r="Q55" s="451"/>
      <c r="R55" s="451"/>
      <c r="S55" s="451"/>
      <c r="T55" s="451"/>
      <c r="U55" s="451"/>
      <c r="V55" s="451"/>
      <c r="W55" s="451"/>
      <c r="X55" s="451"/>
      <c r="Y55" s="451"/>
      <c r="Z55" s="451"/>
      <c r="AA55" s="451"/>
      <c r="AB55" s="451"/>
      <c r="AC55" s="451"/>
      <c r="AD55" s="451"/>
      <c r="AE55" s="451"/>
      <c r="AF55" s="451"/>
      <c r="AG55" s="451"/>
      <c r="AH55" s="451"/>
      <c r="AI55" s="451"/>
      <c r="AJ55" s="451"/>
      <c r="AK55" s="451"/>
      <c r="AL55" s="451"/>
      <c r="AM55" s="451"/>
      <c r="AN55" s="451"/>
      <c r="AO55" s="451"/>
      <c r="AP55" s="451"/>
      <c r="AQ55" s="451"/>
      <c r="AR55" s="451"/>
      <c r="AS55" s="451"/>
      <c r="AT55" s="451"/>
      <c r="AU55" s="451"/>
      <c r="AV55" s="451"/>
      <c r="AW55" s="451"/>
      <c r="AX55" s="451"/>
      <c r="AY55" s="451"/>
      <c r="AZ55" s="451"/>
      <c r="BA55" s="452"/>
      <c r="BB55" s="94"/>
    </row>
    <row r="56" spans="2:54" ht="15" customHeight="1" x14ac:dyDescent="0.4">
      <c r="C56" s="460" t="str">
        <f>IF(入力シート!C86="","",入力シート!C86)</f>
        <v>医学図書</v>
      </c>
      <c r="D56" s="461"/>
      <c r="E56" s="461"/>
      <c r="F56" s="461"/>
      <c r="G56" s="461"/>
      <c r="H56" s="461"/>
      <c r="I56" s="461"/>
      <c r="J56" s="461"/>
      <c r="K56" s="461"/>
      <c r="L56" s="462"/>
      <c r="M56" s="481" t="str">
        <f>IF(入力シート!M86="","",入力シート!M86)</f>
        <v/>
      </c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  <c r="AA56" s="482"/>
      <c r="AB56" s="482"/>
      <c r="AC56" s="482"/>
      <c r="AD56" s="482"/>
      <c r="AE56" s="482"/>
      <c r="AF56" s="482"/>
      <c r="AG56" s="482"/>
      <c r="AH56" s="482"/>
      <c r="AI56" s="482"/>
      <c r="AJ56" s="482"/>
      <c r="AK56" s="482"/>
      <c r="AL56" s="482"/>
      <c r="AM56" s="482"/>
      <c r="AN56" s="482"/>
      <c r="AO56" s="482"/>
      <c r="AP56" s="482"/>
      <c r="AQ56" s="482"/>
      <c r="AR56" s="482"/>
      <c r="AS56" s="482"/>
      <c r="AT56" s="482"/>
      <c r="AU56" s="482"/>
      <c r="AV56" s="482"/>
      <c r="AW56" s="482"/>
      <c r="AX56" s="482"/>
      <c r="AY56" s="482"/>
      <c r="AZ56" s="482"/>
      <c r="BA56" s="483"/>
      <c r="BB56" s="94"/>
    </row>
    <row r="57" spans="2:54" ht="15" customHeight="1" x14ac:dyDescent="0.4">
      <c r="C57" s="463"/>
      <c r="D57" s="464"/>
      <c r="E57" s="464"/>
      <c r="F57" s="464"/>
      <c r="G57" s="464"/>
      <c r="H57" s="464"/>
      <c r="I57" s="464"/>
      <c r="J57" s="464"/>
      <c r="K57" s="464"/>
      <c r="L57" s="465"/>
      <c r="M57" s="484"/>
      <c r="N57" s="485"/>
      <c r="O57" s="485"/>
      <c r="P57" s="485"/>
      <c r="Q57" s="485"/>
      <c r="R57" s="485"/>
      <c r="S57" s="485"/>
      <c r="T57" s="485"/>
      <c r="U57" s="485"/>
      <c r="V57" s="485"/>
      <c r="W57" s="485"/>
      <c r="X57" s="485"/>
      <c r="Y57" s="485"/>
      <c r="Z57" s="485"/>
      <c r="AA57" s="485"/>
      <c r="AB57" s="485"/>
      <c r="AC57" s="485"/>
      <c r="AD57" s="485"/>
      <c r="AE57" s="485"/>
      <c r="AF57" s="485"/>
      <c r="AG57" s="485"/>
      <c r="AH57" s="485"/>
      <c r="AI57" s="485"/>
      <c r="AJ57" s="485"/>
      <c r="AK57" s="485"/>
      <c r="AL57" s="485"/>
      <c r="AM57" s="485"/>
      <c r="AN57" s="485"/>
      <c r="AO57" s="485"/>
      <c r="AP57" s="485"/>
      <c r="AQ57" s="485"/>
      <c r="AR57" s="485"/>
      <c r="AS57" s="485"/>
      <c r="AT57" s="485"/>
      <c r="AU57" s="485"/>
      <c r="AV57" s="485"/>
      <c r="AW57" s="485"/>
      <c r="AX57" s="485"/>
      <c r="AY57" s="485"/>
      <c r="AZ57" s="485"/>
      <c r="BA57" s="486"/>
      <c r="BB57" s="94"/>
    </row>
    <row r="58" spans="2:54" ht="15" customHeight="1" x14ac:dyDescent="0.4">
      <c r="C58" s="460" t="str">
        <f>IF(入力シート!C88="","",入力シート!C88)</f>
        <v>空気清浄機</v>
      </c>
      <c r="D58" s="461"/>
      <c r="E58" s="461"/>
      <c r="F58" s="461"/>
      <c r="G58" s="461"/>
      <c r="H58" s="461"/>
      <c r="I58" s="461"/>
      <c r="J58" s="461"/>
      <c r="K58" s="461"/>
      <c r="L58" s="462"/>
      <c r="M58" s="481" t="str">
        <f>IF(入力シート!M88="","",入力シート!M88)</f>
        <v/>
      </c>
      <c r="N58" s="482"/>
      <c r="O58" s="482"/>
      <c r="P58" s="482"/>
      <c r="Q58" s="482"/>
      <c r="R58" s="482"/>
      <c r="S58" s="482"/>
      <c r="T58" s="482"/>
      <c r="U58" s="482"/>
      <c r="V58" s="482"/>
      <c r="W58" s="482"/>
      <c r="X58" s="482"/>
      <c r="Y58" s="482"/>
      <c r="Z58" s="482"/>
      <c r="AA58" s="482"/>
      <c r="AB58" s="482"/>
      <c r="AC58" s="482"/>
      <c r="AD58" s="482"/>
      <c r="AE58" s="482"/>
      <c r="AF58" s="482"/>
      <c r="AG58" s="482"/>
      <c r="AH58" s="482"/>
      <c r="AI58" s="482"/>
      <c r="AJ58" s="482"/>
      <c r="AK58" s="482"/>
      <c r="AL58" s="482"/>
      <c r="AM58" s="482"/>
      <c r="AN58" s="482"/>
      <c r="AO58" s="482"/>
      <c r="AP58" s="482"/>
      <c r="AQ58" s="482"/>
      <c r="AR58" s="482"/>
      <c r="AS58" s="482"/>
      <c r="AT58" s="482"/>
      <c r="AU58" s="482"/>
      <c r="AV58" s="482"/>
      <c r="AW58" s="482"/>
      <c r="AX58" s="482"/>
      <c r="AY58" s="482"/>
      <c r="AZ58" s="482"/>
      <c r="BA58" s="483"/>
      <c r="BB58" s="94"/>
    </row>
    <row r="59" spans="2:54" ht="15" customHeight="1" x14ac:dyDescent="0.4">
      <c r="C59" s="463"/>
      <c r="D59" s="464"/>
      <c r="E59" s="464"/>
      <c r="F59" s="464"/>
      <c r="G59" s="464"/>
      <c r="H59" s="464"/>
      <c r="I59" s="464"/>
      <c r="J59" s="464"/>
      <c r="K59" s="464"/>
      <c r="L59" s="465"/>
      <c r="M59" s="484"/>
      <c r="N59" s="485"/>
      <c r="O59" s="485"/>
      <c r="P59" s="485"/>
      <c r="Q59" s="485"/>
      <c r="R59" s="485"/>
      <c r="S59" s="485"/>
      <c r="T59" s="485"/>
      <c r="U59" s="485"/>
      <c r="V59" s="485"/>
      <c r="W59" s="485"/>
      <c r="X59" s="485"/>
      <c r="Y59" s="485"/>
      <c r="Z59" s="485"/>
      <c r="AA59" s="485"/>
      <c r="AB59" s="485"/>
      <c r="AC59" s="485"/>
      <c r="AD59" s="485"/>
      <c r="AE59" s="485"/>
      <c r="AF59" s="485"/>
      <c r="AG59" s="485"/>
      <c r="AH59" s="485"/>
      <c r="AI59" s="485"/>
      <c r="AJ59" s="485"/>
      <c r="AK59" s="485"/>
      <c r="AL59" s="485"/>
      <c r="AM59" s="485"/>
      <c r="AN59" s="485"/>
      <c r="AO59" s="485"/>
      <c r="AP59" s="485"/>
      <c r="AQ59" s="485"/>
      <c r="AR59" s="485"/>
      <c r="AS59" s="485"/>
      <c r="AT59" s="485"/>
      <c r="AU59" s="485"/>
      <c r="AV59" s="485"/>
      <c r="AW59" s="485"/>
      <c r="AX59" s="485"/>
      <c r="AY59" s="485"/>
      <c r="AZ59" s="485"/>
      <c r="BA59" s="486"/>
      <c r="BB59" s="94"/>
    </row>
    <row r="60" spans="2:54" ht="15" customHeight="1" x14ac:dyDescent="0.4">
      <c r="C60" s="460" t="str">
        <f>IF(入力シート!C90="","",入力シート!C90)</f>
        <v/>
      </c>
      <c r="D60" s="461"/>
      <c r="E60" s="461"/>
      <c r="F60" s="461"/>
      <c r="G60" s="461"/>
      <c r="H60" s="461"/>
      <c r="I60" s="461"/>
      <c r="J60" s="461"/>
      <c r="K60" s="461"/>
      <c r="L60" s="462"/>
      <c r="M60" s="481" t="str">
        <f>IF(入力シート!M90="","",入力シート!M90)</f>
        <v/>
      </c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  <c r="AA60" s="482"/>
      <c r="AB60" s="482"/>
      <c r="AC60" s="482"/>
      <c r="AD60" s="482"/>
      <c r="AE60" s="482"/>
      <c r="AF60" s="482"/>
      <c r="AG60" s="482"/>
      <c r="AH60" s="482"/>
      <c r="AI60" s="482"/>
      <c r="AJ60" s="482"/>
      <c r="AK60" s="482"/>
      <c r="AL60" s="482"/>
      <c r="AM60" s="482"/>
      <c r="AN60" s="482"/>
      <c r="AO60" s="482"/>
      <c r="AP60" s="482"/>
      <c r="AQ60" s="482"/>
      <c r="AR60" s="482"/>
      <c r="AS60" s="482"/>
      <c r="AT60" s="482"/>
      <c r="AU60" s="482"/>
      <c r="AV60" s="482"/>
      <c r="AW60" s="482"/>
      <c r="AX60" s="482"/>
      <c r="AY60" s="482"/>
      <c r="AZ60" s="482"/>
      <c r="BA60" s="483"/>
      <c r="BB60" s="94"/>
    </row>
    <row r="61" spans="2:54" ht="15" customHeight="1" x14ac:dyDescent="0.4">
      <c r="C61" s="475"/>
      <c r="D61" s="476"/>
      <c r="E61" s="476"/>
      <c r="F61" s="476"/>
      <c r="G61" s="476"/>
      <c r="H61" s="476"/>
      <c r="I61" s="476"/>
      <c r="J61" s="476"/>
      <c r="K61" s="476"/>
      <c r="L61" s="477"/>
      <c r="M61" s="487"/>
      <c r="N61" s="488"/>
      <c r="O61" s="488"/>
      <c r="P61" s="488"/>
      <c r="Q61" s="488"/>
      <c r="R61" s="488"/>
      <c r="S61" s="488"/>
      <c r="T61" s="488"/>
      <c r="U61" s="488"/>
      <c r="V61" s="488"/>
      <c r="W61" s="488"/>
      <c r="X61" s="488"/>
      <c r="Y61" s="488"/>
      <c r="Z61" s="488"/>
      <c r="AA61" s="488"/>
      <c r="AB61" s="488"/>
      <c r="AC61" s="488"/>
      <c r="AD61" s="488"/>
      <c r="AE61" s="488"/>
      <c r="AF61" s="488"/>
      <c r="AG61" s="488"/>
      <c r="AH61" s="488"/>
      <c r="AI61" s="488"/>
      <c r="AJ61" s="488"/>
      <c r="AK61" s="488"/>
      <c r="AL61" s="488"/>
      <c r="AM61" s="488"/>
      <c r="AN61" s="488"/>
      <c r="AO61" s="488"/>
      <c r="AP61" s="488"/>
      <c r="AQ61" s="488"/>
      <c r="AR61" s="488"/>
      <c r="AS61" s="488"/>
      <c r="AT61" s="488"/>
      <c r="AU61" s="488"/>
      <c r="AV61" s="488"/>
      <c r="AW61" s="488"/>
      <c r="AX61" s="488"/>
      <c r="AY61" s="488"/>
      <c r="AZ61" s="488"/>
      <c r="BA61" s="489"/>
      <c r="BB61" s="94"/>
    </row>
    <row r="62" spans="2:54" ht="4.5" customHeight="1" x14ac:dyDescent="0.4"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94"/>
    </row>
    <row r="63" spans="2:54" s="36" customFormat="1" ht="15" customHeight="1" x14ac:dyDescent="0.4">
      <c r="B63" s="39" t="s">
        <v>178</v>
      </c>
    </row>
    <row r="64" spans="2:54" s="36" customFormat="1" ht="4.5" customHeight="1" x14ac:dyDescent="0.4">
      <c r="B64" s="35"/>
    </row>
    <row r="65" spans="2:54" s="38" customFormat="1" ht="15" customHeight="1" x14ac:dyDescent="0.4">
      <c r="C65" s="453" t="s">
        <v>87</v>
      </c>
      <c r="D65" s="454"/>
      <c r="E65" s="454"/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54"/>
      <c r="S65" s="454"/>
      <c r="T65" s="454"/>
      <c r="U65" s="454"/>
      <c r="V65" s="454"/>
      <c r="W65" s="455"/>
      <c r="X65" s="453" t="s">
        <v>88</v>
      </c>
      <c r="Y65" s="454"/>
      <c r="Z65" s="454"/>
      <c r="AA65" s="454"/>
      <c r="AB65" s="454"/>
      <c r="AC65" s="454"/>
      <c r="AD65" s="454"/>
      <c r="AE65" s="454"/>
      <c r="AF65" s="454"/>
      <c r="AG65" s="454"/>
      <c r="AH65" s="454"/>
      <c r="AI65" s="454"/>
      <c r="AJ65" s="454"/>
      <c r="AK65" s="454"/>
      <c r="AL65" s="454"/>
      <c r="AM65" s="454"/>
      <c r="AN65" s="454"/>
      <c r="AO65" s="454"/>
      <c r="AP65" s="454"/>
      <c r="AQ65" s="454"/>
      <c r="AR65" s="455"/>
      <c r="AS65" s="453" t="s">
        <v>89</v>
      </c>
      <c r="AT65" s="454"/>
      <c r="AU65" s="454"/>
      <c r="AV65" s="454"/>
      <c r="AW65" s="454"/>
      <c r="AX65" s="454"/>
      <c r="AY65" s="454"/>
      <c r="AZ65" s="454"/>
      <c r="BA65" s="455"/>
    </row>
    <row r="66" spans="2:54" s="38" customFormat="1" ht="15" customHeight="1" x14ac:dyDescent="0.4">
      <c r="C66" s="456" t="s">
        <v>90</v>
      </c>
      <c r="D66" s="457"/>
      <c r="E66" s="457"/>
      <c r="F66" s="457"/>
      <c r="G66" s="457"/>
      <c r="H66" s="457"/>
      <c r="I66" s="457"/>
      <c r="J66" s="457"/>
      <c r="K66" s="457"/>
      <c r="L66" s="457"/>
      <c r="M66" s="457"/>
      <c r="N66" s="457"/>
      <c r="O66" s="457"/>
      <c r="P66" s="458"/>
      <c r="Q66" s="457" t="s">
        <v>91</v>
      </c>
      <c r="R66" s="457"/>
      <c r="S66" s="457"/>
      <c r="T66" s="457"/>
      <c r="U66" s="457"/>
      <c r="V66" s="457"/>
      <c r="W66" s="459"/>
      <c r="X66" s="456" t="s">
        <v>90</v>
      </c>
      <c r="Y66" s="457"/>
      <c r="Z66" s="457"/>
      <c r="AA66" s="457"/>
      <c r="AB66" s="457"/>
      <c r="AC66" s="457"/>
      <c r="AD66" s="457"/>
      <c r="AE66" s="457"/>
      <c r="AF66" s="457"/>
      <c r="AG66" s="457"/>
      <c r="AH66" s="457"/>
      <c r="AI66" s="457"/>
      <c r="AJ66" s="457"/>
      <c r="AK66" s="458"/>
      <c r="AL66" s="457" t="s">
        <v>91</v>
      </c>
      <c r="AM66" s="457"/>
      <c r="AN66" s="457"/>
      <c r="AO66" s="457"/>
      <c r="AP66" s="457"/>
      <c r="AQ66" s="457"/>
      <c r="AR66" s="459"/>
      <c r="AS66" s="538"/>
      <c r="AT66" s="539"/>
      <c r="AU66" s="539"/>
      <c r="AV66" s="539"/>
      <c r="AW66" s="539"/>
      <c r="AX66" s="539"/>
      <c r="AY66" s="539"/>
      <c r="AZ66" s="539"/>
      <c r="BA66" s="540"/>
    </row>
    <row r="67" spans="2:54" s="38" customFormat="1" ht="15" customHeight="1" x14ac:dyDescent="0.4">
      <c r="C67" s="492" t="s">
        <v>92</v>
      </c>
      <c r="D67" s="493"/>
      <c r="E67" s="493"/>
      <c r="F67" s="493"/>
      <c r="G67" s="493"/>
      <c r="H67" s="493"/>
      <c r="I67" s="493"/>
      <c r="J67" s="493"/>
      <c r="K67" s="493"/>
      <c r="L67" s="493"/>
      <c r="M67" s="493"/>
      <c r="N67" s="493"/>
      <c r="O67" s="493"/>
      <c r="P67" s="494"/>
      <c r="Q67" s="490">
        <f>X35</f>
        <v>5690000</v>
      </c>
      <c r="R67" s="490"/>
      <c r="S67" s="490"/>
      <c r="T67" s="490"/>
      <c r="U67" s="490"/>
      <c r="V67" s="490"/>
      <c r="W67" s="491"/>
      <c r="X67" s="492" t="s">
        <v>99</v>
      </c>
      <c r="Y67" s="493"/>
      <c r="Z67" s="493"/>
      <c r="AA67" s="493"/>
      <c r="AB67" s="493"/>
      <c r="AC67" s="493"/>
      <c r="AD67" s="493"/>
      <c r="AE67" s="493"/>
      <c r="AF67" s="493"/>
      <c r="AG67" s="493"/>
      <c r="AH67" s="493"/>
      <c r="AI67" s="493"/>
      <c r="AJ67" s="493"/>
      <c r="AK67" s="494"/>
      <c r="AL67" s="490">
        <f>X8</f>
        <v>2250000</v>
      </c>
      <c r="AM67" s="490"/>
      <c r="AN67" s="490"/>
      <c r="AO67" s="490"/>
      <c r="AP67" s="490"/>
      <c r="AQ67" s="490"/>
      <c r="AR67" s="491"/>
      <c r="AS67" s="541"/>
      <c r="AT67" s="542"/>
      <c r="AU67" s="542"/>
      <c r="AV67" s="542"/>
      <c r="AW67" s="542"/>
      <c r="AX67" s="542"/>
      <c r="AY67" s="542"/>
      <c r="AZ67" s="542"/>
      <c r="BA67" s="543"/>
    </row>
    <row r="68" spans="2:54" ht="15" customHeight="1" x14ac:dyDescent="0.4">
      <c r="C68" s="492" t="s">
        <v>94</v>
      </c>
      <c r="D68" s="493"/>
      <c r="E68" s="493"/>
      <c r="F68" s="493"/>
      <c r="G68" s="493"/>
      <c r="H68" s="493"/>
      <c r="I68" s="493"/>
      <c r="J68" s="493"/>
      <c r="K68" s="493"/>
      <c r="L68" s="493"/>
      <c r="M68" s="493"/>
      <c r="N68" s="493"/>
      <c r="O68" s="493"/>
      <c r="P68" s="494"/>
      <c r="Q68" s="490">
        <f>AB35</f>
        <v>-1720000</v>
      </c>
      <c r="R68" s="490"/>
      <c r="S68" s="490"/>
      <c r="T68" s="490"/>
      <c r="U68" s="490"/>
      <c r="V68" s="490"/>
      <c r="W68" s="491"/>
      <c r="X68" s="492" t="s">
        <v>229</v>
      </c>
      <c r="Y68" s="493"/>
      <c r="Z68" s="493"/>
      <c r="AA68" s="493"/>
      <c r="AB68" s="493"/>
      <c r="AC68" s="493"/>
      <c r="AD68" s="493"/>
      <c r="AE68" s="493"/>
      <c r="AF68" s="493"/>
      <c r="AG68" s="493"/>
      <c r="AH68" s="493"/>
      <c r="AI68" s="493"/>
      <c r="AJ68" s="493"/>
      <c r="AK68" s="494"/>
      <c r="AL68" s="490">
        <f>X20</f>
        <v>500000</v>
      </c>
      <c r="AM68" s="490"/>
      <c r="AN68" s="490"/>
      <c r="AO68" s="490"/>
      <c r="AP68" s="490"/>
      <c r="AQ68" s="490"/>
      <c r="AR68" s="491"/>
      <c r="AS68" s="541"/>
      <c r="AT68" s="542"/>
      <c r="AU68" s="542"/>
      <c r="AV68" s="542"/>
      <c r="AW68" s="542"/>
      <c r="AX68" s="542"/>
      <c r="AY68" s="542"/>
      <c r="AZ68" s="542"/>
      <c r="BA68" s="543"/>
      <c r="BB68" s="94"/>
    </row>
    <row r="69" spans="2:54" ht="15" customHeight="1" x14ac:dyDescent="0.4">
      <c r="C69" s="44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58"/>
      <c r="Q69" s="62"/>
      <c r="R69" s="62"/>
      <c r="S69" s="62"/>
      <c r="T69" s="62"/>
      <c r="U69" s="62"/>
      <c r="V69" s="62"/>
      <c r="W69" s="70"/>
      <c r="X69" s="492" t="s">
        <v>230</v>
      </c>
      <c r="Y69" s="493"/>
      <c r="Z69" s="493"/>
      <c r="AA69" s="493"/>
      <c r="AB69" s="493"/>
      <c r="AC69" s="493"/>
      <c r="AD69" s="493"/>
      <c r="AE69" s="493"/>
      <c r="AF69" s="493"/>
      <c r="AG69" s="493"/>
      <c r="AH69" s="493"/>
      <c r="AI69" s="493"/>
      <c r="AJ69" s="493"/>
      <c r="AK69" s="494"/>
      <c r="AL69" s="490">
        <f>X25</f>
        <v>900000</v>
      </c>
      <c r="AM69" s="490"/>
      <c r="AN69" s="490"/>
      <c r="AO69" s="490"/>
      <c r="AP69" s="490"/>
      <c r="AQ69" s="490"/>
      <c r="AR69" s="491"/>
      <c r="AS69" s="541"/>
      <c r="AT69" s="542"/>
      <c r="AU69" s="542"/>
      <c r="AV69" s="542"/>
      <c r="AW69" s="542"/>
      <c r="AX69" s="542"/>
      <c r="AY69" s="542"/>
      <c r="AZ69" s="542"/>
      <c r="BA69" s="543"/>
      <c r="BB69" s="94"/>
    </row>
    <row r="70" spans="2:54" ht="15" customHeight="1" x14ac:dyDescent="0.4">
      <c r="C70" s="523" t="s">
        <v>13</v>
      </c>
      <c r="D70" s="524"/>
      <c r="E70" s="524"/>
      <c r="F70" s="524"/>
      <c r="G70" s="524"/>
      <c r="H70" s="524"/>
      <c r="I70" s="524"/>
      <c r="J70" s="524"/>
      <c r="K70" s="524"/>
      <c r="L70" s="524"/>
      <c r="M70" s="524"/>
      <c r="N70" s="524"/>
      <c r="O70" s="524"/>
      <c r="P70" s="525"/>
      <c r="Q70" s="526">
        <f>AF35</f>
        <v>0</v>
      </c>
      <c r="R70" s="526"/>
      <c r="S70" s="526"/>
      <c r="T70" s="526"/>
      <c r="U70" s="526"/>
      <c r="V70" s="526"/>
      <c r="W70" s="527"/>
      <c r="X70" s="523" t="s">
        <v>231</v>
      </c>
      <c r="Y70" s="524"/>
      <c r="Z70" s="524"/>
      <c r="AA70" s="524"/>
      <c r="AB70" s="524"/>
      <c r="AC70" s="524"/>
      <c r="AD70" s="524"/>
      <c r="AE70" s="524"/>
      <c r="AF70" s="524"/>
      <c r="AG70" s="524"/>
      <c r="AH70" s="524"/>
      <c r="AI70" s="524"/>
      <c r="AJ70" s="524"/>
      <c r="AK70" s="525"/>
      <c r="AL70" s="490">
        <f>X29</f>
        <v>320000</v>
      </c>
      <c r="AM70" s="490"/>
      <c r="AN70" s="490"/>
      <c r="AO70" s="490"/>
      <c r="AP70" s="490"/>
      <c r="AQ70" s="490"/>
      <c r="AR70" s="491"/>
      <c r="AS70" s="544"/>
      <c r="AT70" s="545"/>
      <c r="AU70" s="545"/>
      <c r="AV70" s="545"/>
      <c r="AW70" s="545"/>
      <c r="AX70" s="545"/>
      <c r="AY70" s="545"/>
      <c r="AZ70" s="545"/>
      <c r="BA70" s="546"/>
      <c r="BB70" s="94"/>
    </row>
    <row r="71" spans="2:54" ht="15" customHeight="1" x14ac:dyDescent="0.4">
      <c r="C71" s="528" t="s">
        <v>95</v>
      </c>
      <c r="D71" s="529"/>
      <c r="E71" s="529"/>
      <c r="F71" s="529"/>
      <c r="G71" s="529"/>
      <c r="H71" s="529"/>
      <c r="I71" s="529"/>
      <c r="J71" s="529"/>
      <c r="K71" s="529"/>
      <c r="L71" s="529"/>
      <c r="M71" s="529"/>
      <c r="N71" s="529"/>
      <c r="O71" s="529"/>
      <c r="P71" s="530"/>
      <c r="Q71" s="531">
        <f>SUM(Q67:W70)</f>
        <v>3970000</v>
      </c>
      <c r="R71" s="531"/>
      <c r="S71" s="531"/>
      <c r="T71" s="531"/>
      <c r="U71" s="531"/>
      <c r="V71" s="531"/>
      <c r="W71" s="532"/>
      <c r="X71" s="528" t="s">
        <v>96</v>
      </c>
      <c r="Y71" s="529"/>
      <c r="Z71" s="529"/>
      <c r="AA71" s="529"/>
      <c r="AB71" s="529"/>
      <c r="AC71" s="529"/>
      <c r="AD71" s="529"/>
      <c r="AE71" s="529"/>
      <c r="AF71" s="529"/>
      <c r="AG71" s="529"/>
      <c r="AH71" s="529"/>
      <c r="AI71" s="529"/>
      <c r="AJ71" s="529"/>
      <c r="AK71" s="530"/>
      <c r="AL71" s="533">
        <f>SUM(AL67:AR70)</f>
        <v>3970000</v>
      </c>
      <c r="AM71" s="534"/>
      <c r="AN71" s="534"/>
      <c r="AO71" s="534"/>
      <c r="AP71" s="534"/>
      <c r="AQ71" s="534"/>
      <c r="AR71" s="535"/>
      <c r="AS71" s="536">
        <f>Q71-AL71</f>
        <v>0</v>
      </c>
      <c r="AT71" s="536"/>
      <c r="AU71" s="536"/>
      <c r="AV71" s="536"/>
      <c r="AW71" s="536"/>
      <c r="AX71" s="536"/>
      <c r="AY71" s="536"/>
      <c r="AZ71" s="536"/>
      <c r="BA71" s="537"/>
      <c r="BB71" s="94"/>
    </row>
    <row r="72" spans="2:54" s="37" customFormat="1" ht="5.25" customHeight="1" x14ac:dyDescent="0.4">
      <c r="C72" s="41"/>
      <c r="D72" s="41"/>
      <c r="E72" s="41"/>
      <c r="F72" s="41"/>
      <c r="G72" s="41"/>
      <c r="H72" s="41"/>
      <c r="I72" s="41"/>
      <c r="J72" s="41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</row>
    <row r="73" spans="2:54" ht="15" customHeight="1" x14ac:dyDescent="0.4">
      <c r="B73" s="39" t="s">
        <v>201</v>
      </c>
      <c r="BB73" s="94"/>
    </row>
    <row r="74" spans="2:54" s="36" customFormat="1" ht="4.5" customHeight="1" x14ac:dyDescent="0.4">
      <c r="B74" s="35"/>
    </row>
    <row r="75" spans="2:54" ht="15" customHeight="1" x14ac:dyDescent="0.4">
      <c r="C75" s="503" t="s">
        <v>75</v>
      </c>
      <c r="D75" s="504"/>
      <c r="E75" s="504"/>
      <c r="F75" s="504"/>
      <c r="G75" s="504"/>
      <c r="H75" s="504"/>
      <c r="I75" s="504"/>
      <c r="J75" s="505"/>
      <c r="K75" s="506" t="str">
        <f>入力シート!K115&amp;""</f>
        <v/>
      </c>
      <c r="L75" s="506"/>
      <c r="M75" s="506"/>
      <c r="N75" s="506"/>
      <c r="O75" s="506"/>
      <c r="P75" s="506"/>
      <c r="Q75" s="506"/>
      <c r="R75" s="506"/>
      <c r="S75" s="506"/>
      <c r="T75" s="506"/>
      <c r="U75" s="506"/>
      <c r="V75" s="506"/>
      <c r="W75" s="506"/>
      <c r="X75" s="506"/>
      <c r="Y75" s="506"/>
      <c r="Z75" s="506"/>
      <c r="AA75" s="506"/>
      <c r="AB75" s="506"/>
      <c r="AC75" s="506"/>
      <c r="AD75" s="506"/>
      <c r="AE75" s="506"/>
      <c r="AF75" s="506"/>
      <c r="AG75" s="506"/>
      <c r="AH75" s="506"/>
      <c r="AI75" s="506"/>
      <c r="AJ75" s="506"/>
      <c r="AK75" s="506"/>
      <c r="AL75" s="506"/>
      <c r="AM75" s="506"/>
      <c r="AN75" s="506"/>
      <c r="AO75" s="506"/>
      <c r="AP75" s="506"/>
      <c r="AQ75" s="506"/>
      <c r="AR75" s="506"/>
      <c r="AS75" s="506"/>
      <c r="AT75" s="506"/>
      <c r="AU75" s="506"/>
      <c r="AV75" s="506"/>
      <c r="AW75" s="506"/>
      <c r="AX75" s="506"/>
      <c r="AY75" s="506"/>
      <c r="AZ75" s="506"/>
      <c r="BA75" s="507"/>
      <c r="BB75" s="94"/>
    </row>
    <row r="76" spans="2:54" ht="15" customHeight="1" x14ac:dyDescent="0.4">
      <c r="C76" s="495" t="s">
        <v>56</v>
      </c>
      <c r="D76" s="496"/>
      <c r="E76" s="496"/>
      <c r="F76" s="496"/>
      <c r="G76" s="496"/>
      <c r="H76" s="496"/>
      <c r="I76" s="496"/>
      <c r="J76" s="497"/>
      <c r="K76" s="508" t="str">
        <f>入力シート!K116&amp;""</f>
        <v>〒100 - 8918　東京都千代田区霞が関2-1-3</v>
      </c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8"/>
      <c r="AK76" s="508"/>
      <c r="AL76" s="508"/>
      <c r="AM76" s="508"/>
      <c r="AN76" s="508"/>
      <c r="AO76" s="508"/>
      <c r="AP76" s="508"/>
      <c r="AQ76" s="508"/>
      <c r="AR76" s="508"/>
      <c r="AS76" s="508"/>
      <c r="AT76" s="508"/>
      <c r="AU76" s="508"/>
      <c r="AV76" s="508"/>
      <c r="AW76" s="508"/>
      <c r="AX76" s="508"/>
      <c r="AY76" s="508"/>
      <c r="AZ76" s="508"/>
      <c r="BA76" s="509"/>
      <c r="BB76" s="94"/>
    </row>
    <row r="77" spans="2:54" ht="15" customHeight="1" x14ac:dyDescent="0.4">
      <c r="C77" s="510"/>
      <c r="D77" s="511"/>
      <c r="E77" s="511"/>
      <c r="F77" s="511"/>
      <c r="G77" s="511"/>
      <c r="H77" s="511"/>
      <c r="I77" s="511"/>
      <c r="J77" s="512"/>
      <c r="K77" s="503" t="s">
        <v>26</v>
      </c>
      <c r="L77" s="504"/>
      <c r="M77" s="504"/>
      <c r="N77" s="504"/>
      <c r="O77" s="504"/>
      <c r="P77" s="504"/>
      <c r="Q77" s="504"/>
      <c r="R77" s="513"/>
      <c r="S77" s="514" t="s">
        <v>77</v>
      </c>
      <c r="T77" s="504"/>
      <c r="U77" s="504"/>
      <c r="V77" s="504"/>
      <c r="W77" s="513"/>
      <c r="X77" s="514" t="s">
        <v>23</v>
      </c>
      <c r="Y77" s="504"/>
      <c r="Z77" s="504"/>
      <c r="AA77" s="504"/>
      <c r="AB77" s="513"/>
      <c r="AC77" s="514" t="s">
        <v>35</v>
      </c>
      <c r="AD77" s="504"/>
      <c r="AE77" s="504"/>
      <c r="AF77" s="504"/>
      <c r="AG77" s="504"/>
      <c r="AH77" s="504"/>
      <c r="AI77" s="504"/>
      <c r="AJ77" s="513"/>
      <c r="AK77" s="514" t="s">
        <v>32</v>
      </c>
      <c r="AL77" s="504"/>
      <c r="AM77" s="504"/>
      <c r="AN77" s="504"/>
      <c r="AO77" s="513"/>
      <c r="AP77" s="514" t="s">
        <v>49</v>
      </c>
      <c r="AQ77" s="504"/>
      <c r="AR77" s="504"/>
      <c r="AS77" s="504"/>
      <c r="AT77" s="513"/>
      <c r="AU77" s="504" t="s">
        <v>69</v>
      </c>
      <c r="AV77" s="504"/>
      <c r="AW77" s="504"/>
      <c r="AX77" s="504"/>
      <c r="AY77" s="504"/>
      <c r="AZ77" s="504"/>
      <c r="BA77" s="505"/>
      <c r="BB77" s="94"/>
    </row>
    <row r="78" spans="2:54" ht="15" customHeight="1" x14ac:dyDescent="0.4">
      <c r="C78" s="515" t="s">
        <v>25</v>
      </c>
      <c r="D78" s="516"/>
      <c r="E78" s="516"/>
      <c r="F78" s="516"/>
      <c r="G78" s="516"/>
      <c r="H78" s="516"/>
      <c r="I78" s="516"/>
      <c r="J78" s="517"/>
      <c r="K78" s="518" t="str">
        <f>入力シート!K118&amp;""</f>
        <v/>
      </c>
      <c r="L78" s="519"/>
      <c r="M78" s="519"/>
      <c r="N78" s="519"/>
      <c r="O78" s="519"/>
      <c r="P78" s="519"/>
      <c r="Q78" s="519"/>
      <c r="R78" s="520"/>
      <c r="S78" s="521" t="str">
        <f>入力シート!S118&amp;""</f>
        <v/>
      </c>
      <c r="T78" s="519"/>
      <c r="U78" s="519"/>
      <c r="V78" s="519"/>
      <c r="W78" s="520"/>
      <c r="X78" s="521" t="str">
        <f>入力シート!X118&amp;""</f>
        <v/>
      </c>
      <c r="Y78" s="519"/>
      <c r="Z78" s="519"/>
      <c r="AA78" s="519"/>
      <c r="AB78" s="520"/>
      <c r="AC78" s="521" t="str">
        <f>入力シート!AC118&amp;""</f>
        <v/>
      </c>
      <c r="AD78" s="519"/>
      <c r="AE78" s="519"/>
      <c r="AF78" s="519"/>
      <c r="AG78" s="519"/>
      <c r="AH78" s="519"/>
      <c r="AI78" s="519"/>
      <c r="AJ78" s="520"/>
      <c r="AK78" s="521" t="str">
        <f>入力シート!AK118&amp;""</f>
        <v/>
      </c>
      <c r="AL78" s="519"/>
      <c r="AM78" s="519"/>
      <c r="AN78" s="519"/>
      <c r="AO78" s="520"/>
      <c r="AP78" s="521" t="str">
        <f>入力シート!AP118&amp;""</f>
        <v/>
      </c>
      <c r="AQ78" s="519"/>
      <c r="AR78" s="519"/>
      <c r="AS78" s="519"/>
      <c r="AT78" s="520"/>
      <c r="AU78" s="519" t="str">
        <f>入力シート!AU118&amp;""</f>
        <v/>
      </c>
      <c r="AV78" s="519"/>
      <c r="AW78" s="519"/>
      <c r="AX78" s="519"/>
      <c r="AY78" s="519"/>
      <c r="AZ78" s="519"/>
      <c r="BA78" s="522"/>
      <c r="BB78" s="94"/>
    </row>
    <row r="79" spans="2:54" ht="15" customHeight="1" x14ac:dyDescent="0.4">
      <c r="C79" s="495" t="s">
        <v>78</v>
      </c>
      <c r="D79" s="496"/>
      <c r="E79" s="496"/>
      <c r="F79" s="496"/>
      <c r="G79" s="496"/>
      <c r="H79" s="496"/>
      <c r="I79" s="496"/>
      <c r="J79" s="497"/>
      <c r="K79" s="498" t="str">
        <f>入力シート!K119&amp;""</f>
        <v/>
      </c>
      <c r="L79" s="499"/>
      <c r="M79" s="499"/>
      <c r="N79" s="499"/>
      <c r="O79" s="499"/>
      <c r="P79" s="499"/>
      <c r="Q79" s="499"/>
      <c r="R79" s="500"/>
      <c r="S79" s="501" t="str">
        <f>入力シート!S119&amp;""</f>
        <v/>
      </c>
      <c r="T79" s="499"/>
      <c r="U79" s="499"/>
      <c r="V79" s="499"/>
      <c r="W79" s="500"/>
      <c r="X79" s="501" t="str">
        <f>入力シート!X119&amp;""</f>
        <v/>
      </c>
      <c r="Y79" s="499"/>
      <c r="Z79" s="499"/>
      <c r="AA79" s="499"/>
      <c r="AB79" s="500"/>
      <c r="AC79" s="501" t="str">
        <f>入力シート!AC119&amp;""</f>
        <v/>
      </c>
      <c r="AD79" s="499"/>
      <c r="AE79" s="499"/>
      <c r="AF79" s="499"/>
      <c r="AG79" s="499"/>
      <c r="AH79" s="499"/>
      <c r="AI79" s="499"/>
      <c r="AJ79" s="500"/>
      <c r="AK79" s="501" t="str">
        <f>入力シート!AK119&amp;""</f>
        <v/>
      </c>
      <c r="AL79" s="499"/>
      <c r="AM79" s="499"/>
      <c r="AN79" s="499"/>
      <c r="AO79" s="500"/>
      <c r="AP79" s="501" t="str">
        <f>入力シート!AP119&amp;""</f>
        <v/>
      </c>
      <c r="AQ79" s="499"/>
      <c r="AR79" s="499"/>
      <c r="AS79" s="499"/>
      <c r="AT79" s="500"/>
      <c r="AU79" s="499" t="str">
        <f>入力シート!AU119&amp;""</f>
        <v/>
      </c>
      <c r="AV79" s="499"/>
      <c r="AW79" s="499"/>
      <c r="AX79" s="499"/>
      <c r="AY79" s="499"/>
      <c r="AZ79" s="499"/>
      <c r="BA79" s="502"/>
      <c r="BB79" s="94"/>
    </row>
  </sheetData>
  <mergeCells count="227">
    <mergeCell ref="D15:L16"/>
    <mergeCell ref="M15:P16"/>
    <mergeCell ref="Q15:T16"/>
    <mergeCell ref="U15:U16"/>
    <mergeCell ref="V15:W16"/>
    <mergeCell ref="X15:AA16"/>
    <mergeCell ref="AN15:BA16"/>
    <mergeCell ref="D17:L18"/>
    <mergeCell ref="M17:P18"/>
    <mergeCell ref="Q17:T18"/>
    <mergeCell ref="U17:U18"/>
    <mergeCell ref="V17:W18"/>
    <mergeCell ref="X17:AA18"/>
    <mergeCell ref="AN17:BA18"/>
    <mergeCell ref="AF8:AI34"/>
    <mergeCell ref="D11:L12"/>
    <mergeCell ref="M11:P12"/>
    <mergeCell ref="Q11:T12"/>
    <mergeCell ref="U11:U12"/>
    <mergeCell ref="V11:W12"/>
    <mergeCell ref="X11:AA12"/>
    <mergeCell ref="AN11:BA12"/>
    <mergeCell ref="D13:L14"/>
    <mergeCell ref="M13:P14"/>
    <mergeCell ref="Q13:T14"/>
    <mergeCell ref="U13:U14"/>
    <mergeCell ref="V13:W14"/>
    <mergeCell ref="X13:AA14"/>
    <mergeCell ref="AN13:BA14"/>
    <mergeCell ref="C78:J78"/>
    <mergeCell ref="K78:R78"/>
    <mergeCell ref="S78:W78"/>
    <mergeCell ref="X78:AB78"/>
    <mergeCell ref="AC78:AJ78"/>
    <mergeCell ref="AK78:AO78"/>
    <mergeCell ref="AP78:AT78"/>
    <mergeCell ref="AU78:BA78"/>
    <mergeCell ref="C70:P70"/>
    <mergeCell ref="Q70:W70"/>
    <mergeCell ref="X70:AK70"/>
    <mergeCell ref="AL70:AR70"/>
    <mergeCell ref="C71:P71"/>
    <mergeCell ref="Q71:W71"/>
    <mergeCell ref="X71:AK71"/>
    <mergeCell ref="AL71:AR71"/>
    <mergeCell ref="AS71:BA71"/>
    <mergeCell ref="AS66:BA70"/>
    <mergeCell ref="C67:P67"/>
    <mergeCell ref="C79:J79"/>
    <mergeCell ref="K79:R79"/>
    <mergeCell ref="S79:W79"/>
    <mergeCell ref="X79:AB79"/>
    <mergeCell ref="AC79:AJ79"/>
    <mergeCell ref="AK79:AO79"/>
    <mergeCell ref="AP79:AT79"/>
    <mergeCell ref="AU79:BA79"/>
    <mergeCell ref="C75:J75"/>
    <mergeCell ref="K75:BA75"/>
    <mergeCell ref="C76:J76"/>
    <mergeCell ref="K76:BA76"/>
    <mergeCell ref="C77:J77"/>
    <mergeCell ref="K77:R77"/>
    <mergeCell ref="S77:W77"/>
    <mergeCell ref="X77:AB77"/>
    <mergeCell ref="AC77:AJ77"/>
    <mergeCell ref="AK77:AO77"/>
    <mergeCell ref="AP77:AT77"/>
    <mergeCell ref="AU77:BA77"/>
    <mergeCell ref="Q67:W67"/>
    <mergeCell ref="X67:AK67"/>
    <mergeCell ref="AL67:AR67"/>
    <mergeCell ref="C68:P68"/>
    <mergeCell ref="Q68:W68"/>
    <mergeCell ref="X68:AK68"/>
    <mergeCell ref="AL68:AR68"/>
    <mergeCell ref="X69:AK69"/>
    <mergeCell ref="AL69:AR69"/>
    <mergeCell ref="C45:L45"/>
    <mergeCell ref="M45:BA45"/>
    <mergeCell ref="C55:L55"/>
    <mergeCell ref="M55:BA55"/>
    <mergeCell ref="C65:W65"/>
    <mergeCell ref="X65:AR65"/>
    <mergeCell ref="AS65:BA65"/>
    <mergeCell ref="C66:P66"/>
    <mergeCell ref="Q66:W66"/>
    <mergeCell ref="X66:AK66"/>
    <mergeCell ref="AL66:AR66"/>
    <mergeCell ref="C46:L47"/>
    <mergeCell ref="M46:BA47"/>
    <mergeCell ref="C48:L49"/>
    <mergeCell ref="M48:BA49"/>
    <mergeCell ref="C50:L51"/>
    <mergeCell ref="M50:BA51"/>
    <mergeCell ref="C56:L57"/>
    <mergeCell ref="M56:BA57"/>
    <mergeCell ref="C58:L59"/>
    <mergeCell ref="M58:BA59"/>
    <mergeCell ref="C60:L61"/>
    <mergeCell ref="M60:BA61"/>
    <mergeCell ref="D41:H41"/>
    <mergeCell ref="I41:L41"/>
    <mergeCell ref="M41:O41"/>
    <mergeCell ref="R41:U41"/>
    <mergeCell ref="Y41:AA41"/>
    <mergeCell ref="AD41:AF41"/>
    <mergeCell ref="AJ41:AM41"/>
    <mergeCell ref="AN41:AP41"/>
    <mergeCell ref="AS41:AU41"/>
    <mergeCell ref="C39:L39"/>
    <mergeCell ref="M39:X39"/>
    <mergeCell ref="Y39:AI39"/>
    <mergeCell ref="AJ39:BA39"/>
    <mergeCell ref="C40:G40"/>
    <mergeCell ref="H40:J40"/>
    <mergeCell ref="K40:L40"/>
    <mergeCell ref="M40:O40"/>
    <mergeCell ref="Y40:AA40"/>
    <mergeCell ref="AJ40:AP40"/>
    <mergeCell ref="AQ40:AS40"/>
    <mergeCell ref="AT40:AV40"/>
    <mergeCell ref="M31:P31"/>
    <mergeCell ref="Q31:T31"/>
    <mergeCell ref="V31:W31"/>
    <mergeCell ref="X31:AA31"/>
    <mergeCell ref="AJ31:AM31"/>
    <mergeCell ref="AN31:AR31"/>
    <mergeCell ref="AS31:AW31"/>
    <mergeCell ref="AX31:BA31"/>
    <mergeCell ref="C35:L35"/>
    <mergeCell ref="M35:P35"/>
    <mergeCell ref="Q35:W35"/>
    <mergeCell ref="X35:AA35"/>
    <mergeCell ref="AB35:AE35"/>
    <mergeCell ref="AF35:AI35"/>
    <mergeCell ref="AJ35:AM35"/>
    <mergeCell ref="AN35:BA35"/>
    <mergeCell ref="X29:AA29"/>
    <mergeCell ref="AN29:AR29"/>
    <mergeCell ref="AS29:AW29"/>
    <mergeCell ref="AX29:BA29"/>
    <mergeCell ref="M30:P30"/>
    <mergeCell ref="Q30:T30"/>
    <mergeCell ref="V30:W30"/>
    <mergeCell ref="X30:AA30"/>
    <mergeCell ref="AJ30:AM30"/>
    <mergeCell ref="AN30:AR30"/>
    <mergeCell ref="AS30:AW30"/>
    <mergeCell ref="AX30:BA30"/>
    <mergeCell ref="M26:P26"/>
    <mergeCell ref="Q26:T26"/>
    <mergeCell ref="V26:W26"/>
    <mergeCell ref="X26:AA26"/>
    <mergeCell ref="AJ26:AM26"/>
    <mergeCell ref="AN26:AR26"/>
    <mergeCell ref="AS26:AV26"/>
    <mergeCell ref="AW26:BA26"/>
    <mergeCell ref="M27:P27"/>
    <mergeCell ref="Q27:T27"/>
    <mergeCell ref="V27:W27"/>
    <mergeCell ref="X27:AA27"/>
    <mergeCell ref="AJ27:AM27"/>
    <mergeCell ref="AN27:AR27"/>
    <mergeCell ref="AS27:AV27"/>
    <mergeCell ref="AW27:BA27"/>
    <mergeCell ref="D23:L23"/>
    <mergeCell ref="M23:P23"/>
    <mergeCell ref="Q23:T23"/>
    <mergeCell ref="V23:W23"/>
    <mergeCell ref="X23:AA23"/>
    <mergeCell ref="AJ23:AM23"/>
    <mergeCell ref="AN23:AR23"/>
    <mergeCell ref="AS23:BA23"/>
    <mergeCell ref="X25:AA25"/>
    <mergeCell ref="D21:L21"/>
    <mergeCell ref="M21:P21"/>
    <mergeCell ref="Q21:T21"/>
    <mergeCell ref="V21:W21"/>
    <mergeCell ref="X21:AA21"/>
    <mergeCell ref="AJ21:AM21"/>
    <mergeCell ref="AN21:AR21"/>
    <mergeCell ref="AS21:BA21"/>
    <mergeCell ref="D22:L22"/>
    <mergeCell ref="M22:P22"/>
    <mergeCell ref="Q22:T22"/>
    <mergeCell ref="V22:W22"/>
    <mergeCell ref="X22:AA22"/>
    <mergeCell ref="AJ22:AM22"/>
    <mergeCell ref="AN22:AR22"/>
    <mergeCell ref="AS22:BA22"/>
    <mergeCell ref="AJ11:AL11"/>
    <mergeCell ref="AK12:AM12"/>
    <mergeCell ref="AJ13:AL13"/>
    <mergeCell ref="AK14:AM14"/>
    <mergeCell ref="AJ15:AL15"/>
    <mergeCell ref="AK16:AM16"/>
    <mergeCell ref="AJ17:AL17"/>
    <mergeCell ref="AK18:AM18"/>
    <mergeCell ref="X20:AA20"/>
    <mergeCell ref="C8:L8"/>
    <mergeCell ref="M8:P8"/>
    <mergeCell ref="Q8:T8"/>
    <mergeCell ref="V8:W8"/>
    <mergeCell ref="X8:AA8"/>
    <mergeCell ref="AJ8:AL8"/>
    <mergeCell ref="AN8:BA8"/>
    <mergeCell ref="AJ9:AL9"/>
    <mergeCell ref="AK10:AM10"/>
    <mergeCell ref="D9:L10"/>
    <mergeCell ref="M9:P10"/>
    <mergeCell ref="Q9:T10"/>
    <mergeCell ref="U9:U10"/>
    <mergeCell ref="V9:W10"/>
    <mergeCell ref="X9:AA10"/>
    <mergeCell ref="AN9:BA10"/>
    <mergeCell ref="B1:E1"/>
    <mergeCell ref="B2:BB2"/>
    <mergeCell ref="C6:W6"/>
    <mergeCell ref="X6:AI6"/>
    <mergeCell ref="C7:L7"/>
    <mergeCell ref="M7:P7"/>
    <mergeCell ref="Q7:W7"/>
    <mergeCell ref="X7:AA7"/>
    <mergeCell ref="AB7:AE7"/>
    <mergeCell ref="AF7:AI7"/>
    <mergeCell ref="AJ6:AM7"/>
    <mergeCell ref="AN6:BA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fitToHeight="2" orientation="landscape" r:id="rId1"/>
  <rowBreaks count="1" manualBreakCount="1">
    <brk id="41" min="1" max="5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0"/>
  <sheetViews>
    <sheetView view="pageBreakPreview" zoomScale="89" zoomScaleSheetLayoutView="89" workbookViewId="0">
      <selection activeCell="BG2" sqref="BG2"/>
    </sheetView>
  </sheetViews>
  <sheetFormatPr defaultColWidth="2.5" defaultRowHeight="15" customHeight="1" x14ac:dyDescent="0.4"/>
  <cols>
    <col min="1" max="2" width="2.5" style="35"/>
    <col min="3" max="3" width="3" style="35" customWidth="1"/>
    <col min="4" max="4" width="1.875" style="35" customWidth="1"/>
    <col min="5" max="8" width="2.5" style="35"/>
    <col min="9" max="9" width="5" style="35" bestFit="1" customWidth="1"/>
    <col min="10" max="22" width="2.5" style="35"/>
    <col min="23" max="23" width="4.375" style="35" customWidth="1"/>
    <col min="24" max="27" width="2.5" style="35"/>
    <col min="28" max="28" width="3" style="35" bestFit="1" customWidth="1"/>
    <col min="29" max="16384" width="2.5" style="35"/>
  </cols>
  <sheetData>
    <row r="1" spans="1:54" ht="15" customHeight="1" x14ac:dyDescent="0.4">
      <c r="B1" s="349" t="s">
        <v>215</v>
      </c>
      <c r="C1" s="349"/>
      <c r="D1" s="349"/>
      <c r="E1" s="349"/>
      <c r="F1" s="48"/>
      <c r="BB1" s="94"/>
    </row>
    <row r="2" spans="1:54" ht="22.5" customHeight="1" x14ac:dyDescent="0.4">
      <c r="B2" s="350" t="s">
        <v>66</v>
      </c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350"/>
      <c r="R2" s="350"/>
      <c r="S2" s="350"/>
      <c r="T2" s="350"/>
      <c r="U2" s="350"/>
      <c r="V2" s="350"/>
      <c r="W2" s="350"/>
      <c r="X2" s="350"/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K2" s="350"/>
      <c r="AL2" s="350"/>
      <c r="AM2" s="350"/>
      <c r="AN2" s="350"/>
      <c r="AO2" s="350"/>
      <c r="AP2" s="350"/>
      <c r="AQ2" s="350"/>
      <c r="AR2" s="350"/>
      <c r="AS2" s="350"/>
      <c r="AT2" s="350"/>
      <c r="AU2" s="350"/>
      <c r="AV2" s="350"/>
      <c r="AW2" s="350"/>
      <c r="AX2" s="350"/>
      <c r="AY2" s="350"/>
      <c r="AZ2" s="350"/>
      <c r="BA2" s="350"/>
      <c r="BB2" s="350"/>
    </row>
    <row r="3" spans="1:54" ht="4.5" customHeight="1" x14ac:dyDescent="0.4">
      <c r="BB3" s="94"/>
    </row>
    <row r="4" spans="1:54" s="36" customFormat="1" ht="13.5" customHeight="1" x14ac:dyDescent="0.4">
      <c r="B4" s="39" t="s">
        <v>31</v>
      </c>
    </row>
    <row r="5" spans="1:54" s="36" customFormat="1" ht="4.5" customHeight="1" x14ac:dyDescent="0.4">
      <c r="B5" s="35"/>
    </row>
    <row r="6" spans="1:54" ht="13.5" customHeight="1" x14ac:dyDescent="0.4">
      <c r="C6" s="351" t="s">
        <v>53</v>
      </c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  <c r="S6" s="352"/>
      <c r="T6" s="352"/>
      <c r="U6" s="352"/>
      <c r="V6" s="352"/>
      <c r="W6" s="353"/>
      <c r="X6" s="354" t="s">
        <v>79</v>
      </c>
      <c r="Y6" s="355"/>
      <c r="Z6" s="355"/>
      <c r="AA6" s="355"/>
      <c r="AB6" s="355"/>
      <c r="AC6" s="355"/>
      <c r="AD6" s="355"/>
      <c r="AE6" s="355"/>
      <c r="AF6" s="355"/>
      <c r="AG6" s="355"/>
      <c r="AH6" s="355"/>
      <c r="AI6" s="356"/>
      <c r="AJ6" s="354" t="s">
        <v>4</v>
      </c>
      <c r="AK6" s="355"/>
      <c r="AL6" s="355"/>
      <c r="AM6" s="356"/>
      <c r="AN6" s="354" t="s">
        <v>46</v>
      </c>
      <c r="AO6" s="355"/>
      <c r="AP6" s="355"/>
      <c r="AQ6" s="355"/>
      <c r="AR6" s="355"/>
      <c r="AS6" s="355"/>
      <c r="AT6" s="355"/>
      <c r="AU6" s="355"/>
      <c r="AV6" s="355"/>
      <c r="AW6" s="355"/>
      <c r="AX6" s="355"/>
      <c r="AY6" s="355"/>
      <c r="AZ6" s="355"/>
      <c r="BA6" s="367"/>
      <c r="BB6" s="94"/>
    </row>
    <row r="7" spans="1:54" ht="13.5" customHeight="1" x14ac:dyDescent="0.4">
      <c r="C7" s="357" t="s">
        <v>80</v>
      </c>
      <c r="D7" s="358"/>
      <c r="E7" s="358"/>
      <c r="F7" s="358"/>
      <c r="G7" s="358"/>
      <c r="H7" s="358"/>
      <c r="I7" s="358"/>
      <c r="J7" s="358"/>
      <c r="K7" s="358"/>
      <c r="L7" s="359"/>
      <c r="M7" s="360" t="s">
        <v>6</v>
      </c>
      <c r="N7" s="358"/>
      <c r="O7" s="358"/>
      <c r="P7" s="359"/>
      <c r="Q7" s="360" t="s">
        <v>37</v>
      </c>
      <c r="R7" s="358"/>
      <c r="S7" s="358"/>
      <c r="T7" s="358"/>
      <c r="U7" s="358"/>
      <c r="V7" s="358"/>
      <c r="W7" s="359"/>
      <c r="X7" s="361" t="s">
        <v>81</v>
      </c>
      <c r="Y7" s="362"/>
      <c r="Z7" s="362"/>
      <c r="AA7" s="363"/>
      <c r="AB7" s="364" t="s">
        <v>83</v>
      </c>
      <c r="AC7" s="365"/>
      <c r="AD7" s="365"/>
      <c r="AE7" s="366"/>
      <c r="AF7" s="364" t="s">
        <v>2</v>
      </c>
      <c r="AG7" s="365"/>
      <c r="AH7" s="365"/>
      <c r="AI7" s="366"/>
      <c r="AJ7" s="360"/>
      <c r="AK7" s="358"/>
      <c r="AL7" s="358"/>
      <c r="AM7" s="359"/>
      <c r="AN7" s="360"/>
      <c r="AO7" s="358"/>
      <c r="AP7" s="358"/>
      <c r="AQ7" s="358"/>
      <c r="AR7" s="358"/>
      <c r="AS7" s="358"/>
      <c r="AT7" s="358"/>
      <c r="AU7" s="358"/>
      <c r="AV7" s="358"/>
      <c r="AW7" s="358"/>
      <c r="AX7" s="358"/>
      <c r="AY7" s="358"/>
      <c r="AZ7" s="358"/>
      <c r="BA7" s="368"/>
      <c r="BB7" s="94"/>
    </row>
    <row r="8" spans="1:54" s="37" customFormat="1" ht="13.5" customHeight="1" x14ac:dyDescent="0.4">
      <c r="C8" s="369" t="s">
        <v>180</v>
      </c>
      <c r="D8" s="370"/>
      <c r="E8" s="370"/>
      <c r="F8" s="370"/>
      <c r="G8" s="370"/>
      <c r="H8" s="370"/>
      <c r="I8" s="370"/>
      <c r="J8" s="370"/>
      <c r="K8" s="370"/>
      <c r="L8" s="371"/>
      <c r="M8" s="372"/>
      <c r="N8" s="373"/>
      <c r="O8" s="373"/>
      <c r="P8" s="374"/>
      <c r="Q8" s="375"/>
      <c r="R8" s="376"/>
      <c r="S8" s="376"/>
      <c r="T8" s="376"/>
      <c r="U8" s="66"/>
      <c r="V8" s="377"/>
      <c r="W8" s="378"/>
      <c r="X8" s="589"/>
      <c r="Y8" s="590"/>
      <c r="Z8" s="590"/>
      <c r="AA8" s="591"/>
      <c r="AB8" s="75"/>
      <c r="AC8" s="78"/>
      <c r="AD8" s="78"/>
      <c r="AE8" s="80"/>
      <c r="AF8" s="550"/>
      <c r="AG8" s="551"/>
      <c r="AH8" s="551"/>
      <c r="AI8" s="552"/>
      <c r="AJ8" s="382" t="str">
        <f>IF(ISNA(VLOOKUP(A8,[1]入力シート!$B$43:$BF$44,47,FALSE)),"",VLOOKUP(A8,[1]入力シート!$B$43:$BF$44,47,FALSE))</f>
        <v/>
      </c>
      <c r="AK8" s="383"/>
      <c r="AL8" s="383"/>
      <c r="AM8" s="80"/>
      <c r="AN8" s="384"/>
      <c r="AO8" s="385"/>
      <c r="AP8" s="385"/>
      <c r="AQ8" s="385"/>
      <c r="AR8" s="385"/>
      <c r="AS8" s="385"/>
      <c r="AT8" s="385"/>
      <c r="AU8" s="385"/>
      <c r="AV8" s="385"/>
      <c r="AW8" s="385"/>
      <c r="AX8" s="385"/>
      <c r="AY8" s="385"/>
      <c r="AZ8" s="385"/>
      <c r="BA8" s="386"/>
    </row>
    <row r="9" spans="1:54" s="37" customFormat="1" ht="13.5" customHeight="1" x14ac:dyDescent="0.4">
      <c r="A9" s="37">
        <v>1</v>
      </c>
      <c r="C9" s="40"/>
      <c r="D9" s="390" t="s">
        <v>223</v>
      </c>
      <c r="E9" s="390"/>
      <c r="F9" s="390"/>
      <c r="G9" s="390"/>
      <c r="H9" s="390"/>
      <c r="I9" s="390"/>
      <c r="J9" s="390"/>
      <c r="K9" s="390"/>
      <c r="L9" s="391"/>
      <c r="M9" s="392">
        <f>Q9*V9</f>
        <v>50000</v>
      </c>
      <c r="N9" s="393"/>
      <c r="O9" s="393"/>
      <c r="P9" s="394"/>
      <c r="Q9" s="375">
        <v>50000</v>
      </c>
      <c r="R9" s="376"/>
      <c r="S9" s="376"/>
      <c r="T9" s="376"/>
      <c r="U9" s="395" t="str">
        <f>IF(V9="","","×")</f>
        <v>×</v>
      </c>
      <c r="V9" s="377">
        <v>1</v>
      </c>
      <c r="W9" s="378"/>
      <c r="X9" s="375">
        <f>M9</f>
        <v>50000</v>
      </c>
      <c r="Y9" s="376"/>
      <c r="Z9" s="376"/>
      <c r="AA9" s="396"/>
      <c r="AB9" s="76"/>
      <c r="AC9" s="66"/>
      <c r="AD9" s="66"/>
      <c r="AE9" s="81"/>
      <c r="AF9" s="550"/>
      <c r="AG9" s="551"/>
      <c r="AH9" s="551"/>
      <c r="AI9" s="552"/>
      <c r="AJ9" s="387">
        <f>IF(ISNA(VLOOKUP(A9,[1]入力シート!$B$43:$BF$44,31,FALSE)),"",VLOOKUP(A9,[1]入力シート!$B$43:$BF$44,31,FALSE))</f>
        <v>44562</v>
      </c>
      <c r="AK9" s="388"/>
      <c r="AL9" s="388"/>
      <c r="AM9" s="87" t="s">
        <v>98</v>
      </c>
      <c r="AN9" s="397" t="str">
        <f>IF(AJ9="","","別紙「出張等計画書のとおり」")</f>
        <v>別紙「出張等計画書のとおり」</v>
      </c>
      <c r="AO9" s="398"/>
      <c r="AP9" s="398"/>
      <c r="AQ9" s="398"/>
      <c r="AR9" s="398"/>
      <c r="AS9" s="398"/>
      <c r="AT9" s="398"/>
      <c r="AU9" s="398"/>
      <c r="AV9" s="398"/>
      <c r="AW9" s="398"/>
      <c r="AX9" s="398"/>
      <c r="AY9" s="398"/>
      <c r="AZ9" s="398"/>
      <c r="BA9" s="399"/>
    </row>
    <row r="10" spans="1:54" s="37" customFormat="1" ht="13.5" customHeight="1" x14ac:dyDescent="0.4">
      <c r="C10" s="40"/>
      <c r="D10" s="390"/>
      <c r="E10" s="390"/>
      <c r="F10" s="390"/>
      <c r="G10" s="390"/>
      <c r="H10" s="390"/>
      <c r="I10" s="390"/>
      <c r="J10" s="390"/>
      <c r="K10" s="390"/>
      <c r="L10" s="391"/>
      <c r="M10" s="392"/>
      <c r="N10" s="393"/>
      <c r="O10" s="393"/>
      <c r="P10" s="394"/>
      <c r="Q10" s="375"/>
      <c r="R10" s="376"/>
      <c r="S10" s="376"/>
      <c r="T10" s="376"/>
      <c r="U10" s="395"/>
      <c r="V10" s="377"/>
      <c r="W10" s="378"/>
      <c r="X10" s="375"/>
      <c r="Y10" s="376"/>
      <c r="Z10" s="376"/>
      <c r="AA10" s="396"/>
      <c r="AB10" s="76"/>
      <c r="AC10" s="66"/>
      <c r="AD10" s="66"/>
      <c r="AE10" s="81"/>
      <c r="AF10" s="550"/>
      <c r="AG10" s="551"/>
      <c r="AH10" s="551"/>
      <c r="AI10" s="552"/>
      <c r="AJ10" s="84"/>
      <c r="AK10" s="383" t="str">
        <f>IF(AJ9="","","令和4年3月")</f>
        <v>令和4年3月</v>
      </c>
      <c r="AL10" s="383"/>
      <c r="AM10" s="389"/>
      <c r="AN10" s="397"/>
      <c r="AO10" s="398"/>
      <c r="AP10" s="398"/>
      <c r="AQ10" s="398"/>
      <c r="AR10" s="398"/>
      <c r="AS10" s="398"/>
      <c r="AT10" s="398"/>
      <c r="AU10" s="398"/>
      <c r="AV10" s="398"/>
      <c r="AW10" s="398"/>
      <c r="AX10" s="398"/>
      <c r="AY10" s="398"/>
      <c r="AZ10" s="398"/>
      <c r="BA10" s="399"/>
    </row>
    <row r="11" spans="1:54" s="37" customFormat="1" ht="13.5" customHeight="1" x14ac:dyDescent="0.4">
      <c r="A11" s="37">
        <v>4</v>
      </c>
      <c r="C11" s="40"/>
      <c r="D11" s="390" t="s">
        <v>105</v>
      </c>
      <c r="E11" s="390"/>
      <c r="F11" s="390"/>
      <c r="G11" s="390"/>
      <c r="H11" s="390"/>
      <c r="I11" s="390"/>
      <c r="J11" s="390"/>
      <c r="K11" s="390"/>
      <c r="L11" s="391"/>
      <c r="M11" s="392">
        <f>Q11*V11</f>
        <v>50000</v>
      </c>
      <c r="N11" s="393"/>
      <c r="O11" s="393"/>
      <c r="P11" s="394"/>
      <c r="Q11" s="375">
        <v>50000</v>
      </c>
      <c r="R11" s="376"/>
      <c r="S11" s="376"/>
      <c r="T11" s="376"/>
      <c r="U11" s="395" t="str">
        <f>IF(V11="","","×")</f>
        <v>×</v>
      </c>
      <c r="V11" s="377">
        <f>IF(ISNA(VLOOKUP(A11,[1]入力シート!$B$43:$BF$47,22,FALSE)),"",VLOOKUP(A11,[1]入力シート!$B$43:$BF$47,22,FALSE))</f>
        <v>1</v>
      </c>
      <c r="W11" s="378"/>
      <c r="X11" s="375">
        <f>M11</f>
        <v>50000</v>
      </c>
      <c r="Y11" s="376"/>
      <c r="Z11" s="376"/>
      <c r="AA11" s="396"/>
      <c r="AB11" s="76"/>
      <c r="AC11" s="66"/>
      <c r="AD11" s="66"/>
      <c r="AE11" s="81"/>
      <c r="AF11" s="550"/>
      <c r="AG11" s="551"/>
      <c r="AH11" s="551"/>
      <c r="AI11" s="552"/>
      <c r="AJ11" s="387">
        <f>IF(ISNA(VLOOKUP(A11,[1]入力シート!$B$43:$BF$47,31,FALSE)),"",VLOOKUP(A11,[1]入力シート!$B$43:$BF$47,31,FALSE))</f>
        <v>44621</v>
      </c>
      <c r="AK11" s="388"/>
      <c r="AL11" s="388"/>
      <c r="AM11" s="87"/>
      <c r="AN11" s="397" t="str">
        <f>IF(AJ11="","","別紙「出張等計画書のとおり」")</f>
        <v>別紙「出張等計画書のとおり」</v>
      </c>
      <c r="AO11" s="398"/>
      <c r="AP11" s="398"/>
      <c r="AQ11" s="398"/>
      <c r="AR11" s="398"/>
      <c r="AS11" s="398"/>
      <c r="AT11" s="398"/>
      <c r="AU11" s="398"/>
      <c r="AV11" s="398"/>
      <c r="AW11" s="398"/>
      <c r="AX11" s="398"/>
      <c r="AY11" s="398"/>
      <c r="AZ11" s="398"/>
      <c r="BA11" s="399"/>
    </row>
    <row r="12" spans="1:54" s="37" customFormat="1" ht="13.5" customHeight="1" x14ac:dyDescent="0.4">
      <c r="C12" s="40"/>
      <c r="D12" s="390"/>
      <c r="E12" s="390"/>
      <c r="F12" s="390"/>
      <c r="G12" s="390"/>
      <c r="H12" s="390"/>
      <c r="I12" s="390"/>
      <c r="J12" s="390"/>
      <c r="K12" s="390"/>
      <c r="L12" s="391"/>
      <c r="M12" s="392"/>
      <c r="N12" s="393"/>
      <c r="O12" s="393"/>
      <c r="P12" s="394"/>
      <c r="Q12" s="375"/>
      <c r="R12" s="376"/>
      <c r="S12" s="376"/>
      <c r="T12" s="376"/>
      <c r="U12" s="395"/>
      <c r="V12" s="377"/>
      <c r="W12" s="378"/>
      <c r="X12" s="375"/>
      <c r="Y12" s="376"/>
      <c r="Z12" s="376"/>
      <c r="AA12" s="396"/>
      <c r="AB12" s="76"/>
      <c r="AC12" s="66"/>
      <c r="AD12" s="66"/>
      <c r="AE12" s="81"/>
      <c r="AF12" s="550"/>
      <c r="AG12" s="551"/>
      <c r="AH12" s="551"/>
      <c r="AI12" s="552"/>
      <c r="AJ12" s="84"/>
      <c r="AK12" s="383" t="str">
        <f>IF(AJ11="","","令和4年3月")</f>
        <v>令和4年3月</v>
      </c>
      <c r="AL12" s="383"/>
      <c r="AM12" s="389"/>
      <c r="AN12" s="397"/>
      <c r="AO12" s="398"/>
      <c r="AP12" s="398"/>
      <c r="AQ12" s="398"/>
      <c r="AR12" s="398"/>
      <c r="AS12" s="398"/>
      <c r="AT12" s="398"/>
      <c r="AU12" s="398"/>
      <c r="AV12" s="398"/>
      <c r="AW12" s="398"/>
      <c r="AX12" s="398"/>
      <c r="AY12" s="398"/>
      <c r="AZ12" s="398"/>
      <c r="BA12" s="399"/>
    </row>
    <row r="13" spans="1:54" s="37" customFormat="1" ht="13.5" customHeight="1" x14ac:dyDescent="0.4">
      <c r="A13" s="37">
        <v>5</v>
      </c>
      <c r="C13" s="40"/>
      <c r="D13" s="390" t="s">
        <v>224</v>
      </c>
      <c r="E13" s="390"/>
      <c r="F13" s="390"/>
      <c r="G13" s="390"/>
      <c r="H13" s="390"/>
      <c r="I13" s="390"/>
      <c r="J13" s="390"/>
      <c r="K13" s="390"/>
      <c r="L13" s="391"/>
      <c r="M13" s="392">
        <f>Q13*V13</f>
        <v>50000</v>
      </c>
      <c r="N13" s="393"/>
      <c r="O13" s="393"/>
      <c r="P13" s="394"/>
      <c r="Q13" s="375">
        <v>50000</v>
      </c>
      <c r="R13" s="376"/>
      <c r="S13" s="376"/>
      <c r="T13" s="376"/>
      <c r="U13" s="395" t="str">
        <f>IF(V13="","","×")</f>
        <v>×</v>
      </c>
      <c r="V13" s="377">
        <f>IF(ISNA(VLOOKUP(A13,[1]入力シート!$B$43:$BF$47,22,FALSE)),"",VLOOKUP(A13,[1]入力シート!$B$43:$BF$47,22,FALSE))</f>
        <v>1</v>
      </c>
      <c r="W13" s="378"/>
      <c r="X13" s="375">
        <f>M13</f>
        <v>50000</v>
      </c>
      <c r="Y13" s="376"/>
      <c r="Z13" s="376"/>
      <c r="AA13" s="396"/>
      <c r="AB13" s="76"/>
      <c r="AC13" s="66"/>
      <c r="AD13" s="66"/>
      <c r="AE13" s="81"/>
      <c r="AF13" s="550"/>
      <c r="AG13" s="551"/>
      <c r="AH13" s="551"/>
      <c r="AI13" s="552"/>
      <c r="AJ13" s="387">
        <f>IF(ISNA(VLOOKUP(A13,[1]入力シート!$B$43:$BF$47,31,FALSE)),"",VLOOKUP(A13,[1]入力シート!$B$43:$BF$47,31,FALSE))</f>
        <v>44621</v>
      </c>
      <c r="AK13" s="388"/>
      <c r="AL13" s="388"/>
      <c r="AM13" s="88"/>
      <c r="AN13" s="397" t="str">
        <f>IF(AJ13="","","別紙「出張等計画書のとおり」")</f>
        <v>別紙「出張等計画書のとおり」</v>
      </c>
      <c r="AO13" s="398"/>
      <c r="AP13" s="398"/>
      <c r="AQ13" s="398"/>
      <c r="AR13" s="398"/>
      <c r="AS13" s="398"/>
      <c r="AT13" s="398"/>
      <c r="AU13" s="398"/>
      <c r="AV13" s="398"/>
      <c r="AW13" s="398"/>
      <c r="AX13" s="398"/>
      <c r="AY13" s="398"/>
      <c r="AZ13" s="398"/>
      <c r="BA13" s="399"/>
    </row>
    <row r="14" spans="1:54" s="37" customFormat="1" ht="13.5" customHeight="1" x14ac:dyDescent="0.4">
      <c r="C14" s="40"/>
      <c r="D14" s="390"/>
      <c r="E14" s="390"/>
      <c r="F14" s="390"/>
      <c r="G14" s="390"/>
      <c r="H14" s="390"/>
      <c r="I14" s="390"/>
      <c r="J14" s="390"/>
      <c r="K14" s="390"/>
      <c r="L14" s="391"/>
      <c r="M14" s="392"/>
      <c r="N14" s="393"/>
      <c r="O14" s="393"/>
      <c r="P14" s="394"/>
      <c r="Q14" s="375"/>
      <c r="R14" s="376"/>
      <c r="S14" s="376"/>
      <c r="T14" s="376"/>
      <c r="U14" s="395"/>
      <c r="V14" s="377"/>
      <c r="W14" s="378"/>
      <c r="X14" s="375"/>
      <c r="Y14" s="376"/>
      <c r="Z14" s="376"/>
      <c r="AA14" s="396"/>
      <c r="AB14" s="76"/>
      <c r="AC14" s="66"/>
      <c r="AD14" s="66"/>
      <c r="AE14" s="81"/>
      <c r="AF14" s="550"/>
      <c r="AG14" s="551"/>
      <c r="AH14" s="551"/>
      <c r="AI14" s="552"/>
      <c r="AJ14" s="84"/>
      <c r="AK14" s="383" t="str">
        <f>IF(AJ13="","","令和4年3月")</f>
        <v>令和4年3月</v>
      </c>
      <c r="AL14" s="383"/>
      <c r="AM14" s="389"/>
      <c r="AN14" s="397"/>
      <c r="AO14" s="398"/>
      <c r="AP14" s="398"/>
      <c r="AQ14" s="398"/>
      <c r="AR14" s="398"/>
      <c r="AS14" s="398"/>
      <c r="AT14" s="398"/>
      <c r="AU14" s="398"/>
      <c r="AV14" s="398"/>
      <c r="AW14" s="398"/>
      <c r="AX14" s="398"/>
      <c r="AY14" s="398"/>
      <c r="AZ14" s="398"/>
      <c r="BA14" s="399"/>
    </row>
    <row r="15" spans="1:54" s="37" customFormat="1" ht="13.5" customHeight="1" x14ac:dyDescent="0.4">
      <c r="C15" s="40"/>
      <c r="D15" s="45"/>
      <c r="E15" s="45"/>
      <c r="F15" s="45"/>
      <c r="G15" s="45"/>
      <c r="H15" s="45"/>
      <c r="I15" s="45"/>
      <c r="J15" s="45"/>
      <c r="K15" s="45"/>
      <c r="L15" s="50"/>
      <c r="M15" s="52"/>
      <c r="N15" s="54"/>
      <c r="O15" s="54"/>
      <c r="P15" s="55"/>
      <c r="Q15" s="59"/>
      <c r="R15" s="64"/>
      <c r="S15" s="64"/>
      <c r="T15" s="64"/>
      <c r="U15" s="67"/>
      <c r="V15" s="68"/>
      <c r="W15" s="69"/>
      <c r="X15" s="59"/>
      <c r="Y15" s="64"/>
      <c r="Z15" s="64"/>
      <c r="AA15" s="74"/>
      <c r="AB15" s="76"/>
      <c r="AC15" s="66"/>
      <c r="AD15" s="66"/>
      <c r="AE15" s="81"/>
      <c r="AF15" s="550"/>
      <c r="AG15" s="551"/>
      <c r="AH15" s="551"/>
      <c r="AI15" s="552"/>
      <c r="AJ15" s="84"/>
      <c r="AK15" s="86"/>
      <c r="AL15" s="86"/>
      <c r="AM15" s="88"/>
      <c r="AN15" s="89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1"/>
    </row>
    <row r="16" spans="1:54" s="37" customFormat="1" ht="13.5" customHeight="1" x14ac:dyDescent="0.4">
      <c r="C16" s="406" t="s">
        <v>84</v>
      </c>
      <c r="D16" s="407"/>
      <c r="E16" s="407"/>
      <c r="F16" s="407"/>
      <c r="G16" s="407"/>
      <c r="H16" s="407"/>
      <c r="I16" s="407"/>
      <c r="J16" s="407"/>
      <c r="K16" s="407"/>
      <c r="L16" s="408"/>
      <c r="M16" s="409">
        <f>SUM(M9:P15)</f>
        <v>150000</v>
      </c>
      <c r="N16" s="410"/>
      <c r="O16" s="410"/>
      <c r="P16" s="411"/>
      <c r="Q16" s="412"/>
      <c r="R16" s="413"/>
      <c r="S16" s="413"/>
      <c r="T16" s="413"/>
      <c r="U16" s="413"/>
      <c r="V16" s="413"/>
      <c r="W16" s="414"/>
      <c r="X16" s="415">
        <f>IF(SUM(X8:AA15)&gt;1000000,1000000,SUM(X8:AA15))</f>
        <v>150000</v>
      </c>
      <c r="Y16" s="416"/>
      <c r="Z16" s="416"/>
      <c r="AA16" s="417"/>
      <c r="AB16" s="553">
        <f>SUM(AB8:AE15)</f>
        <v>0</v>
      </c>
      <c r="AC16" s="419"/>
      <c r="AD16" s="419"/>
      <c r="AE16" s="420"/>
      <c r="AF16" s="550"/>
      <c r="AG16" s="551"/>
      <c r="AH16" s="551"/>
      <c r="AI16" s="552"/>
      <c r="AJ16" s="421"/>
      <c r="AK16" s="419"/>
      <c r="AL16" s="419"/>
      <c r="AM16" s="420"/>
      <c r="AN16" s="422"/>
      <c r="AO16" s="423"/>
      <c r="AP16" s="423"/>
      <c r="AQ16" s="423"/>
      <c r="AR16" s="423"/>
      <c r="AS16" s="423"/>
      <c r="AT16" s="423"/>
      <c r="AU16" s="423"/>
      <c r="AV16" s="423"/>
      <c r="AW16" s="423"/>
      <c r="AX16" s="423"/>
      <c r="AY16" s="423"/>
      <c r="AZ16" s="423"/>
      <c r="BA16" s="424"/>
    </row>
    <row r="17" spans="1:73" s="37" customFormat="1" ht="13.5" customHeight="1" x14ac:dyDescent="0.4">
      <c r="C17" s="40"/>
      <c r="D17" s="46"/>
      <c r="E17" s="46"/>
      <c r="F17" s="46"/>
      <c r="G17" s="46"/>
      <c r="H17" s="46"/>
      <c r="I17" s="46"/>
      <c r="J17" s="46"/>
      <c r="K17" s="46"/>
      <c r="L17" s="51"/>
      <c r="M17" s="52"/>
      <c r="N17" s="54"/>
      <c r="O17" s="54"/>
      <c r="P17" s="55"/>
      <c r="Q17" s="59"/>
      <c r="R17" s="64"/>
      <c r="S17" s="64"/>
      <c r="T17" s="64"/>
      <c r="U17" s="67"/>
      <c r="V17" s="68"/>
      <c r="W17" s="69"/>
      <c r="X17" s="59"/>
      <c r="Y17" s="64"/>
      <c r="Z17" s="64"/>
      <c r="AA17" s="74"/>
      <c r="AB17" s="76"/>
      <c r="AC17" s="66"/>
      <c r="AD17" s="66"/>
      <c r="AE17" s="81"/>
      <c r="AF17" s="550"/>
      <c r="AG17" s="551"/>
      <c r="AH17" s="551"/>
      <c r="AI17" s="552"/>
      <c r="AJ17" s="83"/>
      <c r="AK17" s="86"/>
      <c r="AL17" s="86"/>
      <c r="AM17" s="88"/>
      <c r="AN17" s="89"/>
      <c r="AO17" s="90"/>
      <c r="AP17" s="90"/>
      <c r="AQ17" s="90"/>
      <c r="AR17" s="90"/>
      <c r="AS17" s="90"/>
      <c r="AT17" s="90"/>
      <c r="AU17" s="90"/>
      <c r="AV17" s="90"/>
      <c r="AW17" s="90"/>
      <c r="AX17" s="90"/>
      <c r="AY17" s="90"/>
      <c r="AZ17" s="90"/>
      <c r="BA17" s="91"/>
    </row>
    <row r="18" spans="1:73" s="37" customFormat="1" ht="13.5" customHeight="1" x14ac:dyDescent="0.4">
      <c r="C18" s="554" t="s">
        <v>225</v>
      </c>
      <c r="D18" s="555"/>
      <c r="E18" s="555"/>
      <c r="F18" s="555"/>
      <c r="G18" s="555"/>
      <c r="H18" s="555"/>
      <c r="I18" s="555"/>
      <c r="J18" s="555"/>
      <c r="K18" s="555"/>
      <c r="L18" s="556"/>
      <c r="M18" s="52"/>
      <c r="N18" s="54"/>
      <c r="O18" s="54"/>
      <c r="P18" s="55"/>
      <c r="Q18" s="59"/>
      <c r="R18" s="64"/>
      <c r="S18" s="64"/>
      <c r="T18" s="64"/>
      <c r="U18" s="67"/>
      <c r="V18" s="68"/>
      <c r="W18" s="69"/>
      <c r="X18" s="59"/>
      <c r="Y18" s="64"/>
      <c r="Z18" s="64"/>
      <c r="AA18" s="74"/>
      <c r="AB18" s="76"/>
      <c r="AC18" s="66"/>
      <c r="AD18" s="66"/>
      <c r="AE18" s="81"/>
      <c r="AF18" s="550"/>
      <c r="AG18" s="551"/>
      <c r="AH18" s="551"/>
      <c r="AI18" s="552"/>
      <c r="AJ18" s="83"/>
      <c r="AK18" s="86"/>
      <c r="AL18" s="86"/>
      <c r="AM18" s="88"/>
      <c r="AN18" s="110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3"/>
      <c r="AZ18" s="113"/>
      <c r="BA18" s="116"/>
    </row>
    <row r="19" spans="1:73" s="37" customFormat="1" ht="13.5" customHeight="1" x14ac:dyDescent="0.4">
      <c r="C19" s="40" t="s">
        <v>228</v>
      </c>
      <c r="D19" s="46"/>
      <c r="E19" s="46"/>
      <c r="F19" s="46"/>
      <c r="G19" s="46"/>
      <c r="H19" s="46"/>
      <c r="I19" s="46"/>
      <c r="J19" s="46"/>
      <c r="K19" s="46"/>
      <c r="L19" s="51"/>
      <c r="M19" s="52"/>
      <c r="N19" s="54"/>
      <c r="O19" s="54"/>
      <c r="P19" s="55"/>
      <c r="Q19" s="59"/>
      <c r="R19" s="64"/>
      <c r="S19" s="64"/>
      <c r="T19" s="64"/>
      <c r="U19" s="67"/>
      <c r="V19" s="68"/>
      <c r="W19" s="69"/>
      <c r="X19" s="59"/>
      <c r="Y19" s="64"/>
      <c r="Z19" s="64"/>
      <c r="AA19" s="74"/>
      <c r="AB19" s="76"/>
      <c r="AC19" s="66"/>
      <c r="AD19" s="66"/>
      <c r="AE19" s="81"/>
      <c r="AF19" s="550"/>
      <c r="AG19" s="551"/>
      <c r="AH19" s="551"/>
      <c r="AI19" s="552"/>
      <c r="AJ19" s="83"/>
      <c r="AK19" s="86"/>
      <c r="AL19" s="86"/>
      <c r="AM19" s="86"/>
      <c r="AN19" s="110"/>
      <c r="AO19" s="113"/>
      <c r="AP19" s="113"/>
      <c r="AQ19" s="113"/>
      <c r="AR19" s="113"/>
      <c r="AS19" s="113"/>
      <c r="AT19" s="113"/>
      <c r="AU19" s="113"/>
      <c r="AV19" s="113"/>
      <c r="AW19" s="113"/>
      <c r="AX19" s="113"/>
      <c r="AY19" s="113"/>
      <c r="AZ19" s="113"/>
      <c r="BA19" s="116"/>
      <c r="BB19" s="118"/>
    </row>
    <row r="20" spans="1:73" s="37" customFormat="1" ht="13.5" customHeight="1" x14ac:dyDescent="0.4">
      <c r="C20" s="40"/>
      <c r="D20" s="46" t="s">
        <v>210</v>
      </c>
      <c r="E20" s="46"/>
      <c r="F20" s="46"/>
      <c r="G20" s="46"/>
      <c r="H20" s="46"/>
      <c r="I20" s="46"/>
      <c r="J20" s="46"/>
      <c r="K20" s="46"/>
      <c r="L20" s="51"/>
      <c r="M20" s="52"/>
      <c r="N20" s="54"/>
      <c r="O20" s="54"/>
      <c r="P20" s="55"/>
      <c r="Q20" s="59"/>
      <c r="R20" s="64"/>
      <c r="S20" s="64"/>
      <c r="T20" s="64"/>
      <c r="U20" s="67"/>
      <c r="V20" s="68"/>
      <c r="W20" s="69"/>
      <c r="X20" s="59"/>
      <c r="Y20" s="64"/>
      <c r="Z20" s="64"/>
      <c r="AA20" s="74"/>
      <c r="AB20" s="76"/>
      <c r="AC20" s="66"/>
      <c r="AD20" s="66"/>
      <c r="AE20" s="81"/>
      <c r="AF20" s="550"/>
      <c r="AG20" s="551"/>
      <c r="AH20" s="551"/>
      <c r="AI20" s="552"/>
      <c r="AJ20" s="83"/>
      <c r="AK20" s="86"/>
      <c r="AL20" s="86"/>
      <c r="AM20" s="88"/>
      <c r="AN20" s="364" t="s">
        <v>202</v>
      </c>
      <c r="AO20" s="365"/>
      <c r="AP20" s="365"/>
      <c r="AQ20" s="365"/>
      <c r="AR20" s="365"/>
      <c r="AS20" s="365"/>
      <c r="AT20" s="365"/>
      <c r="AU20" s="365"/>
      <c r="AV20" s="365"/>
      <c r="AW20" s="365"/>
      <c r="AX20" s="365"/>
      <c r="AY20" s="365"/>
      <c r="AZ20" s="365"/>
      <c r="BA20" s="557"/>
      <c r="BH20" s="558"/>
      <c r="BI20" s="558"/>
      <c r="BJ20" s="558"/>
      <c r="BK20" s="558"/>
      <c r="BL20" s="558"/>
      <c r="BM20" s="558"/>
      <c r="BN20" s="558"/>
      <c r="BO20" s="558"/>
      <c r="BP20" s="558"/>
      <c r="BQ20" s="558"/>
      <c r="BR20" s="558"/>
      <c r="BS20" s="558"/>
      <c r="BT20" s="558"/>
      <c r="BU20" s="558"/>
    </row>
    <row r="21" spans="1:73" s="37" customFormat="1" ht="13.5" customHeight="1" x14ac:dyDescent="0.4">
      <c r="A21" s="37">
        <v>1</v>
      </c>
      <c r="C21" s="40"/>
      <c r="D21" s="46" t="str">
        <f>IF(ISNA(VLOOKUP(A21,入力シート!$B$97:$BF$97,2,FALSE)),"",VLOOKUP(A21,入力シート!$B$97:$BF$97,2,FALSE))</f>
        <v>意思決定研修</v>
      </c>
      <c r="E21" s="46"/>
      <c r="F21" s="46"/>
      <c r="G21" s="46"/>
      <c r="H21" s="46"/>
      <c r="I21" s="46"/>
      <c r="J21" s="46"/>
      <c r="K21" s="46"/>
      <c r="L21" s="51"/>
      <c r="M21" s="52"/>
      <c r="N21" s="54"/>
      <c r="O21" s="54"/>
      <c r="P21" s="55"/>
      <c r="Q21" s="59"/>
      <c r="R21" s="64"/>
      <c r="S21" s="64"/>
      <c r="T21" s="64"/>
      <c r="U21" s="67"/>
      <c r="V21" s="68"/>
      <c r="W21" s="69"/>
      <c r="X21" s="59"/>
      <c r="Y21" s="64"/>
      <c r="Z21" s="64"/>
      <c r="AA21" s="74"/>
      <c r="AB21" s="76"/>
      <c r="AC21" s="66"/>
      <c r="AD21" s="66"/>
      <c r="AE21" s="81"/>
      <c r="AF21" s="550"/>
      <c r="AG21" s="551"/>
      <c r="AH21" s="551"/>
      <c r="AI21" s="552"/>
      <c r="AJ21" s="83"/>
      <c r="AK21" s="86"/>
      <c r="AL21" s="86"/>
      <c r="AM21" s="88"/>
      <c r="AN21" s="559" t="s">
        <v>203</v>
      </c>
      <c r="AO21" s="560"/>
      <c r="AP21" s="560"/>
      <c r="AQ21" s="560"/>
      <c r="AR21" s="560"/>
      <c r="AS21" s="559" t="s">
        <v>17</v>
      </c>
      <c r="AT21" s="560"/>
      <c r="AU21" s="560"/>
      <c r="AV21" s="560"/>
      <c r="AW21" s="560"/>
      <c r="AX21" s="560"/>
      <c r="AY21" s="560"/>
      <c r="AZ21" s="560"/>
      <c r="BA21" s="561"/>
      <c r="BB21" s="118"/>
      <c r="BH21" s="398"/>
      <c r="BI21" s="398"/>
      <c r="BJ21" s="398"/>
      <c r="BK21" s="398"/>
      <c r="BL21" s="398"/>
      <c r="BM21" s="398"/>
      <c r="BN21" s="398"/>
      <c r="BO21" s="398"/>
      <c r="BP21" s="398"/>
      <c r="BQ21" s="398"/>
      <c r="BR21" s="398"/>
      <c r="BS21" s="398"/>
      <c r="BT21" s="398"/>
      <c r="BU21" s="398"/>
    </row>
    <row r="22" spans="1:73" s="37" customFormat="1" ht="13.5" customHeight="1" x14ac:dyDescent="0.4">
      <c r="A22" s="37">
        <v>0</v>
      </c>
      <c r="C22" s="40"/>
      <c r="D22" s="46" t="str">
        <f>"　 　　"&amp;IF(ISNA(VLOOKUP(A21,入力シート!$B$97:$BF$97,19,FALSE)),"",VLOOKUP(A21,入力シート!$B$97:$BF$97,19,FALSE))&amp;" "&amp;IF(ISNA(VLOOKUP('別紙（1-1）'!A20,入力シート!$B$97:$BA$97,23,FALSE)),"",VLOOKUP('別紙（1-1）'!A20,入力シート!$B$97:$BA$97,23,FALSE))</f>
        <v xml:space="preserve">　 　　大学教授 </v>
      </c>
      <c r="E22" s="46"/>
      <c r="F22" s="46"/>
      <c r="G22" s="46"/>
      <c r="H22" s="46"/>
      <c r="I22" s="46"/>
      <c r="J22" s="46"/>
      <c r="K22" s="46"/>
      <c r="L22" s="51"/>
      <c r="M22" s="392">
        <f>IF(ISNA(VLOOKUP(A21,入力シート!$B$97:$AU$97,35,FALSE)),"",VLOOKUP(A21,入力シート!$B$97:$AU$97,35,FALSE))</f>
        <v>40000</v>
      </c>
      <c r="N22" s="393"/>
      <c r="O22" s="393"/>
      <c r="P22" s="394"/>
      <c r="Q22" s="375">
        <f>IF(ISNA(VLOOKUP(A21,入力シート!$B$97:$AU$97,35,FALSE)),"",VLOOKUP(A21,入力シート!$B$97:$AU$97,35,FALSE))</f>
        <v>40000</v>
      </c>
      <c r="R22" s="376"/>
      <c r="S22" s="376"/>
      <c r="T22" s="376"/>
      <c r="U22" s="68"/>
      <c r="V22" s="376"/>
      <c r="W22" s="396"/>
      <c r="X22" s="375">
        <f>IF(ISNA(VLOOKUP(A21,入力シート!$B$97:$AU$97,39,FALSE)),"",VLOOKUP(A21,入力シート!$B$97:$AU$97,39,FALSE))</f>
        <v>38000</v>
      </c>
      <c r="Y22" s="376"/>
      <c r="Z22" s="376"/>
      <c r="AA22" s="396"/>
      <c r="AB22" s="562">
        <f>IF(ISNA(VLOOKUP(A21,入力シート!$B$97:$AU$97,43,FALSE)),"",VLOOKUP(A21,入力シート!$B$97:$AU$97,43,FALSE))</f>
        <v>2000</v>
      </c>
      <c r="AC22" s="563"/>
      <c r="AD22" s="563"/>
      <c r="AE22" s="564"/>
      <c r="AF22" s="550"/>
      <c r="AG22" s="551"/>
      <c r="AH22" s="551"/>
      <c r="AI22" s="552"/>
      <c r="AJ22" s="382">
        <f>IF(ISNA(VLOOKUP(A21,入力シート!$B$97:$AU$97,13,FALSE)),"",VLOOKUP(A21,入力シート!$B$97:$AU$97,13,FALSE))</f>
        <v>44473</v>
      </c>
      <c r="AK22" s="383"/>
      <c r="AL22" s="383"/>
      <c r="AM22" s="389"/>
      <c r="AN22" s="565" t="str">
        <f>IF(ISNA(VLOOKUP(A39,入力シート!$B$102:$BG$102,39,FALSE)),"",VLOOKUP(A39,入力シート!$B$102:$BG$102,39,FALSE))</f>
        <v>国土交通省</v>
      </c>
      <c r="AO22" s="565"/>
      <c r="AP22" s="565"/>
      <c r="AQ22" s="565"/>
      <c r="AR22" s="565"/>
      <c r="AS22" s="565" t="str">
        <f>IF(ISNA(VLOOKUP(A39,入力シート!$B$102:$BG$102,43,FALSE)),"",VLOOKUP(A39,入力シート!$B$102:$BG$102,43,FALSE))</f>
        <v>東京都千代田区霞が関2-1-3</v>
      </c>
      <c r="AT22" s="565"/>
      <c r="AU22" s="565"/>
      <c r="AV22" s="565"/>
      <c r="AW22" s="565"/>
      <c r="AX22" s="565"/>
      <c r="AY22" s="565"/>
      <c r="AZ22" s="565"/>
      <c r="BA22" s="559"/>
      <c r="BB22" s="118"/>
    </row>
    <row r="23" spans="1:73" s="37" customFormat="1" ht="13.5" customHeight="1" x14ac:dyDescent="0.4">
      <c r="C23" s="40"/>
      <c r="D23" s="46" t="str">
        <f>"　 　　"&amp;IF(ISNA(VLOOKUP(A24,入力シート!$B$98:$BF$98,19,FALSE)),"",VLOOKUP(A24,入力シート!$B$98:$BF$98,19,FALSE))&amp;" "&amp;IF(ISNA(VLOOKUP('別紙（1-1）'!A23,入力シート!$B$98:$BA$98,23,FALSE)),"",VLOOKUP('別紙（1-1）'!A23,入力シート!$B$98:$BA$98,23,FALSE))</f>
        <v xml:space="preserve">　 　　大学教授 </v>
      </c>
      <c r="E23" s="46"/>
      <c r="F23" s="46"/>
      <c r="G23" s="46"/>
      <c r="H23" s="46"/>
      <c r="I23" s="46"/>
      <c r="J23" s="46"/>
      <c r="K23" s="46"/>
      <c r="L23" s="51"/>
      <c r="M23" s="392">
        <f>IF(ISNA(VLOOKUP(A24,入力シート!$B$98:$AU$98,35,FALSE)),"",VLOOKUP(A24,入力シート!$B$98:$AU$98,35,FALSE))</f>
        <v>34000</v>
      </c>
      <c r="N23" s="393"/>
      <c r="O23" s="393"/>
      <c r="P23" s="394"/>
      <c r="Q23" s="375">
        <f>IF(ISNA(VLOOKUP(A24,入力シート!$B$98:$AU$98,35,FALSE)),"",VLOOKUP(A24,入力シート!$B$98:$AU$98,35,FALSE))</f>
        <v>34000</v>
      </c>
      <c r="R23" s="376"/>
      <c r="S23" s="376"/>
      <c r="T23" s="376"/>
      <c r="U23" s="68"/>
      <c r="V23" s="376"/>
      <c r="W23" s="396"/>
      <c r="X23" s="375">
        <f>IF(ISNA(VLOOKUP(A24,入力シート!$B$98:$AU$98,39,FALSE)),"",VLOOKUP(A24,入力シート!$B$98:$AU$98,39,FALSE))</f>
        <v>32000</v>
      </c>
      <c r="Y23" s="376"/>
      <c r="Z23" s="376"/>
      <c r="AA23" s="396"/>
      <c r="AB23" s="562">
        <f>IF(ISNA(VLOOKUP(A24,入力シート!$B$98:$AU$98,43,FALSE)),"",VLOOKUP(A24,入力シート!$B$98:$AU$98,43,FALSE))</f>
        <v>2000</v>
      </c>
      <c r="AC23" s="563"/>
      <c r="AD23" s="563"/>
      <c r="AE23" s="564"/>
      <c r="AF23" s="550"/>
      <c r="AG23" s="551"/>
      <c r="AH23" s="551"/>
      <c r="AI23" s="552"/>
      <c r="AJ23" s="382">
        <f>IF(ISNA(VLOOKUP(A24,入力シート!$B$98:$AU$98,13,FALSE)),"",VLOOKUP(A24,入力シート!$B$98:$AU$98,13,FALSE))</f>
        <v>44473</v>
      </c>
      <c r="AK23" s="383"/>
      <c r="AL23" s="383"/>
      <c r="AM23" s="389"/>
      <c r="AN23" s="565">
        <f>IF(ISNA(VLOOKUP(A40,入力シート!$B$103:$BG$103,39,FALSE)),"",VLOOKUP(A40,入力シート!$B$103:$BG$103,39,FALSE))</f>
        <v>0</v>
      </c>
      <c r="AO23" s="565"/>
      <c r="AP23" s="565"/>
      <c r="AQ23" s="565"/>
      <c r="AR23" s="565"/>
      <c r="AS23" s="565">
        <f>IF(ISNA(VLOOKUP(A40,入力シート!$B$103:$BG$103,43,FALSE)),"",VLOOKUP(A40,入力シート!$B$103:$BG$103,43,FALSE))</f>
        <v>0</v>
      </c>
      <c r="AT23" s="565"/>
      <c r="AU23" s="565"/>
      <c r="AV23" s="565"/>
      <c r="AW23" s="565"/>
      <c r="AX23" s="565"/>
      <c r="AY23" s="565"/>
      <c r="AZ23" s="565"/>
      <c r="BA23" s="559"/>
      <c r="BB23" s="118"/>
    </row>
    <row r="24" spans="1:73" s="37" customFormat="1" ht="13.5" customHeight="1" x14ac:dyDescent="0.4">
      <c r="A24" s="37">
        <v>2</v>
      </c>
      <c r="C24" s="40"/>
      <c r="D24" s="46"/>
      <c r="E24" s="46"/>
      <c r="F24" s="46"/>
      <c r="G24" s="46"/>
      <c r="H24" s="46"/>
      <c r="I24" s="46"/>
      <c r="J24" s="46"/>
      <c r="K24" s="46"/>
      <c r="L24" s="51"/>
      <c r="M24" s="52"/>
      <c r="N24" s="54"/>
      <c r="O24" s="54"/>
      <c r="P24" s="55"/>
      <c r="Q24" s="59"/>
      <c r="R24" s="64"/>
      <c r="S24" s="64"/>
      <c r="T24" s="64"/>
      <c r="U24" s="67"/>
      <c r="V24" s="68"/>
      <c r="W24" s="69"/>
      <c r="X24" s="59"/>
      <c r="Y24" s="64"/>
      <c r="Z24" s="64"/>
      <c r="AA24" s="74"/>
      <c r="AB24" s="104"/>
      <c r="AC24" s="106"/>
      <c r="AD24" s="106"/>
      <c r="AE24" s="107"/>
      <c r="AF24" s="550"/>
      <c r="AG24" s="551"/>
      <c r="AH24" s="551"/>
      <c r="AI24" s="552"/>
      <c r="AJ24" s="83"/>
      <c r="AK24" s="86"/>
      <c r="AL24" s="86"/>
      <c r="AM24" s="88"/>
      <c r="AN24" s="112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8"/>
    </row>
    <row r="25" spans="1:73" s="37" customFormat="1" ht="13.5" customHeight="1" x14ac:dyDescent="0.4">
      <c r="C25" s="40"/>
      <c r="D25" s="46" t="s">
        <v>211</v>
      </c>
      <c r="E25" s="46"/>
      <c r="F25" s="46"/>
      <c r="G25" s="46"/>
      <c r="H25" s="46"/>
      <c r="I25" s="46"/>
      <c r="J25" s="46"/>
      <c r="K25" s="46"/>
      <c r="L25" s="51"/>
      <c r="M25" s="96"/>
      <c r="N25" s="97"/>
      <c r="O25" s="97"/>
      <c r="P25" s="98"/>
      <c r="Q25" s="99"/>
      <c r="R25" s="100"/>
      <c r="S25" s="100"/>
      <c r="T25" s="100"/>
      <c r="U25" s="67"/>
      <c r="V25" s="101"/>
      <c r="W25" s="102"/>
      <c r="X25" s="99"/>
      <c r="Y25" s="100"/>
      <c r="Z25" s="100"/>
      <c r="AA25" s="103"/>
      <c r="AB25" s="104"/>
      <c r="AC25" s="106"/>
      <c r="AD25" s="106"/>
      <c r="AE25" s="107"/>
      <c r="AF25" s="550"/>
      <c r="AG25" s="551"/>
      <c r="AH25" s="551"/>
      <c r="AI25" s="552"/>
      <c r="AJ25" s="84"/>
      <c r="AK25" s="109"/>
      <c r="AL25" s="109"/>
      <c r="AM25" s="87"/>
      <c r="AN25" s="364" t="s">
        <v>202</v>
      </c>
      <c r="AO25" s="365"/>
      <c r="AP25" s="365"/>
      <c r="AQ25" s="365"/>
      <c r="AR25" s="365"/>
      <c r="AS25" s="365"/>
      <c r="AT25" s="365"/>
      <c r="AU25" s="365"/>
      <c r="AV25" s="365"/>
      <c r="AW25" s="365"/>
      <c r="AX25" s="365"/>
      <c r="AY25" s="365"/>
      <c r="AZ25" s="365"/>
      <c r="BA25" s="557"/>
      <c r="BB25" s="118"/>
    </row>
    <row r="26" spans="1:73" s="37" customFormat="1" ht="13.5" customHeight="1" x14ac:dyDescent="0.4">
      <c r="C26" s="40"/>
      <c r="D26" s="46" t="str">
        <f>IF(ISNA(VLOOKUP(A27,入力シート!$B$108:$AU$108,2,FALSE)),"",VLOOKUP(A27,入力シート!$B$108:$AU$108,2,FALSE))</f>
        <v>自立訓練事業所研修</v>
      </c>
      <c r="E26" s="46"/>
      <c r="F26" s="46"/>
      <c r="G26" s="46"/>
      <c r="H26" s="46"/>
      <c r="I26" s="46"/>
      <c r="J26" s="46"/>
      <c r="K26" s="46"/>
      <c r="L26" s="51"/>
      <c r="M26" s="96"/>
      <c r="N26" s="97"/>
      <c r="O26" s="97"/>
      <c r="P26" s="98"/>
      <c r="Q26" s="99"/>
      <c r="R26" s="100"/>
      <c r="S26" s="100"/>
      <c r="T26" s="100"/>
      <c r="U26" s="67"/>
      <c r="V26" s="101"/>
      <c r="W26" s="102"/>
      <c r="X26" s="375"/>
      <c r="Y26" s="376"/>
      <c r="Z26" s="376"/>
      <c r="AA26" s="396"/>
      <c r="AB26" s="104"/>
      <c r="AC26" s="106"/>
      <c r="AD26" s="106"/>
      <c r="AE26" s="107"/>
      <c r="AF26" s="550"/>
      <c r="AG26" s="551"/>
      <c r="AH26" s="551"/>
      <c r="AI26" s="552"/>
      <c r="AJ26" s="382"/>
      <c r="AK26" s="383"/>
      <c r="AL26" s="383"/>
      <c r="AM26" s="389"/>
      <c r="AN26" s="559" t="s">
        <v>203</v>
      </c>
      <c r="AO26" s="560"/>
      <c r="AP26" s="560"/>
      <c r="AQ26" s="560"/>
      <c r="AR26" s="566"/>
      <c r="AS26" s="559" t="s">
        <v>17</v>
      </c>
      <c r="AT26" s="560"/>
      <c r="AU26" s="560"/>
      <c r="AV26" s="560"/>
      <c r="AW26" s="560"/>
      <c r="AX26" s="560"/>
      <c r="AY26" s="560"/>
      <c r="AZ26" s="560"/>
      <c r="BA26" s="561"/>
      <c r="BB26" s="118"/>
    </row>
    <row r="27" spans="1:73" s="37" customFormat="1" ht="13.5" customHeight="1" x14ac:dyDescent="0.4">
      <c r="A27" s="37">
        <v>5</v>
      </c>
      <c r="C27" s="40"/>
      <c r="D27" s="46" t="str">
        <f>"　 　　"&amp;IF(ISNA(VLOOKUP(A27,入力シート!$B$108:$BF$108,19,FALSE)),"",VLOOKUP(A27,入力シート!$B$108:$BF$108,19,FALSE))&amp;" "&amp;IF(ISNA(VLOOKUP('別紙（1-1）'!A26,入力シート!$B$108:$BA$108,23,FALSE)),"",VLOOKUP('別紙（1-1）'!A26,入力シート!$B$108:$BA$108,23,FALSE))</f>
        <v xml:space="preserve">　 　　看護師長 </v>
      </c>
      <c r="E27" s="46"/>
      <c r="F27" s="46"/>
      <c r="G27" s="46"/>
      <c r="H27" s="46"/>
      <c r="I27" s="46"/>
      <c r="J27" s="46"/>
      <c r="K27" s="46"/>
      <c r="L27" s="51"/>
      <c r="M27" s="392">
        <f>IF(ISNA(VLOOKUP(A27,入力シート!$B$108:$AU$108,35,FALSE)),"",VLOOKUP(A27,入力シート!$B$108:$AU$108,35,FALSE))</f>
        <v>50000</v>
      </c>
      <c r="N27" s="393"/>
      <c r="O27" s="393"/>
      <c r="P27" s="394"/>
      <c r="Q27" s="375">
        <f>IF(ISNA(VLOOKUP(A27,入力シート!$B$108:$AU$108,35,FALSE)),"",VLOOKUP(A27,入力シート!$B$108:$AU$108,35,FALSE))</f>
        <v>50000</v>
      </c>
      <c r="R27" s="376"/>
      <c r="S27" s="376"/>
      <c r="T27" s="376"/>
      <c r="U27" s="67"/>
      <c r="V27" s="376"/>
      <c r="W27" s="396"/>
      <c r="X27" s="375">
        <f>IF(ISNA(VLOOKUP(A27,入力シート!$B$108:$AU$108,39,FALSE)),"",VLOOKUP(A27,入力シート!$B$108:$AU$108,39,FALSE))</f>
        <v>48000</v>
      </c>
      <c r="Y27" s="376"/>
      <c r="Z27" s="376"/>
      <c r="AA27" s="396"/>
      <c r="AB27" s="562">
        <f>IF(ISNA(VLOOKUP(A27,入力シート!$B$108:$AU$108,43,FALSE)),"",VLOOKUP(A27,入力シート!$B$108:$AU$108,43,FALSE))</f>
        <v>2000</v>
      </c>
      <c r="AC27" s="563"/>
      <c r="AD27" s="563"/>
      <c r="AE27" s="564"/>
      <c r="AF27" s="550"/>
      <c r="AG27" s="551"/>
      <c r="AH27" s="551"/>
      <c r="AI27" s="552"/>
      <c r="AJ27" s="382">
        <f>IF(ISNA(VLOOKUP(A27,入力シート!$B$108:$AU$108,13,FALSE)),"",VLOOKUP(A27,入力シート!$B$108:$AU$108,13,FALSE))</f>
        <v>44443</v>
      </c>
      <c r="AK27" s="383"/>
      <c r="AL27" s="383"/>
      <c r="AM27" s="389"/>
      <c r="AN27" s="559" t="str">
        <f>IF(ISNA(VLOOKUP(A27,入力シート!$B$108:$BG$108,47,FALSE)),"",VLOOKUP(A27,入力シート!$B$108:$BG$108,47,FALSE))</f>
        <v>岡山療護センター</v>
      </c>
      <c r="AO27" s="560"/>
      <c r="AP27" s="560"/>
      <c r="AQ27" s="560"/>
      <c r="AR27" s="566"/>
      <c r="AS27" s="559" t="str">
        <f>IF(ISNA(VLOOKUP(A27,入力シート!$B$108:$BG$108,51,FALSE)),"",VLOOKUP(A27,入力シート!$B$108:$BG$108,51,FALSE))</f>
        <v>岡山県岡山市北区西古松2-8-35</v>
      </c>
      <c r="AT27" s="560"/>
      <c r="AU27" s="560"/>
      <c r="AV27" s="560"/>
      <c r="AW27" s="560"/>
      <c r="AX27" s="560"/>
      <c r="AY27" s="560"/>
      <c r="AZ27" s="560"/>
      <c r="BA27" s="561"/>
      <c r="BB27" s="118"/>
    </row>
    <row r="28" spans="1:73" s="37" customFormat="1" ht="13.5" customHeight="1" x14ac:dyDescent="0.4">
      <c r="A28" s="37">
        <v>6</v>
      </c>
      <c r="C28" s="40"/>
      <c r="D28" s="46" t="str">
        <f>"　 　　"&amp;IF(ISNA(VLOOKUP(A28,入力シート!$B$109:$BF$109,19,FALSE)),"",VLOOKUP(A28,入力シート!$B$109:$BF$109,19,FALSE))&amp;" "&amp;IF(ISNA(VLOOKUP('別紙（1-1）'!A27,入力シート!$B$109:$BA$109,23,FALSE)),"",VLOOKUP('別紙（1-1）'!A27,入力シート!$B$109:$BA$109,23,FALSE))</f>
        <v xml:space="preserve">　 　　看護師 </v>
      </c>
      <c r="E28" s="46"/>
      <c r="F28" s="46"/>
      <c r="G28" s="46"/>
      <c r="H28" s="46"/>
      <c r="I28" s="46"/>
      <c r="J28" s="46"/>
      <c r="K28" s="46"/>
      <c r="L28" s="51"/>
      <c r="M28" s="392">
        <f>IF(ISNA(VLOOKUP(A28,入力シート!$B$109:$AU$109,35,FALSE)),"",VLOOKUP(A28,入力シート!$B$109:$AU$109,35,FALSE))</f>
        <v>0</v>
      </c>
      <c r="N28" s="393"/>
      <c r="O28" s="393"/>
      <c r="P28" s="394"/>
      <c r="Q28" s="375">
        <f>IF(ISNA(VLOOKUP(A28,入力シート!$B$109:$AU$109,35,FALSE)),"",VLOOKUP(A28,入力シート!$B$109:$AU$109,35,FALSE))</f>
        <v>0</v>
      </c>
      <c r="R28" s="376"/>
      <c r="S28" s="376"/>
      <c r="T28" s="376"/>
      <c r="U28" s="67"/>
      <c r="V28" s="376"/>
      <c r="W28" s="396"/>
      <c r="X28" s="375">
        <f>IF(ISNA(VLOOKUP(A28,入力シート!$B$109:$AU$109,39,FALSE)),"",VLOOKUP(A28,入力シート!$B$109:$AU$109,39,FALSE))</f>
        <v>0</v>
      </c>
      <c r="Y28" s="376"/>
      <c r="Z28" s="376"/>
      <c r="AA28" s="396"/>
      <c r="AB28" s="562"/>
      <c r="AC28" s="563"/>
      <c r="AD28" s="563"/>
      <c r="AE28" s="564"/>
      <c r="AF28" s="550"/>
      <c r="AG28" s="551"/>
      <c r="AH28" s="551"/>
      <c r="AI28" s="552"/>
      <c r="AJ28" s="382">
        <f>IF(ISNA(VLOOKUP(A28,入力シート!$B$109:$AU$109,13,FALSE)),"",VLOOKUP(A28,入力シート!$B$109:$AU$109,13,FALSE))</f>
        <v>44443</v>
      </c>
      <c r="AK28" s="383"/>
      <c r="AL28" s="383"/>
      <c r="AM28" s="389"/>
      <c r="AN28" s="559">
        <f>IF(ISNA(VLOOKUP(A28,入力シート!$B$109:$BG$109,47,FALSE)),"",VLOOKUP(A28,入力シート!$B$109:$BG$109,47,FALSE))</f>
        <v>0</v>
      </c>
      <c r="AO28" s="560"/>
      <c r="AP28" s="560"/>
      <c r="AQ28" s="560"/>
      <c r="AR28" s="566"/>
      <c r="AS28" s="559">
        <f>IF(ISNA(VLOOKUP(A28,入力シート!$B$109:$BG$109,51,FALSE)),"",VLOOKUP(A28,入力シート!$B$109:$BG$109,51,FALSE))</f>
        <v>0</v>
      </c>
      <c r="AT28" s="560"/>
      <c r="AU28" s="560"/>
      <c r="AV28" s="560"/>
      <c r="AW28" s="560"/>
      <c r="AX28" s="560"/>
      <c r="AY28" s="560"/>
      <c r="AZ28" s="560"/>
      <c r="BA28" s="561"/>
      <c r="BB28" s="118"/>
    </row>
    <row r="29" spans="1:73" s="37" customFormat="1" ht="13.5" customHeight="1" x14ac:dyDescent="0.4">
      <c r="A29" s="37">
        <v>7</v>
      </c>
      <c r="C29" s="40"/>
      <c r="D29" s="46" t="str">
        <f>"　 　　"&amp;IF(ISNA(VLOOKUP(A29,入力シート!$B$110:$BF$110,19,FALSE)),"",VLOOKUP(A29,入力シート!$B$110:$BF$110,19,FALSE))&amp;" "&amp;IF(ISNA(VLOOKUP('別紙（1-1）'!A28,入力シート!$B$110:$BA$110,23,FALSE)),"",VLOOKUP('別紙（1-1）'!A28,入力シート!$B$110:$BA$110,23,FALSE))</f>
        <v xml:space="preserve">　 　　理学療法士 </v>
      </c>
      <c r="E29" s="46"/>
      <c r="F29" s="46"/>
      <c r="G29" s="46"/>
      <c r="H29" s="46"/>
      <c r="I29" s="46"/>
      <c r="J29" s="46"/>
      <c r="K29" s="46"/>
      <c r="L29" s="51"/>
      <c r="M29" s="392">
        <f>IF(ISNA(VLOOKUP(A29,入力シート!$B$110:$BF$110,35,FALSE)),"",VLOOKUP(A29,入力シート!$B$110:$BF$110,35,FALSE))</f>
        <v>0</v>
      </c>
      <c r="N29" s="393"/>
      <c r="O29" s="393"/>
      <c r="P29" s="394"/>
      <c r="Q29" s="375">
        <f>IF(ISNA(VLOOKUP(A29,入力シート!$B$110:$BF$110,35,FALSE)),"",VLOOKUP(A29,入力シート!$B$110:$BF$110,35,FALSE))</f>
        <v>0</v>
      </c>
      <c r="R29" s="376"/>
      <c r="S29" s="376"/>
      <c r="T29" s="376"/>
      <c r="U29" s="67"/>
      <c r="V29" s="376"/>
      <c r="W29" s="396"/>
      <c r="X29" s="375">
        <f>IF(ISNA(VLOOKUP(A29,入力シート!$B$110:$BF$110,39,FALSE)),"",VLOOKUP(A29,入力シート!$B$110:$BF$110,39,FALSE))</f>
        <v>0</v>
      </c>
      <c r="Y29" s="376"/>
      <c r="Z29" s="376"/>
      <c r="AA29" s="396"/>
      <c r="AB29" s="562"/>
      <c r="AC29" s="563"/>
      <c r="AD29" s="563"/>
      <c r="AE29" s="564"/>
      <c r="AF29" s="550"/>
      <c r="AG29" s="551"/>
      <c r="AH29" s="551"/>
      <c r="AI29" s="552"/>
      <c r="AJ29" s="382">
        <f>IF(ISNA(VLOOKUP(A29,入力シート!$B$110:$BF$110,13,FALSE)),"",VLOOKUP(A29,入力シート!$B$110:$BF$110,13,FALSE))</f>
        <v>44443</v>
      </c>
      <c r="AK29" s="383"/>
      <c r="AL29" s="383"/>
      <c r="AM29" s="389"/>
      <c r="AN29" s="559">
        <f>IF(ISNA(VLOOKUP(A29,入力シート!$B$110:$BG$110,47,FALSE)),"",VLOOKUP(A29,入力シート!$B$110:$BG$110,47,FALSE))</f>
        <v>0</v>
      </c>
      <c r="AO29" s="560"/>
      <c r="AP29" s="560"/>
      <c r="AQ29" s="560"/>
      <c r="AR29" s="566"/>
      <c r="AS29" s="559">
        <f>IF(ISNA(VLOOKUP(A29,入力シート!$B$110:$BG$110,51,FALSE)),"",VLOOKUP(A29,入力シート!$B$110:$BG$110,51,FALSE))</f>
        <v>0</v>
      </c>
      <c r="AT29" s="560"/>
      <c r="AU29" s="560"/>
      <c r="AV29" s="560"/>
      <c r="AW29" s="560"/>
      <c r="AX29" s="560"/>
      <c r="AY29" s="560"/>
      <c r="AZ29" s="560"/>
      <c r="BA29" s="561"/>
      <c r="BB29" s="118"/>
    </row>
    <row r="30" spans="1:73" s="37" customFormat="1" ht="13.5" customHeight="1" x14ac:dyDescent="0.4">
      <c r="C30" s="40"/>
      <c r="D30" s="46"/>
      <c r="E30" s="46"/>
      <c r="F30" s="46"/>
      <c r="G30" s="46"/>
      <c r="H30" s="46"/>
      <c r="I30" s="46"/>
      <c r="J30" s="46"/>
      <c r="K30" s="46"/>
      <c r="L30" s="51"/>
      <c r="M30" s="52"/>
      <c r="N30" s="54"/>
      <c r="O30" s="54"/>
      <c r="P30" s="55"/>
      <c r="Q30" s="59"/>
      <c r="R30" s="64"/>
      <c r="S30" s="64"/>
      <c r="T30" s="64"/>
      <c r="U30" s="67"/>
      <c r="V30" s="68"/>
      <c r="W30" s="69"/>
      <c r="X30" s="59"/>
      <c r="Y30" s="64"/>
      <c r="Z30" s="64"/>
      <c r="AA30" s="74"/>
      <c r="AB30" s="104"/>
      <c r="AC30" s="106"/>
      <c r="AD30" s="106"/>
      <c r="AE30" s="107"/>
      <c r="AF30" s="550"/>
      <c r="AG30" s="551"/>
      <c r="AH30" s="551"/>
      <c r="AI30" s="552"/>
      <c r="AJ30" s="83"/>
      <c r="AK30" s="86"/>
      <c r="AL30" s="86"/>
      <c r="AM30" s="88"/>
      <c r="AN30" s="89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118"/>
    </row>
    <row r="31" spans="1:73" s="37" customFormat="1" ht="13.5" customHeight="1" x14ac:dyDescent="0.4">
      <c r="C31" s="40" t="s">
        <v>227</v>
      </c>
      <c r="D31" s="46"/>
      <c r="E31" s="46"/>
      <c r="F31" s="46"/>
      <c r="G31" s="46"/>
      <c r="H31" s="46"/>
      <c r="I31" s="46"/>
      <c r="J31" s="46"/>
      <c r="K31" s="46"/>
      <c r="L31" s="51"/>
      <c r="M31" s="52"/>
      <c r="N31" s="54"/>
      <c r="O31" s="54"/>
      <c r="P31" s="55"/>
      <c r="Q31" s="59"/>
      <c r="R31" s="64"/>
      <c r="S31" s="64"/>
      <c r="T31" s="64"/>
      <c r="U31" s="67"/>
      <c r="V31" s="68"/>
      <c r="W31" s="69"/>
      <c r="X31" s="59"/>
      <c r="Y31" s="64"/>
      <c r="Z31" s="64"/>
      <c r="AA31" s="74"/>
      <c r="AB31" s="104"/>
      <c r="AC31" s="106"/>
      <c r="AD31" s="106"/>
      <c r="AE31" s="107"/>
      <c r="AF31" s="550"/>
      <c r="AG31" s="551"/>
      <c r="AH31" s="551"/>
      <c r="AI31" s="552"/>
      <c r="AJ31" s="83"/>
      <c r="AK31" s="86"/>
      <c r="AL31" s="86"/>
      <c r="AM31" s="88"/>
      <c r="AN31" s="89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1"/>
    </row>
    <row r="32" spans="1:73" s="37" customFormat="1" ht="13.5" customHeight="1" x14ac:dyDescent="0.4">
      <c r="C32" s="40"/>
      <c r="D32" s="46" t="s">
        <v>136</v>
      </c>
      <c r="E32" s="46"/>
      <c r="F32" s="46"/>
      <c r="G32" s="46"/>
      <c r="H32" s="46"/>
      <c r="I32" s="46"/>
      <c r="J32" s="46"/>
      <c r="K32" s="46"/>
      <c r="L32" s="51"/>
      <c r="M32" s="52"/>
      <c r="N32" s="54"/>
      <c r="O32" s="54"/>
      <c r="P32" s="55"/>
      <c r="Q32" s="59"/>
      <c r="R32" s="64"/>
      <c r="S32" s="64"/>
      <c r="T32" s="64"/>
      <c r="U32" s="67"/>
      <c r="V32" s="68"/>
      <c r="W32" s="69"/>
      <c r="X32" s="59"/>
      <c r="Y32" s="64"/>
      <c r="Z32" s="64"/>
      <c r="AA32" s="74"/>
      <c r="AB32" s="104"/>
      <c r="AC32" s="106"/>
      <c r="AD32" s="106"/>
      <c r="AE32" s="107"/>
      <c r="AF32" s="550"/>
      <c r="AG32" s="551"/>
      <c r="AH32" s="551"/>
      <c r="AI32" s="552"/>
      <c r="AJ32" s="83"/>
      <c r="AK32" s="86"/>
      <c r="AL32" s="86"/>
      <c r="AM32" s="88"/>
      <c r="AN32" s="89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1"/>
    </row>
    <row r="33" spans="1:54" s="37" customFormat="1" ht="13.5" customHeight="1" x14ac:dyDescent="0.4">
      <c r="C33" s="40"/>
      <c r="D33" s="46" t="str">
        <f>IF(ISNA(VLOOKUP(A21,入力シート!$B$97:$BF$97,2,FALSE)),"",VLOOKUP(A21,入力シート!$B$97:$BF$97,2,FALSE))</f>
        <v>意思決定研修</v>
      </c>
      <c r="E33" s="46"/>
      <c r="F33" s="46"/>
      <c r="G33" s="46"/>
      <c r="H33" s="46"/>
      <c r="I33" s="46"/>
      <c r="J33" s="46"/>
      <c r="K33" s="46"/>
      <c r="L33" s="51"/>
      <c r="M33" s="52"/>
      <c r="N33" s="54"/>
      <c r="O33" s="54"/>
      <c r="P33" s="55"/>
      <c r="Q33" s="59"/>
      <c r="R33" s="64"/>
      <c r="S33" s="64"/>
      <c r="T33" s="64"/>
      <c r="U33" s="67"/>
      <c r="V33" s="68"/>
      <c r="W33" s="69"/>
      <c r="X33" s="59"/>
      <c r="Y33" s="64"/>
      <c r="Z33" s="64"/>
      <c r="AA33" s="74"/>
      <c r="AB33" s="104"/>
      <c r="AC33" s="106"/>
      <c r="AD33" s="106"/>
      <c r="AE33" s="107"/>
      <c r="AF33" s="550"/>
      <c r="AG33" s="551"/>
      <c r="AH33" s="551"/>
      <c r="AI33" s="552"/>
      <c r="AJ33" s="83"/>
      <c r="AK33" s="86"/>
      <c r="AL33" s="86"/>
      <c r="AM33" s="88"/>
      <c r="AN33" s="89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1"/>
    </row>
    <row r="34" spans="1:54" s="37" customFormat="1" ht="13.5" customHeight="1" x14ac:dyDescent="0.4">
      <c r="C34" s="40"/>
      <c r="D34" s="46" t="str">
        <f>"　 　　"&amp;IF(ISNA(VLOOKUP(A21,入力シート!$B$97:$BF$97,19,FALSE)),"",VLOOKUP(A21,入力シート!$B$97:$BF$97,19,FALSE))&amp;" "&amp;IF(ISNA(VLOOKUP('別紙（1-1）'!A20,入力シート!$B$97:$BA$97,23,FALSE)),"",VLOOKUP('別紙（1-1）'!A20,入力シート!$B$97:$BA$97,23,FALSE))</f>
        <v xml:space="preserve">　 　　大学教授 </v>
      </c>
      <c r="E34" s="46"/>
      <c r="F34" s="46"/>
      <c r="G34" s="46"/>
      <c r="H34" s="46"/>
      <c r="I34" s="46"/>
      <c r="J34" s="46"/>
      <c r="K34" s="46"/>
      <c r="L34" s="51"/>
      <c r="M34" s="392">
        <f>IF(ISNA(VLOOKUP(A21,入力シート!$B$97:$BG$97,47,FALSE)),"",VLOOKUP(A21,入力シート!$B$97:$BG$97,47,FALSE))</f>
        <v>10000</v>
      </c>
      <c r="N34" s="393"/>
      <c r="O34" s="393"/>
      <c r="P34" s="394"/>
      <c r="Q34" s="375">
        <f>IF(ISNA(VLOOKUP(A21,入力シート!$B$97:$BG$97,47,FALSE)),"",VLOOKUP(A21,入力シート!$B$97:$BG$97,47,FALSE))</f>
        <v>10000</v>
      </c>
      <c r="R34" s="376"/>
      <c r="S34" s="376"/>
      <c r="T34" s="376"/>
      <c r="U34" s="67"/>
      <c r="V34" s="376"/>
      <c r="W34" s="396"/>
      <c r="X34" s="375">
        <f>IF(ISNA(VLOOKUP(A21,入力シート!$B$97:$BG$97,51,FALSE)),"",VLOOKUP(A21,入力シート!$B$97:$BG$97,51,FALSE))</f>
        <v>5000</v>
      </c>
      <c r="Y34" s="376"/>
      <c r="Z34" s="376"/>
      <c r="AA34" s="396"/>
      <c r="AB34" s="562">
        <f>IF(ISNA(VLOOKUP(A21,入力シート!$B$97:$BG$97,55,FALSE)),"",VLOOKUP(A21,入力シート!$B$97:$BG$97,55,FALSE))</f>
        <v>5000</v>
      </c>
      <c r="AC34" s="563"/>
      <c r="AD34" s="563"/>
      <c r="AE34" s="564"/>
      <c r="AF34" s="550"/>
      <c r="AG34" s="551"/>
      <c r="AH34" s="551"/>
      <c r="AI34" s="552"/>
      <c r="AJ34" s="382">
        <f>IF(ISNA(VLOOKUP(A21,入力シート!$B$97:$AU$97,13,FALSE)),"",VLOOKUP(A21,入力シート!$B$97:$AU$97,13,FALSE))</f>
        <v>44473</v>
      </c>
      <c r="AK34" s="383"/>
      <c r="AL34" s="383"/>
      <c r="AM34" s="389"/>
      <c r="AN34" s="397" t="s">
        <v>142</v>
      </c>
      <c r="AO34" s="398"/>
      <c r="AP34" s="398"/>
      <c r="AQ34" s="398"/>
      <c r="AR34" s="398"/>
      <c r="AS34" s="398"/>
      <c r="AT34" s="398"/>
      <c r="AU34" s="398"/>
      <c r="AV34" s="398"/>
      <c r="AW34" s="398"/>
      <c r="AX34" s="398"/>
      <c r="AY34" s="398"/>
      <c r="AZ34" s="398"/>
      <c r="BA34" s="399"/>
    </row>
    <row r="35" spans="1:54" s="37" customFormat="1" ht="13.5" customHeight="1" x14ac:dyDescent="0.4">
      <c r="C35" s="40"/>
      <c r="D35" s="46" t="str">
        <f>"　 　　"&amp;IF(ISNA(VLOOKUP(A24,入力シート!$B$98:$BF$98,19,FALSE)),"",VLOOKUP(A24,入力シート!$B$98:$BF$98,19,FALSE))&amp;" "&amp;IF(ISNA(VLOOKUP('別紙（1-1）'!A23,入力シート!$B$98:$BA$98,23,FALSE)),"",VLOOKUP('別紙（1-1）'!A23,入力シート!$B$98:$BA$98,23,FALSE))</f>
        <v xml:space="preserve">　 　　大学教授 </v>
      </c>
      <c r="E35" s="46"/>
      <c r="F35" s="46"/>
      <c r="G35" s="46"/>
      <c r="H35" s="46"/>
      <c r="I35" s="46"/>
      <c r="J35" s="46"/>
      <c r="K35" s="46"/>
      <c r="L35" s="51"/>
      <c r="M35" s="392">
        <f>IF(ISNA(VLOOKUP(A24,入力シート!$B$98:$BG$98,47,FALSE)),"",VLOOKUP(A24,入力シート!$B$98:$BG$98,47,FALSE))</f>
        <v>10000</v>
      </c>
      <c r="N35" s="393"/>
      <c r="O35" s="393"/>
      <c r="P35" s="394"/>
      <c r="Q35" s="375">
        <f>IF(ISNA(VLOOKUP(A24,入力シート!$B$98:$BG$98,47,FALSE)),"",VLOOKUP(A24,入力シート!$B$98:$BG$98,47,FALSE))</f>
        <v>10000</v>
      </c>
      <c r="R35" s="376"/>
      <c r="S35" s="376"/>
      <c r="T35" s="376"/>
      <c r="U35" s="67"/>
      <c r="V35" s="376"/>
      <c r="W35" s="396"/>
      <c r="X35" s="375">
        <f>IF(ISNA(VLOOKUP(A24,入力シート!$B$98:$BG$98,51,FALSE)),"",VLOOKUP(A24,入力シート!$B$98:$BG$98,51,FALSE))</f>
        <v>5000</v>
      </c>
      <c r="Y35" s="376"/>
      <c r="Z35" s="376"/>
      <c r="AA35" s="396"/>
      <c r="AB35" s="562">
        <f>IF(ISNA(VLOOKUP(A24,入力シート!$B$98:$BG$98,55,FALSE)),"",VLOOKUP(A24,入力シート!$B$98:$BG$98,55,FALSE))</f>
        <v>5000</v>
      </c>
      <c r="AC35" s="563"/>
      <c r="AD35" s="563"/>
      <c r="AE35" s="564"/>
      <c r="AF35" s="550"/>
      <c r="AG35" s="551"/>
      <c r="AH35" s="551"/>
      <c r="AI35" s="552"/>
      <c r="AJ35" s="382">
        <f>IF(ISNA(VLOOKUP(A24,入力シート!$B$98:$AU$98,13,FALSE)),"",VLOOKUP(A24,入力シート!$B$98:$AU$98,13,FALSE))</f>
        <v>44473</v>
      </c>
      <c r="AK35" s="383"/>
      <c r="AL35" s="383"/>
      <c r="AM35" s="389"/>
      <c r="AN35" s="397" t="s">
        <v>142</v>
      </c>
      <c r="AO35" s="398"/>
      <c r="AP35" s="398"/>
      <c r="AQ35" s="398"/>
      <c r="AR35" s="398"/>
      <c r="AS35" s="398"/>
      <c r="AT35" s="398"/>
      <c r="AU35" s="398"/>
      <c r="AV35" s="398"/>
      <c r="AW35" s="398"/>
      <c r="AX35" s="398"/>
      <c r="AY35" s="398"/>
      <c r="AZ35" s="398"/>
      <c r="BA35" s="399"/>
    </row>
    <row r="36" spans="1:54" s="37" customFormat="1" ht="13.5" customHeight="1" x14ac:dyDescent="0.4">
      <c r="C36" s="40"/>
      <c r="D36" s="46"/>
      <c r="E36" s="46"/>
      <c r="F36" s="46"/>
      <c r="G36" s="46"/>
      <c r="H36" s="46"/>
      <c r="I36" s="46"/>
      <c r="J36" s="46"/>
      <c r="K36" s="46"/>
      <c r="L36" s="51"/>
      <c r="M36" s="52"/>
      <c r="N36" s="54"/>
      <c r="O36" s="54"/>
      <c r="P36" s="55"/>
      <c r="Q36" s="59"/>
      <c r="R36" s="64"/>
      <c r="S36" s="64"/>
      <c r="T36" s="64"/>
      <c r="U36" s="67"/>
      <c r="V36" s="68"/>
      <c r="W36" s="69"/>
      <c r="X36" s="59"/>
      <c r="Y36" s="64"/>
      <c r="Z36" s="64"/>
      <c r="AA36" s="74"/>
      <c r="AB36" s="76"/>
      <c r="AC36" s="66"/>
      <c r="AD36" s="66"/>
      <c r="AE36" s="81"/>
      <c r="AF36" s="550"/>
      <c r="AG36" s="551"/>
      <c r="AH36" s="551"/>
      <c r="AI36" s="552"/>
      <c r="AJ36" s="83"/>
      <c r="AK36" s="86"/>
      <c r="AL36" s="86"/>
      <c r="AM36" s="88"/>
      <c r="AN36" s="89"/>
      <c r="AO36" s="90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1"/>
    </row>
    <row r="37" spans="1:54" s="37" customFormat="1" ht="13.5" customHeight="1" x14ac:dyDescent="0.4">
      <c r="C37" s="40" t="s">
        <v>164</v>
      </c>
      <c r="D37" s="46"/>
      <c r="E37" s="46"/>
      <c r="F37" s="46"/>
      <c r="G37" s="46"/>
      <c r="H37" s="46"/>
      <c r="I37" s="46"/>
      <c r="J37" s="46"/>
      <c r="K37" s="46"/>
      <c r="L37" s="51"/>
      <c r="M37" s="52"/>
      <c r="N37" s="54"/>
      <c r="O37" s="54"/>
      <c r="P37" s="55"/>
      <c r="Q37" s="59"/>
      <c r="R37" s="64"/>
      <c r="S37" s="64"/>
      <c r="T37" s="64"/>
      <c r="U37" s="67"/>
      <c r="V37" s="68"/>
      <c r="W37" s="69"/>
      <c r="X37" s="59"/>
      <c r="Y37" s="64"/>
      <c r="Z37" s="64"/>
      <c r="AA37" s="74"/>
      <c r="AB37" s="76"/>
      <c r="AC37" s="66"/>
      <c r="AD37" s="66"/>
      <c r="AE37" s="81"/>
      <c r="AF37" s="550"/>
      <c r="AG37" s="551"/>
      <c r="AH37" s="551"/>
      <c r="AI37" s="552"/>
      <c r="AJ37" s="83"/>
      <c r="AK37" s="86"/>
      <c r="AL37" s="86"/>
      <c r="AM37" s="88"/>
      <c r="AN37" s="567" t="s">
        <v>202</v>
      </c>
      <c r="AO37" s="567"/>
      <c r="AP37" s="567"/>
      <c r="AQ37" s="567"/>
      <c r="AR37" s="567"/>
      <c r="AS37" s="567"/>
      <c r="AT37" s="567"/>
      <c r="AU37" s="567"/>
      <c r="AV37" s="567"/>
      <c r="AW37" s="567"/>
      <c r="AX37" s="567"/>
      <c r="AY37" s="567"/>
      <c r="AZ37" s="567"/>
      <c r="BA37" s="568"/>
    </row>
    <row r="38" spans="1:54" s="37" customFormat="1" ht="13.5" customHeight="1" x14ac:dyDescent="0.4">
      <c r="C38" s="40"/>
      <c r="D38" s="46" t="s">
        <v>136</v>
      </c>
      <c r="E38" s="46"/>
      <c r="F38" s="46"/>
      <c r="G38" s="46"/>
      <c r="H38" s="46"/>
      <c r="I38" s="46"/>
      <c r="J38" s="46"/>
      <c r="K38" s="46"/>
      <c r="L38" s="51"/>
      <c r="M38" s="52"/>
      <c r="N38" s="54"/>
      <c r="O38" s="54"/>
      <c r="P38" s="55"/>
      <c r="Q38" s="59"/>
      <c r="R38" s="64"/>
      <c r="S38" s="64"/>
      <c r="T38" s="64"/>
      <c r="U38" s="67"/>
      <c r="V38" s="68"/>
      <c r="W38" s="69"/>
      <c r="X38" s="59"/>
      <c r="Y38" s="64"/>
      <c r="Z38" s="64"/>
      <c r="AA38" s="74"/>
      <c r="AB38" s="76"/>
      <c r="AC38" s="66"/>
      <c r="AD38" s="66"/>
      <c r="AE38" s="81"/>
      <c r="AF38" s="550"/>
      <c r="AG38" s="551"/>
      <c r="AH38" s="551"/>
      <c r="AI38" s="552"/>
      <c r="AJ38" s="83"/>
      <c r="AK38" s="86"/>
      <c r="AL38" s="86"/>
      <c r="AM38" s="88"/>
      <c r="AN38" s="565" t="s">
        <v>203</v>
      </c>
      <c r="AO38" s="565"/>
      <c r="AP38" s="565"/>
      <c r="AQ38" s="565"/>
      <c r="AR38" s="565"/>
      <c r="AS38" s="565" t="s">
        <v>17</v>
      </c>
      <c r="AT38" s="565"/>
      <c r="AU38" s="565"/>
      <c r="AV38" s="565"/>
      <c r="AW38" s="565"/>
      <c r="AX38" s="565"/>
      <c r="AY38" s="565"/>
      <c r="AZ38" s="565"/>
      <c r="BA38" s="569"/>
    </row>
    <row r="39" spans="1:54" s="37" customFormat="1" ht="13.5" customHeight="1" x14ac:dyDescent="0.4">
      <c r="A39" s="37">
        <v>3</v>
      </c>
      <c r="C39" s="40"/>
      <c r="D39" s="46" t="str">
        <f>IF(ISNA(VLOOKUP(A39,入力シート!$B$102:$BG$102,2,FALSE)),"",VLOOKUP(A39,入力シート!$B$102:$BG$102,2,FALSE))</f>
        <v>意思決定研修</v>
      </c>
      <c r="E39" s="46"/>
      <c r="F39" s="46"/>
      <c r="G39" s="46"/>
      <c r="H39" s="46"/>
      <c r="I39" s="46"/>
      <c r="J39" s="46"/>
      <c r="K39" s="46"/>
      <c r="L39" s="51"/>
      <c r="M39" s="392">
        <f>IF(ISNA(VLOOKUP(A39,入力シート!$B$102:$BG$102,27,FALSE)),"",VLOOKUP(A39,入力シート!$B$102:$BG$102,27,FALSE))</f>
        <v>500</v>
      </c>
      <c r="N39" s="393"/>
      <c r="O39" s="393"/>
      <c r="P39" s="394"/>
      <c r="Q39" s="375">
        <f>IF(ISNA(VLOOKUP(A39,入力シート!$B$102:$BG$102,27,FALSE)),"",VLOOKUP(A39,入力シート!$B$102:$BG$102,27,FALSE))</f>
        <v>500</v>
      </c>
      <c r="R39" s="376"/>
      <c r="S39" s="376"/>
      <c r="T39" s="376"/>
      <c r="U39" s="67"/>
      <c r="V39" s="376"/>
      <c r="W39" s="396"/>
      <c r="X39" s="375">
        <f>IF(ISNA(VLOOKUP(A39,入力シート!$B$102:$BG$102,31,FALSE)),"",VLOOKUP(A39,入力シート!$B$102:$BG$102,31,FALSE))</f>
        <v>400</v>
      </c>
      <c r="Y39" s="376"/>
      <c r="Z39" s="376"/>
      <c r="AA39" s="396"/>
      <c r="AB39" s="562">
        <f>IF(ISNA(VLOOKUP(A39,入力シート!$B$102:$BG$102,35,FALSE)),"",VLOOKUP(A39,入力シート!$B$102:$BG$102,35,FALSE))</f>
        <v>100</v>
      </c>
      <c r="AC39" s="563"/>
      <c r="AD39" s="563"/>
      <c r="AE39" s="564"/>
      <c r="AF39" s="550"/>
      <c r="AG39" s="551"/>
      <c r="AH39" s="551"/>
      <c r="AI39" s="552"/>
      <c r="AJ39" s="382">
        <f>IF(ISNA(VLOOKUP(A39,入力シート!$B$102:$BG$102,13,FALSE)),"",VLOOKUP(A39,入力シート!$B$102:$BG$102,13,FALSE))</f>
        <v>44484</v>
      </c>
      <c r="AK39" s="383"/>
      <c r="AL39" s="383"/>
      <c r="AM39" s="389"/>
      <c r="AN39" s="565" t="str">
        <f>IF(ISNA(VLOOKUP(A39,入力シート!$B$102:$BG$102,39,FALSE)),"",VLOOKUP(A39,入力シート!$B$102:$BG$102,39,FALSE))</f>
        <v>国土交通省</v>
      </c>
      <c r="AO39" s="565"/>
      <c r="AP39" s="565"/>
      <c r="AQ39" s="565"/>
      <c r="AR39" s="565"/>
      <c r="AS39" s="565" t="str">
        <f>IF(ISNA(VLOOKUP(A39,入力シート!$B$102:$BG$102,43,FALSE)),"",VLOOKUP(A39,入力シート!$B$102:$BG$102,43,FALSE))</f>
        <v>東京都千代田区霞が関2-1-3</v>
      </c>
      <c r="AT39" s="565"/>
      <c r="AU39" s="565"/>
      <c r="AV39" s="565"/>
      <c r="AW39" s="565"/>
      <c r="AX39" s="565"/>
      <c r="AY39" s="565"/>
      <c r="AZ39" s="565"/>
      <c r="BA39" s="569"/>
    </row>
    <row r="40" spans="1:54" s="37" customFormat="1" ht="13.5" customHeight="1" x14ac:dyDescent="0.4">
      <c r="A40" s="37">
        <v>4</v>
      </c>
      <c r="C40" s="40"/>
      <c r="D40" s="46" t="str">
        <f>IF(ISNA(VLOOKUP(A40,入力シート!$B$103:$BG$103,2,FALSE)),"",VLOOKUP(A40,入力シート!$B$103:$BG$103,2,FALSE))</f>
        <v>意思決定研修</v>
      </c>
      <c r="E40" s="46"/>
      <c r="F40" s="46"/>
      <c r="G40" s="46"/>
      <c r="H40" s="46"/>
      <c r="I40" s="46"/>
      <c r="J40" s="46"/>
      <c r="K40" s="46"/>
      <c r="L40" s="51"/>
      <c r="M40" s="392">
        <f>IF(ISNA(VLOOKUP(A40,入力シート!$B$103:$BG$103,27,FALSE)),"",VLOOKUP(A40,入力シート!$B$103:$BG$103,27,FALSE))</f>
        <v>0</v>
      </c>
      <c r="N40" s="393"/>
      <c r="O40" s="393"/>
      <c r="P40" s="394"/>
      <c r="Q40" s="375">
        <f>IF(ISNA(VLOOKUP(A40,入力シート!$B$103:$BG$103,27,FALSE)),"",VLOOKUP(A40,入力シート!$B$103:$BG$103,27,FALSE))</f>
        <v>0</v>
      </c>
      <c r="R40" s="376"/>
      <c r="S40" s="376"/>
      <c r="T40" s="376"/>
      <c r="U40" s="67"/>
      <c r="V40" s="376"/>
      <c r="W40" s="396"/>
      <c r="X40" s="375">
        <f>IF(ISNA(VLOOKUP(A40,入力シート!$B$103:$BG$103,31,FALSE)),"",VLOOKUP(A40,入力シート!$B$103:$BG$103,31,FALSE))</f>
        <v>0</v>
      </c>
      <c r="Y40" s="376"/>
      <c r="Z40" s="376"/>
      <c r="AA40" s="396"/>
      <c r="AB40" s="570">
        <f>IF(ISNA(VLOOKUP(A40,入力シート!$B$103:$BG$103,35,FALSE)),"",VLOOKUP(A40,入力シート!$B$103:$BG$103,35,FALSE))</f>
        <v>0</v>
      </c>
      <c r="AC40" s="395"/>
      <c r="AD40" s="395"/>
      <c r="AE40" s="571"/>
      <c r="AF40" s="550"/>
      <c r="AG40" s="551"/>
      <c r="AH40" s="551"/>
      <c r="AI40" s="552"/>
      <c r="AJ40" s="382">
        <f>IF(ISNA(VLOOKUP(A40,入力シート!$B$103:$BG$103,13,FALSE)),"",VLOOKUP(A40,入力シート!$B$103:$BG$103,13,FALSE))</f>
        <v>44485</v>
      </c>
      <c r="AK40" s="383"/>
      <c r="AL40" s="383"/>
      <c r="AM40" s="389"/>
      <c r="AN40" s="565">
        <f>IF(ISNA(VLOOKUP(A40,入力シート!$B$103:$BG$103,39,FALSE)),"",VLOOKUP(A40,入力シート!$B$103:$BG$103,39,FALSE))</f>
        <v>0</v>
      </c>
      <c r="AO40" s="565"/>
      <c r="AP40" s="565"/>
      <c r="AQ40" s="565"/>
      <c r="AR40" s="565"/>
      <c r="AS40" s="565">
        <f>IF(ISNA(VLOOKUP(A40,入力シート!$B$103:$BG$103,43,FALSE)),"",VLOOKUP(A40,入力シート!$B$103:$BG$103,43,FALSE))</f>
        <v>0</v>
      </c>
      <c r="AT40" s="565"/>
      <c r="AU40" s="565"/>
      <c r="AV40" s="565"/>
      <c r="AW40" s="565"/>
      <c r="AX40" s="565"/>
      <c r="AY40" s="565"/>
      <c r="AZ40" s="565"/>
      <c r="BA40" s="569"/>
    </row>
    <row r="41" spans="1:54" s="37" customFormat="1" ht="13.5" customHeight="1" x14ac:dyDescent="0.4">
      <c r="C41" s="40"/>
      <c r="D41" s="46"/>
      <c r="E41" s="46"/>
      <c r="F41" s="46"/>
      <c r="G41" s="46"/>
      <c r="H41" s="46"/>
      <c r="I41" s="46"/>
      <c r="J41" s="46"/>
      <c r="K41" s="46"/>
      <c r="L41" s="51"/>
      <c r="M41" s="52"/>
      <c r="N41" s="54"/>
      <c r="O41" s="54"/>
      <c r="P41" s="55"/>
      <c r="Q41" s="59"/>
      <c r="R41" s="64"/>
      <c r="S41" s="64"/>
      <c r="T41" s="64"/>
      <c r="U41" s="67"/>
      <c r="V41" s="64"/>
      <c r="W41" s="74"/>
      <c r="X41" s="59"/>
      <c r="Y41" s="64"/>
      <c r="Z41" s="64"/>
      <c r="AA41" s="74"/>
      <c r="AB41" s="105"/>
      <c r="AC41" s="67"/>
      <c r="AD41" s="67"/>
      <c r="AE41" s="108"/>
      <c r="AF41" s="550"/>
      <c r="AG41" s="551"/>
      <c r="AH41" s="551"/>
      <c r="AI41" s="552"/>
      <c r="AJ41" s="83"/>
      <c r="AK41" s="86"/>
      <c r="AL41" s="86"/>
      <c r="AM41" s="88"/>
      <c r="AN41" s="111"/>
      <c r="AO41" s="114"/>
      <c r="AP41" s="114"/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7"/>
    </row>
    <row r="42" spans="1:54" s="37" customFormat="1" ht="13.5" customHeight="1" x14ac:dyDescent="0.4">
      <c r="C42" s="128" t="s">
        <v>233</v>
      </c>
      <c r="D42" s="66"/>
      <c r="E42" s="66"/>
      <c r="F42" s="66"/>
      <c r="G42" s="66"/>
      <c r="H42" s="66"/>
      <c r="I42" s="66"/>
      <c r="J42" s="66"/>
      <c r="K42" s="66"/>
      <c r="L42" s="81"/>
      <c r="M42" s="119"/>
      <c r="N42" s="120"/>
      <c r="O42" s="120"/>
      <c r="P42" s="126"/>
      <c r="Q42" s="119"/>
      <c r="R42" s="120"/>
      <c r="S42" s="120"/>
      <c r="T42" s="120"/>
      <c r="U42" s="127"/>
      <c r="V42" s="121"/>
      <c r="W42" s="122"/>
      <c r="X42" s="119"/>
      <c r="Y42" s="120"/>
      <c r="Z42" s="120"/>
      <c r="AA42" s="126"/>
      <c r="AB42" s="76"/>
      <c r="AC42" s="66"/>
      <c r="AD42" s="66"/>
      <c r="AE42" s="81"/>
      <c r="AF42" s="550"/>
      <c r="AG42" s="551"/>
      <c r="AH42" s="551"/>
      <c r="AI42" s="552"/>
      <c r="AJ42" s="123"/>
      <c r="AK42" s="124"/>
      <c r="AL42" s="124"/>
      <c r="AM42" s="125"/>
      <c r="AN42" s="567" t="s">
        <v>202</v>
      </c>
      <c r="AO42" s="572"/>
      <c r="AP42" s="572"/>
      <c r="AQ42" s="572"/>
      <c r="AR42" s="572"/>
      <c r="AS42" s="572"/>
      <c r="AT42" s="572"/>
      <c r="AU42" s="572"/>
      <c r="AV42" s="572"/>
      <c r="AW42" s="572"/>
      <c r="AX42" s="572"/>
      <c r="AY42" s="572"/>
      <c r="AZ42" s="572"/>
      <c r="BA42" s="573"/>
    </row>
    <row r="43" spans="1:54" s="37" customFormat="1" ht="13.5" customHeight="1" x14ac:dyDescent="0.4">
      <c r="C43" s="128"/>
      <c r="D43" s="66" t="s">
        <v>211</v>
      </c>
      <c r="E43" s="66"/>
      <c r="F43" s="66"/>
      <c r="G43" s="66"/>
      <c r="H43" s="66"/>
      <c r="I43" s="66"/>
      <c r="J43" s="66"/>
      <c r="K43" s="66"/>
      <c r="L43" s="129"/>
      <c r="M43" s="130"/>
      <c r="N43" s="131"/>
      <c r="O43" s="131"/>
      <c r="P43" s="132"/>
      <c r="Q43" s="130"/>
      <c r="R43" s="131"/>
      <c r="S43" s="131"/>
      <c r="T43" s="131"/>
      <c r="U43" s="133"/>
      <c r="V43" s="134"/>
      <c r="W43" s="135"/>
      <c r="X43" s="130"/>
      <c r="Y43" s="131"/>
      <c r="Z43" s="131"/>
      <c r="AA43" s="132"/>
      <c r="AB43" s="136"/>
      <c r="AC43" s="137"/>
      <c r="AD43" s="137"/>
      <c r="AE43" s="129"/>
      <c r="AF43" s="550"/>
      <c r="AG43" s="551"/>
      <c r="AH43" s="551"/>
      <c r="AI43" s="552"/>
      <c r="AJ43" s="138"/>
      <c r="AK43" s="139"/>
      <c r="AL43" s="139"/>
      <c r="AM43" s="140"/>
      <c r="AN43" s="574" t="s">
        <v>203</v>
      </c>
      <c r="AO43" s="574"/>
      <c r="AP43" s="574"/>
      <c r="AQ43" s="574"/>
      <c r="AR43" s="574"/>
      <c r="AS43" s="574" t="s">
        <v>17</v>
      </c>
      <c r="AT43" s="574"/>
      <c r="AU43" s="574"/>
      <c r="AV43" s="574"/>
      <c r="AW43" s="574"/>
      <c r="AX43" s="574"/>
      <c r="AY43" s="574"/>
      <c r="AZ43" s="574"/>
      <c r="BA43" s="575"/>
    </row>
    <row r="44" spans="1:54" s="37" customFormat="1" ht="13.5" customHeight="1" x14ac:dyDescent="0.4">
      <c r="C44" s="128"/>
      <c r="D44" s="66" t="str">
        <f>IF(ISNA(VLOOKUP(A45,入力シート!$B$108:$AU$108,2,FALSE)),"",VLOOKUP(A45,入力シート!$B$108:$AU$108,2,FALSE))</f>
        <v>自立訓練事業所研修</v>
      </c>
      <c r="E44" s="66"/>
      <c r="F44" s="66"/>
      <c r="G44" s="66"/>
      <c r="H44" s="66"/>
      <c r="I44" s="66"/>
      <c r="J44" s="66"/>
      <c r="K44" s="66"/>
      <c r="L44" s="129"/>
      <c r="M44" s="141"/>
      <c r="N44" s="142"/>
      <c r="O44" s="142"/>
      <c r="P44" s="143"/>
      <c r="Q44" s="141"/>
      <c r="R44" s="142"/>
      <c r="S44" s="142"/>
      <c r="T44" s="142"/>
      <c r="U44" s="133"/>
      <c r="V44" s="144"/>
      <c r="W44" s="145"/>
      <c r="X44" s="576"/>
      <c r="Y44" s="577"/>
      <c r="Z44" s="577"/>
      <c r="AA44" s="578"/>
      <c r="AB44" s="146"/>
      <c r="AC44" s="147"/>
      <c r="AD44" s="147"/>
      <c r="AE44" s="148"/>
      <c r="AF44" s="550"/>
      <c r="AG44" s="551"/>
      <c r="AH44" s="551"/>
      <c r="AI44" s="552"/>
      <c r="AJ44" s="579"/>
      <c r="AK44" s="580"/>
      <c r="AL44" s="580"/>
      <c r="AM44" s="581"/>
      <c r="AN44" s="582" t="s">
        <v>203</v>
      </c>
      <c r="AO44" s="583"/>
      <c r="AP44" s="583"/>
      <c r="AQ44" s="583"/>
      <c r="AR44" s="584"/>
      <c r="AS44" s="582" t="s">
        <v>17</v>
      </c>
      <c r="AT44" s="583"/>
      <c r="AU44" s="583"/>
      <c r="AV44" s="583"/>
      <c r="AW44" s="583"/>
      <c r="AX44" s="583"/>
      <c r="AY44" s="583"/>
      <c r="AZ44" s="583"/>
      <c r="BA44" s="585"/>
      <c r="BB44" s="149"/>
    </row>
    <row r="45" spans="1:54" s="37" customFormat="1" ht="13.5" customHeight="1" x14ac:dyDescent="0.4">
      <c r="A45" s="37">
        <v>5</v>
      </c>
      <c r="C45" s="128"/>
      <c r="D45" s="66" t="str">
        <f>"　 　　"&amp;IF(ISNA(VLOOKUP(A45,入力シート!$B$108:$BF$108,19,FALSE)),"",VLOOKUP(A45,入力シート!$B$108:$BF$108,19,FALSE))&amp;" "&amp;IF(ISNA(VLOOKUP('別紙（1-1）'!A44,入力シート!$B$108:$BA$108,23,FALSE)),"",VLOOKUP('別紙（1-1）'!A44,入力シート!$B$108:$BA$108,23,FALSE))</f>
        <v xml:space="preserve">　 　　看護師長 </v>
      </c>
      <c r="E45" s="66"/>
      <c r="F45" s="66"/>
      <c r="G45" s="66"/>
      <c r="H45" s="66"/>
      <c r="I45" s="66"/>
      <c r="J45" s="66"/>
      <c r="K45" s="66"/>
      <c r="L45" s="129"/>
      <c r="M45" s="576">
        <f>IF(ISNA(VLOOKUP(A45,入力シート!$B$108:$AU$108,31,FALSE)),"",VLOOKUP(A45,入力シート!$B$108:$AU$108,31,FALSE))</f>
        <v>3000</v>
      </c>
      <c r="N45" s="577"/>
      <c r="O45" s="577"/>
      <c r="P45" s="578"/>
      <c r="Q45" s="576">
        <f>IF(ISNA(VLOOKUP(A45,入力シート!$B$108:$AU$108,31,FALSE)),"",VLOOKUP(A45,入力シート!$B$108:$AU$108,31,FALSE))</f>
        <v>3000</v>
      </c>
      <c r="R45" s="577"/>
      <c r="S45" s="577"/>
      <c r="T45" s="577"/>
      <c r="U45" s="133"/>
      <c r="V45" s="577"/>
      <c r="W45" s="578"/>
      <c r="X45" s="576">
        <f>M45-AB45</f>
        <v>2900</v>
      </c>
      <c r="Y45" s="577"/>
      <c r="Z45" s="577"/>
      <c r="AA45" s="578"/>
      <c r="AB45" s="576">
        <f>入力シート!BL108</f>
        <v>100</v>
      </c>
      <c r="AC45" s="577"/>
      <c r="AD45" s="577"/>
      <c r="AE45" s="578"/>
      <c r="AF45" s="550"/>
      <c r="AG45" s="551"/>
      <c r="AH45" s="551"/>
      <c r="AI45" s="552"/>
      <c r="AJ45" s="579">
        <f>IF(ISNA(VLOOKUP(A45,入力シート!$B$108:$AU$108,13,FALSE)),"",VLOOKUP(A45,入力シート!$B$108:$AU$108,13,FALSE))</f>
        <v>44443</v>
      </c>
      <c r="AK45" s="580"/>
      <c r="AL45" s="580"/>
      <c r="AM45" s="581"/>
      <c r="AN45" s="582" t="str">
        <f>IF(ISNA(VLOOKUP(A45,入力シート!$B$108:$BG$108,47,FALSE)),"",VLOOKUP(A45,入力シート!$B$108:$BG$108,47,FALSE))</f>
        <v>岡山療護センター</v>
      </c>
      <c r="AO45" s="583"/>
      <c r="AP45" s="583"/>
      <c r="AQ45" s="583"/>
      <c r="AR45" s="584"/>
      <c r="AS45" s="582" t="str">
        <f>IF(ISNA(VLOOKUP(A45,入力シート!$B$108:$BG$108,51,FALSE)),"",VLOOKUP(A45,入力シート!$B$108:$BG$108,51,FALSE))</f>
        <v>岡山県岡山市北区西古松2-8-35</v>
      </c>
      <c r="AT45" s="583"/>
      <c r="AU45" s="583"/>
      <c r="AV45" s="583"/>
      <c r="AW45" s="583"/>
      <c r="AX45" s="583"/>
      <c r="AY45" s="583"/>
      <c r="AZ45" s="583"/>
      <c r="BA45" s="585"/>
      <c r="BB45" s="149"/>
    </row>
    <row r="46" spans="1:54" s="37" customFormat="1" ht="13.5" customHeight="1" x14ac:dyDescent="0.4">
      <c r="A46" s="37">
        <v>6</v>
      </c>
      <c r="C46" s="128"/>
      <c r="D46" s="66" t="str">
        <f>"　 　　"&amp;IF(ISNA(VLOOKUP(A46,入力シート!$B$109:$BF$109,19,FALSE)),"",VLOOKUP(A46,入力シート!$B$109:$BF$109,19,FALSE))&amp;" "&amp;IF(ISNA(VLOOKUP('別紙（1-1）'!A45,入力シート!$B$109:$BA$109,23,FALSE)),"",VLOOKUP('別紙（1-1）'!A45,入力シート!$B$109:$BA$109,23,FALSE))</f>
        <v xml:space="preserve">　 　　看護師 </v>
      </c>
      <c r="E46" s="66"/>
      <c r="F46" s="66"/>
      <c r="G46" s="66"/>
      <c r="H46" s="66"/>
      <c r="I46" s="66"/>
      <c r="J46" s="66"/>
      <c r="K46" s="66"/>
      <c r="L46" s="129"/>
      <c r="M46" s="576">
        <f>IF(ISNA(VLOOKUP(A46,入力シート!$B$109:$AU$109,35,FALSE)),"",VLOOKUP(A46,入力シート!$B$109:$AU$109,35,FALSE))</f>
        <v>0</v>
      </c>
      <c r="N46" s="577"/>
      <c r="O46" s="577"/>
      <c r="P46" s="578"/>
      <c r="Q46" s="576">
        <f>IF(ISNA(VLOOKUP(A46,入力シート!$B$109:$AU$109,35,FALSE)),"",VLOOKUP(A46,入力シート!$B$109:$AU$109,35,FALSE))</f>
        <v>0</v>
      </c>
      <c r="R46" s="577"/>
      <c r="S46" s="577"/>
      <c r="T46" s="577"/>
      <c r="U46" s="133"/>
      <c r="V46" s="577"/>
      <c r="W46" s="578"/>
      <c r="X46" s="576">
        <f>IF(ISNA(VLOOKUP(A46,入力シート!$B$109:$AU$109,39,FALSE)),"",VLOOKUP(A46,入力シート!$B$109:$AU$109,39,FALSE))</f>
        <v>0</v>
      </c>
      <c r="Y46" s="577"/>
      <c r="Z46" s="577"/>
      <c r="AA46" s="578"/>
      <c r="AB46" s="586"/>
      <c r="AC46" s="587"/>
      <c r="AD46" s="587"/>
      <c r="AE46" s="588"/>
      <c r="AF46" s="550"/>
      <c r="AG46" s="551"/>
      <c r="AH46" s="551"/>
      <c r="AI46" s="552"/>
      <c r="AJ46" s="579">
        <f>IF(ISNA(VLOOKUP(A46,入力シート!$B$109:$AU$109,13,FALSE)),"",VLOOKUP(A46,入力シート!$B$109:$AU$109,13,FALSE))</f>
        <v>44443</v>
      </c>
      <c r="AK46" s="580"/>
      <c r="AL46" s="580"/>
      <c r="AM46" s="581"/>
      <c r="AN46" s="582">
        <f>IF(ISNA(VLOOKUP(A46,入力シート!$B$109:$BG$109,47,FALSE)),"",VLOOKUP(A46,入力シート!$B$109:$BG$109,47,FALSE))</f>
        <v>0</v>
      </c>
      <c r="AO46" s="583"/>
      <c r="AP46" s="583"/>
      <c r="AQ46" s="583"/>
      <c r="AR46" s="584"/>
      <c r="AS46" s="582">
        <f>IF(ISNA(VLOOKUP(A46,入力シート!$B$109:$BG$109,51,FALSE)),"",VLOOKUP(A46,入力シート!$B$109:$BG$109,51,FALSE))</f>
        <v>0</v>
      </c>
      <c r="AT46" s="583"/>
      <c r="AU46" s="583"/>
      <c r="AV46" s="583"/>
      <c r="AW46" s="583"/>
      <c r="AX46" s="583"/>
      <c r="AY46" s="583"/>
      <c r="AZ46" s="583"/>
      <c r="BA46" s="585"/>
      <c r="BB46" s="149"/>
    </row>
    <row r="47" spans="1:54" s="37" customFormat="1" ht="13.5" customHeight="1" x14ac:dyDescent="0.4">
      <c r="A47" s="37">
        <v>7</v>
      </c>
      <c r="C47" s="128"/>
      <c r="D47" s="66" t="str">
        <f>"　 　　"&amp;IF(ISNA(VLOOKUP(A47,入力シート!$B$110:$BF$110,19,FALSE)),"",VLOOKUP(A47,入力シート!$B$110:$BF$110,19,FALSE))&amp;" "&amp;IF(ISNA(VLOOKUP('別紙（1-1）'!A46,入力シート!$B$110:$BA$110,23,FALSE)),"",VLOOKUP('別紙（1-1）'!A46,入力シート!$B$110:$BA$110,23,FALSE))</f>
        <v xml:space="preserve">　 　　理学療法士 </v>
      </c>
      <c r="E47" s="66"/>
      <c r="F47" s="66"/>
      <c r="G47" s="66"/>
      <c r="H47" s="66"/>
      <c r="I47" s="66"/>
      <c r="J47" s="66"/>
      <c r="K47" s="66"/>
      <c r="L47" s="129"/>
      <c r="M47" s="576">
        <f>IF(ISNA(VLOOKUP(A47,入力シート!$B$110:$BF$110,35,FALSE)),"",VLOOKUP(A47,入力シート!$B$110:$BF$110,35,FALSE))</f>
        <v>0</v>
      </c>
      <c r="N47" s="577"/>
      <c r="O47" s="577"/>
      <c r="P47" s="578"/>
      <c r="Q47" s="576">
        <f>IF(ISNA(VLOOKUP(A47,入力シート!$B$110:$BF$110,35,FALSE)),"",VLOOKUP(A47,入力シート!$B$110:$BF$110,35,FALSE))</f>
        <v>0</v>
      </c>
      <c r="R47" s="577"/>
      <c r="S47" s="577"/>
      <c r="T47" s="577"/>
      <c r="U47" s="133"/>
      <c r="V47" s="577"/>
      <c r="W47" s="578"/>
      <c r="X47" s="576">
        <f>IF(ISNA(VLOOKUP(A47,入力シート!$B$110:$BF$110,39,FALSE)),"",VLOOKUP(A47,入力シート!$B$110:$BF$110,39,FALSE))</f>
        <v>0</v>
      </c>
      <c r="Y47" s="577"/>
      <c r="Z47" s="577"/>
      <c r="AA47" s="578"/>
      <c r="AB47" s="586"/>
      <c r="AC47" s="587"/>
      <c r="AD47" s="587"/>
      <c r="AE47" s="588"/>
      <c r="AF47" s="550"/>
      <c r="AG47" s="551"/>
      <c r="AH47" s="551"/>
      <c r="AI47" s="552"/>
      <c r="AJ47" s="579">
        <f>IF(ISNA(VLOOKUP(A47,入力シート!$B$110:$BF$110,13,FALSE)),"",VLOOKUP(A47,入力シート!$B$110:$BF$110,13,FALSE))</f>
        <v>44443</v>
      </c>
      <c r="AK47" s="580"/>
      <c r="AL47" s="580"/>
      <c r="AM47" s="581"/>
      <c r="AN47" s="582">
        <f>IF(ISNA(VLOOKUP(A47,入力シート!$B$110:$BG$110,47,FALSE)),"",VLOOKUP(A47,入力シート!$B$110:$BG$110,47,FALSE))</f>
        <v>0</v>
      </c>
      <c r="AO47" s="583"/>
      <c r="AP47" s="583"/>
      <c r="AQ47" s="583"/>
      <c r="AR47" s="584"/>
      <c r="AS47" s="582">
        <f>IF(ISNA(VLOOKUP(A47,入力シート!$B$110:$BG$110,51,FALSE)),"",VLOOKUP(A47,入力シート!$B$110:$BG$110,51,FALSE))</f>
        <v>0</v>
      </c>
      <c r="AT47" s="583"/>
      <c r="AU47" s="583"/>
      <c r="AV47" s="583"/>
      <c r="AW47" s="583"/>
      <c r="AX47" s="583"/>
      <c r="AY47" s="583"/>
      <c r="AZ47" s="583"/>
      <c r="BA47" s="585"/>
      <c r="BB47" s="149"/>
    </row>
    <row r="48" spans="1:54" s="37" customFormat="1" ht="13.5" customHeight="1" x14ac:dyDescent="0.4">
      <c r="C48" s="40"/>
      <c r="D48" s="46"/>
      <c r="E48" s="46"/>
      <c r="F48" s="46"/>
      <c r="G48" s="46"/>
      <c r="H48" s="46"/>
      <c r="I48" s="46"/>
      <c r="J48" s="46"/>
      <c r="K48" s="46"/>
      <c r="L48" s="51"/>
      <c r="M48" s="52"/>
      <c r="N48" s="54"/>
      <c r="O48" s="54"/>
      <c r="P48" s="55"/>
      <c r="Q48" s="59"/>
      <c r="R48" s="64"/>
      <c r="S48" s="64"/>
      <c r="T48" s="64"/>
      <c r="U48" s="67"/>
      <c r="V48" s="64"/>
      <c r="W48" s="74"/>
      <c r="X48" s="59"/>
      <c r="Y48" s="64"/>
      <c r="Z48" s="64"/>
      <c r="AA48" s="74"/>
      <c r="AB48" s="105"/>
      <c r="AC48" s="67"/>
      <c r="AD48" s="67"/>
      <c r="AE48" s="108"/>
      <c r="AF48" s="550"/>
      <c r="AG48" s="551"/>
      <c r="AH48" s="551"/>
      <c r="AI48" s="552"/>
      <c r="AJ48" s="83"/>
      <c r="AK48" s="86"/>
      <c r="AL48" s="86"/>
      <c r="AM48" s="88"/>
      <c r="AN48" s="89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1"/>
    </row>
    <row r="49" spans="2:54" s="37" customFormat="1" ht="13.5" customHeight="1" x14ac:dyDescent="0.4">
      <c r="C49" s="40"/>
      <c r="D49" s="45"/>
      <c r="E49" s="45"/>
      <c r="F49" s="45"/>
      <c r="G49" s="45"/>
      <c r="H49" s="45"/>
      <c r="I49" s="45"/>
      <c r="J49" s="45"/>
      <c r="K49" s="45"/>
      <c r="L49" s="50"/>
      <c r="M49" s="52"/>
      <c r="N49" s="54"/>
      <c r="O49" s="54"/>
      <c r="P49" s="55"/>
      <c r="Q49" s="59"/>
      <c r="R49" s="64"/>
      <c r="S49" s="64"/>
      <c r="T49" s="64"/>
      <c r="U49" s="67"/>
      <c r="V49" s="68"/>
      <c r="W49" s="69"/>
      <c r="X49" s="59"/>
      <c r="Y49" s="64"/>
      <c r="Z49" s="64"/>
      <c r="AA49" s="74"/>
      <c r="AB49" s="77"/>
      <c r="AC49" s="79"/>
      <c r="AD49" s="79"/>
      <c r="AE49" s="82"/>
      <c r="AF49" s="550"/>
      <c r="AG49" s="551"/>
      <c r="AH49" s="551"/>
      <c r="AI49" s="552"/>
      <c r="AJ49" s="84"/>
      <c r="AK49" s="86"/>
      <c r="AL49" s="86"/>
      <c r="AM49" s="88"/>
      <c r="AN49" s="89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1"/>
    </row>
    <row r="50" spans="2:54" s="37" customFormat="1" ht="13.5" customHeight="1" x14ac:dyDescent="0.4">
      <c r="C50" s="406" t="s">
        <v>84</v>
      </c>
      <c r="D50" s="407"/>
      <c r="E50" s="407"/>
      <c r="F50" s="407"/>
      <c r="G50" s="407"/>
      <c r="H50" s="407"/>
      <c r="I50" s="407"/>
      <c r="J50" s="407"/>
      <c r="K50" s="407"/>
      <c r="L50" s="408"/>
      <c r="M50" s="409">
        <f>SUM(M17:P49)</f>
        <v>147500</v>
      </c>
      <c r="N50" s="410"/>
      <c r="O50" s="410"/>
      <c r="P50" s="411"/>
      <c r="Q50" s="412"/>
      <c r="R50" s="413"/>
      <c r="S50" s="413"/>
      <c r="T50" s="413"/>
      <c r="U50" s="413"/>
      <c r="V50" s="413"/>
      <c r="W50" s="414"/>
      <c r="X50" s="415">
        <f>IF(SUM(X17:AA49)&gt;500000,500000,SUM(X17:AA49))</f>
        <v>131300</v>
      </c>
      <c r="Y50" s="416"/>
      <c r="Z50" s="416"/>
      <c r="AA50" s="417"/>
      <c r="AB50" s="553">
        <f>SUM(AB8:AE49)</f>
        <v>16200</v>
      </c>
      <c r="AC50" s="419"/>
      <c r="AD50" s="419"/>
      <c r="AE50" s="420"/>
      <c r="AF50" s="418">
        <f>入力シート!T13</f>
        <v>0</v>
      </c>
      <c r="AG50" s="419"/>
      <c r="AH50" s="419"/>
      <c r="AI50" s="420"/>
      <c r="AJ50" s="421"/>
      <c r="AK50" s="419"/>
      <c r="AL50" s="419"/>
      <c r="AM50" s="420"/>
      <c r="AN50" s="422"/>
      <c r="AO50" s="423"/>
      <c r="AP50" s="423"/>
      <c r="AQ50" s="423"/>
      <c r="AR50" s="423"/>
      <c r="AS50" s="423"/>
      <c r="AT50" s="423"/>
      <c r="AU50" s="423"/>
      <c r="AV50" s="423"/>
      <c r="AW50" s="423"/>
      <c r="AX50" s="423"/>
      <c r="AY50" s="423"/>
      <c r="AZ50" s="423"/>
      <c r="BA50" s="424"/>
    </row>
    <row r="51" spans="2:54" s="37" customFormat="1" ht="4.5" customHeight="1" x14ac:dyDescent="0.4">
      <c r="C51" s="41"/>
      <c r="D51" s="41"/>
      <c r="E51" s="41"/>
      <c r="F51" s="41"/>
      <c r="G51" s="41"/>
      <c r="H51" s="41"/>
      <c r="I51" s="41"/>
      <c r="J51" s="41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</row>
    <row r="52" spans="2:54" s="36" customFormat="1" ht="15" customHeight="1" x14ac:dyDescent="0.4">
      <c r="B52" s="39" t="s">
        <v>226</v>
      </c>
    </row>
    <row r="53" spans="2:54" s="36" customFormat="1" ht="4.5" customHeight="1" x14ac:dyDescent="0.4">
      <c r="B53" s="35"/>
    </row>
    <row r="54" spans="2:54" s="38" customFormat="1" ht="15" customHeight="1" x14ac:dyDescent="0.4">
      <c r="C54" s="453" t="s">
        <v>87</v>
      </c>
      <c r="D54" s="454"/>
      <c r="E54" s="454"/>
      <c r="F54" s="454"/>
      <c r="G54" s="454"/>
      <c r="H54" s="454"/>
      <c r="I54" s="454"/>
      <c r="J54" s="454"/>
      <c r="K54" s="454"/>
      <c r="L54" s="454"/>
      <c r="M54" s="454"/>
      <c r="N54" s="454"/>
      <c r="O54" s="454"/>
      <c r="P54" s="454"/>
      <c r="Q54" s="454"/>
      <c r="R54" s="454"/>
      <c r="S54" s="454"/>
      <c r="T54" s="454"/>
      <c r="U54" s="454"/>
      <c r="V54" s="454"/>
      <c r="W54" s="455"/>
      <c r="X54" s="453" t="s">
        <v>88</v>
      </c>
      <c r="Y54" s="454"/>
      <c r="Z54" s="454"/>
      <c r="AA54" s="454"/>
      <c r="AB54" s="454"/>
      <c r="AC54" s="454"/>
      <c r="AD54" s="454"/>
      <c r="AE54" s="454"/>
      <c r="AF54" s="454"/>
      <c r="AG54" s="454"/>
      <c r="AH54" s="454"/>
      <c r="AI54" s="454"/>
      <c r="AJ54" s="454"/>
      <c r="AK54" s="454"/>
      <c r="AL54" s="454"/>
      <c r="AM54" s="454"/>
      <c r="AN54" s="454"/>
      <c r="AO54" s="454"/>
      <c r="AP54" s="454"/>
      <c r="AQ54" s="454"/>
      <c r="AR54" s="455"/>
      <c r="AS54" s="453" t="s">
        <v>89</v>
      </c>
      <c r="AT54" s="454"/>
      <c r="AU54" s="454"/>
      <c r="AV54" s="454"/>
      <c r="AW54" s="454"/>
      <c r="AX54" s="454"/>
      <c r="AY54" s="454"/>
      <c r="AZ54" s="454"/>
      <c r="BA54" s="455"/>
    </row>
    <row r="55" spans="2:54" s="38" customFormat="1" ht="15" customHeight="1" x14ac:dyDescent="0.4">
      <c r="C55" s="456" t="s">
        <v>90</v>
      </c>
      <c r="D55" s="457"/>
      <c r="E55" s="457"/>
      <c r="F55" s="457"/>
      <c r="G55" s="457"/>
      <c r="H55" s="457"/>
      <c r="I55" s="457"/>
      <c r="J55" s="457"/>
      <c r="K55" s="457"/>
      <c r="L55" s="457"/>
      <c r="M55" s="457"/>
      <c r="N55" s="457"/>
      <c r="O55" s="457"/>
      <c r="P55" s="458"/>
      <c r="Q55" s="457" t="s">
        <v>91</v>
      </c>
      <c r="R55" s="457"/>
      <c r="S55" s="457"/>
      <c r="T55" s="457"/>
      <c r="U55" s="457"/>
      <c r="V55" s="457"/>
      <c r="W55" s="459"/>
      <c r="X55" s="456" t="s">
        <v>90</v>
      </c>
      <c r="Y55" s="457"/>
      <c r="Z55" s="457"/>
      <c r="AA55" s="457"/>
      <c r="AB55" s="457"/>
      <c r="AC55" s="457"/>
      <c r="AD55" s="457"/>
      <c r="AE55" s="457"/>
      <c r="AF55" s="457"/>
      <c r="AG55" s="457"/>
      <c r="AH55" s="457"/>
      <c r="AI55" s="457"/>
      <c r="AJ55" s="457"/>
      <c r="AK55" s="458"/>
      <c r="AL55" s="595" t="s">
        <v>91</v>
      </c>
      <c r="AM55" s="457"/>
      <c r="AN55" s="457"/>
      <c r="AO55" s="457"/>
      <c r="AP55" s="457"/>
      <c r="AQ55" s="457"/>
      <c r="AR55" s="459"/>
      <c r="AS55" s="538"/>
      <c r="AT55" s="539"/>
      <c r="AU55" s="539"/>
      <c r="AV55" s="539"/>
      <c r="AW55" s="539"/>
      <c r="AX55" s="539"/>
      <c r="AY55" s="539"/>
      <c r="AZ55" s="539"/>
      <c r="BA55" s="540"/>
    </row>
    <row r="56" spans="2:54" s="38" customFormat="1" ht="15" customHeight="1" x14ac:dyDescent="0.4">
      <c r="C56" s="492" t="s">
        <v>92</v>
      </c>
      <c r="D56" s="493"/>
      <c r="E56" s="493"/>
      <c r="F56" s="493"/>
      <c r="G56" s="493"/>
      <c r="H56" s="493"/>
      <c r="I56" s="493"/>
      <c r="J56" s="493"/>
      <c r="K56" s="493"/>
      <c r="L56" s="493"/>
      <c r="M56" s="493"/>
      <c r="N56" s="493"/>
      <c r="O56" s="493"/>
      <c r="P56" s="494"/>
      <c r="Q56" s="490">
        <f>X50+X16</f>
        <v>281300</v>
      </c>
      <c r="R56" s="490"/>
      <c r="S56" s="490"/>
      <c r="T56" s="490"/>
      <c r="U56" s="490"/>
      <c r="V56" s="490"/>
      <c r="W56" s="491"/>
      <c r="X56" s="492" t="s">
        <v>65</v>
      </c>
      <c r="Y56" s="493"/>
      <c r="Z56" s="493"/>
      <c r="AA56" s="493"/>
      <c r="AB56" s="493"/>
      <c r="AC56" s="493"/>
      <c r="AD56" s="493"/>
      <c r="AE56" s="493"/>
      <c r="AF56" s="493"/>
      <c r="AG56" s="493"/>
      <c r="AH56" s="493"/>
      <c r="AI56" s="493"/>
      <c r="AJ56" s="493"/>
      <c r="AK56" s="494"/>
      <c r="AL56" s="490">
        <f>X16</f>
        <v>150000</v>
      </c>
      <c r="AM56" s="490"/>
      <c r="AN56" s="490"/>
      <c r="AO56" s="490"/>
      <c r="AP56" s="490"/>
      <c r="AQ56" s="490"/>
      <c r="AR56" s="491"/>
      <c r="AS56" s="541"/>
      <c r="AT56" s="542"/>
      <c r="AU56" s="542"/>
      <c r="AV56" s="542"/>
      <c r="AW56" s="542"/>
      <c r="AX56" s="542"/>
      <c r="AY56" s="542"/>
      <c r="AZ56" s="542"/>
      <c r="BA56" s="543"/>
    </row>
    <row r="57" spans="2:54" ht="15" customHeight="1" x14ac:dyDescent="0.4">
      <c r="C57" s="492" t="s">
        <v>94</v>
      </c>
      <c r="D57" s="493"/>
      <c r="E57" s="493"/>
      <c r="F57" s="493"/>
      <c r="G57" s="493"/>
      <c r="H57" s="493"/>
      <c r="I57" s="493"/>
      <c r="J57" s="493"/>
      <c r="K57" s="493"/>
      <c r="L57" s="493"/>
      <c r="M57" s="493"/>
      <c r="N57" s="493"/>
      <c r="O57" s="493"/>
      <c r="P57" s="494"/>
      <c r="Q57" s="490">
        <f>AB50+AB16</f>
        <v>16200</v>
      </c>
      <c r="R57" s="490"/>
      <c r="S57" s="490"/>
      <c r="T57" s="490"/>
      <c r="U57" s="490"/>
      <c r="V57" s="490"/>
      <c r="W57" s="491"/>
      <c r="X57" s="492" t="s">
        <v>232</v>
      </c>
      <c r="Y57" s="493"/>
      <c r="Z57" s="493"/>
      <c r="AA57" s="493"/>
      <c r="AB57" s="493"/>
      <c r="AC57" s="493"/>
      <c r="AD57" s="493"/>
      <c r="AE57" s="493"/>
      <c r="AF57" s="493"/>
      <c r="AG57" s="493"/>
      <c r="AH57" s="493"/>
      <c r="AI57" s="493"/>
      <c r="AJ57" s="493"/>
      <c r="AK57" s="494"/>
      <c r="AL57" s="490">
        <f>X50</f>
        <v>131300</v>
      </c>
      <c r="AM57" s="490"/>
      <c r="AN57" s="490"/>
      <c r="AO57" s="490"/>
      <c r="AP57" s="490"/>
      <c r="AQ57" s="490"/>
      <c r="AR57" s="491"/>
      <c r="AS57" s="541"/>
      <c r="AT57" s="542"/>
      <c r="AU57" s="542"/>
      <c r="AV57" s="542"/>
      <c r="AW57" s="542"/>
      <c r="AX57" s="542"/>
      <c r="AY57" s="542"/>
      <c r="AZ57" s="542"/>
      <c r="BA57" s="543"/>
      <c r="BB57" s="94"/>
    </row>
    <row r="58" spans="2:54" ht="15" customHeight="1" x14ac:dyDescent="0.4">
      <c r="C58" s="523" t="s">
        <v>13</v>
      </c>
      <c r="D58" s="524"/>
      <c r="E58" s="524"/>
      <c r="F58" s="524"/>
      <c r="G58" s="524"/>
      <c r="H58" s="524"/>
      <c r="I58" s="524"/>
      <c r="J58" s="524"/>
      <c r="K58" s="524"/>
      <c r="L58" s="524"/>
      <c r="M58" s="524"/>
      <c r="N58" s="524"/>
      <c r="O58" s="524"/>
      <c r="P58" s="525"/>
      <c r="Q58" s="526">
        <f>AF50</f>
        <v>0</v>
      </c>
      <c r="R58" s="526"/>
      <c r="S58" s="526"/>
      <c r="T58" s="526"/>
      <c r="U58" s="526"/>
      <c r="V58" s="526"/>
      <c r="W58" s="527"/>
      <c r="X58" s="523"/>
      <c r="Y58" s="524"/>
      <c r="Z58" s="524"/>
      <c r="AA58" s="524"/>
      <c r="AB58" s="524"/>
      <c r="AC58" s="524"/>
      <c r="AD58" s="524"/>
      <c r="AE58" s="524"/>
      <c r="AF58" s="524"/>
      <c r="AG58" s="524"/>
      <c r="AH58" s="524"/>
      <c r="AI58" s="524"/>
      <c r="AJ58" s="524"/>
      <c r="AK58" s="525"/>
      <c r="AL58" s="63"/>
      <c r="AM58" s="63"/>
      <c r="AN58" s="63"/>
      <c r="AO58" s="63"/>
      <c r="AP58" s="63"/>
      <c r="AQ58" s="63"/>
      <c r="AR58" s="71"/>
      <c r="AS58" s="544"/>
      <c r="AT58" s="545"/>
      <c r="AU58" s="545"/>
      <c r="AV58" s="545"/>
      <c r="AW58" s="545"/>
      <c r="AX58" s="545"/>
      <c r="AY58" s="545"/>
      <c r="AZ58" s="545"/>
      <c r="BA58" s="546"/>
      <c r="BB58" s="94"/>
    </row>
    <row r="59" spans="2:54" ht="15" customHeight="1" x14ac:dyDescent="0.4">
      <c r="C59" s="528" t="s">
        <v>95</v>
      </c>
      <c r="D59" s="529"/>
      <c r="E59" s="529"/>
      <c r="F59" s="529"/>
      <c r="G59" s="529"/>
      <c r="H59" s="529"/>
      <c r="I59" s="529"/>
      <c r="J59" s="529"/>
      <c r="K59" s="529"/>
      <c r="L59" s="529"/>
      <c r="M59" s="529"/>
      <c r="N59" s="529"/>
      <c r="O59" s="529"/>
      <c r="P59" s="530"/>
      <c r="Q59" s="531">
        <f>SUM(Q56:W58)</f>
        <v>297500</v>
      </c>
      <c r="R59" s="531"/>
      <c r="S59" s="531"/>
      <c r="T59" s="531"/>
      <c r="U59" s="531"/>
      <c r="V59" s="531"/>
      <c r="W59" s="532"/>
      <c r="X59" s="528" t="s">
        <v>96</v>
      </c>
      <c r="Y59" s="529"/>
      <c r="Z59" s="529"/>
      <c r="AA59" s="529"/>
      <c r="AB59" s="529"/>
      <c r="AC59" s="529"/>
      <c r="AD59" s="529"/>
      <c r="AE59" s="529"/>
      <c r="AF59" s="529"/>
      <c r="AG59" s="529"/>
      <c r="AH59" s="529"/>
      <c r="AI59" s="529"/>
      <c r="AJ59" s="529"/>
      <c r="AK59" s="530"/>
      <c r="AL59" s="592">
        <f>SUM(AL56:AR58)</f>
        <v>281300</v>
      </c>
      <c r="AM59" s="593"/>
      <c r="AN59" s="593"/>
      <c r="AO59" s="593"/>
      <c r="AP59" s="593"/>
      <c r="AQ59" s="593"/>
      <c r="AR59" s="594"/>
      <c r="AS59" s="536">
        <f>Q59-AL59</f>
        <v>16200</v>
      </c>
      <c r="AT59" s="536"/>
      <c r="AU59" s="536"/>
      <c r="AV59" s="536"/>
      <c r="AW59" s="536"/>
      <c r="AX59" s="536"/>
      <c r="AY59" s="536"/>
      <c r="AZ59" s="536"/>
      <c r="BA59" s="537"/>
      <c r="BB59" s="94"/>
    </row>
    <row r="60" spans="2:54" s="37" customFormat="1" ht="5.25" customHeight="1" x14ac:dyDescent="0.4">
      <c r="C60" s="41"/>
      <c r="D60" s="41"/>
      <c r="E60" s="41"/>
      <c r="F60" s="41"/>
      <c r="G60" s="41"/>
      <c r="H60" s="41"/>
      <c r="I60" s="41"/>
      <c r="J60" s="41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</row>
  </sheetData>
  <mergeCells count="202">
    <mergeCell ref="AN13:BA14"/>
    <mergeCell ref="AS55:BA58"/>
    <mergeCell ref="AF8:AI49"/>
    <mergeCell ref="C58:P58"/>
    <mergeCell ref="Q58:W58"/>
    <mergeCell ref="X58:AK58"/>
    <mergeCell ref="C59:P59"/>
    <mergeCell ref="Q59:W59"/>
    <mergeCell ref="X59:AK59"/>
    <mergeCell ref="AL59:AR59"/>
    <mergeCell ref="AS59:BA59"/>
    <mergeCell ref="D11:L12"/>
    <mergeCell ref="M11:P12"/>
    <mergeCell ref="Q11:T12"/>
    <mergeCell ref="U11:U12"/>
    <mergeCell ref="V11:W12"/>
    <mergeCell ref="X11:AA12"/>
    <mergeCell ref="AN11:BA12"/>
    <mergeCell ref="C55:P55"/>
    <mergeCell ref="Q55:W55"/>
    <mergeCell ref="X55:AK55"/>
    <mergeCell ref="AL55:AR55"/>
    <mergeCell ref="C56:P56"/>
    <mergeCell ref="Q56:W56"/>
    <mergeCell ref="D9:L10"/>
    <mergeCell ref="M9:P10"/>
    <mergeCell ref="Q9:T10"/>
    <mergeCell ref="U9:U10"/>
    <mergeCell ref="V9:W10"/>
    <mergeCell ref="X9:AA10"/>
    <mergeCell ref="AN9:BA10"/>
    <mergeCell ref="C8:L8"/>
    <mergeCell ref="M8:P8"/>
    <mergeCell ref="Q8:T8"/>
    <mergeCell ref="V8:W8"/>
    <mergeCell ref="X8:AA8"/>
    <mergeCell ref="AJ8:AL8"/>
    <mergeCell ref="AN8:BA8"/>
    <mergeCell ref="AJ9:AL9"/>
    <mergeCell ref="AK10:AM10"/>
    <mergeCell ref="X56:AK56"/>
    <mergeCell ref="AL56:AR56"/>
    <mergeCell ref="C57:P57"/>
    <mergeCell ref="Q57:W57"/>
    <mergeCell ref="X57:AK57"/>
    <mergeCell ref="AL57:AR57"/>
    <mergeCell ref="C50:L50"/>
    <mergeCell ref="M50:P50"/>
    <mergeCell ref="Q50:W50"/>
    <mergeCell ref="X50:AA50"/>
    <mergeCell ref="AB50:AE50"/>
    <mergeCell ref="AF50:AI50"/>
    <mergeCell ref="AJ50:AM50"/>
    <mergeCell ref="AN50:BA50"/>
    <mergeCell ref="C54:W54"/>
    <mergeCell ref="X54:AR54"/>
    <mergeCell ref="AS54:BA54"/>
    <mergeCell ref="M46:P46"/>
    <mergeCell ref="Q46:T46"/>
    <mergeCell ref="V46:W46"/>
    <mergeCell ref="X46:AA46"/>
    <mergeCell ref="AB46:AE46"/>
    <mergeCell ref="AJ46:AM46"/>
    <mergeCell ref="AN46:AR46"/>
    <mergeCell ref="AS46:BA46"/>
    <mergeCell ref="M47:P47"/>
    <mergeCell ref="Q47:T47"/>
    <mergeCell ref="V47:W47"/>
    <mergeCell ref="X47:AA47"/>
    <mergeCell ref="AB47:AE47"/>
    <mergeCell ref="AJ47:AM47"/>
    <mergeCell ref="AN47:AR47"/>
    <mergeCell ref="AS47:BA47"/>
    <mergeCell ref="AN43:AR43"/>
    <mergeCell ref="AS43:BA43"/>
    <mergeCell ref="X44:AA44"/>
    <mergeCell ref="AJ44:AM44"/>
    <mergeCell ref="AN44:AR44"/>
    <mergeCell ref="AS44:BA44"/>
    <mergeCell ref="M45:P45"/>
    <mergeCell ref="Q45:T45"/>
    <mergeCell ref="V45:W45"/>
    <mergeCell ref="X45:AA45"/>
    <mergeCell ref="AB45:AE45"/>
    <mergeCell ref="AJ45:AM45"/>
    <mergeCell ref="AN45:AR45"/>
    <mergeCell ref="AS45:BA45"/>
    <mergeCell ref="M40:P40"/>
    <mergeCell ref="Q40:T40"/>
    <mergeCell ref="V40:W40"/>
    <mergeCell ref="X40:AA40"/>
    <mergeCell ref="AB40:AE40"/>
    <mergeCell ref="AJ40:AM40"/>
    <mergeCell ref="AN40:AR40"/>
    <mergeCell ref="AS40:BA40"/>
    <mergeCell ref="AN42:BA42"/>
    <mergeCell ref="AN37:BA37"/>
    <mergeCell ref="AN38:AR38"/>
    <mergeCell ref="AS38:BA38"/>
    <mergeCell ref="M39:P39"/>
    <mergeCell ref="Q39:T39"/>
    <mergeCell ref="V39:W39"/>
    <mergeCell ref="X39:AA39"/>
    <mergeCell ref="AB39:AE39"/>
    <mergeCell ref="AJ39:AM39"/>
    <mergeCell ref="AN39:AR39"/>
    <mergeCell ref="AS39:BA39"/>
    <mergeCell ref="M34:P34"/>
    <mergeCell ref="Q34:T34"/>
    <mergeCell ref="V34:W34"/>
    <mergeCell ref="X34:AA34"/>
    <mergeCell ref="AB34:AE34"/>
    <mergeCell ref="AJ34:AM34"/>
    <mergeCell ref="AN34:BA34"/>
    <mergeCell ref="M35:P35"/>
    <mergeCell ref="Q35:T35"/>
    <mergeCell ref="V35:W35"/>
    <mergeCell ref="X35:AA35"/>
    <mergeCell ref="AB35:AE35"/>
    <mergeCell ref="AJ35:AM35"/>
    <mergeCell ref="AN35:BA35"/>
    <mergeCell ref="M28:P28"/>
    <mergeCell ref="Q28:T28"/>
    <mergeCell ref="V28:W28"/>
    <mergeCell ref="X28:AA28"/>
    <mergeCell ref="AB28:AE28"/>
    <mergeCell ref="AJ28:AM28"/>
    <mergeCell ref="AN28:AR28"/>
    <mergeCell ref="AS28:BA28"/>
    <mergeCell ref="M29:P29"/>
    <mergeCell ref="Q29:T29"/>
    <mergeCell ref="V29:W29"/>
    <mergeCell ref="X29:AA29"/>
    <mergeCell ref="AB29:AE29"/>
    <mergeCell ref="AJ29:AM29"/>
    <mergeCell ref="AN29:AR29"/>
    <mergeCell ref="AS29:BA29"/>
    <mergeCell ref="X26:AA26"/>
    <mergeCell ref="AJ26:AM26"/>
    <mergeCell ref="AN26:AR26"/>
    <mergeCell ref="AS26:BA26"/>
    <mergeCell ref="M27:P27"/>
    <mergeCell ref="Q27:T27"/>
    <mergeCell ref="V27:W27"/>
    <mergeCell ref="X27:AA27"/>
    <mergeCell ref="AB27:AE27"/>
    <mergeCell ref="AJ27:AM27"/>
    <mergeCell ref="AN27:AR27"/>
    <mergeCell ref="AS27:BA27"/>
    <mergeCell ref="M23:P23"/>
    <mergeCell ref="Q23:T23"/>
    <mergeCell ref="V23:W23"/>
    <mergeCell ref="X23:AA23"/>
    <mergeCell ref="AB23:AE23"/>
    <mergeCell ref="AJ23:AM23"/>
    <mergeCell ref="AN23:AR23"/>
    <mergeCell ref="AS23:BA23"/>
    <mergeCell ref="AN25:BA25"/>
    <mergeCell ref="AN16:BA16"/>
    <mergeCell ref="C18:L18"/>
    <mergeCell ref="AN20:BA20"/>
    <mergeCell ref="BH20:BU20"/>
    <mergeCell ref="AN21:AR21"/>
    <mergeCell ref="AS21:BA21"/>
    <mergeCell ref="BH21:BL21"/>
    <mergeCell ref="BM21:BU21"/>
    <mergeCell ref="M22:P22"/>
    <mergeCell ref="Q22:T22"/>
    <mergeCell ref="V22:W22"/>
    <mergeCell ref="X22:AA22"/>
    <mergeCell ref="AB22:AE22"/>
    <mergeCell ref="AJ22:AM22"/>
    <mergeCell ref="AN22:AR22"/>
    <mergeCell ref="AS22:BA22"/>
    <mergeCell ref="AJ11:AL11"/>
    <mergeCell ref="AK12:AM12"/>
    <mergeCell ref="AJ13:AL13"/>
    <mergeCell ref="AK14:AM14"/>
    <mergeCell ref="C16:L16"/>
    <mergeCell ref="M16:P16"/>
    <mergeCell ref="Q16:W16"/>
    <mergeCell ref="X16:AA16"/>
    <mergeCell ref="AB16:AE16"/>
    <mergeCell ref="AJ16:AM16"/>
    <mergeCell ref="D13:L14"/>
    <mergeCell ref="M13:P14"/>
    <mergeCell ref="Q13:T14"/>
    <mergeCell ref="U13:U14"/>
    <mergeCell ref="V13:W14"/>
    <mergeCell ref="X13:AA14"/>
    <mergeCell ref="B1:E1"/>
    <mergeCell ref="B2:BB2"/>
    <mergeCell ref="C6:W6"/>
    <mergeCell ref="X6:AI6"/>
    <mergeCell ref="C7:L7"/>
    <mergeCell ref="M7:P7"/>
    <mergeCell ref="Q7:W7"/>
    <mergeCell ref="X7:AA7"/>
    <mergeCell ref="AB7:AE7"/>
    <mergeCell ref="AF7:AI7"/>
    <mergeCell ref="AJ6:AM7"/>
    <mergeCell ref="AN6:BA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入力シート</vt:lpstr>
      <vt:lpstr>別紙（1-1）</vt:lpstr>
      <vt:lpstr>別紙（1-2）</vt:lpstr>
      <vt:lpstr>入力シート!Print_Area</vt:lpstr>
      <vt:lpstr>'別紙（1-1）'!Print_Area</vt:lpstr>
      <vt:lpstr>'別紙（1-2）'!Print_Area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cp:lastPrinted>2022-05-23T04:20:50Z</cp:lastPrinted>
  <dcterms:created xsi:type="dcterms:W3CDTF">2020-12-14T04:29:59Z</dcterms:created>
  <dcterms:modified xsi:type="dcterms:W3CDTF">2022-05-31T05:34:51Z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2022-05-29T15:30:24Z</vt:filetime>
  </property>
</Properties>
</file>