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201007 総務省行政管理局ヒア\02_作業中フォルダ(保存期間1年未満)\03_指導班\対策係\★２\02. 補助金執行\10. 社会復帰促進（R4年度～）\R5\01_公募\HP掲載\公募資料一式\【国交省確認後】事務局修正様式\"/>
    </mc:Choice>
  </mc:AlternateContent>
  <bookViews>
    <workbookView xWindow="0" yWindow="0" windowWidth="20490" windowHeight="7530"/>
  </bookViews>
  <sheets>
    <sheet name="入力シート" sheetId="2" r:id="rId1"/>
    <sheet name="別紙（1-1）" sheetId="3" r:id="rId2"/>
    <sheet name="別紙（1-2）" sheetId="5" r:id="rId3"/>
  </sheets>
  <externalReferences>
    <externalReference r:id="rId4"/>
  </externalReferences>
  <definedNames>
    <definedName name="_xlnm._FilterDatabase" localSheetId="0" hidden="1">入力シート!$B$17:$R$38</definedName>
    <definedName name="_xlnm.Print_Area" localSheetId="0">入力シート!$A$1:$BO$144</definedName>
    <definedName name="_xlnm.Print_Area" localSheetId="1">'別紙（1-1）'!$B$1:$BB$100</definedName>
    <definedName name="_xlnm.Print_Area" localSheetId="2">'別紙（1-2）'!$B$1:$BB$94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7" i="2" l="1"/>
  <c r="T128" i="2" l="1"/>
  <c r="AB128" i="2" s="1"/>
  <c r="V56" i="5" l="1"/>
  <c r="AL90" i="5"/>
  <c r="M81" i="5" l="1"/>
  <c r="X81" i="5" s="1"/>
  <c r="M80" i="5"/>
  <c r="X80" i="5" s="1"/>
  <c r="Q81" i="5"/>
  <c r="Q80" i="5"/>
  <c r="Q79" i="5"/>
  <c r="AJ134" i="2"/>
  <c r="AJ135" i="2"/>
  <c r="AJ136" i="2"/>
  <c r="V79" i="5"/>
  <c r="AB80" i="5" l="1"/>
  <c r="V53" i="3" l="1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13" i="3"/>
  <c r="V15" i="3"/>
  <c r="V17" i="3"/>
  <c r="AL91" i="3" l="1"/>
  <c r="Q91" i="3"/>
  <c r="V81" i="5" l="1"/>
  <c r="U81" i="5" s="1"/>
  <c r="V80" i="5"/>
  <c r="U80" i="5" s="1"/>
  <c r="U79" i="5"/>
  <c r="V74" i="5"/>
  <c r="U74" i="5" s="1"/>
  <c r="V73" i="5"/>
  <c r="U73" i="5" s="1"/>
  <c r="V69" i="5"/>
  <c r="U69" i="5" s="1"/>
  <c r="V68" i="5"/>
  <c r="U68" i="5" s="1"/>
  <c r="Q68" i="5"/>
  <c r="V63" i="5"/>
  <c r="U63" i="5" s="1"/>
  <c r="V62" i="5"/>
  <c r="U62" i="5" s="1"/>
  <c r="V61" i="5"/>
  <c r="U61" i="5" s="1"/>
  <c r="V57" i="5"/>
  <c r="U57" i="5" s="1"/>
  <c r="U56" i="5"/>
  <c r="AN53" i="3" l="1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V34" i="3"/>
  <c r="Q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34" i="3"/>
  <c r="X33" i="3" s="1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96" i="2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34" i="3"/>
  <c r="U47" i="5"/>
  <c r="AB63" i="5"/>
  <c r="AB62" i="5"/>
  <c r="AJ47" i="5"/>
  <c r="AN47" i="5" s="1"/>
  <c r="AJ45" i="5"/>
  <c r="AJ43" i="5"/>
  <c r="AN43" i="5" s="1"/>
  <c r="AJ41" i="5"/>
  <c r="AK42" i="5" s="1"/>
  <c r="AJ39" i="5"/>
  <c r="AJ37" i="5"/>
  <c r="AN37" i="5" s="1"/>
  <c r="AJ35" i="5"/>
  <c r="AN35" i="5" s="1"/>
  <c r="AJ33" i="5"/>
  <c r="AN33" i="5" s="1"/>
  <c r="AJ31" i="5"/>
  <c r="AJ29" i="5"/>
  <c r="AN29" i="5" s="1"/>
  <c r="AJ27" i="5"/>
  <c r="AN27" i="5" s="1"/>
  <c r="AJ25" i="5"/>
  <c r="AN25" i="5" s="1"/>
  <c r="AJ23" i="5"/>
  <c r="AK24" i="5" s="1"/>
  <c r="AJ21" i="5"/>
  <c r="AN21" i="5" s="1"/>
  <c r="AJ19" i="5"/>
  <c r="AN19" i="5" s="1"/>
  <c r="AJ17" i="5"/>
  <c r="AN17" i="5" s="1"/>
  <c r="AK48" i="5"/>
  <c r="AK46" i="5"/>
  <c r="AK40" i="5"/>
  <c r="AK34" i="5"/>
  <c r="AK32" i="5"/>
  <c r="AK30" i="5"/>
  <c r="AK28" i="5"/>
  <c r="AK16" i="5"/>
  <c r="AJ15" i="5"/>
  <c r="AN15" i="5"/>
  <c r="AN23" i="5"/>
  <c r="AN31" i="5"/>
  <c r="AN39" i="5"/>
  <c r="AN45" i="5"/>
  <c r="AJ13" i="5"/>
  <c r="AK14" i="5" s="1"/>
  <c r="AJ11" i="5"/>
  <c r="AJ9" i="5"/>
  <c r="D47" i="5"/>
  <c r="D45" i="5"/>
  <c r="D43" i="5"/>
  <c r="D41" i="5"/>
  <c r="D39" i="5"/>
  <c r="D37" i="5"/>
  <c r="D35" i="5"/>
  <c r="D33" i="5"/>
  <c r="D31" i="5"/>
  <c r="D29" i="5"/>
  <c r="D27" i="5"/>
  <c r="D25" i="5"/>
  <c r="D23" i="5"/>
  <c r="D21" i="5"/>
  <c r="D19" i="5"/>
  <c r="D17" i="5"/>
  <c r="D15" i="5"/>
  <c r="D13" i="5"/>
  <c r="D11" i="5"/>
  <c r="D9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U43" i="5"/>
  <c r="U45" i="5"/>
  <c r="M15" i="5"/>
  <c r="X15" i="5" s="1"/>
  <c r="M17" i="5"/>
  <c r="X17" i="5" s="1"/>
  <c r="M19" i="5"/>
  <c r="X19" i="5" s="1"/>
  <c r="M21" i="5"/>
  <c r="X21" i="5" s="1"/>
  <c r="M23" i="5"/>
  <c r="X23" i="5" s="1"/>
  <c r="M25" i="5"/>
  <c r="X25" i="5" s="1"/>
  <c r="M27" i="5"/>
  <c r="X27" i="5" s="1"/>
  <c r="M29" i="5"/>
  <c r="X29" i="5" s="1"/>
  <c r="M31" i="5"/>
  <c r="X31" i="5" s="1"/>
  <c r="M33" i="5"/>
  <c r="X33" i="5" s="1"/>
  <c r="M35" i="5"/>
  <c r="X35" i="5" s="1"/>
  <c r="M37" i="5"/>
  <c r="X37" i="5" s="1"/>
  <c r="M39" i="5"/>
  <c r="X39" i="5" s="1"/>
  <c r="M41" i="5"/>
  <c r="X41" i="5" s="1"/>
  <c r="M43" i="5"/>
  <c r="X43" i="5" s="1"/>
  <c r="M45" i="5"/>
  <c r="X45" i="5" s="1"/>
  <c r="M47" i="5"/>
  <c r="X47" i="5" s="1"/>
  <c r="AB81" i="5"/>
  <c r="U47" i="3" l="1"/>
  <c r="AB47" i="3"/>
  <c r="U39" i="3"/>
  <c r="AB39" i="3"/>
  <c r="U50" i="3"/>
  <c r="AB50" i="3"/>
  <c r="U42" i="3"/>
  <c r="AB42" i="3"/>
  <c r="U53" i="3"/>
  <c r="AB53" i="3"/>
  <c r="U49" i="3"/>
  <c r="AB49" i="3"/>
  <c r="U45" i="3"/>
  <c r="AB45" i="3"/>
  <c r="U41" i="3"/>
  <c r="AB41" i="3"/>
  <c r="U37" i="3"/>
  <c r="AB37" i="3"/>
  <c r="U51" i="3"/>
  <c r="AB51" i="3"/>
  <c r="U43" i="3"/>
  <c r="AB43" i="3"/>
  <c r="U35" i="3"/>
  <c r="AB35" i="3"/>
  <c r="U34" i="3"/>
  <c r="AB34" i="3"/>
  <c r="U46" i="3"/>
  <c r="AB46" i="3"/>
  <c r="U38" i="3"/>
  <c r="AB38" i="3"/>
  <c r="U52" i="3"/>
  <c r="AB52" i="3"/>
  <c r="U48" i="3"/>
  <c r="AB48" i="3"/>
  <c r="U44" i="3"/>
  <c r="AB44" i="3"/>
  <c r="U40" i="3"/>
  <c r="AB40" i="3"/>
  <c r="U36" i="3"/>
  <c r="AB36" i="3"/>
  <c r="AK20" i="5"/>
  <c r="AK22" i="5"/>
  <c r="AK44" i="5"/>
  <c r="AN41" i="5"/>
  <c r="AK38" i="5"/>
  <c r="AK36" i="5"/>
  <c r="AK26" i="5"/>
  <c r="AK18" i="5"/>
  <c r="AK10" i="5"/>
  <c r="AK12" i="5"/>
  <c r="AF84" i="5" l="1"/>
  <c r="Q92" i="5" s="1"/>
  <c r="AS81" i="5"/>
  <c r="AN81" i="5"/>
  <c r="AJ81" i="5"/>
  <c r="D81" i="5"/>
  <c r="AS80" i="5"/>
  <c r="AN80" i="5"/>
  <c r="AJ80" i="5"/>
  <c r="D80" i="5"/>
  <c r="AS79" i="5"/>
  <c r="AN79" i="5"/>
  <c r="AJ79" i="5"/>
  <c r="AB79" i="5"/>
  <c r="M79" i="5"/>
  <c r="D79" i="5"/>
  <c r="D78" i="5"/>
  <c r="AS74" i="5"/>
  <c r="AN74" i="5"/>
  <c r="AJ74" i="5"/>
  <c r="AB74" i="5"/>
  <c r="Q74" i="5"/>
  <c r="M74" i="5"/>
  <c r="D74" i="5"/>
  <c r="AS73" i="5"/>
  <c r="AN73" i="5"/>
  <c r="AJ73" i="5"/>
  <c r="AB73" i="5"/>
  <c r="D73" i="5"/>
  <c r="AJ69" i="5"/>
  <c r="AB69" i="5"/>
  <c r="D69" i="5"/>
  <c r="AJ68" i="5"/>
  <c r="AB68" i="5"/>
  <c r="D68" i="5"/>
  <c r="D67" i="5"/>
  <c r="AS63" i="5"/>
  <c r="AN63" i="5"/>
  <c r="AJ63" i="5"/>
  <c r="D63" i="5"/>
  <c r="AS62" i="5"/>
  <c r="AN62" i="5"/>
  <c r="AJ62" i="5"/>
  <c r="D62" i="5"/>
  <c r="AS61" i="5"/>
  <c r="AN61" i="5"/>
  <c r="AJ61" i="5"/>
  <c r="AB61" i="5"/>
  <c r="D61" i="5"/>
  <c r="D60" i="5"/>
  <c r="AS57" i="5"/>
  <c r="AN57" i="5"/>
  <c r="AJ57" i="5"/>
  <c r="AB57" i="5"/>
  <c r="D57" i="5"/>
  <c r="AS56" i="5"/>
  <c r="AN56" i="5"/>
  <c r="AJ56" i="5"/>
  <c r="AB56" i="5"/>
  <c r="D56" i="5"/>
  <c r="D55" i="5"/>
  <c r="AB50" i="5"/>
  <c r="AN13" i="5"/>
  <c r="U13" i="5"/>
  <c r="AN11" i="5"/>
  <c r="U11" i="5"/>
  <c r="AN9" i="5"/>
  <c r="X9" i="5"/>
  <c r="U9" i="5"/>
  <c r="M9" i="5"/>
  <c r="AJ8" i="5"/>
  <c r="AU100" i="3"/>
  <c r="AP100" i="3"/>
  <c r="AK100" i="3"/>
  <c r="AC100" i="3"/>
  <c r="X100" i="3"/>
  <c r="S100" i="3"/>
  <c r="K100" i="3"/>
  <c r="AU99" i="3"/>
  <c r="AP99" i="3"/>
  <c r="AK99" i="3"/>
  <c r="AC99" i="3"/>
  <c r="X99" i="3"/>
  <c r="S99" i="3"/>
  <c r="K99" i="3"/>
  <c r="K97" i="3"/>
  <c r="K96" i="3"/>
  <c r="M80" i="3"/>
  <c r="C80" i="3"/>
  <c r="M78" i="3"/>
  <c r="M76" i="3"/>
  <c r="M70" i="3"/>
  <c r="M68" i="3"/>
  <c r="M66" i="3"/>
  <c r="AV61" i="3"/>
  <c r="AQ61" i="3"/>
  <c r="D61" i="3"/>
  <c r="AT60" i="3"/>
  <c r="AF55" i="3"/>
  <c r="AS31" i="3"/>
  <c r="AN31" i="3"/>
  <c r="V31" i="3"/>
  <c r="U31" i="3" s="1"/>
  <c r="D31" i="3"/>
  <c r="AS30" i="3"/>
  <c r="AN30" i="3"/>
  <c r="V30" i="3"/>
  <c r="U30" i="3" s="1"/>
  <c r="D30" i="3"/>
  <c r="AW27" i="3"/>
  <c r="AS27" i="3"/>
  <c r="AN27" i="3"/>
  <c r="V27" i="3"/>
  <c r="U27" i="3" s="1"/>
  <c r="D27" i="3"/>
  <c r="AW26" i="3"/>
  <c r="AS26" i="3"/>
  <c r="AN26" i="3"/>
  <c r="V26" i="3"/>
  <c r="U26" i="3" s="1"/>
  <c r="D26" i="3"/>
  <c r="AS23" i="3"/>
  <c r="AN23" i="3"/>
  <c r="D23" i="3"/>
  <c r="AS22" i="3"/>
  <c r="AN22" i="3"/>
  <c r="D22" i="3"/>
  <c r="AS21" i="3"/>
  <c r="AN21" i="3"/>
  <c r="D21" i="3"/>
  <c r="U17" i="3"/>
  <c r="Q17" i="3"/>
  <c r="M17" i="3"/>
  <c r="D17" i="3"/>
  <c r="U15" i="3"/>
  <c r="Q15" i="3"/>
  <c r="M15" i="3"/>
  <c r="D15" i="3"/>
  <c r="U13" i="3"/>
  <c r="Q13" i="3"/>
  <c r="M13" i="3"/>
  <c r="D13" i="3"/>
  <c r="V11" i="3"/>
  <c r="U11" i="3" s="1"/>
  <c r="Q11" i="3"/>
  <c r="M11" i="3"/>
  <c r="D11" i="3"/>
  <c r="V9" i="3"/>
  <c r="U9" i="3" s="1"/>
  <c r="Q9" i="3"/>
  <c r="M9" i="3"/>
  <c r="D9" i="3"/>
  <c r="AJ8" i="3"/>
  <c r="AN136" i="2"/>
  <c r="BH135" i="2"/>
  <c r="BD135" i="2"/>
  <c r="BH134" i="2"/>
  <c r="BD134" i="2"/>
  <c r="BH133" i="2"/>
  <c r="BD133" i="2"/>
  <c r="AJ133" i="2"/>
  <c r="Q61" i="5" s="1"/>
  <c r="AF128" i="2"/>
  <c r="X74" i="5" s="1"/>
  <c r="AB127" i="2"/>
  <c r="Q73" i="5" s="1"/>
  <c r="AV123" i="2"/>
  <c r="M69" i="5" s="1"/>
  <c r="AJ123" i="2"/>
  <c r="Q57" i="5" s="1"/>
  <c r="AV122" i="2"/>
  <c r="AJ122" i="2"/>
  <c r="Q56" i="5" s="1"/>
  <c r="C88" i="2"/>
  <c r="C78" i="3" s="1"/>
  <c r="C86" i="2"/>
  <c r="C76" i="3" s="1"/>
  <c r="BE81" i="2"/>
  <c r="AY81" i="2"/>
  <c r="Q31" i="3" s="1"/>
  <c r="AV81" i="2"/>
  <c r="AJ31" i="3" s="1"/>
  <c r="AG81" i="2"/>
  <c r="AM81" i="2" s="1"/>
  <c r="AD81" i="2"/>
  <c r="BE80" i="2"/>
  <c r="AY80" i="2"/>
  <c r="Q30" i="3" s="1"/>
  <c r="AV80" i="2"/>
  <c r="AJ30" i="3" s="1"/>
  <c r="AG80" i="2"/>
  <c r="AM80" i="2" s="1"/>
  <c r="AD80" i="2"/>
  <c r="D76" i="2"/>
  <c r="D75" i="2"/>
  <c r="BE71" i="2"/>
  <c r="BB71" i="2"/>
  <c r="AJ27" i="3" s="1"/>
  <c r="AS71" i="2"/>
  <c r="Q27" i="3" s="1"/>
  <c r="AG71" i="2"/>
  <c r="AM71" i="2" s="1"/>
  <c r="AD71" i="2"/>
  <c r="AV71" i="2" s="1"/>
  <c r="M27" i="3" s="1"/>
  <c r="BE70" i="2"/>
  <c r="BB70" i="2"/>
  <c r="AJ26" i="3" s="1"/>
  <c r="AS70" i="2"/>
  <c r="Q26" i="3" s="1"/>
  <c r="AG70" i="2"/>
  <c r="AM70" i="2" s="1"/>
  <c r="AD70" i="2"/>
  <c r="AJ70" i="2" s="1"/>
  <c r="C64" i="2"/>
  <c r="C70" i="3" s="1"/>
  <c r="C62" i="2"/>
  <c r="C68" i="3" s="1"/>
  <c r="C60" i="2"/>
  <c r="C66" i="3" s="1"/>
  <c r="BE55" i="2"/>
  <c r="V23" i="3" s="1"/>
  <c r="U23" i="3" s="1"/>
  <c r="AY55" i="2"/>
  <c r="Q23" i="3" s="1"/>
  <c r="AV55" i="2"/>
  <c r="AJ23" i="3" s="1"/>
  <c r="AG55" i="2"/>
  <c r="AM55" i="2" s="1"/>
  <c r="AD55" i="2"/>
  <c r="AJ55" i="2" s="1"/>
  <c r="BE54" i="2"/>
  <c r="V22" i="3" s="1"/>
  <c r="U22" i="3" s="1"/>
  <c r="AY54" i="2"/>
  <c r="Q22" i="3" s="1"/>
  <c r="AV54" i="2"/>
  <c r="AJ22" i="3" s="1"/>
  <c r="AG54" i="2"/>
  <c r="AM54" i="2" s="1"/>
  <c r="AD54" i="2"/>
  <c r="AJ54" i="2" s="1"/>
  <c r="BE53" i="2"/>
  <c r="V21" i="3" s="1"/>
  <c r="U21" i="3" s="1"/>
  <c r="AY53" i="2"/>
  <c r="Q21" i="3" s="1"/>
  <c r="AV53" i="2"/>
  <c r="AJ21" i="3" s="1"/>
  <c r="AG53" i="2"/>
  <c r="AM53" i="2" s="1"/>
  <c r="AD53" i="2"/>
  <c r="AJ53" i="2" s="1"/>
  <c r="AF47" i="2"/>
  <c r="AJ17" i="3" s="1"/>
  <c r="AK18" i="3" s="1"/>
  <c r="AF46" i="2"/>
  <c r="AJ15" i="3" s="1"/>
  <c r="AK16" i="3" s="1"/>
  <c r="AF45" i="2"/>
  <c r="AJ13" i="3" s="1"/>
  <c r="AK14" i="3" s="1"/>
  <c r="AF44" i="2"/>
  <c r="AJ11" i="3" s="1"/>
  <c r="AK12" i="3" s="1"/>
  <c r="AF43" i="2"/>
  <c r="AJ9" i="3" s="1"/>
  <c r="AK10" i="3" s="1"/>
  <c r="C38" i="2"/>
  <c r="P60" i="3" s="1"/>
  <c r="N37" i="2"/>
  <c r="N36" i="2"/>
  <c r="N35" i="2"/>
  <c r="N34" i="2"/>
  <c r="N33" i="2"/>
  <c r="AA32" i="2"/>
  <c r="AG61" i="3" s="1"/>
  <c r="X32" i="2"/>
  <c r="V61" i="3" s="1"/>
  <c r="N32" i="2"/>
  <c r="X31" i="2"/>
  <c r="P61" i="3" s="1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AB84" i="5" l="1"/>
  <c r="Q91" i="5" s="1"/>
  <c r="BB54" i="2"/>
  <c r="M22" i="3" s="1"/>
  <c r="X22" i="3" s="1"/>
  <c r="BB53" i="2"/>
  <c r="M21" i="3" s="1"/>
  <c r="X21" i="3" s="1"/>
  <c r="AF127" i="2"/>
  <c r="X73" i="5" s="1"/>
  <c r="X72" i="5" s="1"/>
  <c r="X84" i="5" s="1"/>
  <c r="AN133" i="2"/>
  <c r="X61" i="5" s="1"/>
  <c r="AN134" i="2"/>
  <c r="AN135" i="2"/>
  <c r="M11" i="5"/>
  <c r="M13" i="5"/>
  <c r="X13" i="5" s="1"/>
  <c r="X13" i="3"/>
  <c r="X15" i="3"/>
  <c r="X79" i="5"/>
  <c r="X9" i="3"/>
  <c r="X11" i="3"/>
  <c r="AN13" i="3"/>
  <c r="AN123" i="2"/>
  <c r="X57" i="5" s="1"/>
  <c r="AP54" i="2"/>
  <c r="AP55" i="2"/>
  <c r="AN122" i="2"/>
  <c r="X56" i="5" s="1"/>
  <c r="N38" i="2"/>
  <c r="AB60" i="3" s="1"/>
  <c r="AP70" i="2"/>
  <c r="AV70" i="2"/>
  <c r="M26" i="3" s="1"/>
  <c r="X26" i="3" s="1"/>
  <c r="X17" i="3"/>
  <c r="AN9" i="3"/>
  <c r="AN17" i="3"/>
  <c r="AN11" i="3"/>
  <c r="X27" i="3"/>
  <c r="AP53" i="2"/>
  <c r="AN15" i="3"/>
  <c r="AA31" i="2"/>
  <c r="AB61" i="3" s="1"/>
  <c r="AJ80" i="2"/>
  <c r="AP80" i="2" s="1"/>
  <c r="Q69" i="5"/>
  <c r="BB55" i="2"/>
  <c r="M23" i="3" s="1"/>
  <c r="AJ71" i="2"/>
  <c r="AP71" i="2" s="1"/>
  <c r="BB80" i="2"/>
  <c r="M30" i="3" s="1"/>
  <c r="X30" i="3" s="1"/>
  <c r="AJ81" i="2"/>
  <c r="AP81" i="2" s="1"/>
  <c r="AZ122" i="2"/>
  <c r="X68" i="5" s="1"/>
  <c r="AZ123" i="2"/>
  <c r="X69" i="5" s="1"/>
  <c r="M56" i="5"/>
  <c r="M57" i="5"/>
  <c r="M63" i="5"/>
  <c r="M68" i="5"/>
  <c r="M73" i="5"/>
  <c r="BB81" i="2"/>
  <c r="M31" i="3" s="1"/>
  <c r="X31" i="3" s="1"/>
  <c r="M61" i="5"/>
  <c r="M62" i="5"/>
  <c r="Q63" i="5"/>
  <c r="Q62" i="5"/>
  <c r="X67" i="5" l="1"/>
  <c r="X55" i="5"/>
  <c r="M84" i="5"/>
  <c r="X78" i="5"/>
  <c r="X63" i="5"/>
  <c r="X62" i="5"/>
  <c r="X8" i="3"/>
  <c r="M50" i="5"/>
  <c r="X11" i="5"/>
  <c r="X50" i="5" s="1"/>
  <c r="X29" i="3"/>
  <c r="X25" i="3"/>
  <c r="AL89" i="3" s="1"/>
  <c r="M55" i="3"/>
  <c r="X23" i="3"/>
  <c r="X20" i="3" s="1"/>
  <c r="AL91" i="5" l="1"/>
  <c r="AL93" i="5" s="1"/>
  <c r="X60" i="5"/>
  <c r="Q90" i="5" s="1"/>
  <c r="AL90" i="3"/>
  <c r="X55" i="3"/>
  <c r="AL87" i="3"/>
  <c r="AL92" i="3" s="1"/>
  <c r="AL88" i="3"/>
  <c r="Q93" i="5" l="1"/>
  <c r="AS93" i="5" s="1"/>
  <c r="Q87" i="3"/>
  <c r="AB55" i="3"/>
  <c r="Q88" i="3" s="1"/>
  <c r="Q92" i="3" l="1"/>
  <c r="AS92" i="3" s="1"/>
</calcChain>
</file>

<file path=xl/comments1.xml><?xml version="1.0" encoding="utf-8"?>
<comments xmlns="http://schemas.openxmlformats.org/spreadsheetml/2006/main">
  <authors>
    <author>ㅤ</author>
  </authors>
  <commentList>
    <comment ref="D47" authorId="0" shapeId="0">
      <text>
        <r>
          <rPr>
            <b/>
            <sz val="9"/>
            <color indexed="81"/>
            <rFont val="Malgun Gothic Semilight"/>
            <family val="3"/>
            <charset val="128"/>
          </rPr>
          <t>雇用予定職員数が５名より多い場合は適宜行挿入等によって追加をお願いします。
なお、「別紙」シートも同様に行挿入による追加をお願いします。</t>
        </r>
      </text>
    </comment>
  </commentList>
</comments>
</file>

<file path=xl/sharedStrings.xml><?xml version="1.0" encoding="utf-8"?>
<sst xmlns="http://schemas.openxmlformats.org/spreadsheetml/2006/main" count="480" uniqueCount="246">
  <si>
    <t>ﾄｳｷｮｳﾄﾁﾖﾀﾞｸｶｽﾐｶﾞｾｷ</t>
  </si>
  <si>
    <t>郵便番号</t>
    <rPh sb="0" eb="2">
      <t>ユウビン</t>
    </rPh>
    <rPh sb="2" eb="4">
      <t>バンゴウ</t>
    </rPh>
    <phoneticPr fontId="2"/>
  </si>
  <si>
    <t>その他の収入</t>
    <rPh sb="2" eb="3">
      <t>タ</t>
    </rPh>
    <rPh sb="4" eb="6">
      <t>シュウニュウ</t>
    </rPh>
    <phoneticPr fontId="2"/>
  </si>
  <si>
    <t>ﾌﾘｶﾞﾅ</t>
  </si>
  <si>
    <t>実施年月</t>
    <rPh sb="0" eb="2">
      <t>ジッシ</t>
    </rPh>
    <rPh sb="2" eb="4">
      <t>ネンゲツ</t>
    </rPh>
    <phoneticPr fontId="2"/>
  </si>
  <si>
    <t>金額</t>
    <rPh sb="0" eb="2">
      <t>キンガク</t>
    </rPh>
    <phoneticPr fontId="2"/>
  </si>
  <si>
    <t>出席者</t>
    <rPh sb="0" eb="3">
      <t>シュッセキシャ</t>
    </rPh>
    <phoneticPr fontId="2"/>
  </si>
  <si>
    <t>申請日</t>
    <rPh sb="0" eb="3">
      <t>シンセイビ</t>
    </rPh>
    <phoneticPr fontId="2"/>
  </si>
  <si>
    <t>延べ日数</t>
    <rPh sb="0" eb="1">
      <t>ノ</t>
    </rPh>
    <rPh sb="2" eb="4">
      <t>ニッスウ</t>
    </rPh>
    <phoneticPr fontId="2"/>
  </si>
  <si>
    <t>型番(図書コード)</t>
    <rPh sb="0" eb="2">
      <t>カタバン</t>
    </rPh>
    <rPh sb="3" eb="5">
      <t>トショ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</si>
  <si>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</si>
  <si>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その他</t>
    <rPh sb="2" eb="3">
      <t>タ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</si>
  <si>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</si>
  <si>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</si>
  <si>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○○病院のご案内</t>
    <rPh sb="2" eb="4">
      <t>ビョウイン</t>
    </rPh>
    <rPh sb="6" eb="8">
      <t>アンナイ</t>
    </rPh>
    <phoneticPr fontId="2"/>
  </si>
  <si>
    <t>住所</t>
    <rPh sb="0" eb="2">
      <t>ジュウショ</t>
    </rPh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</si>
  <si>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</si>
  <si>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計</t>
    <rPh sb="0" eb="1">
      <t>ケイ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</si>
  <si>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</si>
  <si>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口座名義人</t>
    <rPh sb="0" eb="2">
      <t>コウザ</t>
    </rPh>
    <rPh sb="2" eb="5">
      <t>メイギニン</t>
    </rPh>
    <phoneticPr fontId="2"/>
  </si>
  <si>
    <t>（４）-２備品類導入費により導入を予定している備品等の導入理由</t>
    <rPh sb="5" eb="7">
      <t>ビヒン</t>
    </rPh>
    <rPh sb="7" eb="8">
      <t>ルイ</t>
    </rPh>
    <rPh sb="8" eb="10">
      <t>ドウニュウ</t>
    </rPh>
    <rPh sb="10" eb="11">
      <t>ヒ</t>
    </rPh>
    <rPh sb="14" eb="16">
      <t>ドウニュウ</t>
    </rPh>
    <rPh sb="17" eb="19">
      <t>ヨテイ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</si>
  <si>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氏名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</si>
  <si>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</si>
  <si>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担当者①</t>
    <rPh sb="0" eb="3">
      <t>タントウシャ</t>
    </rPh>
    <phoneticPr fontId="2"/>
  </si>
  <si>
    <t>所属</t>
    <rPh sb="0" eb="2">
      <t>ショゾク</t>
    </rPh>
    <phoneticPr fontId="2"/>
  </si>
  <si>
    <t>岡山療護センター</t>
    <rPh sb="0" eb="2">
      <t>オカヤマ</t>
    </rPh>
    <rPh sb="2" eb="4">
      <t>リョウゴ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</si>
  <si>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</si>
  <si>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B</t>
  </si>
  <si>
    <t>国土交通銀行</t>
    <rPh sb="0" eb="2">
      <t>コクド</t>
    </rPh>
    <rPh sb="2" eb="4">
      <t>コウツウ</t>
    </rPh>
    <rPh sb="4" eb="6">
      <t>ギンコウ</t>
    </rPh>
    <phoneticPr fontId="2"/>
  </si>
  <si>
    <t>１．実施を予定している補助対象事業の内容</t>
    <rPh sb="2" eb="4">
      <t>ジッシ</t>
    </rPh>
    <rPh sb="5" eb="7">
      <t>ヨテイ</t>
    </rPh>
    <rPh sb="11" eb="13">
      <t>ホジョ</t>
    </rPh>
    <rPh sb="13" eb="15">
      <t>タイショウ</t>
    </rPh>
    <rPh sb="15" eb="17">
      <t>ジギョウ</t>
    </rPh>
    <rPh sb="18" eb="20">
      <t>ナイヨウ</t>
    </rPh>
    <phoneticPr fontId="2"/>
  </si>
  <si>
    <t>電話番号</t>
    <rPh sb="0" eb="4">
      <t>デンワバンゴウ</t>
    </rPh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</si>
  <si>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</si>
  <si>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</si>
  <si>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氏名ふりがな</t>
    <rPh sb="0" eb="2">
      <t>シメイ</t>
    </rPh>
    <phoneticPr fontId="2"/>
  </si>
  <si>
    <t>預金種別</t>
    <rPh sb="0" eb="2">
      <t>ヨキン</t>
    </rPh>
    <rPh sb="2" eb="4">
      <t>シュベツ</t>
    </rPh>
    <phoneticPr fontId="2"/>
  </si>
  <si>
    <t>積算内訳</t>
    <rPh sb="0" eb="2">
      <t>セキサン</t>
    </rPh>
    <rPh sb="2" eb="4">
      <t>ウチワケ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</si>
  <si>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</si>
  <si>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</si>
  <si>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雇用形態</t>
    <rPh sb="0" eb="2">
      <t>コヨウ</t>
    </rPh>
    <rPh sb="2" eb="4">
      <t>ケイタイ</t>
    </rPh>
    <phoneticPr fontId="2"/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</si>
  <si>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</si>
  <si>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</si>
  <si>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単価</t>
    <rPh sb="0" eb="2">
      <t>タンカ</t>
    </rPh>
    <phoneticPr fontId="2"/>
  </si>
  <si>
    <t>見込み延べ人数</t>
    <rPh sb="0" eb="2">
      <t>ミコ</t>
    </rPh>
    <rPh sb="3" eb="4">
      <t>ノ</t>
    </rPh>
    <rPh sb="5" eb="7">
      <t>ニンズウ</t>
    </rPh>
    <phoneticPr fontId="2"/>
  </si>
  <si>
    <t>講師</t>
    <rPh sb="0" eb="2">
      <t>コウシ</t>
    </rPh>
    <phoneticPr fontId="2"/>
  </si>
  <si>
    <t>備考</t>
    <rPh sb="0" eb="2">
      <t>ビコウ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</si>
  <si>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</si>
  <si>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</si>
  <si>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FAX番号</t>
    <rPh sb="3" eb="5">
      <t>バンゴウ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</si>
  <si>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</si>
  <si>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</si>
  <si>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</si>
  <si>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</si>
  <si>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パンフレット作成</t>
    <rPh sb="6" eb="8">
      <t>サクセイ</t>
    </rPh>
    <phoneticPr fontId="2"/>
  </si>
  <si>
    <t>(4)備品類導入費</t>
    <rPh sb="3" eb="6">
      <t>ビヒンルイ</t>
    </rPh>
    <rPh sb="6" eb="9">
      <t>ドウニュウヒ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</si>
  <si>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</si>
  <si>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E</t>
  </si>
  <si>
    <t>脳損傷</t>
    <rPh sb="0" eb="3">
      <t>ノウソンショウ</t>
    </rPh>
    <phoneticPr fontId="2"/>
  </si>
  <si>
    <t>C</t>
  </si>
  <si>
    <t>分類</t>
    <rPh sb="0" eb="2">
      <t>ブンルイ</t>
    </rPh>
    <phoneticPr fontId="2"/>
  </si>
  <si>
    <t>合計</t>
    <rPh sb="0" eb="2">
      <t>ゴウケイ</t>
    </rPh>
    <phoneticPr fontId="2"/>
  </si>
  <si>
    <t>D</t>
  </si>
  <si>
    <t>延べ人数</t>
    <rPh sb="0" eb="1">
      <t>ノ</t>
    </rPh>
    <rPh sb="2" eb="4">
      <t>ニンズウ</t>
    </rPh>
    <phoneticPr fontId="2"/>
  </si>
  <si>
    <t>地域連携支援</t>
    <rPh sb="0" eb="2">
      <t>チイキ</t>
    </rPh>
    <rPh sb="2" eb="4">
      <t>レンケイ</t>
    </rPh>
    <rPh sb="4" eb="6">
      <t>シエン</t>
    </rPh>
    <phoneticPr fontId="2"/>
  </si>
  <si>
    <t>実受入（利用）延べ日数</t>
    <rPh sb="0" eb="1">
      <t>ジツ</t>
    </rPh>
    <rPh sb="4" eb="6">
      <t>リヨウ</t>
    </rPh>
    <rPh sb="9" eb="11">
      <t>ニッスウ</t>
    </rPh>
    <phoneticPr fontId="2"/>
  </si>
  <si>
    <t>名程度</t>
    <rPh sb="0" eb="1">
      <t>メイ</t>
    </rPh>
    <rPh sb="1" eb="3">
      <t>テイド</t>
    </rPh>
    <phoneticPr fontId="2"/>
  </si>
  <si>
    <t>e-mail</t>
  </si>
  <si>
    <t>脳損傷</t>
    <rPh sb="0" eb="1">
      <t>ノウ</t>
    </rPh>
    <rPh sb="1" eb="3">
      <t>ソンショウ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</si>
  <si>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</si>
  <si>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</si>
  <si>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大学教授</t>
    <rPh sb="0" eb="2">
      <t>ダイガク</t>
    </rPh>
    <rPh sb="2" eb="4">
      <t>キョウジュ</t>
    </rPh>
    <phoneticPr fontId="2"/>
  </si>
  <si>
    <t>雇用開始年月</t>
    <rPh sb="0" eb="2">
      <t>コヨウ</t>
    </rPh>
    <rPh sb="2" eb="4">
      <t>カイシ</t>
    </rPh>
    <rPh sb="4" eb="6">
      <t>ネンゲツ</t>
    </rPh>
    <phoneticPr fontId="2"/>
  </si>
  <si>
    <t>郵便物の宛名</t>
    <rPh sb="0" eb="3">
      <t>ユウビンブツ</t>
    </rPh>
    <rPh sb="4" eb="6">
      <t>アテナ</t>
    </rPh>
    <phoneticPr fontId="2"/>
  </si>
  <si>
    <t>役職</t>
    <rPh sb="0" eb="2">
      <t>ヤクショク</t>
    </rPh>
    <phoneticPr fontId="2"/>
  </si>
  <si>
    <t>担当者②</t>
    <rPh sb="0" eb="3">
      <t>タントウシャ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</si>
  <si>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</si>
  <si>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</si>
  <si>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</si>
  <si>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台</t>
    <rPh sb="0" eb="1">
      <t>ダイ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</si>
  <si>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</si>
  <si>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合　　　計</t>
    <rPh sb="0" eb="1">
      <t>ゴウ</t>
    </rPh>
    <rPh sb="4" eb="5">
      <t>ケイ</t>
    </rPh>
    <phoneticPr fontId="2"/>
  </si>
  <si>
    <t>費用の別</t>
    <rPh sb="0" eb="2">
      <t>ヒヨウ</t>
    </rPh>
    <rPh sb="3" eb="4">
      <t>ベツ</t>
    </rPh>
    <phoneticPr fontId="2"/>
  </si>
  <si>
    <t>日</t>
    <rPh sb="0" eb="1">
      <t>ニチ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</si>
  <si>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</si>
  <si>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</si>
  <si>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</si>
  <si>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</si>
  <si>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</si>
  <si>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2"/>
  </si>
  <si>
    <t>諸謝金自己負担額</t>
    <rPh sb="0" eb="1">
      <t>ショ</t>
    </rPh>
    <rPh sb="1" eb="3">
      <t>シャキン</t>
    </rPh>
    <rPh sb="3" eb="5">
      <t>ジコ</t>
    </rPh>
    <rPh sb="5" eb="8">
      <t>フタンガク</t>
    </rPh>
    <phoneticPr fontId="2"/>
  </si>
  <si>
    <t>自己負担額</t>
    <rPh sb="0" eb="2">
      <t>ジコ</t>
    </rPh>
    <rPh sb="2" eb="5">
      <t>フタンガク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</si>
  <si>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</si>
  <si>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</si>
  <si>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研修期間</t>
    <rPh sb="0" eb="2">
      <t>ケンシュウ</t>
    </rPh>
    <rPh sb="2" eb="4">
      <t>キカン</t>
    </rPh>
    <phoneticPr fontId="2"/>
  </si>
  <si>
    <t>～</t>
  </si>
  <si>
    <t>人材雇用費</t>
    <rPh sb="0" eb="2">
      <t>ジンザイ</t>
    </rPh>
    <rPh sb="2" eb="5">
      <t>コヨウヒ</t>
    </rPh>
    <phoneticPr fontId="2"/>
  </si>
  <si>
    <t>名</t>
    <rPh sb="0" eb="1">
      <t>メイ</t>
    </rPh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</si>
  <si>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</si>
  <si>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</si>
  <si>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ロ　参加の場合</t>
    <rPh sb="2" eb="4">
      <t>サンカ</t>
    </rPh>
    <rPh sb="5" eb="7">
      <t>バアイ</t>
    </rPh>
    <phoneticPr fontId="2"/>
  </si>
  <si>
    <t>）</t>
  </si>
  <si>
    <t>内訳：</t>
    <rPh sb="0" eb="2">
      <t>ウチワケ</t>
    </rPh>
    <phoneticPr fontId="2"/>
  </si>
  <si>
    <t>岡山県岡山市北区西古松2-8-35</t>
    <rPh sb="0" eb="3">
      <t>オカヤマケン</t>
    </rPh>
    <rPh sb="3" eb="6">
      <t>オカヤマシ</t>
    </rPh>
    <rPh sb="6" eb="8">
      <t>キタク</t>
    </rPh>
    <rPh sb="8" eb="9">
      <t>ニシ</t>
    </rPh>
    <rPh sb="9" eb="11">
      <t>フルマツ</t>
    </rPh>
    <phoneticPr fontId="2"/>
  </si>
  <si>
    <t>式</t>
    <rPh sb="0" eb="1">
      <t>シキ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</si>
  <si>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</si>
  <si>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正社員</t>
    <rPh sb="0" eb="3">
      <t>セイシャイン</t>
    </rPh>
    <phoneticPr fontId="2"/>
  </si>
  <si>
    <t>(1)人材雇用費</t>
    <rPh sb="3" eb="5">
      <t>ジンザイ</t>
    </rPh>
    <rPh sb="5" eb="8">
      <t>コヨウヒ</t>
    </rPh>
    <phoneticPr fontId="2"/>
  </si>
  <si>
    <t>対象職員</t>
    <rPh sb="0" eb="2">
      <t>タイショウ</t>
    </rPh>
    <rPh sb="2" eb="4">
      <t>ショクイン</t>
    </rPh>
    <phoneticPr fontId="2"/>
  </si>
  <si>
    <t>参加費等補助対象申請額</t>
    <rPh sb="0" eb="3">
      <t>サンカヒ</t>
    </rPh>
    <rPh sb="3" eb="4">
      <t>トウ</t>
    </rPh>
    <rPh sb="4" eb="6">
      <t>ホジョ</t>
    </rPh>
    <rPh sb="6" eb="8">
      <t>タイショウ</t>
    </rPh>
    <rPh sb="8" eb="11">
      <t>シンセイガク</t>
    </rPh>
    <phoneticPr fontId="2"/>
  </si>
  <si>
    <t>対象月数</t>
    <rPh sb="0" eb="2">
      <t>タイショウ</t>
    </rPh>
    <rPh sb="2" eb="4">
      <t>ツキスウ</t>
    </rPh>
    <phoneticPr fontId="2"/>
  </si>
  <si>
    <t>運営会社名</t>
    <rPh sb="0" eb="2">
      <t>ウンエイ</t>
    </rPh>
    <rPh sb="3" eb="4">
      <t>シャ</t>
    </rPh>
    <rPh sb="4" eb="5">
      <t>メイ</t>
    </rPh>
    <phoneticPr fontId="2"/>
  </si>
  <si>
    <t>パート</t>
  </si>
  <si>
    <t>受入（利用）期間</t>
    <rPh sb="3" eb="5">
      <t>リヨウ</t>
    </rPh>
    <phoneticPr fontId="2"/>
  </si>
  <si>
    <t>医学図書</t>
    <rPh sb="0" eb="2">
      <t>イガク</t>
    </rPh>
    <rPh sb="2" eb="4">
      <t>トショ</t>
    </rPh>
    <phoneticPr fontId="2"/>
  </si>
  <si>
    <t>アルバイト</t>
  </si>
  <si>
    <t>給与支払予定額</t>
    <rPh sb="0" eb="2">
      <t>キュウヨ</t>
    </rPh>
    <rPh sb="2" eb="4">
      <t>シハラ</t>
    </rPh>
    <rPh sb="4" eb="6">
      <t>ヨテイ</t>
    </rPh>
    <rPh sb="6" eb="7">
      <t>ガク</t>
    </rPh>
    <phoneticPr fontId="2"/>
  </si>
  <si>
    <t>事業者名</t>
    <rPh sb="0" eb="3">
      <t>ジギョウシャ</t>
    </rPh>
    <rPh sb="3" eb="4">
      <t>メイ</t>
    </rPh>
    <phoneticPr fontId="2"/>
  </si>
  <si>
    <t>受入（利用）者</t>
    <rPh sb="0" eb="1">
      <t>ウ</t>
    </rPh>
    <rPh sb="1" eb="2">
      <t>イ</t>
    </rPh>
    <rPh sb="3" eb="5">
      <t>リヨウ</t>
    </rPh>
    <rPh sb="6" eb="7">
      <t>シャ</t>
    </rPh>
    <phoneticPr fontId="2"/>
  </si>
  <si>
    <t>受入（利用）開始日</t>
    <rPh sb="0" eb="2">
      <t>ウケイレ</t>
    </rPh>
    <rPh sb="3" eb="5">
      <t>リヨウ</t>
    </rPh>
    <rPh sb="6" eb="9">
      <t>カイシビ</t>
    </rPh>
    <phoneticPr fontId="2"/>
  </si>
  <si>
    <t>受入（利用）終了日</t>
    <rPh sb="0" eb="2">
      <t>ウケイレ</t>
    </rPh>
    <rPh sb="3" eb="5">
      <t>リヨウ</t>
    </rPh>
    <rPh sb="6" eb="9">
      <t>シュウリョウビ</t>
    </rPh>
    <phoneticPr fontId="2"/>
  </si>
  <si>
    <t>今後の受入（利用）見込み延べ人数</t>
    <rPh sb="6" eb="8">
      <t>リヨウ</t>
    </rPh>
    <phoneticPr fontId="2"/>
  </si>
  <si>
    <t>実受入（利用）延べ人数</t>
    <rPh sb="0" eb="1">
      <t>ジツ</t>
    </rPh>
    <rPh sb="4" eb="6">
      <t>リヨウ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</si>
  <si>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</si>
  <si>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</si>
  <si>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ｼｬｶｲﾌｸｼﾎｳｼﾞﾝｺｯｺｳｶｲ ｼﾞﾄﾞｳｼｬｴﾝ ﾘｼﾞﾁｮｳ ｺｸﾄﾞ ﾀﾛｳ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</si>
  <si>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</si>
  <si>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</si>
  <si>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</si>
  <si>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実施内容</t>
    <rPh sb="0" eb="2">
      <t>ジッシ</t>
    </rPh>
    <rPh sb="2" eb="4">
      <t>ナイヨウ</t>
    </rPh>
    <phoneticPr fontId="2"/>
  </si>
  <si>
    <t>数量</t>
    <rPh sb="0" eb="2">
      <t>スウリョウ</t>
    </rPh>
    <phoneticPr fontId="2"/>
  </si>
  <si>
    <t>掲載日</t>
    <rPh sb="0" eb="3">
      <t>ケイサイビ</t>
    </rPh>
    <phoneticPr fontId="2"/>
  </si>
  <si>
    <t>イ　開催</t>
  </si>
  <si>
    <t>単位</t>
    <rPh sb="0" eb="2">
      <t>タンイ</t>
    </rPh>
    <phoneticPr fontId="2"/>
  </si>
  <si>
    <t>大手就活情報サイト掲載</t>
    <rPh sb="0" eb="2">
      <t>オオテ</t>
    </rPh>
    <rPh sb="2" eb="4">
      <t>シュウカツ</t>
    </rPh>
    <rPh sb="4" eb="6">
      <t>ジョウホウ</t>
    </rPh>
    <rPh sb="9" eb="11">
      <t>ケイサイ</t>
    </rPh>
    <phoneticPr fontId="2"/>
  </si>
  <si>
    <t>２.高次脳機能障害者(患者)の受入状況</t>
    <rPh sb="2" eb="4">
      <t>コウジ</t>
    </rPh>
    <rPh sb="4" eb="7">
      <t>ノウキノウ</t>
    </rPh>
    <rPh sb="7" eb="10">
      <t>ショウガイシャ</t>
    </rPh>
    <rPh sb="11" eb="13">
      <t>カンジャ</t>
    </rPh>
    <rPh sb="15" eb="17">
      <t>ウケイレ</t>
    </rPh>
    <rPh sb="17" eb="19">
      <t>ジョウキョウ</t>
    </rPh>
    <phoneticPr fontId="2"/>
  </si>
  <si>
    <t>○○○(株)</t>
    <rPh sb="3" eb="6">
      <t>カブ</t>
    </rPh>
    <phoneticPr fontId="2"/>
  </si>
  <si>
    <t>XX/XXXX.XX</t>
  </si>
  <si>
    <t>別紙「研修等計画書のとおり」</t>
  </si>
  <si>
    <t>部</t>
    <rPh sb="0" eb="1">
      <t>ブ</t>
    </rPh>
    <phoneticPr fontId="2"/>
  </si>
  <si>
    <t>企画内容</t>
    <rPh sb="0" eb="2">
      <t>キカク</t>
    </rPh>
    <rPh sb="2" eb="4">
      <t>ナイヨウ</t>
    </rPh>
    <phoneticPr fontId="2"/>
  </si>
  <si>
    <t>チラシ作成</t>
    <rPh sb="3" eb="5">
      <t>サクセイ</t>
    </rPh>
    <phoneticPr fontId="2"/>
  </si>
  <si>
    <t>サイトURL及び成果物の名称</t>
    <rPh sb="6" eb="7">
      <t>オヨ</t>
    </rPh>
    <rPh sb="8" eb="11">
      <t>セイカブツ</t>
    </rPh>
    <rPh sb="12" eb="14">
      <t>メイショウ</t>
    </rPh>
    <phoneticPr fontId="2"/>
  </si>
  <si>
    <t>職員募集！</t>
    <rPh sb="0" eb="2">
      <t>ショクイン</t>
    </rPh>
    <rPh sb="2" eb="4">
      <t>ボシュウ</t>
    </rPh>
    <phoneticPr fontId="2"/>
  </si>
  <si>
    <t>(2)求人情報発信費</t>
    <rPh sb="3" eb="5">
      <t>キュウジン</t>
    </rPh>
    <rPh sb="5" eb="7">
      <t>ジョウホウ</t>
    </rPh>
    <rPh sb="7" eb="9">
      <t>ハッシン</t>
    </rPh>
    <rPh sb="9" eb="10">
      <t>ヒ</t>
    </rPh>
    <phoneticPr fontId="2"/>
  </si>
  <si>
    <t>（２）-２求人情報発信費により実施する企画内容</t>
    <rPh sb="5" eb="7">
      <t>キュウジン</t>
    </rPh>
    <rPh sb="7" eb="9">
      <t>ジョウホウ</t>
    </rPh>
    <rPh sb="9" eb="11">
      <t>ハッシン</t>
    </rPh>
    <rPh sb="11" eb="12">
      <t>ヒ</t>
    </rPh>
    <rPh sb="15" eb="17">
      <t>ジッシ</t>
    </rPh>
    <rPh sb="19" eb="21">
      <t>キカク</t>
    </rPh>
    <rPh sb="21" eb="23">
      <t>ナイヨウ</t>
    </rPh>
    <phoneticPr fontId="2"/>
  </si>
  <si>
    <t>〒100 - 8918　東京都千代田区霞が関2-1-3</t>
    <rPh sb="12" eb="15">
      <t>トウキョウト</t>
    </rPh>
    <rPh sb="15" eb="19">
      <t>チヨダク</t>
    </rPh>
    <rPh sb="19" eb="20">
      <t>カスミ</t>
    </rPh>
    <rPh sb="21" eb="22">
      <t>セキ</t>
    </rPh>
    <phoneticPr fontId="2"/>
  </si>
  <si>
    <t>高次脳機能障害者(患者)の受入（利用）状況</t>
    <rPh sb="0" eb="2">
      <t>コウジ</t>
    </rPh>
    <rPh sb="2" eb="5">
      <t>ノウキノウ</t>
    </rPh>
    <rPh sb="5" eb="8">
      <t>ショウガイシャ</t>
    </rPh>
    <rPh sb="16" eb="18">
      <t>リヨウ</t>
    </rPh>
    <phoneticPr fontId="2"/>
  </si>
  <si>
    <t>法人番号</t>
    <rPh sb="0" eb="2">
      <t>ホウジン</t>
    </rPh>
    <rPh sb="2" eb="4">
      <t>バンゴウ</t>
    </rPh>
    <phoneticPr fontId="2"/>
  </si>
  <si>
    <t>(3)印刷製本費</t>
    <rPh sb="3" eb="5">
      <t>インサツ</t>
    </rPh>
    <rPh sb="5" eb="7">
      <t>セイホン</t>
    </rPh>
    <rPh sb="7" eb="8">
      <t>ヒ</t>
    </rPh>
    <phoneticPr fontId="2"/>
  </si>
  <si>
    <t>補助金申請額</t>
    <rPh sb="0" eb="3">
      <t>ホジョキン</t>
    </rPh>
    <rPh sb="3" eb="6">
      <t>シンセイガク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</si>
  <si>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</si>
  <si>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</si>
  <si>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イ　開催の場合</t>
    <rPh sb="2" eb="4">
      <t>カイサイ</t>
    </rPh>
    <rPh sb="5" eb="7">
      <t>バアイ</t>
    </rPh>
    <phoneticPr fontId="2"/>
  </si>
  <si>
    <t>納品日</t>
    <rPh sb="0" eb="2">
      <t>ノウヒン</t>
    </rPh>
    <phoneticPr fontId="2"/>
  </si>
  <si>
    <t>制作費</t>
    <rPh sb="0" eb="3">
      <t>セイサクヒ</t>
    </rPh>
    <phoneticPr fontId="2"/>
  </si>
  <si>
    <t>看護師</t>
    <rPh sb="0" eb="3">
      <t>カンゴシ</t>
    </rPh>
    <phoneticPr fontId="2"/>
  </si>
  <si>
    <t>（※）備考欄の記載内容</t>
    <rPh sb="3" eb="5">
      <t>ビコウ</t>
    </rPh>
    <rPh sb="5" eb="6">
      <t>ラン</t>
    </rPh>
    <rPh sb="7" eb="9">
      <t>キサイ</t>
    </rPh>
    <rPh sb="9" eb="11">
      <t>ナイヨウ</t>
    </rPh>
    <phoneticPr fontId="2"/>
  </si>
  <si>
    <t>配布場所・掲載場所の別</t>
    <rPh sb="0" eb="2">
      <t>ハイフ</t>
    </rPh>
    <rPh sb="2" eb="4">
      <t>バショ</t>
    </rPh>
    <rPh sb="5" eb="7">
      <t>ケイサイ</t>
    </rPh>
    <rPh sb="7" eb="9">
      <t>バショ</t>
    </rPh>
    <rPh sb="10" eb="11">
      <t>ベツ</t>
    </rPh>
    <phoneticPr fontId="2"/>
  </si>
  <si>
    <t>　③使用料</t>
    <rPh sb="2" eb="5">
      <t>シヨウリョウ</t>
    </rPh>
    <phoneticPr fontId="2"/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</si>
  <si>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</si>
  <si>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</si>
  <si>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掲載場所：</t>
    <rPh sb="0" eb="2">
      <t>ケイサイ</t>
    </rPh>
    <rPh sb="2" eb="4">
      <t>バショ</t>
    </rPh>
    <phoneticPr fontId="2"/>
  </si>
  <si>
    <t>掲載内容のとおり</t>
    <rPh sb="0" eb="2">
      <t>ケイサイ</t>
    </rPh>
    <rPh sb="2" eb="4">
      <t>ナイヨウ</t>
    </rPh>
    <phoneticPr fontId="2"/>
  </si>
  <si>
    <t>配布場所：</t>
    <rPh sb="0" eb="4">
      <t>ハイフバショ</t>
    </rPh>
    <phoneticPr fontId="2"/>
  </si>
  <si>
    <t>別紙一覧表のとおり</t>
    <rPh sb="0" eb="2">
      <t>ベッシ</t>
    </rPh>
    <rPh sb="2" eb="5">
      <t>イチランヒョウ</t>
    </rPh>
    <phoneticPr fontId="2"/>
  </si>
  <si>
    <t>　パンフレット、チラシの作成を行う場合</t>
    <rPh sb="12" eb="14">
      <t>サクセイ</t>
    </rPh>
    <rPh sb="15" eb="16">
      <t>オコナ</t>
    </rPh>
    <rPh sb="17" eb="19">
      <t>バアイ</t>
    </rPh>
    <phoneticPr fontId="2"/>
  </si>
  <si>
    <t>チラシの作製</t>
    <rPh sb="4" eb="6">
      <t>サクセイ</t>
    </rPh>
    <phoneticPr fontId="2"/>
  </si>
  <si>
    <t>パンフレットの作製</t>
    <rPh sb="7" eb="9">
      <t>サクセイ</t>
    </rPh>
    <phoneticPr fontId="2"/>
  </si>
  <si>
    <t>メーカー・出版社名</t>
    <rPh sb="5" eb="8">
      <t>シュッパンシャ</t>
    </rPh>
    <rPh sb="8" eb="9">
      <t>メイ</t>
    </rPh>
    <phoneticPr fontId="2"/>
  </si>
  <si>
    <t>納品日</t>
    <rPh sb="0" eb="3">
      <t>ノウヒンビ</t>
    </rPh>
    <phoneticPr fontId="2"/>
  </si>
  <si>
    <t>XX-XXXX</t>
  </si>
  <si>
    <t>冊</t>
    <rPh sb="0" eb="1">
      <t>サツ</t>
    </rPh>
    <phoneticPr fontId="2"/>
  </si>
  <si>
    <t>５.補助対象事業に関する収支計算書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</si>
  <si>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</si>
  <si>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</si>
  <si>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</si>
  <si>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</si>
  <si>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</si>
  <si>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東京都千代田区霞が関2-1-3</t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</si>
  <si>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</si>
  <si>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</si>
  <si>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</si>
  <si>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施設名</t>
    <rPh sb="0" eb="2">
      <t>シセツ</t>
    </rPh>
    <rPh sb="2" eb="3">
      <t>メイ</t>
    </rPh>
    <phoneticPr fontId="2"/>
  </si>
  <si>
    <t>看護師長</t>
    <rPh sb="0" eb="4">
      <t>カンゴシチョウ</t>
    </rPh>
    <phoneticPr fontId="2"/>
  </si>
  <si>
    <t>国土　花子</t>
    <rPh sb="0" eb="2">
      <t>コクド</t>
    </rPh>
    <rPh sb="3" eb="5">
      <t>ハナコ</t>
    </rPh>
    <phoneticPr fontId="2"/>
  </si>
  <si>
    <t>交通　太郎</t>
    <rPh sb="0" eb="2">
      <t>コウツウ</t>
    </rPh>
    <rPh sb="3" eb="5">
      <t>タロウ</t>
    </rPh>
    <phoneticPr fontId="2"/>
  </si>
  <si>
    <t>理学療法士</t>
    <rPh sb="0" eb="2">
      <t>リガク</t>
    </rPh>
    <rPh sb="2" eb="5">
      <t>リョウホウシ</t>
    </rPh>
    <phoneticPr fontId="2"/>
  </si>
  <si>
    <t>諸謝金</t>
    <rPh sb="0" eb="1">
      <t>ショ</t>
    </rPh>
    <rPh sb="1" eb="3">
      <t>シャキン</t>
    </rPh>
    <phoneticPr fontId="2"/>
  </si>
  <si>
    <t>意思決定研修</t>
    <rPh sb="0" eb="2">
      <t>イシ</t>
    </rPh>
    <rPh sb="2" eb="4">
      <t>ケッテイ</t>
    </rPh>
    <rPh sb="4" eb="6">
      <t>ケンシュウ</t>
    </rPh>
    <phoneticPr fontId="2"/>
  </si>
  <si>
    <t>旅費補助金申請額</t>
    <rPh sb="0" eb="2">
      <t>リョヒ</t>
    </rPh>
    <rPh sb="2" eb="5">
      <t>ホジョキン</t>
    </rPh>
    <rPh sb="5" eb="8">
      <t>シンセイガク</t>
    </rPh>
    <phoneticPr fontId="2"/>
  </si>
  <si>
    <t>国土　太郎</t>
    <rPh sb="0" eb="2">
      <t>コクド</t>
    </rPh>
    <rPh sb="3" eb="5">
      <t>タロウ</t>
    </rPh>
    <phoneticPr fontId="2"/>
  </si>
  <si>
    <t>交通　花子</t>
    <rPh sb="0" eb="2">
      <t>コウツウ</t>
    </rPh>
    <rPh sb="3" eb="5">
      <t>ハナコ</t>
    </rPh>
    <phoneticPr fontId="2"/>
  </si>
  <si>
    <t>参加者数</t>
    <rPh sb="0" eb="4">
      <t>サンカシャスウ</t>
    </rPh>
    <phoneticPr fontId="2"/>
  </si>
  <si>
    <t>６．補助金交付申請に関する担当者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</si>
  <si>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実施場所</t>
    <rPh sb="0" eb="2">
      <t>ジッシ</t>
    </rPh>
    <rPh sb="2" eb="4">
      <t>バショ</t>
    </rPh>
    <phoneticPr fontId="2"/>
  </si>
  <si>
    <t>施設名</t>
    <rPh sb="0" eb="3">
      <t>シセツメイ</t>
    </rPh>
    <phoneticPr fontId="2"/>
  </si>
  <si>
    <t>旅費自己負担額</t>
    <rPh sb="0" eb="2">
      <t>リョヒ</t>
    </rPh>
    <rPh sb="2" eb="4">
      <t>ジコ</t>
    </rPh>
    <rPh sb="4" eb="7">
      <t>フタンガク</t>
    </rPh>
    <phoneticPr fontId="2"/>
  </si>
  <si>
    <t>自立訓練事業所研修</t>
    <rPh sb="0" eb="2">
      <t>ジリツ</t>
    </rPh>
    <rPh sb="2" eb="4">
      <t>クンレン</t>
    </rPh>
    <rPh sb="4" eb="7">
      <t>ジギョウショ</t>
    </rPh>
    <phoneticPr fontId="2"/>
  </si>
  <si>
    <t>旅費補助対象経費</t>
    <rPh sb="0" eb="2">
      <t>リョヒ</t>
    </rPh>
    <rPh sb="2" eb="8">
      <t>ホジョタイショウケイヒ</t>
    </rPh>
    <phoneticPr fontId="2"/>
  </si>
  <si>
    <t>参加費等補助対象経費</t>
    <rPh sb="0" eb="3">
      <t>サンカヒ</t>
    </rPh>
    <rPh sb="3" eb="4">
      <t>トウ</t>
    </rPh>
    <rPh sb="4" eb="6">
      <t>ホジョ</t>
    </rPh>
    <rPh sb="6" eb="8">
      <t>タイショウ</t>
    </rPh>
    <rPh sb="8" eb="10">
      <t>ケイヒ</t>
    </rPh>
    <phoneticPr fontId="2"/>
  </si>
  <si>
    <t>参加費等自己負担額</t>
    <rPh sb="0" eb="3">
      <t>サンカヒ</t>
    </rPh>
    <rPh sb="3" eb="4">
      <t>トウ</t>
    </rPh>
    <rPh sb="4" eb="6">
      <t>ジコ</t>
    </rPh>
    <rPh sb="6" eb="9">
      <t>フタンガク</t>
    </rPh>
    <phoneticPr fontId="2"/>
  </si>
  <si>
    <t>諸謝金補助金申請額</t>
    <rPh sb="0" eb="1">
      <t>ショ</t>
    </rPh>
    <rPh sb="1" eb="3">
      <t>シャキン</t>
    </rPh>
    <rPh sb="3" eb="6">
      <t>ホジョキン</t>
    </rPh>
    <rPh sb="6" eb="9">
      <t>シンセイガク</t>
    </rPh>
    <phoneticPr fontId="2"/>
  </si>
  <si>
    <t>イ　開催</t>
    <rPh sb="2" eb="4">
      <t>カイサイ</t>
    </rPh>
    <phoneticPr fontId="2"/>
  </si>
  <si>
    <t>ロ　参加</t>
    <rPh sb="2" eb="4">
      <t>サンカ</t>
    </rPh>
    <phoneticPr fontId="2"/>
  </si>
  <si>
    <t>使用料</t>
    <rPh sb="0" eb="3">
      <t>シヨウリョウ</t>
    </rPh>
    <phoneticPr fontId="2"/>
  </si>
  <si>
    <t>国土交通省</t>
    <rPh sb="0" eb="2">
      <t>コクド</t>
    </rPh>
    <rPh sb="2" eb="5">
      <t>コウツウショウ</t>
    </rPh>
    <phoneticPr fontId="2"/>
  </si>
  <si>
    <r>
      <t>諸謝金</t>
    </r>
    <r>
      <rPr>
        <sz val="6"/>
        <color rgb="FFFF0000"/>
        <rFont val="HGPｺﾞｼｯｸM"/>
        <family val="3"/>
        <charset val="128"/>
      </rPr>
      <t>事業所</t>
    </r>
    <r>
      <rPr>
        <sz val="6"/>
        <color theme="1"/>
        <rFont val="HGPｺﾞｼｯｸM"/>
        <family val="3"/>
        <charset val="128"/>
      </rPr>
      <t>負担額</t>
    </r>
    <rPh sb="0" eb="1">
      <t>ショ</t>
    </rPh>
    <rPh sb="1" eb="3">
      <t>シャキン</t>
    </rPh>
    <rPh sb="3" eb="5">
      <t>ジギョウ</t>
    </rPh>
    <rPh sb="5" eb="6">
      <t>ショ</t>
    </rPh>
    <rPh sb="6" eb="9">
      <t>フタンガク</t>
    </rPh>
    <phoneticPr fontId="2"/>
  </si>
  <si>
    <t>（別紙1-2）</t>
  </si>
  <si>
    <r>
      <t>旅費</t>
    </r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リョヒ</t>
    </rPh>
    <rPh sb="2" eb="5">
      <t>ジギョウショ</t>
    </rPh>
    <rPh sb="5" eb="7">
      <t>フタン</t>
    </rPh>
    <rPh sb="7" eb="8">
      <t>ガク</t>
    </rPh>
    <rPh sb="8" eb="10">
      <t>ゴウケイ</t>
    </rPh>
    <phoneticPr fontId="2"/>
  </si>
  <si>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ジギョウ</t>
    </rPh>
    <rPh sb="2" eb="3">
      <t>ショ</t>
    </rPh>
    <rPh sb="3" eb="5">
      <t>フタン</t>
    </rPh>
    <rPh sb="5" eb="6">
      <t>ガク</t>
    </rPh>
    <rPh sb="6" eb="8">
      <t>ゴウケイ</t>
    </rPh>
    <phoneticPr fontId="2"/>
  </si>
  <si>
    <t>３.求人情報発信費により実施する企画内容</t>
    <rPh sb="2" eb="4">
      <t>キュウジン</t>
    </rPh>
    <rPh sb="4" eb="6">
      <t>ジョウホウ</t>
    </rPh>
    <rPh sb="6" eb="8">
      <t>ハッシン</t>
    </rPh>
    <rPh sb="8" eb="9">
      <t>ヒ</t>
    </rPh>
    <rPh sb="12" eb="14">
      <t>ジッシ</t>
    </rPh>
    <rPh sb="16" eb="18">
      <t>キカク</t>
    </rPh>
    <rPh sb="18" eb="20">
      <t>ナイヨウ</t>
    </rPh>
    <phoneticPr fontId="2"/>
  </si>
  <si>
    <t>４.備品類導入費により導入を予定している備品等の導入理由</t>
    <rPh sb="2" eb="4">
      <t>ビヒン</t>
    </rPh>
    <rPh sb="4" eb="5">
      <t>ルイ</t>
    </rPh>
    <rPh sb="5" eb="7">
      <t>ドウニュウ</t>
    </rPh>
    <rPh sb="7" eb="8">
      <t>ヒ</t>
    </rPh>
    <rPh sb="11" eb="13">
      <t>ドウニュウ</t>
    </rPh>
    <rPh sb="14" eb="16">
      <t>ヨテイ</t>
    </rPh>
    <rPh sb="20" eb="22">
      <t>ビヒン</t>
    </rPh>
    <rPh sb="22" eb="23">
      <t>トウ</t>
    </rPh>
    <rPh sb="24" eb="26">
      <t>ドウニュウ</t>
    </rPh>
    <rPh sb="26" eb="28">
      <t>リユウ</t>
    </rPh>
    <phoneticPr fontId="2"/>
  </si>
  <si>
    <t>（別紙1-1）</t>
  </si>
  <si>
    <r>
      <t>(2)研修・勉強会等 開催・</t>
    </r>
    <r>
      <rPr>
        <sz val="9"/>
        <rFont val="ＭＳ 明朝"/>
        <family val="1"/>
        <charset val="128"/>
      </rPr>
      <t>参加</t>
    </r>
    <rPh sb="3" eb="5">
      <t>ケンシュウ</t>
    </rPh>
    <rPh sb="6" eb="8">
      <t>ベンキョウ</t>
    </rPh>
    <rPh sb="8" eb="9">
      <t>カイ</t>
    </rPh>
    <rPh sb="9" eb="10">
      <t>トウ</t>
    </rPh>
    <rPh sb="11" eb="13">
      <t>カイサイ</t>
    </rPh>
    <rPh sb="14" eb="16">
      <t>サンカ</t>
    </rPh>
    <phoneticPr fontId="2"/>
  </si>
  <si>
    <t>２.補助対象事業に関する収支計算書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</si>
  <si>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　②諸謝金</t>
    <rPh sb="2" eb="3">
      <t>ショ</t>
    </rPh>
    <rPh sb="3" eb="5">
      <t>シャキン</t>
    </rPh>
    <phoneticPr fontId="2"/>
  </si>
  <si>
    <t>　①旅費</t>
    <rPh sb="2" eb="4">
      <t>リョヒ</t>
    </rPh>
    <phoneticPr fontId="2"/>
  </si>
  <si>
    <t>求人情報発信費</t>
    <rPh sb="0" eb="2">
      <t>キュウジン</t>
    </rPh>
    <rPh sb="2" eb="4">
      <t>ジョウホウ</t>
    </rPh>
    <rPh sb="4" eb="6">
      <t>ハッシン</t>
    </rPh>
    <rPh sb="6" eb="7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</si>
  <si>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</si>
  <si>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備品購入費</t>
    <rPh sb="0" eb="2">
      <t>ビヒン</t>
    </rPh>
    <rPh sb="2" eb="5">
      <t>コウニュウヒ</t>
    </rPh>
    <phoneticPr fontId="2"/>
  </si>
  <si>
    <t>研修・勉強会等 開催・参加</t>
  </si>
  <si>
    <t>　④研修等参加費</t>
    <rPh sb="2" eb="5">
      <t>ケンシュウトウ</t>
    </rPh>
    <rPh sb="5" eb="7">
      <t>サンカ</t>
    </rPh>
    <rPh sb="7" eb="8">
      <t>ヒ</t>
    </rPh>
    <phoneticPr fontId="2"/>
  </si>
  <si>
    <r>
      <t>（１）ネットワーク構築支援</t>
    </r>
    <r>
      <rPr>
        <sz val="11"/>
        <color theme="1"/>
        <rFont val="HGPｺﾞｼｯｸM"/>
        <family val="3"/>
        <charset val="128"/>
      </rPr>
      <t>費　①人材雇用費</t>
    </r>
    <rPh sb="9" eb="11">
      <t>コウチク</t>
    </rPh>
    <rPh sb="11" eb="13">
      <t>シエン</t>
    </rPh>
    <rPh sb="13" eb="14">
      <t>ヒ</t>
    </rPh>
    <rPh sb="16" eb="18">
      <t>ジンザイ</t>
    </rPh>
    <rPh sb="18" eb="20">
      <t>コヨウ</t>
    </rPh>
    <rPh sb="20" eb="21">
      <t>ヒ</t>
    </rPh>
    <phoneticPr fontId="2"/>
  </si>
  <si>
    <r>
      <t>（２）ネットワーク構築支援</t>
    </r>
    <r>
      <rPr>
        <sz val="11"/>
        <color theme="1"/>
        <rFont val="HGPｺﾞｼｯｸM"/>
        <family val="3"/>
        <charset val="128"/>
      </rPr>
      <t>費　②求人情報発信費</t>
    </r>
    <rPh sb="9" eb="11">
      <t>コウチク</t>
    </rPh>
    <rPh sb="11" eb="13">
      <t>シエン</t>
    </rPh>
    <rPh sb="13" eb="14">
      <t>ヒ</t>
    </rPh>
    <rPh sb="16" eb="18">
      <t>キュウジン</t>
    </rPh>
    <rPh sb="18" eb="20">
      <t>ジョウホウ</t>
    </rPh>
    <rPh sb="20" eb="22">
      <t>ハッシン</t>
    </rPh>
    <rPh sb="22" eb="23">
      <t>ヒ</t>
    </rPh>
    <phoneticPr fontId="2"/>
  </si>
  <si>
    <r>
      <t>（３）ネットワーク構築支援</t>
    </r>
    <r>
      <rPr>
        <sz val="11"/>
        <color theme="1"/>
        <rFont val="HGPｺﾞｼｯｸM"/>
        <family val="3"/>
        <charset val="128"/>
      </rPr>
      <t>費　③印刷製本費</t>
    </r>
    <rPh sb="9" eb="11">
      <t>コウチク</t>
    </rPh>
    <rPh sb="11" eb="13">
      <t>シエン</t>
    </rPh>
    <rPh sb="13" eb="14">
      <t>ヒ</t>
    </rPh>
    <rPh sb="16" eb="18">
      <t>インサツ</t>
    </rPh>
    <rPh sb="18" eb="20">
      <t>セイホン</t>
    </rPh>
    <rPh sb="20" eb="21">
      <t>ヒ</t>
    </rPh>
    <phoneticPr fontId="2"/>
  </si>
  <si>
    <r>
      <t>（４)ネットワーク構築支援</t>
    </r>
    <r>
      <rPr>
        <sz val="11"/>
        <color theme="1"/>
        <rFont val="HGPｺﾞｼｯｸM"/>
        <family val="3"/>
        <charset val="128"/>
      </rPr>
      <t>費　④備品類導入費</t>
    </r>
    <rPh sb="9" eb="11">
      <t>コウチク</t>
    </rPh>
    <rPh sb="11" eb="13">
      <t>シエン</t>
    </rPh>
    <rPh sb="13" eb="14">
      <t>ヒ</t>
    </rPh>
    <rPh sb="16" eb="18">
      <t>ビヒン</t>
    </rPh>
    <rPh sb="18" eb="19">
      <t>ルイ</t>
    </rPh>
    <rPh sb="19" eb="22">
      <t>ドウニュウヒ</t>
    </rPh>
    <phoneticPr fontId="2"/>
  </si>
  <si>
    <t>(1)ネットワーク構築支援</t>
    <rPh sb="9" eb="11">
      <t>コウチク</t>
    </rPh>
    <rPh sb="11" eb="13">
      <t>シエン</t>
    </rPh>
    <phoneticPr fontId="2"/>
  </si>
  <si>
    <t>（2）ネットワーク構築支援費　⑤旅費　⑥諸謝金　⑦使用料　⑧研修等参加費</t>
    <rPh sb="9" eb="11">
      <t>コウチク</t>
    </rPh>
    <rPh sb="11" eb="13">
      <t>シエン</t>
    </rPh>
    <rPh sb="13" eb="14">
      <t>ヒ</t>
    </rPh>
    <rPh sb="16" eb="18">
      <t>リョヒ</t>
    </rPh>
    <rPh sb="20" eb="21">
      <t>ショ</t>
    </rPh>
    <rPh sb="21" eb="23">
      <t>シャキン</t>
    </rPh>
    <rPh sb="25" eb="28">
      <t>シヨウリョウ</t>
    </rPh>
    <rPh sb="30" eb="33">
      <t>ケンシュウトウ</t>
    </rPh>
    <rPh sb="33" eb="35">
      <t>サンカ</t>
    </rPh>
    <rPh sb="35" eb="36">
      <t>ヒ</t>
    </rPh>
    <phoneticPr fontId="2"/>
  </si>
  <si>
    <t>加算項目</t>
    <rPh sb="0" eb="2">
      <t>カサン</t>
    </rPh>
    <rPh sb="2" eb="4">
      <t>コウモク</t>
    </rPh>
    <phoneticPr fontId="2"/>
  </si>
  <si>
    <t>（１）病院訪問旅費</t>
    <rPh sb="3" eb="5">
      <t>ビョウイン</t>
    </rPh>
    <rPh sb="5" eb="7">
      <t>ホウモン</t>
    </rPh>
    <rPh sb="7" eb="9">
      <t>リョヒ</t>
    </rPh>
    <phoneticPr fontId="2"/>
  </si>
  <si>
    <t>○○病院訪問</t>
    <rPh sb="2" eb="4">
      <t>ビョウイン</t>
    </rPh>
    <rPh sb="4" eb="6">
      <t>ホウモン</t>
    </rPh>
    <phoneticPr fontId="2"/>
  </si>
  <si>
    <t>訪問先病院名</t>
    <rPh sb="0" eb="3">
      <t>ホウモンサキ</t>
    </rPh>
    <rPh sb="3" eb="5">
      <t>ビョウイン</t>
    </rPh>
    <rPh sb="5" eb="6">
      <t>メイ</t>
    </rPh>
    <phoneticPr fontId="2"/>
  </si>
  <si>
    <t>訪問先住所</t>
    <rPh sb="0" eb="3">
      <t>ホウモンサキ</t>
    </rPh>
    <rPh sb="3" eb="5">
      <t>ジュウショ</t>
    </rPh>
    <phoneticPr fontId="2"/>
  </si>
  <si>
    <t>令和5年6月</t>
    <rPh sb="0" eb="2">
      <t>レイワ</t>
    </rPh>
    <rPh sb="3" eb="4">
      <t>ネン</t>
    </rPh>
    <rPh sb="5" eb="6">
      <t>ガツ</t>
    </rPh>
    <phoneticPr fontId="2"/>
  </si>
  <si>
    <t>訪問年月</t>
    <rPh sb="0" eb="2">
      <t>ホウモン</t>
    </rPh>
    <rPh sb="2" eb="4">
      <t>ネンゲツ</t>
    </rPh>
    <phoneticPr fontId="2"/>
  </si>
  <si>
    <t>旅費</t>
    <rPh sb="0" eb="2">
      <t>リョヒ</t>
    </rPh>
    <phoneticPr fontId="2"/>
  </si>
  <si>
    <t>自己負担</t>
    <rPh sb="0" eb="2">
      <t>ジコ</t>
    </rPh>
    <rPh sb="2" eb="4">
      <t>フタン</t>
    </rPh>
    <phoneticPr fontId="2"/>
  </si>
  <si>
    <t>（5）旅費</t>
    <rPh sb="3" eb="5">
      <t>リョヒ</t>
    </rPh>
    <phoneticPr fontId="2"/>
  </si>
  <si>
    <t>補助金申請額</t>
    <rPh sb="0" eb="3">
      <t>ホジョキン</t>
    </rPh>
    <rPh sb="3" eb="6">
      <t>シンセイガク</t>
    </rPh>
    <phoneticPr fontId="2"/>
  </si>
  <si>
    <t>東京都霞ヶ関</t>
    <rPh sb="0" eb="3">
      <t>トウキョウト</t>
    </rPh>
    <rPh sb="3" eb="6">
      <t>カスミガセキ</t>
    </rPh>
    <phoneticPr fontId="2"/>
  </si>
  <si>
    <r>
      <t>令和５年度自動車事故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被害者支援体制等整備事業（社会復帰促進事業（ネットワーク構築支援費））計画・経費所要額調書兼収支計算書（加算項目）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8" eb="40">
      <t>コウチク</t>
    </rPh>
    <rPh sb="40" eb="42">
      <t>シエン</t>
    </rPh>
    <rPh sb="42" eb="43">
      <t>ヒ</t>
    </rPh>
    <rPh sb="45" eb="47">
      <t>ケイカク</t>
    </rPh>
    <rPh sb="50" eb="52">
      <t>ショヨウ</t>
    </rPh>
    <rPh sb="52" eb="53">
      <t>ガク</t>
    </rPh>
    <rPh sb="53" eb="55">
      <t>チョウショ</t>
    </rPh>
    <rPh sb="55" eb="56">
      <t>ケン</t>
    </rPh>
    <rPh sb="62" eb="64">
      <t>カサン</t>
    </rPh>
    <rPh sb="64" eb="66">
      <t>コウモク</t>
    </rPh>
    <phoneticPr fontId="2"/>
  </si>
  <si>
    <r>
      <t>令和５年度自動車事故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被害者支援体制等整備事業（社会復帰促進事業（ネットワーク構築支援費））計画・経費所要額調書兼収支計算書（基本項目）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8" eb="40">
      <t>コウチク</t>
    </rPh>
    <rPh sb="40" eb="42">
      <t>シエン</t>
    </rPh>
    <rPh sb="42" eb="43">
      <t>ヒ</t>
    </rPh>
    <rPh sb="45" eb="47">
      <t>ケイカク</t>
    </rPh>
    <rPh sb="50" eb="52">
      <t>ショヨウ</t>
    </rPh>
    <rPh sb="52" eb="53">
      <t>ガク</t>
    </rPh>
    <rPh sb="53" eb="55">
      <t>チョウショ</t>
    </rPh>
    <rPh sb="55" eb="56">
      <t>ケン</t>
    </rPh>
    <rPh sb="62" eb="64">
      <t>キホン</t>
    </rPh>
    <rPh sb="64" eb="66">
      <t>コウモク</t>
    </rPh>
    <phoneticPr fontId="2"/>
  </si>
  <si>
    <t>医学DVD</t>
    <rPh sb="0" eb="2">
      <t>イガク</t>
    </rPh>
    <phoneticPr fontId="2"/>
  </si>
  <si>
    <t>会場使用料</t>
    <rPh sb="0" eb="2">
      <t>カイジョウ</t>
    </rPh>
    <rPh sb="2" eb="5">
      <t>シヨウリョウ</t>
    </rPh>
    <phoneticPr fontId="2"/>
  </si>
  <si>
    <t>放送機器使用料</t>
    <rPh sb="0" eb="2">
      <t>ホウソウ</t>
    </rPh>
    <rPh sb="2" eb="4">
      <t>キキ</t>
    </rPh>
    <rPh sb="4" eb="7">
      <t>シヨウリョウ</t>
    </rPh>
    <phoneticPr fontId="2"/>
  </si>
  <si>
    <t>会議費</t>
    <rPh sb="0" eb="3">
      <t>カイギヒ</t>
    </rPh>
    <phoneticPr fontId="2"/>
  </si>
  <si>
    <t>資料費</t>
    <rPh sb="0" eb="2">
      <t>シリョウ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</si>
</sst>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42" formatCode="_ &quot;¥&quot;* #,##0_ ;_ &quot;¥&quot;* \-#,##0_ ;_ &quot;¥&quot;* &quot;-&quot;_ ;_ @_ "/>
    <numFmt numFmtId="176" formatCode="0_);[Red]\(0\)"/>
    <numFmt numFmtId="177" formatCode="[$-411]ggge&quot;年&quot;m&quot;月&quot;d&quot;日&quot;;\-;\-;@"/>
    <numFmt numFmtId="178" formatCode="gyy\.m\.d"/>
    <numFmt numFmtId="179" formatCode="[$-411]ggge&quot;年&quot;m&quot;月&quot;"/>
    <numFmt numFmtId="180" formatCode="gggyy&quot;年&quot;m&quot;月&quot;"/>
    <numFmt numFmtId="181" formatCode="&quot;¥&quot;#,##0_);[Red]\(&quot;¥&quot;#,##0\)"/>
    <numFmt numFmtId="182" formatCode="[$¥-411]#,##0_);[Red]\([$¥-411]#,##0\)"/>
    <numFmt numFmtId="183" formatCode="General&quot;か月&quot;"/>
    <numFmt numFmtId="184" formatCode="General&quot;式&quot;"/>
    <numFmt numFmtId="185" formatCode="General&quot;部&quot;"/>
    <numFmt numFmtId="186" formatCode="General&quot;回&quot;"/>
  </numFmts>
  <fonts count="3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HGPｺﾞｼｯｸM"/>
      <family val="3"/>
    </font>
    <font>
      <sz val="12"/>
      <name val="HGPｺﾞｼｯｸM"/>
      <family val="3"/>
    </font>
    <font>
      <sz val="11"/>
      <name val="HGPｺﾞｼｯｸM"/>
      <family val="3"/>
    </font>
    <font>
      <sz val="9"/>
      <name val="HGPｺﾞｼｯｸM"/>
      <family val="3"/>
    </font>
    <font>
      <sz val="9"/>
      <color theme="1"/>
      <name val="HGPｺﾞｼｯｸM"/>
      <family val="3"/>
    </font>
    <font>
      <sz val="8"/>
      <color theme="1"/>
      <name val="HGPｺﾞｼｯｸM"/>
      <family val="3"/>
    </font>
    <font>
      <sz val="11"/>
      <color theme="1"/>
      <name val="游ゴシック"/>
      <family val="3"/>
      <scheme val="minor"/>
    </font>
    <font>
      <sz val="6"/>
      <color theme="1"/>
      <name val="HGPｺﾞｼｯｸM"/>
      <family val="3"/>
    </font>
    <font>
      <sz val="5"/>
      <color theme="1"/>
      <name val="HGPｺﾞｼｯｸM"/>
      <family val="3"/>
    </font>
    <font>
      <sz val="11"/>
      <name val="ＭＳ 明朝"/>
      <family val="1"/>
    </font>
    <font>
      <b/>
      <sz val="11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1"/>
      <name val="游ゴシック"/>
      <family val="3"/>
      <scheme val="minor"/>
    </font>
    <font>
      <b/>
      <sz val="16"/>
      <name val="ＭＳ Ｐゴシック"/>
      <family val="3"/>
    </font>
    <font>
      <sz val="9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i/>
      <sz val="9"/>
      <color theme="0" tint="-0.34998626667073579"/>
      <name val="ＭＳ 明朝"/>
      <family val="1"/>
    </font>
    <font>
      <sz val="9"/>
      <name val="游ゴシック"/>
      <family val="3"/>
      <scheme val="minor"/>
    </font>
    <font>
      <sz val="7"/>
      <color theme="1"/>
      <name val="ＭＳ Ｐゴシック"/>
      <family val="3"/>
    </font>
    <font>
      <u val="double"/>
      <sz val="9"/>
      <name val="ＭＳ Ｐゴシック"/>
      <family val="3"/>
    </font>
    <font>
      <sz val="8"/>
      <name val="ＭＳ 明朝"/>
      <family val="1"/>
    </font>
    <font>
      <u val="doubleAccounting"/>
      <sz val="9"/>
      <name val="ＭＳ 明朝"/>
      <family val="1"/>
    </font>
    <font>
      <strike/>
      <sz val="9"/>
      <color rgb="FFFF0000"/>
      <name val="ＭＳ 明朝"/>
      <family val="1"/>
    </font>
    <font>
      <sz val="11"/>
      <color theme="1"/>
      <name val="HGPｺﾞｼｯｸM"/>
      <family val="3"/>
      <charset val="128"/>
    </font>
    <font>
      <b/>
      <sz val="16"/>
      <name val="ＭＳ Ｐゴシック"/>
      <family val="3"/>
      <charset val="128"/>
    </font>
    <font>
      <sz val="6"/>
      <color rgb="FFFF000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algun Gothic Semilight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6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NumberFormat="1" applyFont="1" applyFill="1" applyBorder="1" applyAlignment="1" applyProtection="1">
      <alignment vertical="center" shrinkToFit="1"/>
    </xf>
    <xf numFmtId="0" fontId="7" fillId="0" borderId="4" xfId="0" applyNumberFormat="1" applyFont="1" applyFill="1" applyBorder="1" applyAlignment="1" applyProtection="1">
      <alignment vertical="center" shrinkToFit="1"/>
    </xf>
    <xf numFmtId="0" fontId="7" fillId="0" borderId="5" xfId="0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42" fontId="3" fillId="0" borderId="0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2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15" xfId="0" applyFont="1" applyBorder="1">
      <alignment vertical="center"/>
    </xf>
    <xf numFmtId="179" fontId="3" fillId="0" borderId="0" xfId="0" applyNumberFormat="1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vertical="center"/>
    </xf>
    <xf numFmtId="42" fontId="7" fillId="0" borderId="44" xfId="0" applyNumberFormat="1" applyFont="1" applyBorder="1" applyAlignment="1">
      <alignment vertical="center" shrinkToFit="1"/>
    </xf>
    <xf numFmtId="42" fontId="7" fillId="0" borderId="0" xfId="0" applyNumberFormat="1" applyFont="1" applyFill="1" applyBorder="1" applyAlignment="1">
      <alignment vertical="center" shrinkToFit="1"/>
    </xf>
    <xf numFmtId="0" fontId="3" fillId="0" borderId="0" xfId="0" applyFont="1" applyBorder="1">
      <alignment vertical="center"/>
    </xf>
    <xf numFmtId="42" fontId="3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9" fontId="3" fillId="0" borderId="0" xfId="0" applyNumberFormat="1" applyFont="1" applyBorder="1" applyAlignment="1">
      <alignment vertical="center" shrinkToFit="1"/>
    </xf>
    <xf numFmtId="180" fontId="3" fillId="0" borderId="0" xfId="0" applyNumberFormat="1" applyFont="1" applyBorder="1" applyAlignment="1">
      <alignment vertical="center" shrinkToFit="1"/>
    </xf>
    <xf numFmtId="0" fontId="12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9" fillId="0" borderId="1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 wrapText="1"/>
    </xf>
    <xf numFmtId="0" fontId="15" fillId="0" borderId="14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21" fillId="0" borderId="0" xfId="0" applyFont="1" applyFill="1" applyBorder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 applyProtection="1">
      <alignment horizontal="center" vertical="center" wrapText="1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 shrinkToFit="1"/>
    </xf>
    <xf numFmtId="0" fontId="15" fillId="0" borderId="20" xfId="0" applyNumberFormat="1" applyFont="1" applyFill="1" applyBorder="1" applyAlignment="1" applyProtection="1">
      <alignment vertical="center" shrinkToFit="1"/>
    </xf>
    <xf numFmtId="0" fontId="22" fillId="0" borderId="31" xfId="0" applyFont="1" applyFill="1" applyBorder="1" applyAlignment="1">
      <alignment horizontal="left"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/>
    </xf>
    <xf numFmtId="0" fontId="15" fillId="0" borderId="20" xfId="0" applyNumberFormat="1" applyFont="1" applyFill="1" applyBorder="1" applyAlignment="1" applyProtection="1">
      <alignment vertical="center"/>
    </xf>
    <xf numFmtId="42" fontId="22" fillId="0" borderId="0" xfId="0" applyNumberFormat="1" applyFont="1" applyFill="1" applyBorder="1" applyAlignment="1">
      <alignment horizontal="right" vertical="center"/>
    </xf>
    <xf numFmtId="42" fontId="22" fillId="0" borderId="15" xfId="0" applyNumberFormat="1" applyFont="1" applyFill="1" applyBorder="1" applyAlignment="1">
      <alignment horizontal="right" vertical="center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22" fillId="0" borderId="55" xfId="0" applyNumberFormat="1" applyFont="1" applyFill="1" applyBorder="1" applyAlignment="1">
      <alignment horizontal="right" vertical="center"/>
    </xf>
    <xf numFmtId="42" fontId="22" fillId="0" borderId="47" xfId="0" applyNumberFormat="1" applyFont="1" applyFill="1" applyBorder="1" applyAlignment="1">
      <alignment horizontal="right" vertical="center"/>
    </xf>
    <xf numFmtId="0" fontId="15" fillId="0" borderId="33" xfId="0" applyNumberFormat="1" applyFont="1" applyFill="1" applyBorder="1" applyAlignment="1" applyProtection="1">
      <alignment vertical="center"/>
    </xf>
    <xf numFmtId="0" fontId="15" fillId="0" borderId="25" xfId="0" applyNumberFormat="1" applyFont="1" applyFill="1" applyBorder="1" applyAlignment="1" applyProtection="1">
      <alignment vertical="center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34" xfId="0" applyFont="1" applyFill="1" applyBorder="1" applyAlignment="1">
      <alignment vertical="center"/>
    </xf>
    <xf numFmtId="0" fontId="15" fillId="0" borderId="44" xfId="0" applyFont="1" applyFill="1" applyBorder="1" applyAlignment="1">
      <alignment vertical="center"/>
    </xf>
    <xf numFmtId="0" fontId="15" fillId="0" borderId="57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58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vertical="center" shrinkToFit="1"/>
    </xf>
    <xf numFmtId="0" fontId="14" fillId="0" borderId="20" xfId="0" applyFont="1" applyFill="1" applyBorder="1">
      <alignment vertical="center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0" fontId="15" fillId="0" borderId="55" xfId="0" applyNumberFormat="1" applyFont="1" applyFill="1" applyBorder="1" applyAlignment="1" applyProtection="1">
      <alignment vertical="center"/>
    </xf>
    <xf numFmtId="0" fontId="15" fillId="0" borderId="30" xfId="0" applyNumberFormat="1" applyFont="1" applyFill="1" applyBorder="1" applyAlignment="1" applyProtection="1">
      <alignment vertical="center" shrinkToFit="1"/>
    </xf>
    <xf numFmtId="0" fontId="12" fillId="0" borderId="0" xfId="0" applyFont="1" applyFill="1" applyBorder="1">
      <alignment vertical="center"/>
    </xf>
    <xf numFmtId="0" fontId="15" fillId="0" borderId="11" xfId="0" applyNumberFormat="1" applyFont="1" applyFill="1" applyBorder="1" applyAlignment="1" applyProtection="1">
      <alignment vertical="center"/>
    </xf>
    <xf numFmtId="42" fontId="19" fillId="0" borderId="44" xfId="0" applyNumberFormat="1" applyFont="1" applyFill="1" applyBorder="1" applyAlignment="1">
      <alignment vertical="center" shrinkToFit="1"/>
    </xf>
    <xf numFmtId="42" fontId="19" fillId="0" borderId="0" xfId="0" applyNumberFormat="1" applyFont="1" applyFill="1" applyBorder="1" applyAlignment="1">
      <alignment vertical="center" shrinkToFit="1"/>
    </xf>
    <xf numFmtId="42" fontId="19" fillId="0" borderId="31" xfId="0" applyNumberFormat="1" applyFont="1" applyFill="1" applyBorder="1" applyAlignment="1">
      <alignment vertical="center" shrinkToFit="1"/>
    </xf>
    <xf numFmtId="42" fontId="15" fillId="0" borderId="44" xfId="0" applyNumberFormat="1" applyFont="1" applyFill="1" applyBorder="1" applyAlignment="1">
      <alignment vertical="center" shrinkToFit="1"/>
    </xf>
    <xf numFmtId="42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31" xfId="0" applyFont="1" applyFill="1" applyBorder="1" applyAlignment="1">
      <alignment vertical="center" shrinkToFit="1"/>
    </xf>
    <xf numFmtId="42" fontId="15" fillId="0" borderId="31" xfId="0" applyNumberFormat="1" applyFont="1" applyFill="1" applyBorder="1" applyAlignment="1">
      <alignment vertical="center" shrinkToFit="1"/>
    </xf>
    <xf numFmtId="181" fontId="15" fillId="0" borderId="44" xfId="0" applyNumberFormat="1" applyFont="1" applyFill="1" applyBorder="1" applyAlignment="1">
      <alignment vertical="center"/>
    </xf>
    <xf numFmtId="0" fontId="15" fillId="0" borderId="44" xfId="0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vertical="center"/>
    </xf>
    <xf numFmtId="181" fontId="15" fillId="0" borderId="31" xfId="0" applyNumberFormat="1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vertical="center" shrinkToFit="1"/>
    </xf>
    <xf numFmtId="0" fontId="18" fillId="0" borderId="44" xfId="0" applyFont="1" applyFill="1" applyBorder="1" applyAlignment="1">
      <alignment vertical="center"/>
    </xf>
    <xf numFmtId="0" fontId="19" fillId="0" borderId="44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vertical="center"/>
    </xf>
    <xf numFmtId="0" fontId="15" fillId="0" borderId="11" xfId="0" applyFont="1" applyFill="1" applyBorder="1">
      <alignment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31" xfId="0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42" fontId="33" fillId="0" borderId="44" xfId="0" applyNumberFormat="1" applyFont="1" applyFill="1" applyBorder="1" applyAlignment="1">
      <alignment vertical="center" shrinkToFit="1"/>
    </xf>
    <xf numFmtId="42" fontId="33" fillId="0" borderId="0" xfId="0" applyNumberFormat="1" applyFont="1" applyFill="1" applyBorder="1" applyAlignment="1">
      <alignment vertical="center" shrinkToFit="1"/>
    </xf>
    <xf numFmtId="42" fontId="33" fillId="0" borderId="31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31" xfId="0" applyFont="1" applyFill="1" applyBorder="1" applyAlignment="1">
      <alignment vertical="center" shrinkToFit="1"/>
    </xf>
    <xf numFmtId="181" fontId="33" fillId="0" borderId="44" xfId="0" applyNumberFormat="1" applyFont="1" applyFill="1" applyBorder="1" applyAlignment="1">
      <alignment vertical="center"/>
    </xf>
    <xf numFmtId="181" fontId="33" fillId="0" borderId="0" xfId="0" applyNumberFormat="1" applyFont="1" applyFill="1" applyBorder="1" applyAlignment="1">
      <alignment vertical="center"/>
    </xf>
    <xf numFmtId="181" fontId="33" fillId="0" borderId="31" xfId="0" applyNumberFormat="1" applyFont="1" applyFill="1" applyBorder="1" applyAlignment="1">
      <alignment vertical="center"/>
    </xf>
    <xf numFmtId="0" fontId="33" fillId="0" borderId="11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 wrapText="1" shrinkToFit="1"/>
    </xf>
    <xf numFmtId="0" fontId="35" fillId="0" borderId="0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35" fillId="0" borderId="15" xfId="0" applyFont="1" applyFill="1" applyBorder="1" applyAlignment="1">
      <alignment vertical="center"/>
    </xf>
    <xf numFmtId="0" fontId="19" fillId="0" borderId="5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42" fontId="22" fillId="0" borderId="44" xfId="0" applyNumberFormat="1" applyFont="1" applyFill="1" applyBorder="1" applyAlignment="1">
      <alignment vertical="center"/>
    </xf>
    <xf numFmtId="42" fontId="22" fillId="0" borderId="0" xfId="0" applyNumberFormat="1" applyFont="1" applyFill="1" applyBorder="1" applyAlignment="1">
      <alignment vertical="center"/>
    </xf>
    <xf numFmtId="42" fontId="22" fillId="0" borderId="55" xfId="0" applyNumberFormat="1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42" fontId="3" fillId="2" borderId="2" xfId="0" applyNumberFormat="1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 applyProtection="1">
      <alignment horizontal="center" vertical="center" shrinkToFit="1"/>
    </xf>
    <xf numFmtId="0" fontId="6" fillId="0" borderId="19" xfId="0" applyNumberFormat="1" applyFont="1" applyFill="1" applyBorder="1" applyAlignment="1" applyProtection="1">
      <alignment horizontal="center" vertical="center" shrinkToFit="1"/>
    </xf>
    <xf numFmtId="0" fontId="6" fillId="0" borderId="24" xfId="0" applyNumberFormat="1" applyFont="1" applyFill="1" applyBorder="1" applyAlignment="1" applyProtection="1">
      <alignment horizontal="center" vertical="center" shrinkToFi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177" fontId="7" fillId="2" borderId="6" xfId="0" applyNumberFormat="1" applyFont="1" applyFill="1" applyBorder="1" applyAlignment="1" applyProtection="1">
      <alignment horizontal="center" vertical="center" shrinkToFit="1"/>
    </xf>
    <xf numFmtId="177" fontId="7" fillId="2" borderId="9" xfId="0" applyNumberFormat="1" applyFont="1" applyFill="1" applyBorder="1" applyAlignment="1" applyProtection="1">
      <alignment horizontal="center" vertical="center" shrinkToFit="1"/>
    </xf>
    <xf numFmtId="177" fontId="6" fillId="2" borderId="1" xfId="0" applyNumberFormat="1" applyFont="1" applyFill="1" applyBorder="1" applyAlignment="1" applyProtection="1">
      <alignment horizontal="center" vertical="center" shrinkToFit="1"/>
    </xf>
    <xf numFmtId="177" fontId="6" fillId="2" borderId="6" xfId="0" applyNumberFormat="1" applyFont="1" applyFill="1" applyBorder="1" applyAlignment="1" applyProtection="1">
      <alignment horizontal="center" vertical="center" shrinkToFit="1"/>
    </xf>
    <xf numFmtId="177" fontId="6" fillId="2" borderId="9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center" vertical="center" shrinkToFit="1"/>
    </xf>
    <xf numFmtId="177" fontId="6" fillId="2" borderId="9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177" fontId="7" fillId="2" borderId="8" xfId="0" applyNumberFormat="1" applyFont="1" applyFill="1" applyBorder="1" applyAlignment="1" applyProtection="1">
      <alignment horizontal="center" vertical="center" shrinkToFit="1"/>
    </xf>
    <xf numFmtId="177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25" xfId="0" applyNumberFormat="1" applyFont="1" applyFill="1" applyBorder="1" applyAlignment="1" applyProtection="1">
      <alignment horizontal="center" vertical="center" shrinkToFit="1"/>
    </xf>
    <xf numFmtId="0" fontId="7" fillId="2" borderId="8" xfId="0" applyNumberFormat="1" applyFont="1" applyFill="1" applyBorder="1" applyAlignment="1" applyProtection="1">
      <alignment horizontal="center" vertical="center" shrinkToFit="1"/>
    </xf>
    <xf numFmtId="0" fontId="7" fillId="2" borderId="20" xfId="0" applyNumberFormat="1" applyFont="1" applyFill="1" applyBorder="1" applyAlignment="1" applyProtection="1">
      <alignment horizontal="center" vertical="center" shrinkToFit="1"/>
    </xf>
    <xf numFmtId="0" fontId="7" fillId="2" borderId="25" xfId="0" applyNumberFormat="1" applyFont="1" applyFill="1" applyBorder="1" applyAlignment="1" applyProtection="1">
      <alignment horizontal="center" vertical="center" shrinkToFit="1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2" borderId="36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shrinkToFit="1"/>
    </xf>
    <xf numFmtId="0" fontId="7" fillId="0" borderId="20" xfId="0" applyNumberFormat="1" applyFont="1" applyFill="1" applyBorder="1" applyAlignment="1" applyProtection="1">
      <alignment horizontal="center" vertical="center" shrinkToFit="1"/>
    </xf>
    <xf numFmtId="0" fontId="7" fillId="0" borderId="25" xfId="0" applyNumberFormat="1" applyFont="1" applyFill="1" applyBorder="1" applyAlignment="1" applyProtection="1">
      <alignment horizontal="center" vertical="center" shrinkToFi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42" fontId="3" fillId="2" borderId="1" xfId="0" applyNumberFormat="1" applyFont="1" applyFill="1" applyBorder="1" applyAlignment="1">
      <alignment horizontal="center" vertical="center" shrinkToFit="1"/>
    </xf>
    <xf numFmtId="42" fontId="3" fillId="2" borderId="6" xfId="0" applyNumberFormat="1" applyFont="1" applyFill="1" applyBorder="1" applyAlignment="1">
      <alignment horizontal="center" vertical="center" shrinkToFit="1"/>
    </xf>
    <xf numFmtId="42" fontId="3" fillId="2" borderId="9" xfId="0" applyNumberFormat="1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horizontal="center" vertical="center" shrinkToFit="1"/>
    </xf>
    <xf numFmtId="178" fontId="7" fillId="2" borderId="6" xfId="0" applyNumberFormat="1" applyFont="1" applyFill="1" applyBorder="1" applyAlignment="1">
      <alignment horizontal="center" vertical="center" shrinkToFit="1"/>
    </xf>
    <xf numFmtId="178" fontId="7" fillId="2" borderId="9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2" fontId="7" fillId="2" borderId="1" xfId="0" applyNumberFormat="1" applyFont="1" applyFill="1" applyBorder="1" applyAlignment="1">
      <alignment horizontal="center" vertical="center" shrinkToFit="1"/>
    </xf>
    <xf numFmtId="42" fontId="7" fillId="2" borderId="6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179" fontId="3" fillId="0" borderId="6" xfId="0" applyNumberFormat="1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 shrinkToFit="1"/>
    </xf>
    <xf numFmtId="42" fontId="7" fillId="0" borderId="6" xfId="0" applyNumberFormat="1" applyFont="1" applyBorder="1" applyAlignment="1">
      <alignment horizontal="right" vertical="center" shrinkToFit="1"/>
    </xf>
    <xf numFmtId="42" fontId="7" fillId="0" borderId="9" xfId="0" applyNumberFormat="1" applyFont="1" applyBorder="1" applyAlignment="1">
      <alignment horizontal="right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180" fontId="3" fillId="0" borderId="6" xfId="0" applyNumberFormat="1" applyFont="1" applyBorder="1" applyAlignment="1">
      <alignment horizontal="center" vertical="center" shrinkToFit="1"/>
    </xf>
    <xf numFmtId="180" fontId="3" fillId="0" borderId="9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42" fontId="7" fillId="2" borderId="1" xfId="0" applyNumberFormat="1" applyFont="1" applyFill="1" applyBorder="1" applyAlignment="1">
      <alignment horizontal="right" vertical="center" shrinkToFit="1"/>
    </xf>
    <xf numFmtId="42" fontId="7" fillId="2" borderId="6" xfId="0" applyNumberFormat="1" applyFont="1" applyFill="1" applyBorder="1" applyAlignment="1">
      <alignment horizontal="right" vertical="center" shrinkToFit="1"/>
    </xf>
    <xf numFmtId="42" fontId="7" fillId="2" borderId="9" xfId="0" applyNumberFormat="1" applyFont="1" applyFill="1" applyBorder="1" applyAlignment="1">
      <alignment horizontal="right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38" fontId="3" fillId="2" borderId="1" xfId="2" applyFont="1" applyFill="1" applyBorder="1" applyAlignment="1">
      <alignment horizontal="center" vertical="center" shrinkToFit="1"/>
    </xf>
    <xf numFmtId="38" fontId="3" fillId="2" borderId="9" xfId="2" applyFont="1" applyFill="1" applyBorder="1" applyAlignment="1">
      <alignment horizontal="center" vertical="center" shrinkToFit="1"/>
    </xf>
    <xf numFmtId="42" fontId="7" fillId="2" borderId="9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0" fontId="7" fillId="2" borderId="6" xfId="0" applyNumberFormat="1" applyFont="1" applyFill="1" applyBorder="1" applyAlignment="1" applyProtection="1">
      <alignment horizontal="center" vertical="center" wrapText="1" shrinkToFit="1"/>
    </xf>
    <xf numFmtId="0" fontId="7" fillId="2" borderId="9" xfId="0" applyNumberFormat="1" applyFont="1" applyFill="1" applyBorder="1" applyAlignment="1" applyProtection="1">
      <alignment horizontal="center" vertical="center" wrapText="1" shrinkToFit="1"/>
    </xf>
    <xf numFmtId="0" fontId="7" fillId="0" borderId="2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2" fontId="3" fillId="2" borderId="1" xfId="0" applyNumberFormat="1" applyFont="1" applyFill="1" applyBorder="1" applyAlignment="1">
      <alignment horizontal="right" vertical="center"/>
    </xf>
    <xf numFmtId="42" fontId="3" fillId="2" borderId="6" xfId="0" applyNumberFormat="1" applyFont="1" applyFill="1" applyBorder="1" applyAlignment="1">
      <alignment horizontal="right" vertical="center"/>
    </xf>
    <xf numFmtId="42" fontId="3" fillId="2" borderId="9" xfId="0" applyNumberFormat="1" applyFont="1" applyFill="1" applyBorder="1" applyAlignment="1">
      <alignment horizontal="right" vertical="center"/>
    </xf>
    <xf numFmtId="42" fontId="3" fillId="0" borderId="2" xfId="0" applyNumberFormat="1" applyFont="1" applyBorder="1" applyAlignment="1">
      <alignment horizontal="center" vertical="center"/>
    </xf>
    <xf numFmtId="42" fontId="3" fillId="0" borderId="1" xfId="0" applyNumberFormat="1" applyFont="1" applyBorder="1" applyAlignment="1">
      <alignment horizontal="center" vertical="center"/>
    </xf>
    <xf numFmtId="42" fontId="3" fillId="0" borderId="6" xfId="0" applyNumberFormat="1" applyFont="1" applyBorder="1" applyAlignment="1">
      <alignment horizontal="center" vertical="center"/>
    </xf>
    <xf numFmtId="42" fontId="3" fillId="0" borderId="9" xfId="0" applyNumberFormat="1" applyFont="1" applyBorder="1" applyAlignment="1">
      <alignment horizontal="center" vertical="center"/>
    </xf>
    <xf numFmtId="42" fontId="3" fillId="2" borderId="2" xfId="0" applyNumberFormat="1" applyFont="1" applyFill="1" applyBorder="1" applyAlignment="1">
      <alignment horizontal="center" vertical="center"/>
    </xf>
    <xf numFmtId="42" fontId="3" fillId="2" borderId="2" xfId="0" applyNumberFormat="1" applyFont="1" applyFill="1" applyBorder="1" applyAlignment="1">
      <alignment vertical="center"/>
    </xf>
    <xf numFmtId="42" fontId="3" fillId="0" borderId="1" xfId="0" applyNumberFormat="1" applyFont="1" applyBorder="1" applyAlignment="1">
      <alignment horizontal="right" vertical="center"/>
    </xf>
    <xf numFmtId="42" fontId="3" fillId="0" borderId="6" xfId="0" applyNumberFormat="1" applyFont="1" applyBorder="1" applyAlignment="1">
      <alignment horizontal="right" vertical="center"/>
    </xf>
    <xf numFmtId="42" fontId="3" fillId="0" borderId="9" xfId="0" applyNumberFormat="1" applyFont="1" applyBorder="1" applyAlignment="1">
      <alignment horizontal="right" vertical="center"/>
    </xf>
    <xf numFmtId="42" fontId="3" fillId="0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6" fontId="3" fillId="2" borderId="2" xfId="3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 shrinkToFit="1"/>
    </xf>
    <xf numFmtId="6" fontId="3" fillId="0" borderId="2" xfId="0" applyNumberFormat="1" applyFont="1" applyFill="1" applyBorder="1" applyAlignment="1">
      <alignment horizontal="right" vertical="center"/>
    </xf>
    <xf numFmtId="42" fontId="3" fillId="2" borderId="1" xfId="0" applyNumberFormat="1" applyFont="1" applyFill="1" applyBorder="1" applyAlignment="1">
      <alignment horizontal="center" vertical="center"/>
    </xf>
    <xf numFmtId="42" fontId="3" fillId="2" borderId="6" xfId="0" applyNumberFormat="1" applyFont="1" applyFill="1" applyBorder="1" applyAlignment="1">
      <alignment horizontal="center" vertical="center"/>
    </xf>
    <xf numFmtId="42" fontId="3" fillId="2" borderId="9" xfId="0" applyNumberFormat="1" applyFont="1" applyFill="1" applyBorder="1" applyAlignment="1">
      <alignment horizontal="center" vertical="center"/>
    </xf>
    <xf numFmtId="42" fontId="3" fillId="2" borderId="1" xfId="0" applyNumberFormat="1" applyFont="1" applyFill="1" applyBorder="1" applyAlignment="1">
      <alignment vertical="center"/>
    </xf>
    <xf numFmtId="42" fontId="3" fillId="2" borderId="6" xfId="0" applyNumberFormat="1" applyFont="1" applyFill="1" applyBorder="1" applyAlignment="1">
      <alignment vertical="center"/>
    </xf>
    <xf numFmtId="42" fontId="3" fillId="2" borderId="9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2" borderId="34" xfId="0" applyNumberFormat="1" applyFont="1" applyFill="1" applyBorder="1" applyAlignment="1" applyProtection="1">
      <alignment horizontal="left" vertical="center" wrapText="1" shrinkToFit="1"/>
    </xf>
    <xf numFmtId="0" fontId="7" fillId="2" borderId="21" xfId="0" applyNumberFormat="1" applyFont="1" applyFill="1" applyBorder="1" applyAlignment="1" applyProtection="1">
      <alignment horizontal="left" vertical="center" wrapText="1" shrinkToFit="1"/>
    </xf>
    <xf numFmtId="0" fontId="7" fillId="2" borderId="46" xfId="0" applyNumberFormat="1" applyFont="1" applyFill="1" applyBorder="1" applyAlignment="1" applyProtection="1">
      <alignment horizontal="left" vertical="center" wrapText="1" shrinkToFit="1"/>
    </xf>
    <xf numFmtId="0" fontId="7" fillId="2" borderId="35" xfId="0" applyNumberFormat="1" applyFont="1" applyFill="1" applyBorder="1" applyAlignment="1" applyProtection="1">
      <alignment horizontal="left" vertical="center" wrapText="1" shrinkToFit="1"/>
    </xf>
    <xf numFmtId="0" fontId="7" fillId="2" borderId="15" xfId="0" applyNumberFormat="1" applyFont="1" applyFill="1" applyBorder="1" applyAlignment="1" applyProtection="1">
      <alignment horizontal="left" vertical="center" wrapText="1" shrinkToFit="1"/>
    </xf>
    <xf numFmtId="0" fontId="7" fillId="2" borderId="47" xfId="0" applyNumberFormat="1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 applyProtection="1">
      <alignment horizontal="left" vertical="center" wrapText="1" shrinkToFit="1"/>
    </xf>
    <xf numFmtId="0" fontId="7" fillId="2" borderId="20" xfId="0" applyNumberFormat="1" applyFont="1" applyFill="1" applyBorder="1" applyAlignment="1" applyProtection="1">
      <alignment horizontal="left" vertical="center" wrapText="1" shrinkToFit="1"/>
    </xf>
    <xf numFmtId="0" fontId="7" fillId="2" borderId="30" xfId="0" applyNumberFormat="1" applyFont="1" applyFill="1" applyBorder="1" applyAlignment="1" applyProtection="1">
      <alignment horizontal="left" vertical="center" wrapText="1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82" fontId="15" fillId="0" borderId="44" xfId="0" applyNumberFormat="1" applyFont="1" applyFill="1" applyBorder="1" applyAlignment="1">
      <alignment horizontal="center" vertical="center"/>
    </xf>
    <xf numFmtId="182" fontId="15" fillId="0" borderId="0" xfId="0" applyNumberFormat="1" applyFont="1" applyFill="1" applyBorder="1" applyAlignment="1">
      <alignment horizontal="center" vertical="center"/>
    </xf>
    <xf numFmtId="182" fontId="15" fillId="0" borderId="31" xfId="0" applyNumberFormat="1" applyFont="1" applyFill="1" applyBorder="1" applyAlignment="1">
      <alignment horizontal="center"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left" vertical="center"/>
    </xf>
    <xf numFmtId="42" fontId="19" fillId="0" borderId="34" xfId="0" applyNumberFormat="1" applyFont="1" applyFill="1" applyBorder="1" applyAlignment="1">
      <alignment horizontal="right" vertical="center"/>
    </xf>
    <xf numFmtId="42" fontId="19" fillId="0" borderId="21" xfId="0" applyNumberFormat="1" applyFont="1" applyFill="1" applyBorder="1" applyAlignment="1">
      <alignment horizontal="right" vertical="center"/>
    </xf>
    <xf numFmtId="42" fontId="19" fillId="0" borderId="33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25" fillId="0" borderId="34" xfId="0" applyNumberFormat="1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right"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179" fontId="15" fillId="0" borderId="44" xfId="0" applyNumberFormat="1" applyFont="1" applyFill="1" applyBorder="1" applyAlignment="1">
      <alignment horizontal="center" vertical="center" shrinkToFit="1"/>
    </xf>
    <xf numFmtId="179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183" fontId="15" fillId="0" borderId="0" xfId="0" applyNumberFormat="1" applyFont="1" applyFill="1" applyBorder="1" applyAlignment="1">
      <alignment horizontal="center" vertical="center" shrinkToFit="1"/>
    </xf>
    <xf numFmtId="183" fontId="15" fillId="0" borderId="31" xfId="0" applyNumberFormat="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67" xfId="0" applyFont="1" applyFill="1" applyBorder="1" applyAlignment="1">
      <alignment horizontal="center" vertical="center" shrinkToFit="1"/>
    </xf>
    <xf numFmtId="42" fontId="15" fillId="0" borderId="4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31" xfId="0" applyFont="1" applyFill="1" applyBorder="1" applyAlignment="1">
      <alignment horizontal="right" vertical="center"/>
    </xf>
    <xf numFmtId="184" fontId="15" fillId="0" borderId="0" xfId="0" applyNumberFormat="1" applyFont="1" applyFill="1" applyBorder="1" applyAlignment="1">
      <alignment horizontal="center" vertical="center" shrinkToFit="1"/>
    </xf>
    <xf numFmtId="184" fontId="15" fillId="0" borderId="3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185" fontId="15" fillId="0" borderId="0" xfId="0" applyNumberFormat="1" applyFont="1" applyFill="1" applyBorder="1" applyAlignment="1">
      <alignment horizontal="center" vertical="center" shrinkToFit="1"/>
    </xf>
    <xf numFmtId="185" fontId="15" fillId="0" borderId="31" xfId="0" applyNumberFormat="1" applyFont="1" applyFill="1" applyBorder="1" applyAlignment="1">
      <alignment horizontal="center" vertical="center" shrinkToFit="1"/>
    </xf>
    <xf numFmtId="0" fontId="19" fillId="0" borderId="33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top" wrapText="1"/>
    </xf>
    <xf numFmtId="0" fontId="20" fillId="0" borderId="49" xfId="0" applyFont="1" applyFill="1" applyBorder="1" applyAlignment="1">
      <alignment horizontal="center" vertical="top" wrapText="1"/>
    </xf>
    <xf numFmtId="0" fontId="20" fillId="0" borderId="50" xfId="0" applyFont="1" applyFill="1" applyBorder="1" applyAlignment="1">
      <alignment horizontal="center" vertical="top" wrapText="1"/>
    </xf>
    <xf numFmtId="42" fontId="19" fillId="0" borderId="51" xfId="0" applyNumberFormat="1" applyFont="1" applyFill="1" applyBorder="1" applyAlignment="1">
      <alignment horizontal="center" vertical="center" shrinkToFit="1"/>
    </xf>
    <xf numFmtId="42" fontId="19" fillId="0" borderId="49" xfId="0" applyNumberFormat="1" applyFont="1" applyFill="1" applyBorder="1" applyAlignment="1">
      <alignment horizontal="center" vertical="center" shrinkToFit="1"/>
    </xf>
    <xf numFmtId="42" fontId="19" fillId="0" borderId="50" xfId="0" applyNumberFormat="1" applyFont="1" applyFill="1" applyBorder="1" applyAlignment="1">
      <alignment horizontal="center" vertical="center" shrinkToFit="1"/>
    </xf>
    <xf numFmtId="0" fontId="15" fillId="0" borderId="52" xfId="0" applyFont="1" applyFill="1" applyBorder="1" applyAlignment="1">
      <alignment horizontal="center" vertical="center" shrinkToFit="1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center" vertical="center" shrinkToFit="1"/>
    </xf>
    <xf numFmtId="42" fontId="26" fillId="0" borderId="51" xfId="0" applyNumberFormat="1" applyFont="1" applyFill="1" applyBorder="1" applyAlignment="1">
      <alignment horizontal="right" vertical="center" shrinkToFit="1"/>
    </xf>
    <xf numFmtId="0" fontId="26" fillId="0" borderId="49" xfId="0" applyFont="1" applyFill="1" applyBorder="1" applyAlignment="1">
      <alignment horizontal="right" vertical="center" shrinkToFit="1"/>
    </xf>
    <xf numFmtId="0" fontId="26" fillId="0" borderId="50" xfId="0" applyFont="1" applyFill="1" applyBorder="1" applyAlignment="1">
      <alignment horizontal="right" vertical="center" shrinkToFit="1"/>
    </xf>
    <xf numFmtId="42" fontId="15" fillId="0" borderId="51" xfId="0" applyNumberFormat="1" applyFont="1" applyFill="1" applyBorder="1" applyAlignment="1">
      <alignment horizontal="right" vertical="center" shrinkToFit="1"/>
    </xf>
    <xf numFmtId="0" fontId="15" fillId="0" borderId="49" xfId="0" applyFont="1" applyFill="1" applyBorder="1" applyAlignment="1">
      <alignment horizontal="right" vertical="center" shrinkToFit="1"/>
    </xf>
    <xf numFmtId="0" fontId="15" fillId="0" borderId="50" xfId="0" applyFont="1" applyFill="1" applyBorder="1" applyAlignment="1">
      <alignment horizontal="right" vertical="center" shrinkToFit="1"/>
    </xf>
    <xf numFmtId="0" fontId="15" fillId="0" borderId="51" xfId="0" applyFont="1" applyFill="1" applyBorder="1" applyAlignment="1">
      <alignment horizontal="right" vertical="center" shrinkToFit="1"/>
    </xf>
    <xf numFmtId="0" fontId="21" fillId="0" borderId="51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9" xfId="0" applyNumberFormat="1" applyFont="1" applyFill="1" applyBorder="1" applyAlignment="1" applyProtection="1">
      <alignment horizontal="center" vertical="center" shrinkToFit="1"/>
    </xf>
    <xf numFmtId="0" fontId="15" fillId="0" borderId="24" xfId="0" applyNumberFormat="1" applyFont="1" applyFill="1" applyBorder="1" applyAlignment="1" applyProtection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/>
    </xf>
    <xf numFmtId="177" fontId="15" fillId="0" borderId="13" xfId="0" applyNumberFormat="1" applyFont="1" applyFill="1" applyBorder="1" applyAlignment="1" applyProtection="1">
      <alignment horizontal="center" vertical="center" shrinkToFit="1"/>
    </xf>
    <xf numFmtId="177" fontId="15" fillId="0" borderId="21" xfId="0" applyNumberFormat="1" applyFont="1" applyFill="1" applyBorder="1" applyAlignment="1" applyProtection="1">
      <alignment horizontal="center" vertical="center" shrinkToFit="1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15" fillId="0" borderId="33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Fill="1" applyBorder="1" applyAlignment="1" applyProtection="1">
      <alignment horizontal="center" vertical="center"/>
    </xf>
    <xf numFmtId="0" fontId="27" fillId="0" borderId="34" xfId="0" applyNumberFormat="1" applyFont="1" applyFill="1" applyBorder="1" applyAlignment="1" applyProtection="1">
      <alignment horizontal="left" vertical="center"/>
    </xf>
    <xf numFmtId="0" fontId="27" fillId="0" borderId="21" xfId="0" applyNumberFormat="1" applyFont="1" applyFill="1" applyBorder="1" applyAlignment="1" applyProtection="1">
      <alignment horizontal="left" vertical="center"/>
    </xf>
    <xf numFmtId="0" fontId="15" fillId="0" borderId="21" xfId="0" applyNumberFormat="1" applyFont="1" applyFill="1" applyBorder="1" applyAlignment="1" applyProtection="1">
      <alignment horizontal="right" vertical="center" shrinkToFi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20" fillId="0" borderId="34" xfId="0" applyNumberFormat="1" applyFont="1" applyFill="1" applyBorder="1" applyAlignment="1" applyProtection="1">
      <alignment horizontal="left" vertical="center" wrapText="1" shrinkToFit="1"/>
    </xf>
    <xf numFmtId="0" fontId="20" fillId="0" borderId="21" xfId="0" applyNumberFormat="1" applyFont="1" applyFill="1" applyBorder="1" applyAlignment="1" applyProtection="1">
      <alignment horizontal="left" vertical="center" wrapText="1" shrinkToFit="1"/>
    </xf>
    <xf numFmtId="0" fontId="20" fillId="0" borderId="46" xfId="0" applyNumberFormat="1" applyFont="1" applyFill="1" applyBorder="1" applyAlignment="1" applyProtection="1">
      <alignment horizontal="left" vertical="center" wrapText="1" shrinkToFit="1"/>
    </xf>
    <xf numFmtId="0" fontId="20" fillId="0" borderId="35" xfId="0" applyNumberFormat="1" applyFont="1" applyFill="1" applyBorder="1" applyAlignment="1" applyProtection="1">
      <alignment horizontal="left" vertical="center" wrapText="1" shrinkToFit="1"/>
    </xf>
    <xf numFmtId="0" fontId="20" fillId="0" borderId="15" xfId="0" applyNumberFormat="1" applyFont="1" applyFill="1" applyBorder="1" applyAlignment="1" applyProtection="1">
      <alignment horizontal="left" vertical="center" wrapText="1" shrinkToFit="1"/>
    </xf>
    <xf numFmtId="0" fontId="20" fillId="0" borderId="47" xfId="0" applyNumberFormat="1" applyFont="1" applyFill="1" applyBorder="1" applyAlignment="1" applyProtection="1">
      <alignment horizontal="left" vertical="center" wrapText="1" shrinkToFi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20" fillId="0" borderId="8" xfId="0" applyNumberFormat="1" applyFont="1" applyFill="1" applyBorder="1" applyAlignment="1" applyProtection="1">
      <alignment horizontal="left" vertical="center" wrapText="1" shrinkToFit="1"/>
    </xf>
    <xf numFmtId="0" fontId="20" fillId="0" borderId="20" xfId="0" applyNumberFormat="1" applyFont="1" applyFill="1" applyBorder="1" applyAlignment="1" applyProtection="1">
      <alignment horizontal="left" vertical="center" wrapText="1" shrinkToFit="1"/>
    </xf>
    <xf numFmtId="0" fontId="20" fillId="0" borderId="30" xfId="0" applyNumberFormat="1" applyFont="1" applyFill="1" applyBorder="1" applyAlignment="1" applyProtection="1">
      <alignment horizontal="left" vertical="center" wrapText="1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5" xfId="0" applyNumberFormat="1" applyFont="1" applyFill="1" applyBorder="1" applyAlignment="1" applyProtection="1">
      <alignment horizontal="center" vertical="center" shrinkToFit="1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20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right" vertical="center"/>
    </xf>
    <xf numFmtId="0" fontId="15" fillId="0" borderId="20" xfId="0" applyNumberFormat="1" applyFont="1" applyFill="1" applyBorder="1" applyAlignment="1" applyProtection="1">
      <alignment horizontal="right" vertical="center"/>
    </xf>
    <xf numFmtId="42" fontId="22" fillId="0" borderId="0" xfId="0" applyNumberFormat="1" applyFont="1" applyFill="1" applyBorder="1" applyAlignment="1">
      <alignment horizontal="right" vertical="center"/>
    </xf>
    <xf numFmtId="42" fontId="22" fillId="0" borderId="55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left" vertical="center"/>
    </xf>
    <xf numFmtId="0" fontId="18" fillId="0" borderId="10" xfId="0" applyNumberFormat="1" applyFont="1" applyFill="1" applyBorder="1" applyAlignment="1" applyProtection="1">
      <alignment horizontal="center" vertical="center" shrinkToFit="1"/>
    </xf>
    <xf numFmtId="0" fontId="18" fillId="0" borderId="19" xfId="0" applyNumberFormat="1" applyFont="1" applyFill="1" applyBorder="1" applyAlignment="1" applyProtection="1">
      <alignment horizontal="center" vertical="center" shrinkToFit="1"/>
    </xf>
    <xf numFmtId="0" fontId="18" fillId="0" borderId="24" xfId="0" applyNumberFormat="1" applyFont="1" applyFill="1" applyBorder="1" applyAlignment="1" applyProtection="1">
      <alignment horizontal="center" vertical="center" shrinkToFit="1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18" fillId="0" borderId="26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 applyProtection="1">
      <alignment horizontal="center" vertical="center" wrapText="1" shrinkToFit="1"/>
    </xf>
    <xf numFmtId="0" fontId="23" fillId="0" borderId="21" xfId="0" applyNumberFormat="1" applyFont="1" applyFill="1" applyBorder="1" applyAlignment="1" applyProtection="1">
      <alignment horizontal="center" vertical="center" wrapText="1" shrinkToFit="1"/>
    </xf>
    <xf numFmtId="0" fontId="23" fillId="0" borderId="46" xfId="0" applyNumberFormat="1" applyFont="1" applyFill="1" applyBorder="1" applyAlignment="1" applyProtection="1">
      <alignment horizontal="center" vertical="center" wrapText="1" shrinkToFit="1"/>
    </xf>
    <xf numFmtId="0" fontId="23" fillId="0" borderId="35" xfId="0" applyNumberFormat="1" applyFont="1" applyFill="1" applyBorder="1" applyAlignment="1" applyProtection="1">
      <alignment horizontal="center" vertical="center" wrapText="1" shrinkToFit="1"/>
    </xf>
    <xf numFmtId="0" fontId="23" fillId="0" borderId="15" xfId="0" applyNumberFormat="1" applyFont="1" applyFill="1" applyBorder="1" applyAlignment="1" applyProtection="1">
      <alignment horizontal="center" vertical="center" wrapText="1" shrinkToFit="1"/>
    </xf>
    <xf numFmtId="0" fontId="23" fillId="0" borderId="47" xfId="0" applyNumberFormat="1" applyFont="1" applyFill="1" applyBorder="1" applyAlignment="1" applyProtection="1">
      <alignment horizontal="center" vertical="center" wrapText="1" shrinkToFi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23" fillId="0" borderId="8" xfId="0" applyNumberFormat="1" applyFont="1" applyFill="1" applyBorder="1" applyAlignment="1" applyProtection="1">
      <alignment horizontal="center" vertical="center" wrapText="1" shrinkToFit="1"/>
    </xf>
    <xf numFmtId="0" fontId="23" fillId="0" borderId="20" xfId="0" applyNumberFormat="1" applyFont="1" applyFill="1" applyBorder="1" applyAlignment="1" applyProtection="1">
      <alignment horizontal="center" vertical="center" wrapText="1" shrinkToFit="1"/>
    </xf>
    <xf numFmtId="0" fontId="23" fillId="0" borderId="30" xfId="0" applyNumberFormat="1" applyFont="1" applyFill="1" applyBorder="1" applyAlignment="1" applyProtection="1">
      <alignment horizontal="center" vertical="center" wrapText="1" shrinkToFit="1"/>
    </xf>
    <xf numFmtId="0" fontId="22" fillId="0" borderId="14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42" fontId="22" fillId="0" borderId="20" xfId="0" applyNumberFormat="1" applyFont="1" applyFill="1" applyBorder="1" applyAlignment="1">
      <alignment horizontal="right" vertical="center"/>
    </xf>
    <xf numFmtId="42" fontId="22" fillId="0" borderId="30" xfId="0" applyNumberFormat="1" applyFont="1" applyFill="1" applyBorder="1" applyAlignment="1">
      <alignment horizontal="right" vertical="center"/>
    </xf>
    <xf numFmtId="42" fontId="22" fillId="0" borderId="36" xfId="0" applyNumberFormat="1" applyFont="1" applyFill="1" applyBorder="1" applyAlignment="1">
      <alignment horizontal="right" vertical="center"/>
    </xf>
    <xf numFmtId="42" fontId="22" fillId="0" borderId="22" xfId="0" applyNumberFormat="1" applyFont="1" applyFill="1" applyBorder="1" applyAlignment="1">
      <alignment horizontal="right" vertical="center"/>
    </xf>
    <xf numFmtId="42" fontId="22" fillId="0" borderId="27" xfId="0" applyNumberFormat="1" applyFont="1" applyFill="1" applyBorder="1" applyAlignment="1">
      <alignment horizontal="right" vertical="center"/>
    </xf>
    <xf numFmtId="181" fontId="18" fillId="0" borderId="20" xfId="0" applyNumberFormat="1" applyFont="1" applyFill="1" applyBorder="1" applyAlignment="1">
      <alignment horizontal="right" vertical="center"/>
    </xf>
    <xf numFmtId="181" fontId="18" fillId="0" borderId="30" xfId="0" applyNumberFormat="1" applyFont="1" applyFill="1" applyBorder="1" applyAlignment="1">
      <alignment horizontal="right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6" fontId="15" fillId="0" borderId="0" xfId="3" applyFont="1" applyFill="1" applyBorder="1" applyAlignment="1">
      <alignment horizontal="center" vertical="center" shrinkToFit="1"/>
    </xf>
    <xf numFmtId="6" fontId="15" fillId="0" borderId="31" xfId="3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42" fontId="22" fillId="0" borderId="15" xfId="0" applyNumberFormat="1" applyFont="1" applyFill="1" applyBorder="1" applyAlignment="1">
      <alignment horizontal="right" vertical="center"/>
    </xf>
    <xf numFmtId="42" fontId="22" fillId="0" borderId="47" xfId="0" applyNumberFormat="1" applyFont="1" applyFill="1" applyBorder="1" applyAlignment="1">
      <alignment horizontal="right" vertical="center"/>
    </xf>
    <xf numFmtId="181" fontId="15" fillId="0" borderId="51" xfId="0" applyNumberFormat="1" applyFont="1" applyFill="1" applyBorder="1" applyAlignment="1">
      <alignment horizontal="right" vertical="center" shrinkToFit="1"/>
    </xf>
    <xf numFmtId="186" fontId="15" fillId="0" borderId="0" xfId="0" applyNumberFormat="1" applyFont="1" applyFill="1" applyBorder="1" applyAlignment="1">
      <alignment horizontal="center" vertical="center" shrinkToFit="1"/>
    </xf>
    <xf numFmtId="186" fontId="15" fillId="0" borderId="31" xfId="0" applyNumberFormat="1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181" fontId="15" fillId="0" borderId="44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center" vertical="center"/>
    </xf>
    <xf numFmtId="181" fontId="15" fillId="0" borderId="31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42" fontId="22" fillId="0" borderId="34" xfId="0" applyNumberFormat="1" applyFont="1" applyFill="1" applyBorder="1" applyAlignment="1">
      <alignment horizontal="right" vertical="center"/>
    </xf>
    <xf numFmtId="42" fontId="22" fillId="0" borderId="21" xfId="0" applyNumberFormat="1" applyFont="1" applyFill="1" applyBorder="1" applyAlignment="1">
      <alignment horizontal="right" vertical="center"/>
    </xf>
    <xf numFmtId="42" fontId="22" fillId="0" borderId="46" xfId="0" applyNumberFormat="1" applyFont="1" applyFill="1" applyBorder="1" applyAlignment="1">
      <alignment horizontal="right" vertical="center"/>
    </xf>
    <xf numFmtId="181" fontId="22" fillId="0" borderId="0" xfId="0" applyNumberFormat="1" applyFont="1" applyFill="1" applyBorder="1" applyAlignment="1">
      <alignment horizontal="right" vertical="center"/>
    </xf>
    <xf numFmtId="42" fontId="22" fillId="0" borderId="44" xfId="0" applyNumberFormat="1" applyFont="1" applyFill="1" applyBorder="1" applyAlignment="1">
      <alignment horizontal="right" vertical="center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19" fillId="0" borderId="47" xfId="0" applyFont="1" applyFill="1" applyBorder="1" applyAlignment="1">
      <alignment horizontal="center" vertical="center" shrinkToFit="1"/>
    </xf>
    <xf numFmtId="42" fontId="15" fillId="0" borderId="34" xfId="0" applyNumberFormat="1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horizontal="right" vertical="center"/>
    </xf>
    <xf numFmtId="0" fontId="15" fillId="0" borderId="33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42" fontId="22" fillId="0" borderId="36" xfId="0" applyNumberFormat="1" applyFont="1" applyFill="1" applyBorder="1" applyAlignment="1">
      <alignment horizontal="left" vertical="center"/>
    </xf>
    <xf numFmtId="42" fontId="22" fillId="0" borderId="22" xfId="0" applyNumberFormat="1" applyFont="1" applyFill="1" applyBorder="1" applyAlignment="1">
      <alignment horizontal="left" vertical="center"/>
    </xf>
    <xf numFmtId="42" fontId="22" fillId="0" borderId="27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2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3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07%20&#32207;&#21209;&#30465;&#34892;&#25919;&#31649;&#29702;&#23616;&#12498;&#12450;/02_&#20316;&#26989;&#20013;&#12501;&#12457;&#12523;&#12480;(&#20445;&#23384;&#26399;&#38291;1&#24180;&#26410;&#28288;)/03_&#25351;&#23566;&#29677;/&#34987;&#23475;&#32773;&#23550;&#31574;&#20418;/2.&#22519;&#34892;/R4&#24180;&#24230;/&#20844;&#21215;&#35201;&#38936;/R4/&#20132;&#20184;&#30003;&#35531;/01_&#12304;&#31038;&#20250;&#24489;&#24112;&#20419;&#36914;&#20107;&#26989;&#12305;&#30003;&#35531;&#26360;&#39006;&#65288;&#12493;&#12483;&#12488;&#12527;&#12540;&#12463;&#27083;&#31689;&#25903;&#25588;&#36027;&#65289;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交付申請書"/>
      <sheetName val="別紙（1-1）"/>
      <sheetName val="別紙（1-2）"/>
    </sheetNames>
    <sheetDataSet>
      <sheetData sheetId="0">
        <row r="43">
          <cell r="B43">
            <v>1</v>
          </cell>
          <cell r="D43" t="str">
            <v>A</v>
          </cell>
          <cell r="I43" t="str">
            <v>正社員</v>
          </cell>
          <cell r="M43">
            <v>350000</v>
          </cell>
          <cell r="R43">
            <v>44562</v>
          </cell>
          <cell r="W43">
            <v>3</v>
          </cell>
          <cell r="AA43">
            <v>1050000</v>
          </cell>
          <cell r="AF43">
            <v>44562</v>
          </cell>
        </row>
        <row r="44">
          <cell r="B44">
            <v>2</v>
          </cell>
          <cell r="D44" t="str">
            <v>B</v>
          </cell>
          <cell r="I44" t="str">
            <v>パート</v>
          </cell>
          <cell r="M44">
            <v>300000</v>
          </cell>
          <cell r="R44">
            <v>44593</v>
          </cell>
          <cell r="W44">
            <v>2</v>
          </cell>
          <cell r="AA44">
            <v>600000</v>
          </cell>
          <cell r="AF44">
            <v>44593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BO144"/>
  <sheetViews>
    <sheetView tabSelected="1" view="pageBreakPreview" topLeftCell="C118" zoomScale="110" zoomScaleSheetLayoutView="110" workbookViewId="0">
      <selection activeCell="BT122" sqref="BT122"/>
    </sheetView>
  </sheetViews>
  <sheetFormatPr defaultRowHeight="13.5" x14ac:dyDescent="0.4"/>
  <cols>
    <col min="1" max="1" width="2.625" style="1" customWidth="1"/>
    <col min="2" max="2" width="2.625" style="2" customWidth="1"/>
    <col min="3" max="20" width="2.625" style="1" customWidth="1"/>
    <col min="21" max="28" width="3" style="1" customWidth="1"/>
    <col min="29" max="35" width="2.625" style="1" customWidth="1"/>
    <col min="36" max="36" width="2.75" style="1" customWidth="1"/>
    <col min="37" max="44" width="2.625" style="1" customWidth="1"/>
    <col min="45" max="45" width="2.5" style="1" customWidth="1"/>
    <col min="46" max="100" width="2.625" style="1" customWidth="1"/>
    <col min="101" max="101" width="9" style="1" customWidth="1"/>
    <col min="102" max="16384" width="9" style="1"/>
  </cols>
  <sheetData>
    <row r="2" spans="2:55" x14ac:dyDescent="0.4">
      <c r="B2" s="182" t="s">
        <v>146</v>
      </c>
      <c r="C2" s="183"/>
      <c r="D2" s="183"/>
      <c r="E2" s="184"/>
      <c r="F2" s="185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7"/>
      <c r="AA2" s="188" t="s">
        <v>1</v>
      </c>
      <c r="AB2" s="188"/>
      <c r="AC2" s="188"/>
      <c r="AD2" s="188"/>
      <c r="AE2" s="188"/>
      <c r="AF2" s="188"/>
      <c r="AG2" s="189" t="s">
        <v>12</v>
      </c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</row>
    <row r="3" spans="2:55" x14ac:dyDescent="0.4">
      <c r="B3" s="190" t="s">
        <v>13</v>
      </c>
      <c r="C3" s="191"/>
      <c r="D3" s="191"/>
      <c r="E3" s="192"/>
      <c r="F3" s="185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7"/>
      <c r="AA3" s="188" t="s">
        <v>16</v>
      </c>
      <c r="AB3" s="188"/>
      <c r="AC3" s="188"/>
      <c r="AD3" s="188"/>
      <c r="AE3" s="188" t="s">
        <v>15</v>
      </c>
      <c r="AF3" s="188"/>
      <c r="AG3" s="189" t="s">
        <v>10</v>
      </c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</row>
    <row r="4" spans="2:55" x14ac:dyDescent="0.4">
      <c r="B4" s="190" t="s">
        <v>7</v>
      </c>
      <c r="C4" s="191"/>
      <c r="D4" s="191"/>
      <c r="E4" s="192"/>
      <c r="F4" s="193">
        <v>44652</v>
      </c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7"/>
      <c r="AA4" s="188"/>
      <c r="AB4" s="188"/>
      <c r="AC4" s="188"/>
      <c r="AD4" s="188"/>
      <c r="AE4" s="188" t="s">
        <v>3</v>
      </c>
      <c r="AF4" s="188"/>
      <c r="AG4" s="194" t="s">
        <v>0</v>
      </c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</row>
    <row r="5" spans="2:55" x14ac:dyDescent="0.4">
      <c r="B5" s="190" t="s">
        <v>15</v>
      </c>
      <c r="C5" s="191"/>
      <c r="D5" s="191"/>
      <c r="E5" s="192"/>
      <c r="F5" s="185" t="s">
        <v>10</v>
      </c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7"/>
      <c r="AA5" s="188" t="s">
        <v>19</v>
      </c>
      <c r="AB5" s="188"/>
      <c r="AC5" s="188"/>
      <c r="AD5" s="188"/>
      <c r="AE5" s="188" t="s">
        <v>21</v>
      </c>
      <c r="AF5" s="188"/>
      <c r="AG5" s="189" t="s">
        <v>122</v>
      </c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</row>
    <row r="6" spans="2:55" x14ac:dyDescent="0.4">
      <c r="B6" s="190" t="s">
        <v>115</v>
      </c>
      <c r="C6" s="191"/>
      <c r="D6" s="191"/>
      <c r="E6" s="192"/>
      <c r="F6" s="185" t="s">
        <v>121</v>
      </c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7"/>
      <c r="AA6" s="188"/>
      <c r="AB6" s="188"/>
      <c r="AC6" s="188"/>
      <c r="AD6" s="188"/>
      <c r="AE6" s="188" t="s">
        <v>3</v>
      </c>
      <c r="AF6" s="188"/>
      <c r="AG6" s="194" t="s">
        <v>123</v>
      </c>
      <c r="AH6" s="194"/>
      <c r="AI6" s="194"/>
      <c r="AJ6" s="194"/>
      <c r="AK6" s="194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</row>
    <row r="7" spans="2:55" x14ac:dyDescent="0.4">
      <c r="B7" s="188" t="s">
        <v>22</v>
      </c>
      <c r="C7" s="188"/>
      <c r="D7" s="188"/>
      <c r="E7" s="188"/>
      <c r="F7" s="189" t="s">
        <v>26</v>
      </c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AA7" s="188" t="s">
        <v>18</v>
      </c>
      <c r="AB7" s="188"/>
      <c r="AC7" s="188"/>
      <c r="AD7" s="188"/>
      <c r="AE7" s="188"/>
      <c r="AF7" s="188"/>
      <c r="AG7" s="189" t="s">
        <v>28</v>
      </c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</row>
    <row r="8" spans="2:55" x14ac:dyDescent="0.4">
      <c r="B8" s="195"/>
      <c r="C8" s="195"/>
      <c r="D8" s="195"/>
      <c r="E8" s="195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AA8" s="188" t="s">
        <v>31</v>
      </c>
      <c r="AB8" s="188"/>
      <c r="AC8" s="188"/>
      <c r="AD8" s="188"/>
      <c r="AE8" s="188"/>
      <c r="AF8" s="188"/>
      <c r="AG8" s="189" t="s">
        <v>32</v>
      </c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</row>
    <row r="9" spans="2:55" x14ac:dyDescent="0.4">
      <c r="AA9" s="188" t="s">
        <v>34</v>
      </c>
      <c r="AB9" s="188"/>
      <c r="AC9" s="188"/>
      <c r="AD9" s="188"/>
      <c r="AE9" s="188"/>
      <c r="AF9" s="188"/>
      <c r="AG9" s="189" t="s">
        <v>36</v>
      </c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</row>
    <row r="10" spans="2:55" x14ac:dyDescent="0.4">
      <c r="AA10" s="188" t="s">
        <v>37</v>
      </c>
      <c r="AB10" s="188"/>
      <c r="AC10" s="188"/>
      <c r="AD10" s="188"/>
      <c r="AE10" s="188"/>
      <c r="AF10" s="188"/>
      <c r="AG10" s="189">
        <v>123456</v>
      </c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</row>
    <row r="12" spans="2:55" x14ac:dyDescent="0.4">
      <c r="B12" s="197" t="s">
        <v>39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8" t="s">
        <v>40</v>
      </c>
      <c r="U12" s="198"/>
      <c r="V12" s="198"/>
      <c r="W12" s="198"/>
      <c r="X12" s="198"/>
      <c r="BC12" s="1" t="s">
        <v>45</v>
      </c>
    </row>
    <row r="13" spans="2:55" x14ac:dyDescent="0.4">
      <c r="B13" s="197" t="s">
        <v>46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9"/>
      <c r="U13" s="199"/>
      <c r="V13" s="199"/>
      <c r="W13" s="199"/>
      <c r="X13" s="199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30"/>
      <c r="AS13" s="30"/>
      <c r="AT13" s="30"/>
      <c r="AU13" s="30"/>
      <c r="AV13" s="30"/>
      <c r="BC13" s="1" t="s">
        <v>40</v>
      </c>
    </row>
    <row r="14" spans="2:55" ht="3.7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55" x14ac:dyDescent="0.4">
      <c r="B15" s="7" t="s">
        <v>145</v>
      </c>
    </row>
    <row r="16" spans="2:55" ht="3.75" customHeight="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2:29" x14ac:dyDescent="0.4">
      <c r="B17" s="8"/>
      <c r="C17" s="200" t="s">
        <v>116</v>
      </c>
      <c r="D17" s="201"/>
      <c r="E17" s="202"/>
      <c r="F17" s="201" t="s">
        <v>117</v>
      </c>
      <c r="G17" s="201"/>
      <c r="H17" s="201"/>
      <c r="I17" s="202"/>
      <c r="J17" s="201" t="s">
        <v>118</v>
      </c>
      <c r="K17" s="201"/>
      <c r="L17" s="201"/>
      <c r="M17" s="202"/>
      <c r="N17" s="203" t="s">
        <v>48</v>
      </c>
      <c r="O17" s="204"/>
      <c r="P17" s="203" t="s">
        <v>49</v>
      </c>
      <c r="Q17" s="205"/>
      <c r="R17" s="206"/>
    </row>
    <row r="18" spans="2:29" x14ac:dyDescent="0.4">
      <c r="B18" s="9">
        <v>1</v>
      </c>
      <c r="C18" s="207" t="s">
        <v>50</v>
      </c>
      <c r="D18" s="208"/>
      <c r="E18" s="209"/>
      <c r="F18" s="210">
        <v>44661</v>
      </c>
      <c r="G18" s="211"/>
      <c r="H18" s="211"/>
      <c r="I18" s="212"/>
      <c r="J18" s="210">
        <v>44674</v>
      </c>
      <c r="K18" s="211"/>
      <c r="L18" s="211"/>
      <c r="M18" s="212"/>
      <c r="N18" s="213">
        <f t="shared" ref="N18:N37" si="0">IF(F18="","",J18-F18+1)</f>
        <v>14</v>
      </c>
      <c r="O18" s="214"/>
      <c r="P18" s="215" t="s">
        <v>56</v>
      </c>
      <c r="Q18" s="216"/>
      <c r="R18" s="217"/>
    </row>
    <row r="19" spans="2:29" x14ac:dyDescent="0.4">
      <c r="B19" s="9">
        <v>2</v>
      </c>
      <c r="C19" s="207" t="s">
        <v>27</v>
      </c>
      <c r="D19" s="208"/>
      <c r="E19" s="209"/>
      <c r="F19" s="218">
        <v>44666</v>
      </c>
      <c r="G19" s="219"/>
      <c r="H19" s="219"/>
      <c r="I19" s="220"/>
      <c r="J19" s="218">
        <v>44671</v>
      </c>
      <c r="K19" s="219"/>
      <c r="L19" s="219"/>
      <c r="M19" s="220"/>
      <c r="N19" s="213">
        <f t="shared" si="0"/>
        <v>6</v>
      </c>
      <c r="O19" s="214"/>
      <c r="P19" s="215" t="s">
        <v>56</v>
      </c>
      <c r="Q19" s="216"/>
      <c r="R19" s="217"/>
    </row>
    <row r="20" spans="2:29" x14ac:dyDescent="0.4">
      <c r="B20" s="9">
        <v>3</v>
      </c>
      <c r="C20" s="207" t="s">
        <v>57</v>
      </c>
      <c r="D20" s="208"/>
      <c r="E20" s="209"/>
      <c r="F20" s="218">
        <v>44686</v>
      </c>
      <c r="G20" s="219"/>
      <c r="H20" s="219"/>
      <c r="I20" s="220"/>
      <c r="J20" s="218">
        <v>44696</v>
      </c>
      <c r="K20" s="219"/>
      <c r="L20" s="219"/>
      <c r="M20" s="220"/>
      <c r="N20" s="213">
        <f t="shared" si="0"/>
        <v>11</v>
      </c>
      <c r="O20" s="214"/>
      <c r="P20" s="215" t="s">
        <v>56</v>
      </c>
      <c r="Q20" s="216"/>
      <c r="R20" s="217"/>
    </row>
    <row r="21" spans="2:29" x14ac:dyDescent="0.4">
      <c r="B21" s="9">
        <v>4</v>
      </c>
      <c r="C21" s="207" t="s">
        <v>50</v>
      </c>
      <c r="D21" s="208"/>
      <c r="E21" s="209"/>
      <c r="F21" s="218">
        <v>44691</v>
      </c>
      <c r="G21" s="219"/>
      <c r="H21" s="219"/>
      <c r="I21" s="220"/>
      <c r="J21" s="218">
        <v>44704</v>
      </c>
      <c r="K21" s="219"/>
      <c r="L21" s="219"/>
      <c r="M21" s="220"/>
      <c r="N21" s="213">
        <f t="shared" si="0"/>
        <v>14</v>
      </c>
      <c r="O21" s="214"/>
      <c r="P21" s="215" t="s">
        <v>56</v>
      </c>
      <c r="Q21" s="216"/>
      <c r="R21" s="217"/>
    </row>
    <row r="22" spans="2:29" x14ac:dyDescent="0.4">
      <c r="B22" s="9">
        <v>5</v>
      </c>
      <c r="C22" s="207" t="s">
        <v>57</v>
      </c>
      <c r="D22" s="208"/>
      <c r="E22" s="209"/>
      <c r="F22" s="218">
        <v>44717</v>
      </c>
      <c r="G22" s="219"/>
      <c r="H22" s="219"/>
      <c r="I22" s="220"/>
      <c r="J22" s="218">
        <v>44722</v>
      </c>
      <c r="K22" s="219"/>
      <c r="L22" s="219"/>
      <c r="M22" s="220"/>
      <c r="N22" s="213">
        <f t="shared" si="0"/>
        <v>6</v>
      </c>
      <c r="O22" s="214"/>
      <c r="P22" s="215" t="s">
        <v>56</v>
      </c>
      <c r="Q22" s="216"/>
      <c r="R22" s="217"/>
    </row>
    <row r="23" spans="2:29" x14ac:dyDescent="0.4">
      <c r="B23" s="9">
        <v>6</v>
      </c>
      <c r="C23" s="207" t="s">
        <v>50</v>
      </c>
      <c r="D23" s="208"/>
      <c r="E23" s="209"/>
      <c r="F23" s="218">
        <v>44722</v>
      </c>
      <c r="G23" s="219"/>
      <c r="H23" s="219"/>
      <c r="I23" s="220"/>
      <c r="J23" s="218">
        <v>44735</v>
      </c>
      <c r="K23" s="219"/>
      <c r="L23" s="219"/>
      <c r="M23" s="220"/>
      <c r="N23" s="213">
        <f t="shared" si="0"/>
        <v>14</v>
      </c>
      <c r="O23" s="214"/>
      <c r="P23" s="215" t="s">
        <v>56</v>
      </c>
      <c r="Q23" s="216"/>
      <c r="R23" s="217"/>
    </row>
    <row r="24" spans="2:29" x14ac:dyDescent="0.4">
      <c r="B24" s="9">
        <v>7</v>
      </c>
      <c r="C24" s="207" t="s">
        <v>60</v>
      </c>
      <c r="D24" s="208"/>
      <c r="E24" s="209"/>
      <c r="F24" s="218">
        <v>44727</v>
      </c>
      <c r="G24" s="219"/>
      <c r="H24" s="219"/>
      <c r="I24" s="220"/>
      <c r="J24" s="218">
        <v>44729</v>
      </c>
      <c r="K24" s="219"/>
      <c r="L24" s="219"/>
      <c r="M24" s="220"/>
      <c r="N24" s="213">
        <f t="shared" si="0"/>
        <v>3</v>
      </c>
      <c r="O24" s="214"/>
      <c r="P24" s="215" t="s">
        <v>56</v>
      </c>
      <c r="Q24" s="216"/>
      <c r="R24" s="217"/>
    </row>
    <row r="25" spans="2:29" x14ac:dyDescent="0.4">
      <c r="B25" s="9">
        <v>8</v>
      </c>
      <c r="C25" s="207" t="s">
        <v>55</v>
      </c>
      <c r="D25" s="208"/>
      <c r="E25" s="209"/>
      <c r="F25" s="218">
        <v>44732</v>
      </c>
      <c r="G25" s="219"/>
      <c r="H25" s="219"/>
      <c r="I25" s="220"/>
      <c r="J25" s="218">
        <v>44743</v>
      </c>
      <c r="K25" s="219"/>
      <c r="L25" s="219"/>
      <c r="M25" s="220"/>
      <c r="N25" s="213">
        <f t="shared" si="0"/>
        <v>12</v>
      </c>
      <c r="O25" s="214"/>
      <c r="P25" s="215" t="s">
        <v>56</v>
      </c>
      <c r="Q25" s="216"/>
      <c r="R25" s="217"/>
    </row>
    <row r="26" spans="2:29" x14ac:dyDescent="0.4">
      <c r="B26" s="9">
        <v>9</v>
      </c>
      <c r="C26" s="207" t="s">
        <v>57</v>
      </c>
      <c r="D26" s="208"/>
      <c r="E26" s="209"/>
      <c r="F26" s="218">
        <v>44747</v>
      </c>
      <c r="G26" s="219"/>
      <c r="H26" s="219"/>
      <c r="I26" s="220"/>
      <c r="J26" s="218">
        <v>44752</v>
      </c>
      <c r="K26" s="219"/>
      <c r="L26" s="219"/>
      <c r="M26" s="220"/>
      <c r="N26" s="213">
        <f t="shared" si="0"/>
        <v>6</v>
      </c>
      <c r="O26" s="214"/>
      <c r="P26" s="215" t="s">
        <v>56</v>
      </c>
      <c r="Q26" s="216"/>
      <c r="R26" s="217"/>
    </row>
    <row r="27" spans="2:29" x14ac:dyDescent="0.4">
      <c r="B27" s="9">
        <v>10</v>
      </c>
      <c r="C27" s="207"/>
      <c r="D27" s="208"/>
      <c r="E27" s="209"/>
      <c r="F27" s="207"/>
      <c r="G27" s="208"/>
      <c r="H27" s="208"/>
      <c r="I27" s="209"/>
      <c r="J27" s="207"/>
      <c r="K27" s="208"/>
      <c r="L27" s="208"/>
      <c r="M27" s="209"/>
      <c r="N27" s="213" t="str">
        <f t="shared" si="0"/>
        <v/>
      </c>
      <c r="O27" s="214"/>
      <c r="P27" s="215"/>
      <c r="Q27" s="216"/>
      <c r="R27" s="217"/>
    </row>
    <row r="28" spans="2:29" x14ac:dyDescent="0.4">
      <c r="B28" s="9">
        <v>11</v>
      </c>
      <c r="C28" s="207"/>
      <c r="D28" s="208"/>
      <c r="E28" s="209"/>
      <c r="F28" s="207"/>
      <c r="G28" s="208"/>
      <c r="H28" s="208"/>
      <c r="I28" s="209"/>
      <c r="J28" s="207"/>
      <c r="K28" s="208"/>
      <c r="L28" s="208"/>
      <c r="M28" s="209"/>
      <c r="N28" s="213" t="str">
        <f t="shared" si="0"/>
        <v/>
      </c>
      <c r="O28" s="214"/>
      <c r="P28" s="215"/>
      <c r="Q28" s="216"/>
      <c r="R28" s="217"/>
    </row>
    <row r="29" spans="2:29" x14ac:dyDescent="0.4">
      <c r="B29" s="9">
        <v>12</v>
      </c>
      <c r="C29" s="207"/>
      <c r="D29" s="208"/>
      <c r="E29" s="209"/>
      <c r="F29" s="207"/>
      <c r="G29" s="208"/>
      <c r="H29" s="208"/>
      <c r="I29" s="209"/>
      <c r="J29" s="207"/>
      <c r="K29" s="208"/>
      <c r="L29" s="208"/>
      <c r="M29" s="209"/>
      <c r="N29" s="213" t="str">
        <f t="shared" si="0"/>
        <v/>
      </c>
      <c r="O29" s="214"/>
      <c r="P29" s="215"/>
      <c r="Q29" s="216"/>
      <c r="R29" s="217"/>
    </row>
    <row r="30" spans="2:29" x14ac:dyDescent="0.4">
      <c r="B30" s="9">
        <v>13</v>
      </c>
      <c r="C30" s="207"/>
      <c r="D30" s="208"/>
      <c r="E30" s="209"/>
      <c r="F30" s="207"/>
      <c r="G30" s="208"/>
      <c r="H30" s="208"/>
      <c r="I30" s="209"/>
      <c r="J30" s="207"/>
      <c r="K30" s="208"/>
      <c r="L30" s="208"/>
      <c r="M30" s="209"/>
      <c r="N30" s="213" t="str">
        <f t="shared" si="0"/>
        <v/>
      </c>
      <c r="O30" s="214"/>
      <c r="P30" s="215"/>
      <c r="Q30" s="216"/>
      <c r="R30" s="217"/>
      <c r="U30" s="188" t="s">
        <v>49</v>
      </c>
      <c r="V30" s="188"/>
      <c r="W30" s="188"/>
      <c r="X30" s="188" t="s">
        <v>61</v>
      </c>
      <c r="Y30" s="188"/>
      <c r="Z30" s="188"/>
      <c r="AA30" s="188" t="s">
        <v>8</v>
      </c>
      <c r="AB30" s="188"/>
      <c r="AC30" s="188"/>
    </row>
    <row r="31" spans="2:29" x14ac:dyDescent="0.4">
      <c r="B31" s="9">
        <v>14</v>
      </c>
      <c r="C31" s="207"/>
      <c r="D31" s="208"/>
      <c r="E31" s="209"/>
      <c r="F31" s="207"/>
      <c r="G31" s="208"/>
      <c r="H31" s="208"/>
      <c r="I31" s="209"/>
      <c r="J31" s="207"/>
      <c r="K31" s="208"/>
      <c r="L31" s="208"/>
      <c r="M31" s="209"/>
      <c r="N31" s="213" t="str">
        <f t="shared" si="0"/>
        <v/>
      </c>
      <c r="O31" s="214"/>
      <c r="P31" s="215"/>
      <c r="Q31" s="216"/>
      <c r="R31" s="217"/>
      <c r="U31" s="19" t="s">
        <v>56</v>
      </c>
      <c r="V31" s="19"/>
      <c r="W31" s="19"/>
      <c r="X31" s="221">
        <f>COUNTIF(P18:R37,"脳損傷")</f>
        <v>9</v>
      </c>
      <c r="Y31" s="221"/>
      <c r="Z31" s="221"/>
      <c r="AA31" s="221">
        <f ca="1">SUMIF(P18:R37,"脳損傷",N18:O37)</f>
        <v>86</v>
      </c>
      <c r="AB31" s="221"/>
      <c r="AC31" s="221"/>
    </row>
    <row r="32" spans="2:29" x14ac:dyDescent="0.4">
      <c r="B32" s="9">
        <v>15</v>
      </c>
      <c r="C32" s="207"/>
      <c r="D32" s="208"/>
      <c r="E32" s="209"/>
      <c r="F32" s="207"/>
      <c r="G32" s="208"/>
      <c r="H32" s="208"/>
      <c r="I32" s="209"/>
      <c r="J32" s="207"/>
      <c r="K32" s="208"/>
      <c r="L32" s="208"/>
      <c r="M32" s="209"/>
      <c r="N32" s="213" t="str">
        <f t="shared" si="0"/>
        <v/>
      </c>
      <c r="O32" s="214"/>
      <c r="P32" s="215"/>
      <c r="Q32" s="216"/>
      <c r="R32" s="217"/>
      <c r="U32" s="19" t="s">
        <v>11</v>
      </c>
      <c r="V32" s="19"/>
      <c r="W32" s="19"/>
      <c r="X32" s="221">
        <f>COUNTIF(P18:R37,"その他")</f>
        <v>0</v>
      </c>
      <c r="Y32" s="221"/>
      <c r="Z32" s="221"/>
      <c r="AA32" s="221">
        <f ca="1">SUMIF(P18:R37,"その他",N18:O37)</f>
        <v>0</v>
      </c>
      <c r="AB32" s="221"/>
      <c r="AC32" s="221"/>
    </row>
    <row r="33" spans="2:67" x14ac:dyDescent="0.4">
      <c r="B33" s="9">
        <v>16</v>
      </c>
      <c r="C33" s="207"/>
      <c r="D33" s="208"/>
      <c r="E33" s="209"/>
      <c r="F33" s="207"/>
      <c r="G33" s="208"/>
      <c r="H33" s="208"/>
      <c r="I33" s="209"/>
      <c r="J33" s="207"/>
      <c r="K33" s="208"/>
      <c r="L33" s="208"/>
      <c r="M33" s="209"/>
      <c r="N33" s="213" t="str">
        <f t="shared" si="0"/>
        <v/>
      </c>
      <c r="O33" s="214"/>
      <c r="P33" s="215"/>
      <c r="Q33" s="216"/>
      <c r="R33" s="217"/>
      <c r="U33" s="13"/>
      <c r="V33" s="13"/>
      <c r="W33" s="13"/>
      <c r="X33" s="222"/>
      <c r="Y33" s="222"/>
      <c r="Z33" s="222"/>
      <c r="AA33" s="222"/>
      <c r="AB33" s="222"/>
      <c r="AC33" s="222"/>
    </row>
    <row r="34" spans="2:67" x14ac:dyDescent="0.4">
      <c r="B34" s="9">
        <v>17</v>
      </c>
      <c r="C34" s="207"/>
      <c r="D34" s="208"/>
      <c r="E34" s="209"/>
      <c r="F34" s="207"/>
      <c r="G34" s="208"/>
      <c r="H34" s="208"/>
      <c r="I34" s="209"/>
      <c r="J34" s="207"/>
      <c r="K34" s="208"/>
      <c r="L34" s="208"/>
      <c r="M34" s="209"/>
      <c r="N34" s="213" t="str">
        <f t="shared" si="0"/>
        <v/>
      </c>
      <c r="O34" s="214"/>
      <c r="P34" s="215"/>
      <c r="Q34" s="216"/>
      <c r="R34" s="217"/>
    </row>
    <row r="35" spans="2:67" x14ac:dyDescent="0.4">
      <c r="B35" s="9">
        <v>18</v>
      </c>
      <c r="C35" s="207"/>
      <c r="D35" s="208"/>
      <c r="E35" s="209"/>
      <c r="F35" s="207"/>
      <c r="G35" s="208"/>
      <c r="H35" s="208"/>
      <c r="I35" s="209"/>
      <c r="J35" s="207"/>
      <c r="K35" s="208"/>
      <c r="L35" s="208"/>
      <c r="M35" s="209"/>
      <c r="N35" s="213" t="str">
        <f t="shared" si="0"/>
        <v/>
      </c>
      <c r="O35" s="214"/>
      <c r="P35" s="215"/>
      <c r="Q35" s="216"/>
      <c r="R35" s="217"/>
      <c r="U35" s="223" t="s">
        <v>119</v>
      </c>
      <c r="V35" s="224"/>
      <c r="W35" s="224"/>
      <c r="X35" s="224"/>
      <c r="Y35" s="224"/>
      <c r="Z35" s="224"/>
      <c r="AA35" s="224"/>
      <c r="AB35" s="225"/>
      <c r="AC35" s="226" t="s">
        <v>59</v>
      </c>
      <c r="AD35" s="227"/>
      <c r="AE35" s="228"/>
      <c r="AF35" s="229"/>
      <c r="AG35" s="229"/>
      <c r="AH35" s="229"/>
      <c r="AI35" s="227" t="s">
        <v>64</v>
      </c>
      <c r="AJ35" s="227"/>
      <c r="AK35" s="230"/>
    </row>
    <row r="36" spans="2:67" x14ac:dyDescent="0.4">
      <c r="B36" s="9">
        <v>19</v>
      </c>
      <c r="C36" s="207"/>
      <c r="D36" s="208"/>
      <c r="E36" s="209"/>
      <c r="F36" s="207"/>
      <c r="G36" s="208"/>
      <c r="H36" s="208"/>
      <c r="I36" s="209"/>
      <c r="J36" s="207"/>
      <c r="K36" s="208"/>
      <c r="L36" s="208"/>
      <c r="M36" s="209"/>
      <c r="N36" s="213" t="str">
        <f t="shared" si="0"/>
        <v/>
      </c>
      <c r="O36" s="214"/>
      <c r="P36" s="215"/>
      <c r="Q36" s="216"/>
      <c r="R36" s="217"/>
      <c r="U36" s="2"/>
      <c r="AC36" s="231" t="s">
        <v>66</v>
      </c>
      <c r="AD36" s="232"/>
      <c r="AE36" s="233"/>
      <c r="AF36" s="234"/>
      <c r="AG36" s="234"/>
      <c r="AH36" s="234"/>
      <c r="AI36" s="232" t="s">
        <v>64</v>
      </c>
      <c r="AJ36" s="232"/>
      <c r="AK36" s="235"/>
    </row>
    <row r="37" spans="2:67" x14ac:dyDescent="0.4">
      <c r="B37" s="10">
        <v>20</v>
      </c>
      <c r="C37" s="236"/>
      <c r="D37" s="237"/>
      <c r="E37" s="238"/>
      <c r="F37" s="239"/>
      <c r="G37" s="240"/>
      <c r="H37" s="240"/>
      <c r="I37" s="241"/>
      <c r="J37" s="239"/>
      <c r="K37" s="240"/>
      <c r="L37" s="240"/>
      <c r="M37" s="241"/>
      <c r="N37" s="242" t="str">
        <f t="shared" si="0"/>
        <v/>
      </c>
      <c r="O37" s="243"/>
      <c r="P37" s="244"/>
      <c r="Q37" s="245"/>
      <c r="R37" s="246"/>
      <c r="U37" s="2"/>
      <c r="AC37" s="247" t="s">
        <v>11</v>
      </c>
      <c r="AD37" s="248"/>
      <c r="AE37" s="249"/>
      <c r="AF37" s="250"/>
      <c r="AG37" s="250"/>
      <c r="AH37" s="250"/>
      <c r="AI37" s="248" t="s">
        <v>64</v>
      </c>
      <c r="AJ37" s="248"/>
      <c r="AK37" s="251"/>
    </row>
    <row r="38" spans="2:67" x14ac:dyDescent="0.4">
      <c r="B38" s="10" t="s">
        <v>17</v>
      </c>
      <c r="C38" s="252">
        <f>COUNTA(C18:E37)</f>
        <v>9</v>
      </c>
      <c r="D38" s="253"/>
      <c r="E38" s="254"/>
      <c r="F38" s="252"/>
      <c r="G38" s="253"/>
      <c r="H38" s="253"/>
      <c r="I38" s="254"/>
      <c r="J38" s="252"/>
      <c r="K38" s="253"/>
      <c r="L38" s="253"/>
      <c r="M38" s="254"/>
      <c r="N38" s="255">
        <f>SUM(N18:O37)</f>
        <v>86</v>
      </c>
      <c r="O38" s="256"/>
      <c r="P38" s="255"/>
      <c r="Q38" s="257"/>
      <c r="R38" s="258"/>
      <c r="AC38" s="22"/>
      <c r="AD38" s="22"/>
      <c r="AE38" s="22"/>
      <c r="AF38" s="23"/>
      <c r="AG38" s="23"/>
      <c r="AH38" s="23"/>
      <c r="AI38" s="22"/>
      <c r="AJ38" s="22"/>
      <c r="AK38" s="22"/>
      <c r="AL38" s="29"/>
      <c r="AO38" s="29"/>
    </row>
    <row r="40" spans="2:67" x14ac:dyDescent="0.4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</row>
    <row r="41" spans="2:67" x14ac:dyDescent="0.4">
      <c r="B41" s="7" t="s">
        <v>221</v>
      </c>
      <c r="AF41" s="24"/>
      <c r="AI41" s="13"/>
      <c r="AJ41" s="13"/>
      <c r="AK41" s="13"/>
      <c r="AL41" s="13"/>
      <c r="AM41" s="13"/>
      <c r="AN41" s="13"/>
      <c r="AO41" s="29"/>
      <c r="AP41" s="29"/>
      <c r="AQ41" s="13"/>
      <c r="AR41" s="13"/>
      <c r="AS41" s="29"/>
      <c r="AT41" s="29"/>
      <c r="AU41" s="29"/>
      <c r="AV41" s="29"/>
      <c r="AW41" s="29"/>
      <c r="AX41" s="29"/>
      <c r="AY41" s="13"/>
      <c r="AZ41" s="13"/>
      <c r="BA41" s="13"/>
      <c r="BB41" s="13"/>
      <c r="BC41" s="13"/>
      <c r="BD41" s="13"/>
      <c r="BE41" s="29"/>
      <c r="BF41" s="29"/>
    </row>
    <row r="42" spans="2:67" x14ac:dyDescent="0.4">
      <c r="B42" s="190" t="s">
        <v>58</v>
      </c>
      <c r="C42" s="192"/>
      <c r="D42" s="190" t="s">
        <v>106</v>
      </c>
      <c r="E42" s="191"/>
      <c r="F42" s="191"/>
      <c r="G42" s="191"/>
      <c r="H42" s="191"/>
      <c r="I42" s="190" t="s">
        <v>38</v>
      </c>
      <c r="J42" s="191"/>
      <c r="K42" s="191"/>
      <c r="L42" s="192"/>
      <c r="M42" s="259" t="s">
        <v>114</v>
      </c>
      <c r="N42" s="260"/>
      <c r="O42" s="260"/>
      <c r="P42" s="260"/>
      <c r="Q42" s="261"/>
      <c r="R42" s="259" t="s">
        <v>70</v>
      </c>
      <c r="S42" s="260"/>
      <c r="T42" s="260"/>
      <c r="U42" s="260"/>
      <c r="V42" s="261"/>
      <c r="W42" s="190" t="s">
        <v>108</v>
      </c>
      <c r="X42" s="191"/>
      <c r="Y42" s="191"/>
      <c r="Z42" s="192"/>
      <c r="AA42" s="190" t="s">
        <v>67</v>
      </c>
      <c r="AB42" s="191"/>
      <c r="AC42" s="191"/>
      <c r="AD42" s="191"/>
      <c r="AE42" s="191"/>
      <c r="AF42" s="262" t="s">
        <v>4</v>
      </c>
      <c r="AG42" s="191"/>
      <c r="AH42" s="191"/>
      <c r="AI42" s="26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2:67" x14ac:dyDescent="0.4">
      <c r="B43" s="12">
        <v>1</v>
      </c>
      <c r="C43" s="15"/>
      <c r="D43" s="263" t="s">
        <v>50</v>
      </c>
      <c r="E43" s="264"/>
      <c r="F43" s="264"/>
      <c r="G43" s="264"/>
      <c r="H43" s="264"/>
      <c r="I43" s="263" t="s">
        <v>104</v>
      </c>
      <c r="J43" s="264"/>
      <c r="K43" s="264"/>
      <c r="L43" s="265"/>
      <c r="M43" s="266">
        <v>350000</v>
      </c>
      <c r="N43" s="267"/>
      <c r="O43" s="267"/>
      <c r="P43" s="267"/>
      <c r="Q43" s="268"/>
      <c r="R43" s="269">
        <v>44562</v>
      </c>
      <c r="S43" s="270"/>
      <c r="T43" s="270"/>
      <c r="U43" s="270"/>
      <c r="V43" s="271"/>
      <c r="W43" s="272">
        <v>3</v>
      </c>
      <c r="X43" s="273"/>
      <c r="Y43" s="273"/>
      <c r="Z43" s="274"/>
      <c r="AA43" s="275">
        <v>1050000</v>
      </c>
      <c r="AB43" s="276"/>
      <c r="AC43" s="276"/>
      <c r="AD43" s="276"/>
      <c r="AE43" s="276"/>
      <c r="AF43" s="277">
        <f>IF(R43="","",R43)</f>
        <v>44562</v>
      </c>
      <c r="AG43" s="278"/>
      <c r="AH43" s="278"/>
      <c r="AI43" s="27"/>
      <c r="AJ43" s="28"/>
      <c r="AK43" s="28"/>
      <c r="AL43" s="28"/>
      <c r="AM43" s="28"/>
      <c r="AN43" s="28"/>
      <c r="AO43" s="13"/>
      <c r="AP43" s="13"/>
      <c r="AQ43" s="28"/>
      <c r="AR43" s="28"/>
      <c r="AS43" s="31"/>
      <c r="AT43" s="31"/>
      <c r="AU43" s="31"/>
      <c r="AV43" s="32"/>
      <c r="AW43" s="32"/>
      <c r="AX43" s="32"/>
      <c r="AY43" s="28"/>
      <c r="AZ43" s="28"/>
      <c r="BA43" s="28"/>
      <c r="BB43" s="28"/>
      <c r="BC43" s="28"/>
      <c r="BD43" s="28"/>
      <c r="BE43" s="13"/>
      <c r="BF43" s="13"/>
    </row>
    <row r="44" spans="2:67" x14ac:dyDescent="0.4">
      <c r="B44" s="12">
        <v>2</v>
      </c>
      <c r="C44" s="15"/>
      <c r="D44" s="263" t="s">
        <v>27</v>
      </c>
      <c r="E44" s="264"/>
      <c r="F44" s="264"/>
      <c r="G44" s="264"/>
      <c r="H44" s="264"/>
      <c r="I44" s="263" t="s">
        <v>110</v>
      </c>
      <c r="J44" s="264"/>
      <c r="K44" s="264"/>
      <c r="L44" s="265"/>
      <c r="M44" s="266">
        <v>300000</v>
      </c>
      <c r="N44" s="267"/>
      <c r="O44" s="267"/>
      <c r="P44" s="267"/>
      <c r="Q44" s="268"/>
      <c r="R44" s="269">
        <v>44593</v>
      </c>
      <c r="S44" s="270"/>
      <c r="T44" s="270"/>
      <c r="U44" s="270"/>
      <c r="V44" s="271"/>
      <c r="W44" s="272">
        <v>2</v>
      </c>
      <c r="X44" s="273"/>
      <c r="Y44" s="273"/>
      <c r="Z44" s="274"/>
      <c r="AA44" s="275">
        <v>600000</v>
      </c>
      <c r="AB44" s="276"/>
      <c r="AC44" s="276"/>
      <c r="AD44" s="276"/>
      <c r="AE44" s="276"/>
      <c r="AF44" s="277">
        <f>IF(R44="","",R44)</f>
        <v>44593</v>
      </c>
      <c r="AG44" s="278"/>
      <c r="AH44" s="278"/>
      <c r="AI44" s="27"/>
      <c r="AJ44" s="28"/>
      <c r="AK44" s="28"/>
      <c r="AL44" s="28"/>
      <c r="AM44" s="28"/>
      <c r="AN44" s="28"/>
      <c r="AO44" s="13"/>
      <c r="AP44" s="13"/>
      <c r="AQ44" s="28"/>
      <c r="AR44" s="28"/>
      <c r="AS44" s="31"/>
      <c r="AT44" s="31"/>
      <c r="AU44" s="31"/>
      <c r="AV44" s="32"/>
      <c r="AW44" s="32"/>
      <c r="AX44" s="32"/>
      <c r="AY44" s="28"/>
      <c r="AZ44" s="28"/>
      <c r="BA44" s="28"/>
      <c r="BB44" s="28"/>
      <c r="BC44" s="28"/>
      <c r="BD44" s="28"/>
      <c r="BE44" s="13"/>
      <c r="BF44" s="13"/>
    </row>
    <row r="45" spans="2:67" x14ac:dyDescent="0.4">
      <c r="B45" s="12">
        <v>3</v>
      </c>
      <c r="C45" s="15"/>
      <c r="D45" s="263" t="s">
        <v>57</v>
      </c>
      <c r="E45" s="264"/>
      <c r="F45" s="264"/>
      <c r="G45" s="264"/>
      <c r="H45" s="264"/>
      <c r="I45" s="263" t="s">
        <v>113</v>
      </c>
      <c r="J45" s="264"/>
      <c r="K45" s="264"/>
      <c r="L45" s="265"/>
      <c r="M45" s="266">
        <v>250000</v>
      </c>
      <c r="N45" s="267"/>
      <c r="O45" s="267"/>
      <c r="P45" s="267"/>
      <c r="Q45" s="268"/>
      <c r="R45" s="269">
        <v>44621</v>
      </c>
      <c r="S45" s="270"/>
      <c r="T45" s="270"/>
      <c r="U45" s="270"/>
      <c r="V45" s="271"/>
      <c r="W45" s="272">
        <v>1</v>
      </c>
      <c r="X45" s="273"/>
      <c r="Y45" s="273"/>
      <c r="Z45" s="274"/>
      <c r="AA45" s="275">
        <v>250000</v>
      </c>
      <c r="AB45" s="276"/>
      <c r="AC45" s="276"/>
      <c r="AD45" s="276"/>
      <c r="AE45" s="276"/>
      <c r="AF45" s="277">
        <f>IF(R45="","",R45)</f>
        <v>44621</v>
      </c>
      <c r="AG45" s="278"/>
      <c r="AH45" s="278"/>
      <c r="AI45" s="27"/>
      <c r="AJ45" s="28"/>
      <c r="AK45" s="28"/>
      <c r="AL45" s="28"/>
      <c r="AM45" s="28"/>
      <c r="AN45" s="28"/>
      <c r="AO45" s="13"/>
      <c r="AP45" s="13"/>
      <c r="AQ45" s="28"/>
      <c r="AR45" s="28"/>
      <c r="AS45" s="31"/>
      <c r="AT45" s="31"/>
      <c r="AU45" s="31"/>
      <c r="AV45" s="32"/>
      <c r="AW45" s="32"/>
      <c r="AX45" s="32"/>
      <c r="AY45" s="28"/>
      <c r="AZ45" s="28"/>
      <c r="BA45" s="28"/>
      <c r="BB45" s="28"/>
      <c r="BC45" s="28"/>
      <c r="BD45" s="28"/>
      <c r="BE45" s="13"/>
      <c r="BF45" s="13"/>
    </row>
    <row r="46" spans="2:67" ht="13.5" customHeight="1" x14ac:dyDescent="0.4">
      <c r="B46" s="12">
        <v>4</v>
      </c>
      <c r="C46" s="15"/>
      <c r="D46" s="263" t="s">
        <v>60</v>
      </c>
      <c r="E46" s="264"/>
      <c r="F46" s="264"/>
      <c r="G46" s="264"/>
      <c r="H46" s="264"/>
      <c r="I46" s="263" t="s">
        <v>104</v>
      </c>
      <c r="J46" s="264"/>
      <c r="K46" s="264"/>
      <c r="L46" s="265"/>
      <c r="M46" s="266">
        <v>200000</v>
      </c>
      <c r="N46" s="267"/>
      <c r="O46" s="267"/>
      <c r="P46" s="267"/>
      <c r="Q46" s="268"/>
      <c r="R46" s="269">
        <v>44621</v>
      </c>
      <c r="S46" s="270"/>
      <c r="T46" s="270"/>
      <c r="U46" s="270"/>
      <c r="V46" s="271"/>
      <c r="W46" s="272">
        <v>1</v>
      </c>
      <c r="X46" s="273"/>
      <c r="Y46" s="273"/>
      <c r="Z46" s="274"/>
      <c r="AA46" s="275">
        <v>200000</v>
      </c>
      <c r="AB46" s="276"/>
      <c r="AC46" s="276"/>
      <c r="AD46" s="276"/>
      <c r="AE46" s="276"/>
      <c r="AF46" s="277">
        <f>IF(R46="","",R46)</f>
        <v>44621</v>
      </c>
      <c r="AG46" s="278"/>
      <c r="AH46" s="278"/>
      <c r="AI46" s="27"/>
      <c r="AJ46" s="28"/>
      <c r="AK46" s="28"/>
      <c r="AL46" s="28"/>
      <c r="AM46" s="28"/>
      <c r="AN46" s="28"/>
      <c r="AO46" s="13"/>
      <c r="AP46" s="13"/>
      <c r="AQ46" s="28"/>
      <c r="AR46" s="28"/>
      <c r="AS46" s="31"/>
      <c r="AT46" s="31"/>
      <c r="AU46" s="31"/>
      <c r="AV46" s="33"/>
      <c r="AW46" s="33"/>
      <c r="AX46" s="33"/>
      <c r="AY46" s="28"/>
      <c r="AZ46" s="28"/>
      <c r="BA46" s="28"/>
      <c r="BB46" s="28"/>
      <c r="BC46" s="28"/>
      <c r="BD46" s="28"/>
      <c r="BE46" s="13"/>
      <c r="BF46" s="13"/>
    </row>
    <row r="47" spans="2:67" x14ac:dyDescent="0.4">
      <c r="B47" s="12">
        <v>5</v>
      </c>
      <c r="C47" s="15"/>
      <c r="D47" s="263" t="s">
        <v>55</v>
      </c>
      <c r="E47" s="264"/>
      <c r="F47" s="264"/>
      <c r="G47" s="264"/>
      <c r="H47" s="264"/>
      <c r="I47" s="263" t="s">
        <v>110</v>
      </c>
      <c r="J47" s="264"/>
      <c r="K47" s="264"/>
      <c r="L47" s="265"/>
      <c r="M47" s="266">
        <v>150000</v>
      </c>
      <c r="N47" s="267"/>
      <c r="O47" s="267"/>
      <c r="P47" s="267"/>
      <c r="Q47" s="268"/>
      <c r="R47" s="269">
        <v>44621</v>
      </c>
      <c r="S47" s="270"/>
      <c r="T47" s="270"/>
      <c r="U47" s="270"/>
      <c r="V47" s="271"/>
      <c r="W47" s="272">
        <v>1</v>
      </c>
      <c r="X47" s="273"/>
      <c r="Y47" s="273"/>
      <c r="Z47" s="274"/>
      <c r="AA47" s="275">
        <v>150000</v>
      </c>
      <c r="AB47" s="276"/>
      <c r="AC47" s="276"/>
      <c r="AD47" s="276"/>
      <c r="AE47" s="276"/>
      <c r="AF47" s="277">
        <f>IF(R47="","",R47)</f>
        <v>44621</v>
      </c>
      <c r="AG47" s="278"/>
      <c r="AH47" s="278"/>
      <c r="AI47" s="27"/>
      <c r="AJ47" s="28"/>
      <c r="AK47" s="28"/>
      <c r="AL47" s="28"/>
      <c r="AM47" s="28"/>
      <c r="AN47" s="28"/>
      <c r="AO47" s="13"/>
      <c r="AP47" s="13"/>
      <c r="AQ47" s="28"/>
      <c r="AR47" s="28"/>
      <c r="AS47" s="31"/>
      <c r="AT47" s="31"/>
      <c r="AU47" s="31"/>
      <c r="AV47" s="33"/>
      <c r="AW47" s="33"/>
      <c r="AX47" s="33"/>
      <c r="AY47" s="28"/>
      <c r="AZ47" s="28"/>
      <c r="BA47" s="28"/>
      <c r="BB47" s="28"/>
      <c r="BC47" s="28"/>
      <c r="BD47" s="28"/>
      <c r="BE47" s="13"/>
      <c r="BF47" s="13"/>
    </row>
    <row r="48" spans="2:67" x14ac:dyDescent="0.4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</row>
    <row r="49" spans="2:67" ht="5.25" hidden="1" customHeight="1" x14ac:dyDescent="0.4">
      <c r="B49" s="14">
        <v>1</v>
      </c>
      <c r="C49" s="14">
        <v>2</v>
      </c>
      <c r="D49" s="14">
        <v>3</v>
      </c>
      <c r="E49" s="14">
        <v>4</v>
      </c>
      <c r="F49" s="14">
        <v>5</v>
      </c>
      <c r="G49" s="14">
        <v>6</v>
      </c>
      <c r="H49" s="14">
        <v>7</v>
      </c>
      <c r="I49" s="14">
        <v>8</v>
      </c>
      <c r="J49" s="14">
        <v>9</v>
      </c>
      <c r="K49" s="14">
        <v>10</v>
      </c>
      <c r="L49" s="14">
        <v>11</v>
      </c>
      <c r="M49" s="14">
        <v>12</v>
      </c>
      <c r="N49" s="14">
        <v>13</v>
      </c>
      <c r="O49" s="14">
        <v>14</v>
      </c>
      <c r="P49" s="14">
        <v>15</v>
      </c>
      <c r="Q49" s="14">
        <v>16</v>
      </c>
      <c r="R49" s="14">
        <v>17</v>
      </c>
      <c r="S49" s="14">
        <v>18</v>
      </c>
      <c r="T49" s="14">
        <v>19</v>
      </c>
      <c r="U49" s="14">
        <v>20</v>
      </c>
      <c r="V49" s="14">
        <v>21</v>
      </c>
      <c r="W49" s="14">
        <v>22</v>
      </c>
      <c r="X49" s="14">
        <v>23</v>
      </c>
      <c r="Y49" s="14">
        <v>24</v>
      </c>
      <c r="Z49" s="14">
        <v>25</v>
      </c>
      <c r="AA49" s="14">
        <v>26</v>
      </c>
      <c r="AB49" s="14">
        <v>27</v>
      </c>
      <c r="AC49" s="14">
        <v>28</v>
      </c>
      <c r="AD49" s="14">
        <v>29</v>
      </c>
      <c r="AE49" s="14">
        <v>30</v>
      </c>
      <c r="AF49" s="14">
        <v>31</v>
      </c>
      <c r="AG49" s="14">
        <v>32</v>
      </c>
      <c r="AH49" s="14">
        <v>33</v>
      </c>
      <c r="AI49" s="14">
        <v>34</v>
      </c>
      <c r="AJ49" s="14">
        <v>35</v>
      </c>
      <c r="AK49" s="14">
        <v>36</v>
      </c>
      <c r="AL49" s="14">
        <v>37</v>
      </c>
      <c r="AM49" s="14">
        <v>38</v>
      </c>
      <c r="AN49" s="14">
        <v>39</v>
      </c>
      <c r="AO49" s="14">
        <v>40</v>
      </c>
      <c r="AP49" s="14">
        <v>41</v>
      </c>
      <c r="AQ49" s="14">
        <v>42</v>
      </c>
      <c r="AR49" s="14">
        <v>43</v>
      </c>
      <c r="AS49" s="14">
        <v>44</v>
      </c>
      <c r="AT49" s="14">
        <v>45</v>
      </c>
      <c r="AU49" s="14">
        <v>46</v>
      </c>
      <c r="AV49" s="14">
        <v>47</v>
      </c>
      <c r="AW49" s="14">
        <v>48</v>
      </c>
      <c r="AX49" s="14">
        <v>49</v>
      </c>
      <c r="AY49" s="14">
        <v>50</v>
      </c>
      <c r="AZ49" s="14">
        <v>51</v>
      </c>
      <c r="BA49" s="14">
        <v>52</v>
      </c>
      <c r="BB49" s="14">
        <v>53</v>
      </c>
      <c r="BC49" s="14">
        <v>54</v>
      </c>
      <c r="BD49" s="14">
        <v>55</v>
      </c>
      <c r="BE49" s="14">
        <v>56</v>
      </c>
      <c r="BF49" s="14">
        <v>57</v>
      </c>
      <c r="BG49" s="14">
        <v>58</v>
      </c>
      <c r="BH49" s="14">
        <v>59</v>
      </c>
      <c r="BI49" s="14">
        <v>60</v>
      </c>
      <c r="BJ49" s="14">
        <v>61</v>
      </c>
      <c r="BK49" s="14">
        <v>62</v>
      </c>
      <c r="BL49" s="14">
        <v>63</v>
      </c>
      <c r="BM49" s="14">
        <v>64</v>
      </c>
      <c r="BN49" s="14">
        <v>65</v>
      </c>
      <c r="BO49" s="14">
        <v>66</v>
      </c>
    </row>
    <row r="50" spans="2:67" x14ac:dyDescent="0.4">
      <c r="B50" s="13"/>
      <c r="C50" s="13"/>
      <c r="D50" s="16"/>
      <c r="E50" s="16"/>
      <c r="F50" s="16"/>
      <c r="G50" s="16"/>
      <c r="H50" s="16"/>
      <c r="I50" s="16"/>
      <c r="J50" s="16"/>
      <c r="K50" s="16"/>
      <c r="L50" s="16"/>
      <c r="M50" s="17"/>
      <c r="N50" s="17"/>
      <c r="O50" s="17"/>
      <c r="P50" s="17"/>
      <c r="Q50" s="17"/>
      <c r="R50" s="18"/>
      <c r="S50" s="18"/>
      <c r="T50" s="18"/>
      <c r="U50" s="18"/>
      <c r="V50" s="18"/>
      <c r="W50" s="20"/>
      <c r="X50" s="20"/>
      <c r="Y50" s="20"/>
      <c r="Z50" s="20"/>
      <c r="AA50" s="21"/>
      <c r="AB50" s="21"/>
      <c r="AC50" s="21"/>
      <c r="AD50" s="21"/>
      <c r="AE50" s="21"/>
      <c r="AF50" s="25"/>
      <c r="AG50" s="25"/>
      <c r="AH50" s="25"/>
      <c r="AI50" s="28"/>
      <c r="AJ50" s="28"/>
      <c r="AK50" s="28"/>
      <c r="AL50" s="28"/>
      <c r="AM50" s="28"/>
      <c r="AN50" s="28"/>
      <c r="AO50" s="13"/>
      <c r="AP50" s="13"/>
      <c r="AQ50" s="28"/>
      <c r="AR50" s="28"/>
      <c r="AS50" s="31"/>
      <c r="AT50" s="31"/>
      <c r="AU50" s="31"/>
      <c r="AV50" s="33"/>
      <c r="AW50" s="33"/>
      <c r="AX50" s="33"/>
      <c r="AY50" s="28"/>
      <c r="AZ50" s="28"/>
      <c r="BA50" s="28"/>
      <c r="BB50" s="28"/>
      <c r="BC50" s="28"/>
      <c r="BD50" s="28"/>
      <c r="BE50" s="13"/>
      <c r="BF50" s="13"/>
    </row>
    <row r="51" spans="2:67" x14ac:dyDescent="0.4">
      <c r="B51" s="7" t="s">
        <v>222</v>
      </c>
      <c r="AA51" s="190" t="s">
        <v>124</v>
      </c>
      <c r="AB51" s="191"/>
      <c r="AC51" s="191"/>
      <c r="AD51" s="191"/>
      <c r="AE51" s="191"/>
      <c r="AF51" s="192"/>
      <c r="AG51" s="190" t="s">
        <v>125</v>
      </c>
      <c r="AH51" s="191"/>
      <c r="AI51" s="191"/>
      <c r="AJ51" s="191"/>
      <c r="AK51" s="191"/>
      <c r="AL51" s="192"/>
      <c r="AM51" s="190" t="s">
        <v>126</v>
      </c>
      <c r="AN51" s="191"/>
      <c r="AO51" s="191"/>
      <c r="AP51" s="191"/>
      <c r="AQ51" s="191"/>
      <c r="AR51" s="192"/>
      <c r="AY51" s="188" t="s">
        <v>67</v>
      </c>
      <c r="AZ51" s="188"/>
      <c r="BA51" s="188"/>
      <c r="BB51" s="188"/>
      <c r="BC51" s="188"/>
      <c r="BD51" s="188"/>
    </row>
    <row r="52" spans="2:67" x14ac:dyDescent="0.4">
      <c r="B52" s="190" t="s">
        <v>58</v>
      </c>
      <c r="C52" s="192"/>
      <c r="D52" s="190" t="s">
        <v>127</v>
      </c>
      <c r="E52" s="191"/>
      <c r="F52" s="191"/>
      <c r="G52" s="191"/>
      <c r="H52" s="191"/>
      <c r="I52" s="191"/>
      <c r="J52" s="191"/>
      <c r="K52" s="191"/>
      <c r="L52" s="192"/>
      <c r="M52" s="259" t="s">
        <v>109</v>
      </c>
      <c r="N52" s="260"/>
      <c r="O52" s="260"/>
      <c r="P52" s="260"/>
      <c r="Q52" s="261"/>
      <c r="R52" s="259" t="s">
        <v>140</v>
      </c>
      <c r="S52" s="260"/>
      <c r="T52" s="260"/>
      <c r="U52" s="260"/>
      <c r="V52" s="261"/>
      <c r="W52" s="190" t="s">
        <v>128</v>
      </c>
      <c r="X52" s="191"/>
      <c r="Y52" s="191"/>
      <c r="Z52" s="192"/>
      <c r="AA52" s="190" t="s">
        <v>41</v>
      </c>
      <c r="AB52" s="191"/>
      <c r="AC52" s="192"/>
      <c r="AD52" s="190" t="s">
        <v>5</v>
      </c>
      <c r="AE52" s="191"/>
      <c r="AF52" s="192"/>
      <c r="AG52" s="190" t="s">
        <v>41</v>
      </c>
      <c r="AH52" s="191"/>
      <c r="AI52" s="192"/>
      <c r="AJ52" s="190" t="s">
        <v>5</v>
      </c>
      <c r="AK52" s="191"/>
      <c r="AL52" s="192"/>
      <c r="AM52" s="190" t="s">
        <v>41</v>
      </c>
      <c r="AN52" s="191"/>
      <c r="AO52" s="192"/>
      <c r="AP52" s="190" t="s">
        <v>5</v>
      </c>
      <c r="AQ52" s="191"/>
      <c r="AR52" s="192"/>
      <c r="AS52" s="190" t="s">
        <v>129</v>
      </c>
      <c r="AT52" s="191"/>
      <c r="AU52" s="192"/>
      <c r="AV52" s="190" t="s">
        <v>4</v>
      </c>
      <c r="AW52" s="191"/>
      <c r="AX52" s="192"/>
      <c r="AY52" s="188" t="s">
        <v>41</v>
      </c>
      <c r="AZ52" s="188"/>
      <c r="BA52" s="188"/>
      <c r="BB52" s="188" t="s">
        <v>5</v>
      </c>
      <c r="BC52" s="188"/>
      <c r="BD52" s="188"/>
      <c r="BE52" s="188" t="s">
        <v>131</v>
      </c>
      <c r="BF52" s="188"/>
    </row>
    <row r="53" spans="2:67" x14ac:dyDescent="0.4">
      <c r="B53" s="12">
        <v>1</v>
      </c>
      <c r="C53" s="15"/>
      <c r="D53" s="286" t="s">
        <v>132</v>
      </c>
      <c r="E53" s="287"/>
      <c r="F53" s="287"/>
      <c r="G53" s="287"/>
      <c r="H53" s="287"/>
      <c r="I53" s="287"/>
      <c r="J53" s="287"/>
      <c r="K53" s="287"/>
      <c r="L53" s="288"/>
      <c r="M53" s="263" t="s">
        <v>134</v>
      </c>
      <c r="N53" s="264"/>
      <c r="O53" s="264"/>
      <c r="P53" s="264"/>
      <c r="Q53" s="265"/>
      <c r="R53" s="263" t="s">
        <v>135</v>
      </c>
      <c r="S53" s="264"/>
      <c r="T53" s="264"/>
      <c r="U53" s="264"/>
      <c r="V53" s="265"/>
      <c r="W53" s="272">
        <v>1</v>
      </c>
      <c r="X53" s="273"/>
      <c r="Y53" s="273"/>
      <c r="Z53" s="274"/>
      <c r="AA53" s="289">
        <v>300000</v>
      </c>
      <c r="AB53" s="290"/>
      <c r="AC53" s="291"/>
      <c r="AD53" s="279">
        <f>AA53*W53</f>
        <v>300000</v>
      </c>
      <c r="AE53" s="280"/>
      <c r="AF53" s="281"/>
      <c r="AG53" s="279">
        <f>AA53*10/100</f>
        <v>30000</v>
      </c>
      <c r="AH53" s="280"/>
      <c r="AI53" s="281"/>
      <c r="AJ53" s="279">
        <f>AD53*10/100</f>
        <v>30000</v>
      </c>
      <c r="AK53" s="280"/>
      <c r="AL53" s="281"/>
      <c r="AM53" s="279">
        <f>AA53+AG53</f>
        <v>330000</v>
      </c>
      <c r="AN53" s="280"/>
      <c r="AO53" s="281"/>
      <c r="AP53" s="279">
        <f>AD53+AJ53</f>
        <v>330000</v>
      </c>
      <c r="AQ53" s="280"/>
      <c r="AR53" s="281"/>
      <c r="AS53" s="269">
        <v>44562</v>
      </c>
      <c r="AT53" s="270"/>
      <c r="AU53" s="271"/>
      <c r="AV53" s="282">
        <f>IF(AS53="","",AS53)</f>
        <v>44562</v>
      </c>
      <c r="AW53" s="283"/>
      <c r="AX53" s="284"/>
      <c r="AY53" s="285">
        <f>IF($T$12="税込み",AM53,AA53)</f>
        <v>300000</v>
      </c>
      <c r="AZ53" s="285"/>
      <c r="BA53" s="285"/>
      <c r="BB53" s="285">
        <f>IF($T$12="税込み",AP53,AD53)</f>
        <v>300000</v>
      </c>
      <c r="BC53" s="285"/>
      <c r="BD53" s="285"/>
      <c r="BE53" s="188" t="str">
        <f>IF(Y53="式",W53&amp;Y53,W53&amp;Y53)</f>
        <v>1</v>
      </c>
      <c r="BF53" s="188"/>
    </row>
    <row r="54" spans="2:67" x14ac:dyDescent="0.4">
      <c r="B54" s="12">
        <v>2</v>
      </c>
      <c r="C54" s="15"/>
      <c r="D54" s="286" t="s">
        <v>52</v>
      </c>
      <c r="E54" s="287"/>
      <c r="F54" s="287"/>
      <c r="G54" s="287"/>
      <c r="H54" s="287"/>
      <c r="I54" s="287"/>
      <c r="J54" s="287"/>
      <c r="K54" s="287"/>
      <c r="L54" s="288"/>
      <c r="M54" s="263" t="s">
        <v>134</v>
      </c>
      <c r="N54" s="264"/>
      <c r="O54" s="264"/>
      <c r="P54" s="264"/>
      <c r="Q54" s="265"/>
      <c r="R54" s="263" t="s">
        <v>141</v>
      </c>
      <c r="S54" s="264"/>
      <c r="T54" s="264"/>
      <c r="U54" s="264"/>
      <c r="V54" s="265"/>
      <c r="W54" s="272">
        <v>1</v>
      </c>
      <c r="X54" s="273"/>
      <c r="Y54" s="273"/>
      <c r="Z54" s="274"/>
      <c r="AA54" s="289">
        <v>100000</v>
      </c>
      <c r="AB54" s="290"/>
      <c r="AC54" s="291"/>
      <c r="AD54" s="279">
        <f>AA54*W54</f>
        <v>100000</v>
      </c>
      <c r="AE54" s="280"/>
      <c r="AF54" s="281"/>
      <c r="AG54" s="279">
        <f>AA54*10/100</f>
        <v>10000</v>
      </c>
      <c r="AH54" s="280"/>
      <c r="AI54" s="281"/>
      <c r="AJ54" s="279">
        <f>AD54*10/100</f>
        <v>10000</v>
      </c>
      <c r="AK54" s="280"/>
      <c r="AL54" s="281"/>
      <c r="AM54" s="279">
        <f>AA54+AG54</f>
        <v>110000</v>
      </c>
      <c r="AN54" s="280"/>
      <c r="AO54" s="281"/>
      <c r="AP54" s="279">
        <f>AD54+AJ54</f>
        <v>110000</v>
      </c>
      <c r="AQ54" s="280"/>
      <c r="AR54" s="281"/>
      <c r="AS54" s="269">
        <v>44562</v>
      </c>
      <c r="AT54" s="270"/>
      <c r="AU54" s="271"/>
      <c r="AV54" s="282">
        <f>IF(AS54="","",AS54)</f>
        <v>44562</v>
      </c>
      <c r="AW54" s="283"/>
      <c r="AX54" s="284"/>
      <c r="AY54" s="285">
        <f>IF($T$12="税込み",AM54,AA54)</f>
        <v>100000</v>
      </c>
      <c r="AZ54" s="285"/>
      <c r="BA54" s="285"/>
      <c r="BB54" s="285">
        <f>IF($T$12="税込み",AP54,AD54)</f>
        <v>100000</v>
      </c>
      <c r="BC54" s="285"/>
      <c r="BD54" s="285"/>
      <c r="BE54" s="188" t="str">
        <f>IF(Y54="式",W54&amp;Y54,W54&amp;Y54)</f>
        <v>1</v>
      </c>
      <c r="BF54" s="188"/>
    </row>
    <row r="55" spans="2:67" x14ac:dyDescent="0.4">
      <c r="B55" s="12">
        <v>3</v>
      </c>
      <c r="C55" s="15"/>
      <c r="D55" s="286" t="s">
        <v>139</v>
      </c>
      <c r="E55" s="287"/>
      <c r="F55" s="287"/>
      <c r="G55" s="287"/>
      <c r="H55" s="287"/>
      <c r="I55" s="287"/>
      <c r="J55" s="287"/>
      <c r="K55" s="287"/>
      <c r="L55" s="288"/>
      <c r="M55" s="263" t="s">
        <v>134</v>
      </c>
      <c r="N55" s="264"/>
      <c r="O55" s="264"/>
      <c r="P55" s="264"/>
      <c r="Q55" s="265"/>
      <c r="R55" s="263" t="s">
        <v>141</v>
      </c>
      <c r="S55" s="264"/>
      <c r="T55" s="264"/>
      <c r="U55" s="264"/>
      <c r="V55" s="265"/>
      <c r="W55" s="272">
        <v>1</v>
      </c>
      <c r="X55" s="273"/>
      <c r="Y55" s="273"/>
      <c r="Z55" s="274"/>
      <c r="AA55" s="289">
        <v>100000</v>
      </c>
      <c r="AB55" s="290"/>
      <c r="AC55" s="291"/>
      <c r="AD55" s="279">
        <f>AA55*W55</f>
        <v>100000</v>
      </c>
      <c r="AE55" s="280"/>
      <c r="AF55" s="281"/>
      <c r="AG55" s="279">
        <f>AA55*10/100</f>
        <v>10000</v>
      </c>
      <c r="AH55" s="280"/>
      <c r="AI55" s="281"/>
      <c r="AJ55" s="279">
        <f>AD55*10/100</f>
        <v>10000</v>
      </c>
      <c r="AK55" s="280"/>
      <c r="AL55" s="281"/>
      <c r="AM55" s="279">
        <f>AA55+AG55</f>
        <v>110000</v>
      </c>
      <c r="AN55" s="280"/>
      <c r="AO55" s="281"/>
      <c r="AP55" s="279">
        <f>AD55+AJ55</f>
        <v>110000</v>
      </c>
      <c r="AQ55" s="280"/>
      <c r="AR55" s="281"/>
      <c r="AS55" s="269">
        <v>44593</v>
      </c>
      <c r="AT55" s="270"/>
      <c r="AU55" s="271"/>
      <c r="AV55" s="282">
        <f>IF(AS55="","",AS55)</f>
        <v>44593</v>
      </c>
      <c r="AW55" s="283"/>
      <c r="AX55" s="284"/>
      <c r="AY55" s="285">
        <f>IF($T$12="税込み",AM55,AA55)</f>
        <v>100000</v>
      </c>
      <c r="AZ55" s="285"/>
      <c r="BA55" s="285"/>
      <c r="BB55" s="285">
        <f>IF($T$12="税込み",AP55,AD55)</f>
        <v>100000</v>
      </c>
      <c r="BC55" s="285"/>
      <c r="BD55" s="285"/>
      <c r="BE55" s="188" t="str">
        <f>IF(Y55="式",W55&amp;Y55,W55&amp;Y55)</f>
        <v>1</v>
      </c>
      <c r="BF55" s="188"/>
    </row>
    <row r="56" spans="2:67" s="3" customFormat="1" ht="4.5" customHeight="1" x14ac:dyDescent="0.4">
      <c r="B56" s="4"/>
    </row>
    <row r="57" spans="2:67" s="3" customFormat="1" ht="15" customHeight="1" x14ac:dyDescent="0.4">
      <c r="B57" s="4" t="s">
        <v>143</v>
      </c>
    </row>
    <row r="58" spans="2:67" s="3" customFormat="1" ht="4.5" customHeight="1" x14ac:dyDescent="0.4">
      <c r="B58" s="4"/>
    </row>
    <row r="59" spans="2:67" s="4" customFormat="1" ht="15" customHeight="1" x14ac:dyDescent="0.4">
      <c r="C59" s="292" t="s">
        <v>127</v>
      </c>
      <c r="D59" s="201"/>
      <c r="E59" s="201"/>
      <c r="F59" s="201"/>
      <c r="G59" s="201"/>
      <c r="H59" s="201"/>
      <c r="I59" s="201"/>
      <c r="J59" s="201"/>
      <c r="K59" s="201"/>
      <c r="L59" s="202"/>
      <c r="M59" s="203" t="s">
        <v>138</v>
      </c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05"/>
      <c r="AM59" s="205"/>
      <c r="AN59" s="205"/>
      <c r="AO59" s="205"/>
      <c r="AP59" s="205"/>
      <c r="AQ59" s="205"/>
      <c r="AR59" s="205"/>
      <c r="AS59" s="205"/>
      <c r="AT59" s="205"/>
      <c r="AU59" s="205"/>
      <c r="AV59" s="205"/>
      <c r="AW59" s="205"/>
      <c r="AX59" s="205"/>
      <c r="AY59" s="205"/>
      <c r="AZ59" s="205"/>
      <c r="BA59" s="206"/>
    </row>
    <row r="60" spans="2:67" s="4" customFormat="1" ht="15" customHeight="1" x14ac:dyDescent="0.4">
      <c r="C60" s="358" t="str">
        <f>D53</f>
        <v>大手就活情報サイト掲載</v>
      </c>
      <c r="D60" s="359"/>
      <c r="E60" s="359"/>
      <c r="F60" s="359"/>
      <c r="G60" s="359"/>
      <c r="H60" s="359"/>
      <c r="I60" s="359"/>
      <c r="J60" s="359"/>
      <c r="K60" s="359"/>
      <c r="L60" s="360"/>
      <c r="M60" s="364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  <c r="AJ60" s="365"/>
      <c r="AK60" s="365"/>
      <c r="AL60" s="365"/>
      <c r="AM60" s="365"/>
      <c r="AN60" s="365"/>
      <c r="AO60" s="365"/>
      <c r="AP60" s="365"/>
      <c r="AQ60" s="365"/>
      <c r="AR60" s="365"/>
      <c r="AS60" s="365"/>
      <c r="AT60" s="365"/>
      <c r="AU60" s="365"/>
      <c r="AV60" s="365"/>
      <c r="AW60" s="365"/>
      <c r="AX60" s="365"/>
      <c r="AY60" s="365"/>
      <c r="AZ60" s="365"/>
      <c r="BA60" s="366"/>
    </row>
    <row r="61" spans="2:67" s="4" customFormat="1" ht="15" customHeight="1" x14ac:dyDescent="0.4">
      <c r="C61" s="361"/>
      <c r="D61" s="362"/>
      <c r="E61" s="362"/>
      <c r="F61" s="362"/>
      <c r="G61" s="362"/>
      <c r="H61" s="362"/>
      <c r="I61" s="362"/>
      <c r="J61" s="362"/>
      <c r="K61" s="362"/>
      <c r="L61" s="363"/>
      <c r="M61" s="367"/>
      <c r="N61" s="368"/>
      <c r="O61" s="368"/>
      <c r="P61" s="368"/>
      <c r="Q61" s="368"/>
      <c r="R61" s="368"/>
      <c r="S61" s="368"/>
      <c r="T61" s="368"/>
      <c r="U61" s="368"/>
      <c r="V61" s="368"/>
      <c r="W61" s="368"/>
      <c r="X61" s="368"/>
      <c r="Y61" s="368"/>
      <c r="Z61" s="368"/>
      <c r="AA61" s="368"/>
      <c r="AB61" s="368"/>
      <c r="AC61" s="368"/>
      <c r="AD61" s="368"/>
      <c r="AE61" s="368"/>
      <c r="AF61" s="368"/>
      <c r="AG61" s="368"/>
      <c r="AH61" s="368"/>
      <c r="AI61" s="368"/>
      <c r="AJ61" s="368"/>
      <c r="AK61" s="368"/>
      <c r="AL61" s="368"/>
      <c r="AM61" s="368"/>
      <c r="AN61" s="368"/>
      <c r="AO61" s="368"/>
      <c r="AP61" s="368"/>
      <c r="AQ61" s="368"/>
      <c r="AR61" s="368"/>
      <c r="AS61" s="368"/>
      <c r="AT61" s="368"/>
      <c r="AU61" s="368"/>
      <c r="AV61" s="368"/>
      <c r="AW61" s="368"/>
      <c r="AX61" s="368"/>
      <c r="AY61" s="368"/>
      <c r="AZ61" s="368"/>
      <c r="BA61" s="369"/>
    </row>
    <row r="62" spans="2:67" s="4" customFormat="1" ht="15" customHeight="1" x14ac:dyDescent="0.4">
      <c r="C62" s="358" t="str">
        <f>D54</f>
        <v>パンフレット作成</v>
      </c>
      <c r="D62" s="359"/>
      <c r="E62" s="359"/>
      <c r="F62" s="359"/>
      <c r="G62" s="359"/>
      <c r="H62" s="359"/>
      <c r="I62" s="359"/>
      <c r="J62" s="359"/>
      <c r="K62" s="359"/>
      <c r="L62" s="360"/>
      <c r="M62" s="364"/>
      <c r="N62" s="365"/>
      <c r="O62" s="365"/>
      <c r="P62" s="365"/>
      <c r="Q62" s="365"/>
      <c r="R62" s="365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  <c r="AF62" s="365"/>
      <c r="AG62" s="365"/>
      <c r="AH62" s="365"/>
      <c r="AI62" s="365"/>
      <c r="AJ62" s="365"/>
      <c r="AK62" s="365"/>
      <c r="AL62" s="365"/>
      <c r="AM62" s="365"/>
      <c r="AN62" s="365"/>
      <c r="AO62" s="365"/>
      <c r="AP62" s="365"/>
      <c r="AQ62" s="365"/>
      <c r="AR62" s="365"/>
      <c r="AS62" s="365"/>
      <c r="AT62" s="365"/>
      <c r="AU62" s="365"/>
      <c r="AV62" s="365"/>
      <c r="AW62" s="365"/>
      <c r="AX62" s="365"/>
      <c r="AY62" s="365"/>
      <c r="AZ62" s="365"/>
      <c r="BA62" s="366"/>
    </row>
    <row r="63" spans="2:67" s="4" customFormat="1" ht="15" customHeight="1" x14ac:dyDescent="0.4">
      <c r="C63" s="361"/>
      <c r="D63" s="362"/>
      <c r="E63" s="362"/>
      <c r="F63" s="362"/>
      <c r="G63" s="362"/>
      <c r="H63" s="362"/>
      <c r="I63" s="362"/>
      <c r="J63" s="362"/>
      <c r="K63" s="362"/>
      <c r="L63" s="363"/>
      <c r="M63" s="367"/>
      <c r="N63" s="368"/>
      <c r="O63" s="368"/>
      <c r="P63" s="368"/>
      <c r="Q63" s="368"/>
      <c r="R63" s="368"/>
      <c r="S63" s="368"/>
      <c r="T63" s="368"/>
      <c r="U63" s="368"/>
      <c r="V63" s="368"/>
      <c r="W63" s="368"/>
      <c r="X63" s="368"/>
      <c r="Y63" s="368"/>
      <c r="Z63" s="368"/>
      <c r="AA63" s="368"/>
      <c r="AB63" s="368"/>
      <c r="AC63" s="368"/>
      <c r="AD63" s="368"/>
      <c r="AE63" s="368"/>
      <c r="AF63" s="368"/>
      <c r="AG63" s="368"/>
      <c r="AH63" s="368"/>
      <c r="AI63" s="368"/>
      <c r="AJ63" s="368"/>
      <c r="AK63" s="368"/>
      <c r="AL63" s="368"/>
      <c r="AM63" s="368"/>
      <c r="AN63" s="368"/>
      <c r="AO63" s="368"/>
      <c r="AP63" s="368"/>
      <c r="AQ63" s="368"/>
      <c r="AR63" s="368"/>
      <c r="AS63" s="368"/>
      <c r="AT63" s="368"/>
      <c r="AU63" s="368"/>
      <c r="AV63" s="368"/>
      <c r="AW63" s="368"/>
      <c r="AX63" s="368"/>
      <c r="AY63" s="368"/>
      <c r="AZ63" s="368"/>
      <c r="BA63" s="369"/>
    </row>
    <row r="64" spans="2:67" s="4" customFormat="1" ht="15" customHeight="1" x14ac:dyDescent="0.4">
      <c r="C64" s="370" t="str">
        <f>D55</f>
        <v>チラシ作成</v>
      </c>
      <c r="D64" s="371"/>
      <c r="E64" s="371"/>
      <c r="F64" s="371"/>
      <c r="G64" s="371"/>
      <c r="H64" s="371"/>
      <c r="I64" s="371"/>
      <c r="J64" s="371"/>
      <c r="K64" s="371"/>
      <c r="L64" s="372"/>
      <c r="M64" s="364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65"/>
      <c r="AM64" s="365"/>
      <c r="AN64" s="365"/>
      <c r="AO64" s="365"/>
      <c r="AP64" s="365"/>
      <c r="AQ64" s="365"/>
      <c r="AR64" s="365"/>
      <c r="AS64" s="365"/>
      <c r="AT64" s="365"/>
      <c r="AU64" s="365"/>
      <c r="AV64" s="365"/>
      <c r="AW64" s="365"/>
      <c r="AX64" s="365"/>
      <c r="AY64" s="365"/>
      <c r="AZ64" s="365"/>
      <c r="BA64" s="366"/>
    </row>
    <row r="65" spans="2:58" s="4" customFormat="1" ht="15" customHeight="1" x14ac:dyDescent="0.4">
      <c r="C65" s="373"/>
      <c r="D65" s="374"/>
      <c r="E65" s="374"/>
      <c r="F65" s="374"/>
      <c r="G65" s="374"/>
      <c r="H65" s="374"/>
      <c r="I65" s="374"/>
      <c r="J65" s="374"/>
      <c r="K65" s="374"/>
      <c r="L65" s="375"/>
      <c r="M65" s="376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  <c r="AE65" s="377"/>
      <c r="AF65" s="377"/>
      <c r="AG65" s="377"/>
      <c r="AH65" s="377"/>
      <c r="AI65" s="377"/>
      <c r="AJ65" s="377"/>
      <c r="AK65" s="377"/>
      <c r="AL65" s="377"/>
      <c r="AM65" s="377"/>
      <c r="AN65" s="377"/>
      <c r="AO65" s="377"/>
      <c r="AP65" s="377"/>
      <c r="AQ65" s="377"/>
      <c r="AR65" s="377"/>
      <c r="AS65" s="377"/>
      <c r="AT65" s="377"/>
      <c r="AU65" s="377"/>
      <c r="AV65" s="377"/>
      <c r="AW65" s="377"/>
      <c r="AX65" s="377"/>
      <c r="AY65" s="377"/>
      <c r="AZ65" s="377"/>
      <c r="BA65" s="378"/>
    </row>
    <row r="66" spans="2:58" ht="15.75" customHeight="1" x14ac:dyDescent="0.4">
      <c r="B66" s="13"/>
      <c r="C66" s="13"/>
      <c r="D66" s="16"/>
      <c r="E66" s="16"/>
      <c r="F66" s="16"/>
      <c r="G66" s="16"/>
      <c r="H66" s="16"/>
      <c r="I66" s="16"/>
      <c r="J66" s="16"/>
      <c r="K66" s="16"/>
      <c r="L66" s="16"/>
      <c r="M66" s="17"/>
      <c r="N66" s="17"/>
      <c r="O66" s="17"/>
      <c r="P66" s="17"/>
      <c r="Q66" s="17"/>
      <c r="R66" s="18"/>
      <c r="S66" s="18"/>
      <c r="T66" s="18"/>
      <c r="U66" s="18"/>
      <c r="V66" s="18"/>
      <c r="W66" s="20"/>
      <c r="X66" s="20"/>
      <c r="Y66" s="20"/>
      <c r="Z66" s="20"/>
      <c r="AA66" s="21"/>
      <c r="AB66" s="21"/>
      <c r="AC66" s="21"/>
      <c r="AD66" s="21"/>
      <c r="AE66" s="21"/>
      <c r="AF66" s="25"/>
      <c r="AG66" s="25"/>
      <c r="AH66" s="25"/>
      <c r="AI66" s="28"/>
      <c r="AJ66" s="28"/>
      <c r="AK66" s="28"/>
      <c r="AL66" s="28"/>
      <c r="AM66" s="28"/>
      <c r="AN66" s="28"/>
      <c r="AO66" s="13"/>
      <c r="AP66" s="13"/>
      <c r="AQ66" s="28"/>
      <c r="AR66" s="28"/>
      <c r="AS66" s="31"/>
      <c r="AT66" s="31"/>
      <c r="AU66" s="31"/>
      <c r="AV66" s="33"/>
      <c r="AW66" s="33"/>
      <c r="AX66" s="33"/>
      <c r="AY66" s="28"/>
      <c r="AZ66" s="28"/>
      <c r="BA66" s="28"/>
      <c r="BB66" s="28"/>
      <c r="BC66" s="28"/>
      <c r="BD66" s="28"/>
      <c r="BE66" s="13"/>
      <c r="BF66" s="13"/>
    </row>
    <row r="67" spans="2:58" ht="15.75" customHeight="1" x14ac:dyDescent="0.4">
      <c r="B67" s="7" t="s">
        <v>223</v>
      </c>
    </row>
    <row r="68" spans="2:58" ht="15.75" customHeight="1" x14ac:dyDescent="0.4">
      <c r="C68" s="293" t="s">
        <v>164</v>
      </c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4"/>
      <c r="AA68" s="190" t="s">
        <v>124</v>
      </c>
      <c r="AB68" s="191"/>
      <c r="AC68" s="191"/>
      <c r="AD68" s="191"/>
      <c r="AE68" s="191"/>
      <c r="AF68" s="192"/>
      <c r="AG68" s="190" t="s">
        <v>125</v>
      </c>
      <c r="AH68" s="191"/>
      <c r="AI68" s="191"/>
      <c r="AJ68" s="191"/>
      <c r="AK68" s="191"/>
      <c r="AL68" s="192"/>
      <c r="AM68" s="190" t="s">
        <v>126</v>
      </c>
      <c r="AN68" s="191"/>
      <c r="AO68" s="191"/>
      <c r="AP68" s="191"/>
      <c r="AQ68" s="191"/>
      <c r="AR68" s="192"/>
      <c r="AS68" s="190" t="s">
        <v>148</v>
      </c>
      <c r="AT68" s="191"/>
      <c r="AU68" s="191"/>
      <c r="AV68" s="191"/>
      <c r="AW68" s="191"/>
      <c r="AX68" s="192"/>
    </row>
    <row r="69" spans="2:58" ht="15.75" customHeight="1" x14ac:dyDescent="0.4">
      <c r="B69" s="190" t="s">
        <v>58</v>
      </c>
      <c r="C69" s="192"/>
      <c r="D69" s="190" t="s">
        <v>149</v>
      </c>
      <c r="E69" s="191"/>
      <c r="F69" s="191"/>
      <c r="G69" s="191"/>
      <c r="H69" s="191"/>
      <c r="I69" s="191"/>
      <c r="J69" s="191"/>
      <c r="K69" s="191"/>
      <c r="L69" s="192"/>
      <c r="M69" s="259" t="s">
        <v>150</v>
      </c>
      <c r="N69" s="260"/>
      <c r="O69" s="260"/>
      <c r="P69" s="260"/>
      <c r="Q69" s="261"/>
      <c r="R69" s="190" t="s">
        <v>128</v>
      </c>
      <c r="S69" s="192"/>
      <c r="T69" s="190" t="s">
        <v>131</v>
      </c>
      <c r="U69" s="192"/>
      <c r="V69" s="190" t="s">
        <v>80</v>
      </c>
      <c r="W69" s="191"/>
      <c r="X69" s="191"/>
      <c r="Y69" s="191"/>
      <c r="Z69" s="192"/>
      <c r="AA69" s="190" t="s">
        <v>41</v>
      </c>
      <c r="AB69" s="191"/>
      <c r="AC69" s="192"/>
      <c r="AD69" s="190" t="s">
        <v>5</v>
      </c>
      <c r="AE69" s="191"/>
      <c r="AF69" s="192"/>
      <c r="AG69" s="190" t="s">
        <v>41</v>
      </c>
      <c r="AH69" s="191"/>
      <c r="AI69" s="192"/>
      <c r="AJ69" s="190" t="s">
        <v>5</v>
      </c>
      <c r="AK69" s="191"/>
      <c r="AL69" s="192"/>
      <c r="AM69" s="190" t="s">
        <v>41</v>
      </c>
      <c r="AN69" s="191"/>
      <c r="AO69" s="192"/>
      <c r="AP69" s="190" t="s">
        <v>5</v>
      </c>
      <c r="AQ69" s="191"/>
      <c r="AR69" s="192"/>
      <c r="AS69" s="190" t="s">
        <v>41</v>
      </c>
      <c r="AT69" s="191"/>
      <c r="AU69" s="192"/>
      <c r="AV69" s="190" t="s">
        <v>5</v>
      </c>
      <c r="AW69" s="191"/>
      <c r="AX69" s="192"/>
      <c r="AY69" s="190" t="s">
        <v>152</v>
      </c>
      <c r="AZ69" s="191"/>
      <c r="BA69" s="192"/>
      <c r="BB69" s="190" t="s">
        <v>4</v>
      </c>
      <c r="BC69" s="191"/>
      <c r="BD69" s="192"/>
      <c r="BE69" s="188" t="s">
        <v>131</v>
      </c>
      <c r="BF69" s="188"/>
    </row>
    <row r="70" spans="2:58" ht="15.75" customHeight="1" x14ac:dyDescent="0.4">
      <c r="B70" s="12">
        <v>1</v>
      </c>
      <c r="C70" s="15"/>
      <c r="D70" s="286" t="s">
        <v>166</v>
      </c>
      <c r="E70" s="287"/>
      <c r="F70" s="287"/>
      <c r="G70" s="287"/>
      <c r="H70" s="287"/>
      <c r="I70" s="287"/>
      <c r="J70" s="287"/>
      <c r="K70" s="287"/>
      <c r="L70" s="288"/>
      <c r="M70" s="263" t="s">
        <v>134</v>
      </c>
      <c r="N70" s="264"/>
      <c r="O70" s="264"/>
      <c r="P70" s="264"/>
      <c r="Q70" s="265"/>
      <c r="R70" s="295">
        <v>2</v>
      </c>
      <c r="S70" s="296"/>
      <c r="T70" s="272" t="s">
        <v>102</v>
      </c>
      <c r="U70" s="274"/>
      <c r="V70" s="272" t="s">
        <v>153</v>
      </c>
      <c r="W70" s="273"/>
      <c r="X70" s="273"/>
      <c r="Y70" s="273"/>
      <c r="Z70" s="274"/>
      <c r="AA70" s="289">
        <v>200000</v>
      </c>
      <c r="AB70" s="290"/>
      <c r="AC70" s="291"/>
      <c r="AD70" s="279">
        <f>AA70*R70</f>
        <v>400000</v>
      </c>
      <c r="AE70" s="280"/>
      <c r="AF70" s="281"/>
      <c r="AG70" s="279">
        <f>AA70*10/100</f>
        <v>20000</v>
      </c>
      <c r="AH70" s="280"/>
      <c r="AI70" s="281"/>
      <c r="AJ70" s="279">
        <f>AD70*10/100</f>
        <v>40000</v>
      </c>
      <c r="AK70" s="280"/>
      <c r="AL70" s="281"/>
      <c r="AM70" s="279">
        <f>AA70+AG70</f>
        <v>220000</v>
      </c>
      <c r="AN70" s="280"/>
      <c r="AO70" s="281"/>
      <c r="AP70" s="279">
        <f>AD70+AJ70</f>
        <v>440000</v>
      </c>
      <c r="AQ70" s="280"/>
      <c r="AR70" s="281"/>
      <c r="AS70" s="275">
        <f>IF($T$12="税込み",AM70,AA70)</f>
        <v>200000</v>
      </c>
      <c r="AT70" s="276"/>
      <c r="AU70" s="297"/>
      <c r="AV70" s="275">
        <f>IF($T$12="税込み",AP70,AD70)</f>
        <v>400000</v>
      </c>
      <c r="AW70" s="276"/>
      <c r="AX70" s="297"/>
      <c r="AY70" s="269">
        <v>44301</v>
      </c>
      <c r="AZ70" s="270"/>
      <c r="BA70" s="271"/>
      <c r="BB70" s="282">
        <f>IF(AY70="","",AY70)</f>
        <v>44301</v>
      </c>
      <c r="BC70" s="283"/>
      <c r="BD70" s="284"/>
      <c r="BE70" s="298" t="str">
        <f>IF(T70="式",R70&amp;T70,R70&amp;T70)</f>
        <v>2式</v>
      </c>
      <c r="BF70" s="298"/>
    </row>
    <row r="71" spans="2:58" ht="15.75" customHeight="1" x14ac:dyDescent="0.4">
      <c r="B71" s="12">
        <v>2</v>
      </c>
      <c r="C71" s="15"/>
      <c r="D71" s="286" t="s">
        <v>165</v>
      </c>
      <c r="E71" s="287"/>
      <c r="F71" s="287"/>
      <c r="G71" s="287"/>
      <c r="H71" s="287"/>
      <c r="I71" s="287"/>
      <c r="J71" s="287"/>
      <c r="K71" s="287"/>
      <c r="L71" s="288"/>
      <c r="M71" s="263" t="s">
        <v>134</v>
      </c>
      <c r="N71" s="264"/>
      <c r="O71" s="264"/>
      <c r="P71" s="264"/>
      <c r="Q71" s="265"/>
      <c r="R71" s="295">
        <v>1000</v>
      </c>
      <c r="S71" s="296"/>
      <c r="T71" s="272" t="s">
        <v>137</v>
      </c>
      <c r="U71" s="274"/>
      <c r="V71" s="272" t="s">
        <v>153</v>
      </c>
      <c r="W71" s="273"/>
      <c r="X71" s="273"/>
      <c r="Y71" s="273"/>
      <c r="Z71" s="274"/>
      <c r="AA71" s="289">
        <v>500</v>
      </c>
      <c r="AB71" s="290"/>
      <c r="AC71" s="291"/>
      <c r="AD71" s="279">
        <f>AA71*R71</f>
        <v>500000</v>
      </c>
      <c r="AE71" s="280"/>
      <c r="AF71" s="281"/>
      <c r="AG71" s="279">
        <f>AA71*10/100</f>
        <v>50</v>
      </c>
      <c r="AH71" s="280"/>
      <c r="AI71" s="281"/>
      <c r="AJ71" s="279">
        <f>AD71*10/100</f>
        <v>50000</v>
      </c>
      <c r="AK71" s="280"/>
      <c r="AL71" s="281"/>
      <c r="AM71" s="279">
        <f>AA71+AG71</f>
        <v>550</v>
      </c>
      <c r="AN71" s="280"/>
      <c r="AO71" s="281"/>
      <c r="AP71" s="279">
        <f>AD71+AJ71</f>
        <v>550000</v>
      </c>
      <c r="AQ71" s="280"/>
      <c r="AR71" s="281"/>
      <c r="AS71" s="275">
        <f>IF($T$12="税込み",AM71,AA71)</f>
        <v>500</v>
      </c>
      <c r="AT71" s="276"/>
      <c r="AU71" s="297"/>
      <c r="AV71" s="275">
        <f>IF($T$12="税込み",AP71,AD71)</f>
        <v>500000</v>
      </c>
      <c r="AW71" s="276"/>
      <c r="AX71" s="297"/>
      <c r="AY71" s="269">
        <v>44301</v>
      </c>
      <c r="AZ71" s="270"/>
      <c r="BA71" s="271"/>
      <c r="BB71" s="282">
        <f>IF(AY71="","",AY71)</f>
        <v>44301</v>
      </c>
      <c r="BC71" s="283"/>
      <c r="BD71" s="284"/>
      <c r="BE71" s="298" t="str">
        <f>IF(T71="式",R71&amp;T71,R71&amp;T71)</f>
        <v>1000部</v>
      </c>
      <c r="BF71" s="298"/>
    </row>
    <row r="72" spans="2:58" ht="15.75" customHeight="1" x14ac:dyDescent="0.4"/>
    <row r="73" spans="2:58" ht="15.75" customHeight="1" x14ac:dyDescent="0.4">
      <c r="B73" s="7" t="s">
        <v>155</v>
      </c>
    </row>
    <row r="74" spans="2:58" ht="15.75" customHeight="1" x14ac:dyDescent="0.4">
      <c r="B74" s="190" t="s">
        <v>58</v>
      </c>
      <c r="C74" s="192"/>
      <c r="D74" s="190" t="s">
        <v>149</v>
      </c>
      <c r="E74" s="191"/>
      <c r="F74" s="191"/>
      <c r="G74" s="191"/>
      <c r="H74" s="191"/>
      <c r="I74" s="191"/>
      <c r="J74" s="191"/>
      <c r="K74" s="191"/>
      <c r="L74" s="192"/>
      <c r="M74" s="190" t="s">
        <v>156</v>
      </c>
      <c r="N74" s="191"/>
      <c r="O74" s="191"/>
      <c r="P74" s="191"/>
      <c r="Q74" s="191"/>
      <c r="R74" s="191"/>
      <c r="S74" s="191"/>
      <c r="T74" s="191"/>
      <c r="U74" s="191"/>
      <c r="V74" s="192"/>
      <c r="W74" s="190" t="s">
        <v>158</v>
      </c>
      <c r="X74" s="191"/>
      <c r="Y74" s="191"/>
      <c r="Z74" s="191"/>
      <c r="AA74" s="191"/>
      <c r="AB74" s="191"/>
      <c r="AC74" s="191"/>
      <c r="AD74" s="191"/>
      <c r="AE74" s="191"/>
      <c r="AF74" s="192"/>
      <c r="AG74" s="190" t="s">
        <v>159</v>
      </c>
      <c r="AH74" s="191"/>
      <c r="AI74" s="191"/>
      <c r="AJ74" s="191"/>
      <c r="AK74" s="191"/>
      <c r="AL74" s="191"/>
      <c r="AM74" s="191"/>
      <c r="AN74" s="191"/>
      <c r="AO74" s="191"/>
      <c r="AP74" s="192"/>
    </row>
    <row r="75" spans="2:58" ht="15.75" customHeight="1" x14ac:dyDescent="0.4">
      <c r="B75" s="12">
        <v>1</v>
      </c>
      <c r="C75" s="15"/>
      <c r="D75" s="286" t="str">
        <f>D70</f>
        <v>パンフレットの作製</v>
      </c>
      <c r="E75" s="287"/>
      <c r="F75" s="287"/>
      <c r="G75" s="287"/>
      <c r="H75" s="287"/>
      <c r="I75" s="287"/>
      <c r="J75" s="287"/>
      <c r="K75" s="287"/>
      <c r="L75" s="288"/>
      <c r="M75" s="272" t="s">
        <v>162</v>
      </c>
      <c r="N75" s="273"/>
      <c r="O75" s="273"/>
      <c r="P75" s="273"/>
      <c r="Q75" s="273"/>
      <c r="R75" s="273"/>
      <c r="S75" s="273"/>
      <c r="T75" s="273"/>
      <c r="U75" s="273"/>
      <c r="V75" s="274"/>
      <c r="W75" s="272" t="s">
        <v>163</v>
      </c>
      <c r="X75" s="273"/>
      <c r="Y75" s="273"/>
      <c r="Z75" s="273"/>
      <c r="AA75" s="273"/>
      <c r="AB75" s="273"/>
      <c r="AC75" s="273"/>
      <c r="AD75" s="273"/>
      <c r="AE75" s="273"/>
      <c r="AF75" s="274"/>
      <c r="AG75" s="272" t="s">
        <v>161</v>
      </c>
      <c r="AH75" s="273"/>
      <c r="AI75" s="273"/>
      <c r="AJ75" s="273"/>
      <c r="AK75" s="273"/>
      <c r="AL75" s="273"/>
      <c r="AM75" s="273"/>
      <c r="AN75" s="273"/>
      <c r="AO75" s="273"/>
      <c r="AP75" s="274"/>
      <c r="AZ75" s="1" t="s">
        <v>162</v>
      </c>
    </row>
    <row r="76" spans="2:58" ht="15.75" customHeight="1" x14ac:dyDescent="0.4">
      <c r="B76" s="12">
        <v>2</v>
      </c>
      <c r="C76" s="15"/>
      <c r="D76" s="286" t="str">
        <f>D71</f>
        <v>チラシの作製</v>
      </c>
      <c r="E76" s="287"/>
      <c r="F76" s="287"/>
      <c r="G76" s="287"/>
      <c r="H76" s="287"/>
      <c r="I76" s="287"/>
      <c r="J76" s="287"/>
      <c r="K76" s="287"/>
      <c r="L76" s="288"/>
      <c r="M76" s="272" t="s">
        <v>162</v>
      </c>
      <c r="N76" s="273"/>
      <c r="O76" s="273"/>
      <c r="P76" s="273"/>
      <c r="Q76" s="273"/>
      <c r="R76" s="273"/>
      <c r="S76" s="273"/>
      <c r="T76" s="273"/>
      <c r="U76" s="273"/>
      <c r="V76" s="274"/>
      <c r="W76" s="272" t="s">
        <v>163</v>
      </c>
      <c r="X76" s="273"/>
      <c r="Y76" s="273"/>
      <c r="Z76" s="273"/>
      <c r="AA76" s="273"/>
      <c r="AB76" s="273"/>
      <c r="AC76" s="273"/>
      <c r="AD76" s="273"/>
      <c r="AE76" s="273"/>
      <c r="AF76" s="274"/>
      <c r="AG76" s="272" t="s">
        <v>14</v>
      </c>
      <c r="AH76" s="273"/>
      <c r="AI76" s="273"/>
      <c r="AJ76" s="273"/>
      <c r="AK76" s="273"/>
      <c r="AL76" s="273"/>
      <c r="AM76" s="273"/>
      <c r="AN76" s="273"/>
      <c r="AO76" s="273"/>
      <c r="AP76" s="274"/>
      <c r="AZ76" s="1" t="s">
        <v>160</v>
      </c>
    </row>
    <row r="77" spans="2:58" ht="15.75" customHeight="1" x14ac:dyDescent="0.4"/>
    <row r="78" spans="2:58" ht="15.75" customHeight="1" x14ac:dyDescent="0.4">
      <c r="B78" s="7" t="s">
        <v>224</v>
      </c>
      <c r="AA78" s="190" t="s">
        <v>124</v>
      </c>
      <c r="AB78" s="191"/>
      <c r="AC78" s="191"/>
      <c r="AD78" s="191"/>
      <c r="AE78" s="191"/>
      <c r="AF78" s="192"/>
      <c r="AG78" s="190" t="s">
        <v>125</v>
      </c>
      <c r="AH78" s="191"/>
      <c r="AI78" s="191"/>
      <c r="AJ78" s="191"/>
      <c r="AK78" s="191"/>
      <c r="AL78" s="192"/>
      <c r="AM78" s="190" t="s">
        <v>126</v>
      </c>
      <c r="AN78" s="191"/>
      <c r="AO78" s="191"/>
      <c r="AP78" s="191"/>
      <c r="AQ78" s="191"/>
      <c r="AR78" s="192"/>
      <c r="AY78" s="188" t="s">
        <v>67</v>
      </c>
      <c r="AZ78" s="188"/>
      <c r="BA78" s="188"/>
      <c r="BB78" s="188"/>
      <c r="BC78" s="188"/>
      <c r="BD78" s="188"/>
    </row>
    <row r="79" spans="2:58" ht="15.75" customHeight="1" x14ac:dyDescent="0.4">
      <c r="B79" s="190" t="s">
        <v>58</v>
      </c>
      <c r="C79" s="192"/>
      <c r="D79" s="190" t="s">
        <v>103</v>
      </c>
      <c r="E79" s="191"/>
      <c r="F79" s="191"/>
      <c r="G79" s="191"/>
      <c r="H79" s="191"/>
      <c r="I79" s="191"/>
      <c r="J79" s="191"/>
      <c r="K79" s="191"/>
      <c r="L79" s="192"/>
      <c r="M79" s="259" t="s">
        <v>167</v>
      </c>
      <c r="N79" s="260"/>
      <c r="O79" s="260"/>
      <c r="P79" s="260"/>
      <c r="Q79" s="261"/>
      <c r="R79" s="259" t="s">
        <v>9</v>
      </c>
      <c r="S79" s="260"/>
      <c r="T79" s="260"/>
      <c r="U79" s="260"/>
      <c r="V79" s="261"/>
      <c r="W79" s="190" t="s">
        <v>128</v>
      </c>
      <c r="X79" s="192"/>
      <c r="Y79" s="190" t="s">
        <v>131</v>
      </c>
      <c r="Z79" s="192"/>
      <c r="AA79" s="190" t="s">
        <v>41</v>
      </c>
      <c r="AB79" s="191"/>
      <c r="AC79" s="192"/>
      <c r="AD79" s="190" t="s">
        <v>5</v>
      </c>
      <c r="AE79" s="191"/>
      <c r="AF79" s="192"/>
      <c r="AG79" s="190" t="s">
        <v>41</v>
      </c>
      <c r="AH79" s="191"/>
      <c r="AI79" s="192"/>
      <c r="AJ79" s="190" t="s">
        <v>5</v>
      </c>
      <c r="AK79" s="191"/>
      <c r="AL79" s="192"/>
      <c r="AM79" s="190" t="s">
        <v>41</v>
      </c>
      <c r="AN79" s="191"/>
      <c r="AO79" s="192"/>
      <c r="AP79" s="190" t="s">
        <v>5</v>
      </c>
      <c r="AQ79" s="191"/>
      <c r="AR79" s="192"/>
      <c r="AS79" s="190" t="s">
        <v>168</v>
      </c>
      <c r="AT79" s="191"/>
      <c r="AU79" s="192"/>
      <c r="AV79" s="190" t="s">
        <v>4</v>
      </c>
      <c r="AW79" s="191"/>
      <c r="AX79" s="192"/>
      <c r="AY79" s="188" t="s">
        <v>41</v>
      </c>
      <c r="AZ79" s="188"/>
      <c r="BA79" s="188"/>
      <c r="BB79" s="188" t="s">
        <v>5</v>
      </c>
      <c r="BC79" s="188"/>
      <c r="BD79" s="188"/>
      <c r="BE79" s="188" t="s">
        <v>131</v>
      </c>
      <c r="BF79" s="188"/>
    </row>
    <row r="80" spans="2:58" ht="15.75" customHeight="1" x14ac:dyDescent="0.4">
      <c r="B80" s="12">
        <v>1</v>
      </c>
      <c r="C80" s="15"/>
      <c r="D80" s="286" t="s">
        <v>112</v>
      </c>
      <c r="E80" s="287"/>
      <c r="F80" s="287"/>
      <c r="G80" s="287"/>
      <c r="H80" s="287"/>
      <c r="I80" s="287"/>
      <c r="J80" s="287"/>
      <c r="K80" s="287"/>
      <c r="L80" s="288"/>
      <c r="M80" s="263" t="s">
        <v>134</v>
      </c>
      <c r="N80" s="264"/>
      <c r="O80" s="264"/>
      <c r="P80" s="264"/>
      <c r="Q80" s="265"/>
      <c r="R80" s="263" t="s">
        <v>169</v>
      </c>
      <c r="S80" s="264"/>
      <c r="T80" s="264"/>
      <c r="U80" s="264"/>
      <c r="V80" s="265"/>
      <c r="W80" s="272">
        <v>1</v>
      </c>
      <c r="X80" s="274"/>
      <c r="Y80" s="272" t="s">
        <v>170</v>
      </c>
      <c r="Z80" s="274"/>
      <c r="AA80" s="289">
        <v>20000</v>
      </c>
      <c r="AB80" s="290"/>
      <c r="AC80" s="291"/>
      <c r="AD80" s="279">
        <f>AA80*W80</f>
        <v>20000</v>
      </c>
      <c r="AE80" s="280"/>
      <c r="AF80" s="281"/>
      <c r="AG80" s="279">
        <f>AA80*10/100</f>
        <v>2000</v>
      </c>
      <c r="AH80" s="280"/>
      <c r="AI80" s="281"/>
      <c r="AJ80" s="279">
        <f>AG80*10/100</f>
        <v>200</v>
      </c>
      <c r="AK80" s="280"/>
      <c r="AL80" s="281"/>
      <c r="AM80" s="279">
        <f>AA80+AG80</f>
        <v>22000</v>
      </c>
      <c r="AN80" s="280"/>
      <c r="AO80" s="281"/>
      <c r="AP80" s="279">
        <f>AD80+AJ80</f>
        <v>20200</v>
      </c>
      <c r="AQ80" s="280"/>
      <c r="AR80" s="281"/>
      <c r="AS80" s="269">
        <v>44301</v>
      </c>
      <c r="AT80" s="270"/>
      <c r="AU80" s="271"/>
      <c r="AV80" s="282">
        <f>IF(AS80="","",AS80)</f>
        <v>44301</v>
      </c>
      <c r="AW80" s="283"/>
      <c r="AX80" s="284"/>
      <c r="AY80" s="285">
        <f>IF($T$12="税込み",AM80,AA80)</f>
        <v>20000</v>
      </c>
      <c r="AZ80" s="285"/>
      <c r="BA80" s="285"/>
      <c r="BB80" s="285">
        <f>IF($T$12="税込み",AP80,AD80)</f>
        <v>20000</v>
      </c>
      <c r="BC80" s="285"/>
      <c r="BD80" s="285"/>
      <c r="BE80" s="188" t="str">
        <f>IF(Y80="式",W80&amp;Y80,W80&amp;Y80)</f>
        <v>1冊</v>
      </c>
      <c r="BF80" s="188"/>
    </row>
    <row r="81" spans="2:58" ht="15.75" customHeight="1" x14ac:dyDescent="0.4">
      <c r="B81" s="12">
        <v>2</v>
      </c>
      <c r="C81" s="15"/>
      <c r="D81" s="286" t="s">
        <v>241</v>
      </c>
      <c r="E81" s="287"/>
      <c r="F81" s="287"/>
      <c r="G81" s="287"/>
      <c r="H81" s="287"/>
      <c r="I81" s="287"/>
      <c r="J81" s="287"/>
      <c r="K81" s="287"/>
      <c r="L81" s="288"/>
      <c r="M81" s="263" t="s">
        <v>134</v>
      </c>
      <c r="N81" s="264"/>
      <c r="O81" s="264"/>
      <c r="P81" s="264"/>
      <c r="Q81" s="265"/>
      <c r="R81" s="263" t="s">
        <v>169</v>
      </c>
      <c r="S81" s="264"/>
      <c r="T81" s="264"/>
      <c r="U81" s="264"/>
      <c r="V81" s="265"/>
      <c r="W81" s="272">
        <v>1</v>
      </c>
      <c r="X81" s="274"/>
      <c r="Y81" s="272" t="s">
        <v>77</v>
      </c>
      <c r="Z81" s="274"/>
      <c r="AA81" s="289">
        <v>300000</v>
      </c>
      <c r="AB81" s="290"/>
      <c r="AC81" s="291"/>
      <c r="AD81" s="279">
        <f>AA81*W81</f>
        <v>300000</v>
      </c>
      <c r="AE81" s="280"/>
      <c r="AF81" s="281"/>
      <c r="AG81" s="279">
        <f>AA81*10/100</f>
        <v>30000</v>
      </c>
      <c r="AH81" s="280"/>
      <c r="AI81" s="281"/>
      <c r="AJ81" s="279">
        <f>AG81*10/100</f>
        <v>3000</v>
      </c>
      <c r="AK81" s="280"/>
      <c r="AL81" s="281"/>
      <c r="AM81" s="279">
        <f>AA81+AG81</f>
        <v>330000</v>
      </c>
      <c r="AN81" s="280"/>
      <c r="AO81" s="281"/>
      <c r="AP81" s="279">
        <f>AD81+AJ81</f>
        <v>303000</v>
      </c>
      <c r="AQ81" s="280"/>
      <c r="AR81" s="281"/>
      <c r="AS81" s="269">
        <v>44301</v>
      </c>
      <c r="AT81" s="270"/>
      <c r="AU81" s="271"/>
      <c r="AV81" s="282">
        <f>IF(AS81="","",AS81)</f>
        <v>44301</v>
      </c>
      <c r="AW81" s="283"/>
      <c r="AX81" s="284"/>
      <c r="AY81" s="285">
        <f>IF($T$12="税込み",AM81,AA81)</f>
        <v>300000</v>
      </c>
      <c r="AZ81" s="285"/>
      <c r="BA81" s="285"/>
      <c r="BB81" s="285">
        <f>IF($T$12="税込み",AP81,AD81)</f>
        <v>300000</v>
      </c>
      <c r="BC81" s="285"/>
      <c r="BD81" s="285"/>
      <c r="BE81" s="188" t="str">
        <f>IF(Y81="式",W81&amp;Y81,W81&amp;Y81)</f>
        <v>1台</v>
      </c>
      <c r="BF81" s="188"/>
    </row>
    <row r="82" spans="2:58" ht="15.75" customHeight="1" x14ac:dyDescent="0.4"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2:58" ht="15.75" customHeight="1" x14ac:dyDescent="0.4">
      <c r="B83" s="4" t="s">
        <v>20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2:58" ht="15.75" hidden="1" customHeight="1" x14ac:dyDescent="0.4"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2:58" ht="15.75" customHeight="1" x14ac:dyDescent="0.4">
      <c r="B85" s="4"/>
      <c r="C85" s="292" t="s">
        <v>127</v>
      </c>
      <c r="D85" s="201"/>
      <c r="E85" s="201"/>
      <c r="F85" s="201"/>
      <c r="G85" s="201"/>
      <c r="H85" s="201"/>
      <c r="I85" s="201"/>
      <c r="J85" s="201"/>
      <c r="K85" s="201"/>
      <c r="L85" s="202"/>
      <c r="M85" s="203" t="s">
        <v>172</v>
      </c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6"/>
      <c r="BB85" s="4"/>
      <c r="BC85" s="4"/>
      <c r="BD85" s="4"/>
      <c r="BE85" s="4"/>
      <c r="BF85" s="4"/>
    </row>
    <row r="86" spans="2:58" ht="15.75" customHeight="1" x14ac:dyDescent="0.4">
      <c r="B86" s="4"/>
      <c r="C86" s="358" t="str">
        <f>D80</f>
        <v>医学図書</v>
      </c>
      <c r="D86" s="359"/>
      <c r="E86" s="359"/>
      <c r="F86" s="359"/>
      <c r="G86" s="359"/>
      <c r="H86" s="359"/>
      <c r="I86" s="359"/>
      <c r="J86" s="359"/>
      <c r="K86" s="359"/>
      <c r="L86" s="360"/>
      <c r="M86" s="364"/>
      <c r="N86" s="365"/>
      <c r="O86" s="365"/>
      <c r="P86" s="365"/>
      <c r="Q86" s="365"/>
      <c r="R86" s="365"/>
      <c r="S86" s="365"/>
      <c r="T86" s="365"/>
      <c r="U86" s="365"/>
      <c r="V86" s="365"/>
      <c r="W86" s="365"/>
      <c r="X86" s="365"/>
      <c r="Y86" s="365"/>
      <c r="Z86" s="365"/>
      <c r="AA86" s="365"/>
      <c r="AB86" s="365"/>
      <c r="AC86" s="365"/>
      <c r="AD86" s="365"/>
      <c r="AE86" s="365"/>
      <c r="AF86" s="365"/>
      <c r="AG86" s="365"/>
      <c r="AH86" s="365"/>
      <c r="AI86" s="365"/>
      <c r="AJ86" s="365"/>
      <c r="AK86" s="365"/>
      <c r="AL86" s="365"/>
      <c r="AM86" s="365"/>
      <c r="AN86" s="365"/>
      <c r="AO86" s="365"/>
      <c r="AP86" s="365"/>
      <c r="AQ86" s="365"/>
      <c r="AR86" s="365"/>
      <c r="AS86" s="365"/>
      <c r="AT86" s="365"/>
      <c r="AU86" s="365"/>
      <c r="AV86" s="365"/>
      <c r="AW86" s="365"/>
      <c r="AX86" s="365"/>
      <c r="AY86" s="365"/>
      <c r="AZ86" s="365"/>
      <c r="BA86" s="366"/>
      <c r="BB86" s="4"/>
      <c r="BC86" s="4"/>
      <c r="BD86" s="4"/>
      <c r="BE86" s="4"/>
      <c r="BF86" s="4"/>
    </row>
    <row r="87" spans="2:58" ht="15.75" customHeight="1" x14ac:dyDescent="0.4">
      <c r="B87" s="4"/>
      <c r="C87" s="361"/>
      <c r="D87" s="362"/>
      <c r="E87" s="362"/>
      <c r="F87" s="362"/>
      <c r="G87" s="362"/>
      <c r="H87" s="362"/>
      <c r="I87" s="362"/>
      <c r="J87" s="362"/>
      <c r="K87" s="362"/>
      <c r="L87" s="363"/>
      <c r="M87" s="367"/>
      <c r="N87" s="368"/>
      <c r="O87" s="368"/>
      <c r="P87" s="368"/>
      <c r="Q87" s="368"/>
      <c r="R87" s="368"/>
      <c r="S87" s="368"/>
      <c r="T87" s="368"/>
      <c r="U87" s="368"/>
      <c r="V87" s="368"/>
      <c r="W87" s="368"/>
      <c r="X87" s="368"/>
      <c r="Y87" s="368"/>
      <c r="Z87" s="368"/>
      <c r="AA87" s="368"/>
      <c r="AB87" s="368"/>
      <c r="AC87" s="368"/>
      <c r="AD87" s="368"/>
      <c r="AE87" s="368"/>
      <c r="AF87" s="368"/>
      <c r="AG87" s="368"/>
      <c r="AH87" s="368"/>
      <c r="AI87" s="368"/>
      <c r="AJ87" s="368"/>
      <c r="AK87" s="368"/>
      <c r="AL87" s="368"/>
      <c r="AM87" s="368"/>
      <c r="AN87" s="368"/>
      <c r="AO87" s="368"/>
      <c r="AP87" s="368"/>
      <c r="AQ87" s="368"/>
      <c r="AR87" s="368"/>
      <c r="AS87" s="368"/>
      <c r="AT87" s="368"/>
      <c r="AU87" s="368"/>
      <c r="AV87" s="368"/>
      <c r="AW87" s="368"/>
      <c r="AX87" s="368"/>
      <c r="AY87" s="368"/>
      <c r="AZ87" s="368"/>
      <c r="BA87" s="369"/>
      <c r="BB87" s="4"/>
      <c r="BC87" s="4"/>
      <c r="BD87" s="4"/>
      <c r="BE87" s="4"/>
      <c r="BF87" s="4"/>
    </row>
    <row r="88" spans="2:58" ht="15.75" customHeight="1" x14ac:dyDescent="0.4">
      <c r="B88" s="4"/>
      <c r="C88" s="358" t="str">
        <f>D81</f>
        <v>医学DVD</v>
      </c>
      <c r="D88" s="359"/>
      <c r="E88" s="359"/>
      <c r="F88" s="359"/>
      <c r="G88" s="359"/>
      <c r="H88" s="359"/>
      <c r="I88" s="359"/>
      <c r="J88" s="359"/>
      <c r="K88" s="359"/>
      <c r="L88" s="360"/>
      <c r="M88" s="364"/>
      <c r="N88" s="365"/>
      <c r="O88" s="365"/>
      <c r="P88" s="365"/>
      <c r="Q88" s="365"/>
      <c r="R88" s="365"/>
      <c r="S88" s="365"/>
      <c r="T88" s="365"/>
      <c r="U88" s="365"/>
      <c r="V88" s="365"/>
      <c r="W88" s="365"/>
      <c r="X88" s="365"/>
      <c r="Y88" s="365"/>
      <c r="Z88" s="365"/>
      <c r="AA88" s="365"/>
      <c r="AB88" s="365"/>
      <c r="AC88" s="365"/>
      <c r="AD88" s="365"/>
      <c r="AE88" s="365"/>
      <c r="AF88" s="365"/>
      <c r="AG88" s="365"/>
      <c r="AH88" s="365"/>
      <c r="AI88" s="365"/>
      <c r="AJ88" s="365"/>
      <c r="AK88" s="365"/>
      <c r="AL88" s="365"/>
      <c r="AM88" s="365"/>
      <c r="AN88" s="365"/>
      <c r="AO88" s="365"/>
      <c r="AP88" s="365"/>
      <c r="AQ88" s="365"/>
      <c r="AR88" s="365"/>
      <c r="AS88" s="365"/>
      <c r="AT88" s="365"/>
      <c r="AU88" s="365"/>
      <c r="AV88" s="365"/>
      <c r="AW88" s="365"/>
      <c r="AX88" s="365"/>
      <c r="AY88" s="365"/>
      <c r="AZ88" s="365"/>
      <c r="BA88" s="366"/>
      <c r="BB88" s="4"/>
      <c r="BC88" s="4"/>
      <c r="BD88" s="4"/>
      <c r="BE88" s="4"/>
      <c r="BF88" s="4"/>
    </row>
    <row r="89" spans="2:58" ht="15.75" customHeight="1" x14ac:dyDescent="0.4">
      <c r="B89" s="4"/>
      <c r="C89" s="361"/>
      <c r="D89" s="362"/>
      <c r="E89" s="362"/>
      <c r="F89" s="362"/>
      <c r="G89" s="362"/>
      <c r="H89" s="362"/>
      <c r="I89" s="362"/>
      <c r="J89" s="362"/>
      <c r="K89" s="362"/>
      <c r="L89" s="363"/>
      <c r="M89" s="367"/>
      <c r="N89" s="368"/>
      <c r="O89" s="368"/>
      <c r="P89" s="368"/>
      <c r="Q89" s="368"/>
      <c r="R89" s="368"/>
      <c r="S89" s="368"/>
      <c r="T89" s="368"/>
      <c r="U89" s="368"/>
      <c r="V89" s="368"/>
      <c r="W89" s="368"/>
      <c r="X89" s="368"/>
      <c r="Y89" s="368"/>
      <c r="Z89" s="368"/>
      <c r="AA89" s="368"/>
      <c r="AB89" s="368"/>
      <c r="AC89" s="368"/>
      <c r="AD89" s="368"/>
      <c r="AE89" s="368"/>
      <c r="AF89" s="368"/>
      <c r="AG89" s="368"/>
      <c r="AH89" s="368"/>
      <c r="AI89" s="368"/>
      <c r="AJ89" s="368"/>
      <c r="AK89" s="368"/>
      <c r="AL89" s="368"/>
      <c r="AM89" s="368"/>
      <c r="AN89" s="368"/>
      <c r="AO89" s="368"/>
      <c r="AP89" s="368"/>
      <c r="AQ89" s="368"/>
      <c r="AR89" s="368"/>
      <c r="AS89" s="368"/>
      <c r="AT89" s="368"/>
      <c r="AU89" s="368"/>
      <c r="AV89" s="368"/>
      <c r="AW89" s="368"/>
      <c r="AX89" s="368"/>
      <c r="AY89" s="368"/>
      <c r="AZ89" s="368"/>
      <c r="BA89" s="369"/>
      <c r="BB89" s="4"/>
      <c r="BC89" s="4"/>
      <c r="BD89" s="4"/>
      <c r="BE89" s="4"/>
      <c r="BF89" s="4"/>
    </row>
    <row r="90" spans="2:58" ht="15.75" customHeight="1" x14ac:dyDescent="0.4">
      <c r="B90" s="4"/>
      <c r="C90" s="358"/>
      <c r="D90" s="359"/>
      <c r="E90" s="359"/>
      <c r="F90" s="359"/>
      <c r="G90" s="359"/>
      <c r="H90" s="359"/>
      <c r="I90" s="359"/>
      <c r="J90" s="359"/>
      <c r="K90" s="359"/>
      <c r="L90" s="360"/>
      <c r="M90" s="364"/>
      <c r="N90" s="365"/>
      <c r="O90" s="365"/>
      <c r="P90" s="365"/>
      <c r="Q90" s="365"/>
      <c r="R90" s="365"/>
      <c r="S90" s="365"/>
      <c r="T90" s="365"/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F90" s="365"/>
      <c r="AG90" s="365"/>
      <c r="AH90" s="365"/>
      <c r="AI90" s="365"/>
      <c r="AJ90" s="365"/>
      <c r="AK90" s="365"/>
      <c r="AL90" s="365"/>
      <c r="AM90" s="365"/>
      <c r="AN90" s="365"/>
      <c r="AO90" s="365"/>
      <c r="AP90" s="365"/>
      <c r="AQ90" s="365"/>
      <c r="AR90" s="365"/>
      <c r="AS90" s="365"/>
      <c r="AT90" s="365"/>
      <c r="AU90" s="365"/>
      <c r="AV90" s="365"/>
      <c r="AW90" s="365"/>
      <c r="AX90" s="365"/>
      <c r="AY90" s="365"/>
      <c r="AZ90" s="365"/>
      <c r="BA90" s="366"/>
      <c r="BB90" s="4"/>
      <c r="BC90" s="4"/>
      <c r="BD90" s="4"/>
      <c r="BE90" s="4"/>
      <c r="BF90" s="4"/>
    </row>
    <row r="91" spans="2:58" ht="15.75" customHeight="1" x14ac:dyDescent="0.4">
      <c r="B91" s="4"/>
      <c r="C91" s="373"/>
      <c r="D91" s="374"/>
      <c r="E91" s="374"/>
      <c r="F91" s="374"/>
      <c r="G91" s="374"/>
      <c r="H91" s="374"/>
      <c r="I91" s="374"/>
      <c r="J91" s="374"/>
      <c r="K91" s="374"/>
      <c r="L91" s="375"/>
      <c r="M91" s="376"/>
      <c r="N91" s="377"/>
      <c r="O91" s="377"/>
      <c r="P91" s="377"/>
      <c r="Q91" s="377"/>
      <c r="R91" s="377"/>
      <c r="S91" s="377"/>
      <c r="T91" s="377"/>
      <c r="U91" s="377"/>
      <c r="V91" s="377"/>
      <c r="W91" s="377"/>
      <c r="X91" s="377"/>
      <c r="Y91" s="377"/>
      <c r="Z91" s="377"/>
      <c r="AA91" s="377"/>
      <c r="AB91" s="377"/>
      <c r="AC91" s="377"/>
      <c r="AD91" s="377"/>
      <c r="AE91" s="377"/>
      <c r="AF91" s="377"/>
      <c r="AG91" s="377"/>
      <c r="AH91" s="377"/>
      <c r="AI91" s="377"/>
      <c r="AJ91" s="377"/>
      <c r="AK91" s="377"/>
      <c r="AL91" s="377"/>
      <c r="AM91" s="377"/>
      <c r="AN91" s="377"/>
      <c r="AO91" s="377"/>
      <c r="AP91" s="377"/>
      <c r="AQ91" s="377"/>
      <c r="AR91" s="377"/>
      <c r="AS91" s="377"/>
      <c r="AT91" s="377"/>
      <c r="AU91" s="377"/>
      <c r="AV91" s="377"/>
      <c r="AW91" s="377"/>
      <c r="AX91" s="377"/>
      <c r="AY91" s="377"/>
      <c r="AZ91" s="377"/>
      <c r="BA91" s="378"/>
      <c r="BB91" s="4"/>
      <c r="BC91" s="4"/>
      <c r="BD91" s="4"/>
      <c r="BE91" s="4"/>
      <c r="BF91" s="4"/>
    </row>
    <row r="92" spans="2:58" ht="15.75" customHeight="1" x14ac:dyDescent="0.4">
      <c r="B92" s="4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68"/>
      <c r="AT92" s="168"/>
      <c r="AU92" s="168"/>
      <c r="AV92" s="168"/>
      <c r="AW92" s="168"/>
      <c r="AX92" s="168"/>
      <c r="AY92" s="168"/>
      <c r="AZ92" s="168"/>
      <c r="BA92" s="168"/>
      <c r="BB92" s="4"/>
      <c r="BC92" s="4"/>
      <c r="BD92" s="4"/>
      <c r="BE92" s="4"/>
      <c r="BF92" s="4"/>
    </row>
    <row r="93" spans="2:58" ht="15.75" customHeight="1" x14ac:dyDescent="0.4">
      <c r="B93" s="4" t="s">
        <v>227</v>
      </c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  <c r="AV93" s="168"/>
      <c r="AW93" s="168"/>
      <c r="AX93" s="168"/>
      <c r="AY93" s="168"/>
      <c r="AZ93" s="168"/>
      <c r="BA93" s="168"/>
      <c r="BB93" s="4"/>
      <c r="BC93" s="4"/>
      <c r="BD93" s="4"/>
      <c r="BE93" s="4"/>
      <c r="BF93" s="4"/>
    </row>
    <row r="94" spans="2:58" ht="15.75" customHeight="1" x14ac:dyDescent="0.4">
      <c r="B94" s="4" t="s">
        <v>228</v>
      </c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4"/>
      <c r="BC94" s="4"/>
      <c r="BD94" s="4"/>
      <c r="BE94" s="4"/>
      <c r="BF94" s="4"/>
    </row>
    <row r="95" spans="2:58" ht="15.75" customHeight="1" x14ac:dyDescent="0.4">
      <c r="B95" s="4"/>
      <c r="C95" s="388" t="s">
        <v>230</v>
      </c>
      <c r="D95" s="388"/>
      <c r="E95" s="388"/>
      <c r="F95" s="388"/>
      <c r="G95" s="388"/>
      <c r="H95" s="388"/>
      <c r="I95" s="388"/>
      <c r="J95" s="388"/>
      <c r="K95" s="388"/>
      <c r="L95" s="388"/>
      <c r="M95" s="302" t="s">
        <v>231</v>
      </c>
      <c r="N95" s="302"/>
      <c r="O95" s="302"/>
      <c r="P95" s="302"/>
      <c r="Q95" s="302"/>
      <c r="R95" s="302"/>
      <c r="S95" s="302"/>
      <c r="T95" s="302"/>
      <c r="U95" s="302"/>
      <c r="V95" s="302" t="s">
        <v>233</v>
      </c>
      <c r="W95" s="302"/>
      <c r="X95" s="302"/>
      <c r="Y95" s="302"/>
      <c r="Z95" s="302"/>
      <c r="AA95" s="302"/>
      <c r="AB95" s="302" t="s">
        <v>234</v>
      </c>
      <c r="AC95" s="302"/>
      <c r="AD95" s="302"/>
      <c r="AE95" s="302"/>
      <c r="AF95" s="302" t="s">
        <v>237</v>
      </c>
      <c r="AG95" s="302"/>
      <c r="AH95" s="302"/>
      <c r="AI95" s="302"/>
      <c r="AJ95" s="302" t="s">
        <v>235</v>
      </c>
      <c r="AK95" s="302"/>
      <c r="AL95" s="302"/>
      <c r="AM95" s="302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4"/>
      <c r="BC95" s="4"/>
      <c r="BD95" s="4"/>
      <c r="BE95" s="4"/>
      <c r="BF95" s="4"/>
    </row>
    <row r="96" spans="2:58" ht="15.75" customHeight="1" x14ac:dyDescent="0.4">
      <c r="B96" s="4"/>
      <c r="C96" s="382" t="s">
        <v>229</v>
      </c>
      <c r="D96" s="382"/>
      <c r="E96" s="382"/>
      <c r="F96" s="382"/>
      <c r="G96" s="382"/>
      <c r="H96" s="382"/>
      <c r="I96" s="382"/>
      <c r="J96" s="382"/>
      <c r="K96" s="382"/>
      <c r="L96" s="382"/>
      <c r="M96" s="387" t="s">
        <v>238</v>
      </c>
      <c r="N96" s="387"/>
      <c r="O96" s="387"/>
      <c r="P96" s="387"/>
      <c r="Q96" s="387"/>
      <c r="R96" s="387"/>
      <c r="S96" s="387"/>
      <c r="T96" s="387"/>
      <c r="U96" s="387"/>
      <c r="V96" s="299" t="s">
        <v>232</v>
      </c>
      <c r="W96" s="300"/>
      <c r="X96" s="300"/>
      <c r="Y96" s="300"/>
      <c r="Z96" s="300"/>
      <c r="AA96" s="301"/>
      <c r="AB96" s="387">
        <v>5000</v>
      </c>
      <c r="AC96" s="387"/>
      <c r="AD96" s="387"/>
      <c r="AE96" s="387"/>
      <c r="AF96" s="387">
        <v>4800</v>
      </c>
      <c r="AG96" s="387"/>
      <c r="AH96" s="387"/>
      <c r="AI96" s="387"/>
      <c r="AJ96" s="387">
        <f>AB96-AF96</f>
        <v>200</v>
      </c>
      <c r="AK96" s="387"/>
      <c r="AL96" s="387"/>
      <c r="AM96" s="387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4"/>
      <c r="BC96" s="4"/>
      <c r="BD96" s="4"/>
      <c r="BE96" s="4"/>
      <c r="BF96" s="4"/>
    </row>
    <row r="97" spans="2:58" ht="15.75" customHeight="1" x14ac:dyDescent="0.4">
      <c r="B97" s="4"/>
      <c r="C97" s="382" t="s">
        <v>229</v>
      </c>
      <c r="D97" s="382"/>
      <c r="E97" s="382"/>
      <c r="F97" s="382"/>
      <c r="G97" s="382"/>
      <c r="H97" s="382"/>
      <c r="I97" s="382"/>
      <c r="J97" s="382"/>
      <c r="K97" s="382"/>
      <c r="L97" s="382"/>
      <c r="M97" s="387"/>
      <c r="N97" s="387"/>
      <c r="O97" s="387"/>
      <c r="P97" s="387"/>
      <c r="Q97" s="387"/>
      <c r="R97" s="387"/>
      <c r="S97" s="387"/>
      <c r="T97" s="387"/>
      <c r="U97" s="387"/>
      <c r="V97" s="299" t="s">
        <v>232</v>
      </c>
      <c r="W97" s="300"/>
      <c r="X97" s="300"/>
      <c r="Y97" s="300"/>
      <c r="Z97" s="300"/>
      <c r="AA97" s="301"/>
      <c r="AB97" s="387"/>
      <c r="AC97" s="387"/>
      <c r="AD97" s="387"/>
      <c r="AE97" s="387"/>
      <c r="AF97" s="387"/>
      <c r="AG97" s="387"/>
      <c r="AH97" s="387"/>
      <c r="AI97" s="387"/>
      <c r="AJ97" s="387">
        <f t="shared" ref="AJ97:AJ116" si="1">AB97-AF97</f>
        <v>0</v>
      </c>
      <c r="AK97" s="387"/>
      <c r="AL97" s="387"/>
      <c r="AM97" s="387"/>
      <c r="AN97" s="168"/>
      <c r="AO97" s="168"/>
      <c r="AP97" s="168"/>
      <c r="AQ97" s="168"/>
      <c r="AR97" s="168"/>
      <c r="AS97" s="168"/>
      <c r="AT97" s="168"/>
      <c r="AU97" s="168"/>
      <c r="AV97" s="168"/>
      <c r="AW97" s="168"/>
      <c r="AX97" s="168"/>
      <c r="AY97" s="168"/>
      <c r="AZ97" s="168"/>
      <c r="BA97" s="168"/>
      <c r="BB97" s="4"/>
      <c r="BC97" s="4"/>
      <c r="BD97" s="4"/>
      <c r="BE97" s="4"/>
      <c r="BF97" s="4"/>
    </row>
    <row r="98" spans="2:58" ht="15.75" customHeight="1" x14ac:dyDescent="0.4">
      <c r="B98" s="4"/>
      <c r="C98" s="382" t="s">
        <v>229</v>
      </c>
      <c r="D98" s="382"/>
      <c r="E98" s="382"/>
      <c r="F98" s="382"/>
      <c r="G98" s="382"/>
      <c r="H98" s="382"/>
      <c r="I98" s="382"/>
      <c r="J98" s="382"/>
      <c r="K98" s="382"/>
      <c r="L98" s="382"/>
      <c r="M98" s="387"/>
      <c r="N98" s="387"/>
      <c r="O98" s="387"/>
      <c r="P98" s="387"/>
      <c r="Q98" s="387"/>
      <c r="R98" s="387"/>
      <c r="S98" s="387"/>
      <c r="T98" s="387"/>
      <c r="U98" s="387"/>
      <c r="V98" s="299" t="s">
        <v>232</v>
      </c>
      <c r="W98" s="300"/>
      <c r="X98" s="300"/>
      <c r="Y98" s="300"/>
      <c r="Z98" s="300"/>
      <c r="AA98" s="301"/>
      <c r="AB98" s="387"/>
      <c r="AC98" s="387"/>
      <c r="AD98" s="387"/>
      <c r="AE98" s="387"/>
      <c r="AF98" s="387"/>
      <c r="AG98" s="387"/>
      <c r="AH98" s="387"/>
      <c r="AI98" s="387"/>
      <c r="AJ98" s="387">
        <f t="shared" si="1"/>
        <v>0</v>
      </c>
      <c r="AK98" s="387"/>
      <c r="AL98" s="387"/>
      <c r="AM98" s="387"/>
      <c r="AN98" s="168"/>
      <c r="AO98" s="168"/>
      <c r="AP98" s="168"/>
      <c r="AQ98" s="168"/>
      <c r="AR98" s="168"/>
      <c r="AS98" s="168"/>
      <c r="AT98" s="168"/>
      <c r="AU98" s="168"/>
      <c r="AV98" s="168"/>
      <c r="AW98" s="168"/>
      <c r="AX98" s="168"/>
      <c r="AY98" s="168"/>
      <c r="AZ98" s="168"/>
      <c r="BA98" s="168"/>
      <c r="BB98" s="4"/>
      <c r="BC98" s="4"/>
      <c r="BD98" s="4"/>
      <c r="BE98" s="4"/>
      <c r="BF98" s="4"/>
    </row>
    <row r="99" spans="2:58" ht="15.75" customHeight="1" x14ac:dyDescent="0.4">
      <c r="B99" s="4"/>
      <c r="C99" s="382" t="s">
        <v>229</v>
      </c>
      <c r="D99" s="382"/>
      <c r="E99" s="382"/>
      <c r="F99" s="382"/>
      <c r="G99" s="382"/>
      <c r="H99" s="382"/>
      <c r="I99" s="382"/>
      <c r="J99" s="382"/>
      <c r="K99" s="382"/>
      <c r="L99" s="382"/>
      <c r="M99" s="387"/>
      <c r="N99" s="387"/>
      <c r="O99" s="387"/>
      <c r="P99" s="387"/>
      <c r="Q99" s="387"/>
      <c r="R99" s="387"/>
      <c r="S99" s="387"/>
      <c r="T99" s="387"/>
      <c r="U99" s="387"/>
      <c r="V99" s="299" t="s">
        <v>232</v>
      </c>
      <c r="W99" s="300"/>
      <c r="X99" s="300"/>
      <c r="Y99" s="300"/>
      <c r="Z99" s="300"/>
      <c r="AA99" s="301"/>
      <c r="AB99" s="387"/>
      <c r="AC99" s="387"/>
      <c r="AD99" s="387"/>
      <c r="AE99" s="387"/>
      <c r="AF99" s="387"/>
      <c r="AG99" s="387"/>
      <c r="AH99" s="387"/>
      <c r="AI99" s="387"/>
      <c r="AJ99" s="387">
        <f t="shared" si="1"/>
        <v>0</v>
      </c>
      <c r="AK99" s="387"/>
      <c r="AL99" s="387"/>
      <c r="AM99" s="387"/>
      <c r="AN99" s="168"/>
      <c r="AO99" s="168"/>
      <c r="AP99" s="168"/>
      <c r="AQ99" s="168"/>
      <c r="AR99" s="168"/>
      <c r="AS99" s="168"/>
      <c r="AT99" s="168"/>
      <c r="AU99" s="168"/>
      <c r="AV99" s="168"/>
      <c r="AW99" s="168"/>
      <c r="AX99" s="168"/>
      <c r="AY99" s="168"/>
      <c r="AZ99" s="168"/>
      <c r="BA99" s="168"/>
      <c r="BB99" s="4"/>
      <c r="BC99" s="4"/>
      <c r="BD99" s="4"/>
      <c r="BE99" s="4"/>
      <c r="BF99" s="4"/>
    </row>
    <row r="100" spans="2:58" ht="15.75" customHeight="1" x14ac:dyDescent="0.4">
      <c r="B100" s="4"/>
      <c r="C100" s="382" t="s">
        <v>229</v>
      </c>
      <c r="D100" s="382"/>
      <c r="E100" s="382"/>
      <c r="F100" s="382"/>
      <c r="G100" s="382"/>
      <c r="H100" s="382"/>
      <c r="I100" s="382"/>
      <c r="J100" s="382"/>
      <c r="K100" s="382"/>
      <c r="L100" s="382"/>
      <c r="M100" s="387"/>
      <c r="N100" s="387"/>
      <c r="O100" s="387"/>
      <c r="P100" s="387"/>
      <c r="Q100" s="387"/>
      <c r="R100" s="387"/>
      <c r="S100" s="387"/>
      <c r="T100" s="387"/>
      <c r="U100" s="387"/>
      <c r="V100" s="299" t="s">
        <v>232</v>
      </c>
      <c r="W100" s="300"/>
      <c r="X100" s="300"/>
      <c r="Y100" s="300"/>
      <c r="Z100" s="300"/>
      <c r="AA100" s="301"/>
      <c r="AB100" s="387"/>
      <c r="AC100" s="387"/>
      <c r="AD100" s="387"/>
      <c r="AE100" s="387"/>
      <c r="AF100" s="387"/>
      <c r="AG100" s="387"/>
      <c r="AH100" s="387"/>
      <c r="AI100" s="387"/>
      <c r="AJ100" s="387">
        <f t="shared" si="1"/>
        <v>0</v>
      </c>
      <c r="AK100" s="387"/>
      <c r="AL100" s="387"/>
      <c r="AM100" s="387"/>
      <c r="AN100" s="168"/>
      <c r="AO100" s="168"/>
      <c r="AP100" s="168"/>
      <c r="AQ100" s="168"/>
      <c r="AR100" s="168"/>
      <c r="AS100" s="168"/>
      <c r="AT100" s="168"/>
      <c r="AU100" s="168"/>
      <c r="AV100" s="168"/>
      <c r="AW100" s="168"/>
      <c r="AX100" s="168"/>
      <c r="AY100" s="168"/>
      <c r="AZ100" s="168"/>
      <c r="BA100" s="168"/>
      <c r="BB100" s="4"/>
      <c r="BC100" s="4"/>
      <c r="BD100" s="4"/>
      <c r="BE100" s="4"/>
      <c r="BF100" s="4"/>
    </row>
    <row r="101" spans="2:58" ht="15.75" customHeight="1" x14ac:dyDescent="0.4">
      <c r="B101" s="4"/>
      <c r="C101" s="382" t="s">
        <v>229</v>
      </c>
      <c r="D101" s="382"/>
      <c r="E101" s="382"/>
      <c r="F101" s="382"/>
      <c r="G101" s="382"/>
      <c r="H101" s="382"/>
      <c r="I101" s="382"/>
      <c r="J101" s="382"/>
      <c r="K101" s="382"/>
      <c r="L101" s="382"/>
      <c r="M101" s="387"/>
      <c r="N101" s="387"/>
      <c r="O101" s="387"/>
      <c r="P101" s="387"/>
      <c r="Q101" s="387"/>
      <c r="R101" s="387"/>
      <c r="S101" s="387"/>
      <c r="T101" s="387"/>
      <c r="U101" s="387"/>
      <c r="V101" s="299" t="s">
        <v>232</v>
      </c>
      <c r="W101" s="300"/>
      <c r="X101" s="300"/>
      <c r="Y101" s="300"/>
      <c r="Z101" s="300"/>
      <c r="AA101" s="301"/>
      <c r="AB101" s="387"/>
      <c r="AC101" s="387"/>
      <c r="AD101" s="387"/>
      <c r="AE101" s="387"/>
      <c r="AF101" s="387"/>
      <c r="AG101" s="387"/>
      <c r="AH101" s="387"/>
      <c r="AI101" s="387"/>
      <c r="AJ101" s="387">
        <f t="shared" si="1"/>
        <v>0</v>
      </c>
      <c r="AK101" s="387"/>
      <c r="AL101" s="387"/>
      <c r="AM101" s="387"/>
      <c r="AN101" s="168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4"/>
      <c r="BC101" s="4"/>
      <c r="BD101" s="4"/>
      <c r="BE101" s="4"/>
      <c r="BF101" s="4"/>
    </row>
    <row r="102" spans="2:58" ht="15.75" customHeight="1" x14ac:dyDescent="0.4">
      <c r="B102" s="4"/>
      <c r="C102" s="382" t="s">
        <v>229</v>
      </c>
      <c r="D102" s="382"/>
      <c r="E102" s="382"/>
      <c r="F102" s="382"/>
      <c r="G102" s="382"/>
      <c r="H102" s="382"/>
      <c r="I102" s="382"/>
      <c r="J102" s="382"/>
      <c r="K102" s="382"/>
      <c r="L102" s="382"/>
      <c r="M102" s="387"/>
      <c r="N102" s="387"/>
      <c r="O102" s="387"/>
      <c r="P102" s="387"/>
      <c r="Q102" s="387"/>
      <c r="R102" s="387"/>
      <c r="S102" s="387"/>
      <c r="T102" s="387"/>
      <c r="U102" s="387"/>
      <c r="V102" s="299" t="s">
        <v>232</v>
      </c>
      <c r="W102" s="300"/>
      <c r="X102" s="300"/>
      <c r="Y102" s="300"/>
      <c r="Z102" s="300"/>
      <c r="AA102" s="301"/>
      <c r="AB102" s="387"/>
      <c r="AC102" s="387"/>
      <c r="AD102" s="387"/>
      <c r="AE102" s="387"/>
      <c r="AF102" s="387"/>
      <c r="AG102" s="387"/>
      <c r="AH102" s="387"/>
      <c r="AI102" s="387"/>
      <c r="AJ102" s="387">
        <f t="shared" si="1"/>
        <v>0</v>
      </c>
      <c r="AK102" s="387"/>
      <c r="AL102" s="387"/>
      <c r="AM102" s="387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4"/>
      <c r="BC102" s="4"/>
      <c r="BD102" s="4"/>
      <c r="BE102" s="4"/>
      <c r="BF102" s="4"/>
    </row>
    <row r="103" spans="2:58" ht="15.75" customHeight="1" x14ac:dyDescent="0.4">
      <c r="B103" s="4"/>
      <c r="C103" s="382" t="s">
        <v>229</v>
      </c>
      <c r="D103" s="382"/>
      <c r="E103" s="382"/>
      <c r="F103" s="382"/>
      <c r="G103" s="382"/>
      <c r="H103" s="382"/>
      <c r="I103" s="382"/>
      <c r="J103" s="382"/>
      <c r="K103" s="382"/>
      <c r="L103" s="382"/>
      <c r="M103" s="387"/>
      <c r="N103" s="387"/>
      <c r="O103" s="387"/>
      <c r="P103" s="387"/>
      <c r="Q103" s="387"/>
      <c r="R103" s="387"/>
      <c r="S103" s="387"/>
      <c r="T103" s="387"/>
      <c r="U103" s="387"/>
      <c r="V103" s="299" t="s">
        <v>232</v>
      </c>
      <c r="W103" s="300"/>
      <c r="X103" s="300"/>
      <c r="Y103" s="300"/>
      <c r="Z103" s="300"/>
      <c r="AA103" s="301"/>
      <c r="AB103" s="387"/>
      <c r="AC103" s="387"/>
      <c r="AD103" s="387"/>
      <c r="AE103" s="387"/>
      <c r="AF103" s="387"/>
      <c r="AG103" s="387"/>
      <c r="AH103" s="387"/>
      <c r="AI103" s="387"/>
      <c r="AJ103" s="387">
        <f t="shared" si="1"/>
        <v>0</v>
      </c>
      <c r="AK103" s="387"/>
      <c r="AL103" s="387"/>
      <c r="AM103" s="387"/>
      <c r="AN103" s="168"/>
      <c r="AO103" s="168"/>
      <c r="AP103" s="168"/>
      <c r="AQ103" s="168"/>
      <c r="AR103" s="168"/>
      <c r="AS103" s="168"/>
      <c r="AT103" s="168"/>
      <c r="AU103" s="168"/>
      <c r="AV103" s="168"/>
      <c r="AW103" s="168"/>
      <c r="AX103" s="168"/>
      <c r="AY103" s="168"/>
      <c r="AZ103" s="168"/>
      <c r="BA103" s="168"/>
      <c r="BB103" s="4"/>
      <c r="BC103" s="4"/>
      <c r="BD103" s="4"/>
      <c r="BE103" s="4"/>
      <c r="BF103" s="4"/>
    </row>
    <row r="104" spans="2:58" ht="15.75" customHeight="1" x14ac:dyDescent="0.4">
      <c r="B104" s="4"/>
      <c r="C104" s="382" t="s">
        <v>229</v>
      </c>
      <c r="D104" s="382"/>
      <c r="E104" s="382"/>
      <c r="F104" s="382"/>
      <c r="G104" s="382"/>
      <c r="H104" s="382"/>
      <c r="I104" s="382"/>
      <c r="J104" s="382"/>
      <c r="K104" s="382"/>
      <c r="L104" s="382"/>
      <c r="M104" s="387"/>
      <c r="N104" s="387"/>
      <c r="O104" s="387"/>
      <c r="P104" s="387"/>
      <c r="Q104" s="387"/>
      <c r="R104" s="387"/>
      <c r="S104" s="387"/>
      <c r="T104" s="387"/>
      <c r="U104" s="387"/>
      <c r="V104" s="299" t="s">
        <v>232</v>
      </c>
      <c r="W104" s="300"/>
      <c r="X104" s="300"/>
      <c r="Y104" s="300"/>
      <c r="Z104" s="300"/>
      <c r="AA104" s="301"/>
      <c r="AB104" s="387"/>
      <c r="AC104" s="387"/>
      <c r="AD104" s="387"/>
      <c r="AE104" s="387"/>
      <c r="AF104" s="387"/>
      <c r="AG104" s="387"/>
      <c r="AH104" s="387"/>
      <c r="AI104" s="387"/>
      <c r="AJ104" s="387">
        <f t="shared" si="1"/>
        <v>0</v>
      </c>
      <c r="AK104" s="387"/>
      <c r="AL104" s="387"/>
      <c r="AM104" s="387"/>
      <c r="AN104" s="168"/>
      <c r="AO104" s="168"/>
      <c r="AP104" s="168"/>
      <c r="AQ104" s="168"/>
      <c r="AR104" s="168"/>
      <c r="AS104" s="168"/>
      <c r="AT104" s="168"/>
      <c r="AU104" s="168"/>
      <c r="AV104" s="168"/>
      <c r="AW104" s="168"/>
      <c r="AX104" s="168"/>
      <c r="AY104" s="168"/>
      <c r="AZ104" s="168"/>
      <c r="BA104" s="168"/>
      <c r="BB104" s="4"/>
      <c r="BC104" s="4"/>
      <c r="BD104" s="4"/>
      <c r="BE104" s="4"/>
      <c r="BF104" s="4"/>
    </row>
    <row r="105" spans="2:58" ht="15.75" customHeight="1" x14ac:dyDescent="0.4">
      <c r="B105" s="4"/>
      <c r="C105" s="382" t="s">
        <v>229</v>
      </c>
      <c r="D105" s="382"/>
      <c r="E105" s="382"/>
      <c r="F105" s="382"/>
      <c r="G105" s="382"/>
      <c r="H105" s="382"/>
      <c r="I105" s="382"/>
      <c r="J105" s="382"/>
      <c r="K105" s="382"/>
      <c r="L105" s="382"/>
      <c r="M105" s="387"/>
      <c r="N105" s="387"/>
      <c r="O105" s="387"/>
      <c r="P105" s="387"/>
      <c r="Q105" s="387"/>
      <c r="R105" s="387"/>
      <c r="S105" s="387"/>
      <c r="T105" s="387"/>
      <c r="U105" s="387"/>
      <c r="V105" s="299" t="s">
        <v>232</v>
      </c>
      <c r="W105" s="300"/>
      <c r="X105" s="300"/>
      <c r="Y105" s="300"/>
      <c r="Z105" s="300"/>
      <c r="AA105" s="301"/>
      <c r="AB105" s="387"/>
      <c r="AC105" s="387"/>
      <c r="AD105" s="387"/>
      <c r="AE105" s="387"/>
      <c r="AF105" s="387"/>
      <c r="AG105" s="387"/>
      <c r="AH105" s="387"/>
      <c r="AI105" s="387"/>
      <c r="AJ105" s="387">
        <f t="shared" si="1"/>
        <v>0</v>
      </c>
      <c r="AK105" s="387"/>
      <c r="AL105" s="387"/>
      <c r="AM105" s="387"/>
      <c r="AN105" s="168"/>
      <c r="AO105" s="168"/>
      <c r="AP105" s="168"/>
      <c r="AQ105" s="168"/>
      <c r="AR105" s="168"/>
      <c r="AS105" s="168"/>
      <c r="AT105" s="168"/>
      <c r="AU105" s="168"/>
      <c r="AV105" s="168"/>
      <c r="AW105" s="168"/>
      <c r="AX105" s="168"/>
      <c r="AY105" s="168"/>
      <c r="AZ105" s="168"/>
      <c r="BA105" s="168"/>
      <c r="BB105" s="4"/>
      <c r="BC105" s="4"/>
      <c r="BD105" s="4"/>
      <c r="BE105" s="4"/>
      <c r="BF105" s="4"/>
    </row>
    <row r="106" spans="2:58" ht="15.75" customHeight="1" x14ac:dyDescent="0.4">
      <c r="B106" s="4"/>
      <c r="C106" s="382" t="s">
        <v>229</v>
      </c>
      <c r="D106" s="382"/>
      <c r="E106" s="382"/>
      <c r="F106" s="382"/>
      <c r="G106" s="382"/>
      <c r="H106" s="382"/>
      <c r="I106" s="382"/>
      <c r="J106" s="382"/>
      <c r="K106" s="382"/>
      <c r="L106" s="382"/>
      <c r="M106" s="387"/>
      <c r="N106" s="387"/>
      <c r="O106" s="387"/>
      <c r="P106" s="387"/>
      <c r="Q106" s="387"/>
      <c r="R106" s="387"/>
      <c r="S106" s="387"/>
      <c r="T106" s="387"/>
      <c r="U106" s="387"/>
      <c r="V106" s="299" t="s">
        <v>232</v>
      </c>
      <c r="W106" s="300"/>
      <c r="X106" s="300"/>
      <c r="Y106" s="300"/>
      <c r="Z106" s="300"/>
      <c r="AA106" s="301"/>
      <c r="AB106" s="387"/>
      <c r="AC106" s="387"/>
      <c r="AD106" s="387"/>
      <c r="AE106" s="387"/>
      <c r="AF106" s="387"/>
      <c r="AG106" s="387"/>
      <c r="AH106" s="387"/>
      <c r="AI106" s="387"/>
      <c r="AJ106" s="387">
        <f t="shared" si="1"/>
        <v>0</v>
      </c>
      <c r="AK106" s="387"/>
      <c r="AL106" s="387"/>
      <c r="AM106" s="387"/>
      <c r="AN106" s="168"/>
      <c r="AO106" s="168"/>
      <c r="AP106" s="168"/>
      <c r="AQ106" s="168"/>
      <c r="AR106" s="168"/>
      <c r="AS106" s="168"/>
      <c r="AT106" s="168"/>
      <c r="AU106" s="168"/>
      <c r="AV106" s="168"/>
      <c r="AW106" s="168"/>
      <c r="AX106" s="168"/>
      <c r="AY106" s="168"/>
      <c r="AZ106" s="168"/>
      <c r="BA106" s="168"/>
      <c r="BB106" s="4"/>
      <c r="BC106" s="4"/>
      <c r="BD106" s="4"/>
      <c r="BE106" s="4"/>
      <c r="BF106" s="4"/>
    </row>
    <row r="107" spans="2:58" ht="15.75" customHeight="1" x14ac:dyDescent="0.4">
      <c r="B107" s="4"/>
      <c r="C107" s="382" t="s">
        <v>229</v>
      </c>
      <c r="D107" s="382"/>
      <c r="E107" s="382"/>
      <c r="F107" s="382"/>
      <c r="G107" s="382"/>
      <c r="H107" s="382"/>
      <c r="I107" s="382"/>
      <c r="J107" s="382"/>
      <c r="K107" s="382"/>
      <c r="L107" s="382"/>
      <c r="M107" s="387"/>
      <c r="N107" s="387"/>
      <c r="O107" s="387"/>
      <c r="P107" s="387"/>
      <c r="Q107" s="387"/>
      <c r="R107" s="387"/>
      <c r="S107" s="387"/>
      <c r="T107" s="387"/>
      <c r="U107" s="387"/>
      <c r="V107" s="299" t="s">
        <v>232</v>
      </c>
      <c r="W107" s="300"/>
      <c r="X107" s="300"/>
      <c r="Y107" s="300"/>
      <c r="Z107" s="300"/>
      <c r="AA107" s="301"/>
      <c r="AB107" s="387"/>
      <c r="AC107" s="387"/>
      <c r="AD107" s="387"/>
      <c r="AE107" s="387"/>
      <c r="AF107" s="387"/>
      <c r="AG107" s="387"/>
      <c r="AH107" s="387"/>
      <c r="AI107" s="387"/>
      <c r="AJ107" s="387">
        <f t="shared" si="1"/>
        <v>0</v>
      </c>
      <c r="AK107" s="387"/>
      <c r="AL107" s="387"/>
      <c r="AM107" s="387"/>
      <c r="AN107" s="168"/>
      <c r="AO107" s="168"/>
      <c r="AP107" s="168"/>
      <c r="AQ107" s="168"/>
      <c r="AR107" s="168"/>
      <c r="AS107" s="168"/>
      <c r="AT107" s="168"/>
      <c r="AU107" s="168"/>
      <c r="AV107" s="168"/>
      <c r="AW107" s="168"/>
      <c r="AX107" s="168"/>
      <c r="AY107" s="168"/>
      <c r="AZ107" s="168"/>
      <c r="BA107" s="168"/>
      <c r="BB107" s="4"/>
      <c r="BC107" s="4"/>
      <c r="BD107" s="4"/>
      <c r="BE107" s="4"/>
      <c r="BF107" s="4"/>
    </row>
    <row r="108" spans="2:58" ht="15.75" customHeight="1" x14ac:dyDescent="0.4">
      <c r="B108" s="4"/>
      <c r="C108" s="382" t="s">
        <v>229</v>
      </c>
      <c r="D108" s="382"/>
      <c r="E108" s="382"/>
      <c r="F108" s="382"/>
      <c r="G108" s="382"/>
      <c r="H108" s="382"/>
      <c r="I108" s="382"/>
      <c r="J108" s="382"/>
      <c r="K108" s="382"/>
      <c r="L108" s="382"/>
      <c r="M108" s="387"/>
      <c r="N108" s="387"/>
      <c r="O108" s="387"/>
      <c r="P108" s="387"/>
      <c r="Q108" s="387"/>
      <c r="R108" s="387"/>
      <c r="S108" s="387"/>
      <c r="T108" s="387"/>
      <c r="U108" s="387"/>
      <c r="V108" s="299" t="s">
        <v>232</v>
      </c>
      <c r="W108" s="300"/>
      <c r="X108" s="300"/>
      <c r="Y108" s="300"/>
      <c r="Z108" s="300"/>
      <c r="AA108" s="301"/>
      <c r="AB108" s="387"/>
      <c r="AC108" s="387"/>
      <c r="AD108" s="387"/>
      <c r="AE108" s="387"/>
      <c r="AF108" s="387"/>
      <c r="AG108" s="387"/>
      <c r="AH108" s="387"/>
      <c r="AI108" s="387"/>
      <c r="AJ108" s="387">
        <f t="shared" si="1"/>
        <v>0</v>
      </c>
      <c r="AK108" s="387"/>
      <c r="AL108" s="387"/>
      <c r="AM108" s="387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68"/>
      <c r="AZ108" s="168"/>
      <c r="BA108" s="168"/>
      <c r="BB108" s="4"/>
      <c r="BC108" s="4"/>
      <c r="BD108" s="4"/>
      <c r="BE108" s="4"/>
      <c r="BF108" s="4"/>
    </row>
    <row r="109" spans="2:58" ht="15.75" customHeight="1" x14ac:dyDescent="0.4">
      <c r="B109" s="4"/>
      <c r="C109" s="382" t="s">
        <v>229</v>
      </c>
      <c r="D109" s="382"/>
      <c r="E109" s="382"/>
      <c r="F109" s="382"/>
      <c r="G109" s="382"/>
      <c r="H109" s="382"/>
      <c r="I109" s="382"/>
      <c r="J109" s="382"/>
      <c r="K109" s="382"/>
      <c r="L109" s="382"/>
      <c r="M109" s="387"/>
      <c r="N109" s="387"/>
      <c r="O109" s="387"/>
      <c r="P109" s="387"/>
      <c r="Q109" s="387"/>
      <c r="R109" s="387"/>
      <c r="S109" s="387"/>
      <c r="T109" s="387"/>
      <c r="U109" s="387"/>
      <c r="V109" s="299" t="s">
        <v>232</v>
      </c>
      <c r="W109" s="300"/>
      <c r="X109" s="300"/>
      <c r="Y109" s="300"/>
      <c r="Z109" s="300"/>
      <c r="AA109" s="301"/>
      <c r="AB109" s="387"/>
      <c r="AC109" s="387"/>
      <c r="AD109" s="387"/>
      <c r="AE109" s="387"/>
      <c r="AF109" s="387"/>
      <c r="AG109" s="387"/>
      <c r="AH109" s="387"/>
      <c r="AI109" s="387"/>
      <c r="AJ109" s="387">
        <f t="shared" si="1"/>
        <v>0</v>
      </c>
      <c r="AK109" s="387"/>
      <c r="AL109" s="387"/>
      <c r="AM109" s="387"/>
      <c r="AN109" s="168"/>
      <c r="AO109" s="168"/>
      <c r="AP109" s="168"/>
      <c r="AQ109" s="168"/>
      <c r="AR109" s="168"/>
      <c r="AS109" s="168"/>
      <c r="AT109" s="168"/>
      <c r="AU109" s="168"/>
      <c r="AV109" s="168"/>
      <c r="AW109" s="168"/>
      <c r="AX109" s="168"/>
      <c r="AY109" s="168"/>
      <c r="AZ109" s="168"/>
      <c r="BA109" s="168"/>
      <c r="BB109" s="4"/>
      <c r="BC109" s="4"/>
      <c r="BD109" s="4"/>
      <c r="BE109" s="4"/>
      <c r="BF109" s="4"/>
    </row>
    <row r="110" spans="2:58" ht="15.75" customHeight="1" x14ac:dyDescent="0.4">
      <c r="B110" s="4"/>
      <c r="C110" s="382" t="s">
        <v>229</v>
      </c>
      <c r="D110" s="382"/>
      <c r="E110" s="382"/>
      <c r="F110" s="382"/>
      <c r="G110" s="382"/>
      <c r="H110" s="382"/>
      <c r="I110" s="382"/>
      <c r="J110" s="382"/>
      <c r="K110" s="382"/>
      <c r="L110" s="382"/>
      <c r="M110" s="387"/>
      <c r="N110" s="387"/>
      <c r="O110" s="387"/>
      <c r="P110" s="387"/>
      <c r="Q110" s="387"/>
      <c r="R110" s="387"/>
      <c r="S110" s="387"/>
      <c r="T110" s="387"/>
      <c r="U110" s="387"/>
      <c r="V110" s="299" t="s">
        <v>232</v>
      </c>
      <c r="W110" s="300"/>
      <c r="X110" s="300"/>
      <c r="Y110" s="300"/>
      <c r="Z110" s="300"/>
      <c r="AA110" s="301"/>
      <c r="AB110" s="387"/>
      <c r="AC110" s="387"/>
      <c r="AD110" s="387"/>
      <c r="AE110" s="387"/>
      <c r="AF110" s="387"/>
      <c r="AG110" s="387"/>
      <c r="AH110" s="387"/>
      <c r="AI110" s="387"/>
      <c r="AJ110" s="387">
        <f t="shared" si="1"/>
        <v>0</v>
      </c>
      <c r="AK110" s="387"/>
      <c r="AL110" s="387"/>
      <c r="AM110" s="387"/>
      <c r="AN110" s="168"/>
      <c r="AO110" s="168"/>
      <c r="AP110" s="168"/>
      <c r="AQ110" s="168"/>
      <c r="AR110" s="168"/>
      <c r="AS110" s="168"/>
      <c r="AT110" s="168"/>
      <c r="AU110" s="168"/>
      <c r="AV110" s="168"/>
      <c r="AW110" s="168"/>
      <c r="AX110" s="168"/>
      <c r="AY110" s="168"/>
      <c r="AZ110" s="168"/>
      <c r="BA110" s="168"/>
      <c r="BB110" s="4"/>
      <c r="BC110" s="4"/>
      <c r="BD110" s="4"/>
      <c r="BE110" s="4"/>
      <c r="BF110" s="4"/>
    </row>
    <row r="111" spans="2:58" ht="15.75" customHeight="1" x14ac:dyDescent="0.4">
      <c r="B111" s="4"/>
      <c r="C111" s="382" t="s">
        <v>229</v>
      </c>
      <c r="D111" s="382"/>
      <c r="E111" s="382"/>
      <c r="F111" s="382"/>
      <c r="G111" s="382"/>
      <c r="H111" s="382"/>
      <c r="I111" s="382"/>
      <c r="J111" s="382"/>
      <c r="K111" s="382"/>
      <c r="L111" s="382"/>
      <c r="M111" s="387"/>
      <c r="N111" s="387"/>
      <c r="O111" s="387"/>
      <c r="P111" s="387"/>
      <c r="Q111" s="387"/>
      <c r="R111" s="387"/>
      <c r="S111" s="387"/>
      <c r="T111" s="387"/>
      <c r="U111" s="387"/>
      <c r="V111" s="299" t="s">
        <v>232</v>
      </c>
      <c r="W111" s="300"/>
      <c r="X111" s="300"/>
      <c r="Y111" s="300"/>
      <c r="Z111" s="300"/>
      <c r="AA111" s="301"/>
      <c r="AB111" s="387"/>
      <c r="AC111" s="387"/>
      <c r="AD111" s="387"/>
      <c r="AE111" s="387"/>
      <c r="AF111" s="387"/>
      <c r="AG111" s="387"/>
      <c r="AH111" s="387"/>
      <c r="AI111" s="387"/>
      <c r="AJ111" s="387">
        <f t="shared" si="1"/>
        <v>0</v>
      </c>
      <c r="AK111" s="387"/>
      <c r="AL111" s="387"/>
      <c r="AM111" s="387"/>
      <c r="AN111" s="168"/>
      <c r="AO111" s="168"/>
      <c r="AP111" s="168"/>
      <c r="AQ111" s="168"/>
      <c r="AR111" s="168"/>
      <c r="AS111" s="168"/>
      <c r="AT111" s="168"/>
      <c r="AU111" s="168"/>
      <c r="AV111" s="168"/>
      <c r="AW111" s="168"/>
      <c r="AX111" s="168"/>
      <c r="AY111" s="168"/>
      <c r="AZ111" s="168"/>
      <c r="BA111" s="168"/>
      <c r="BB111" s="4"/>
      <c r="BC111" s="4"/>
      <c r="BD111" s="4"/>
      <c r="BE111" s="4"/>
      <c r="BF111" s="4"/>
    </row>
    <row r="112" spans="2:58" ht="15.75" customHeight="1" x14ac:dyDescent="0.4">
      <c r="B112" s="4"/>
      <c r="C112" s="382" t="s">
        <v>229</v>
      </c>
      <c r="D112" s="382"/>
      <c r="E112" s="382"/>
      <c r="F112" s="382"/>
      <c r="G112" s="382"/>
      <c r="H112" s="382"/>
      <c r="I112" s="382"/>
      <c r="J112" s="382"/>
      <c r="K112" s="382"/>
      <c r="L112" s="382"/>
      <c r="M112" s="387"/>
      <c r="N112" s="387"/>
      <c r="O112" s="387"/>
      <c r="P112" s="387"/>
      <c r="Q112" s="387"/>
      <c r="R112" s="387"/>
      <c r="S112" s="387"/>
      <c r="T112" s="387"/>
      <c r="U112" s="387"/>
      <c r="V112" s="299" t="s">
        <v>232</v>
      </c>
      <c r="W112" s="300"/>
      <c r="X112" s="300"/>
      <c r="Y112" s="300"/>
      <c r="Z112" s="300"/>
      <c r="AA112" s="301"/>
      <c r="AB112" s="387"/>
      <c r="AC112" s="387"/>
      <c r="AD112" s="387"/>
      <c r="AE112" s="387"/>
      <c r="AF112" s="387"/>
      <c r="AG112" s="387"/>
      <c r="AH112" s="387"/>
      <c r="AI112" s="387"/>
      <c r="AJ112" s="387">
        <f t="shared" si="1"/>
        <v>0</v>
      </c>
      <c r="AK112" s="387"/>
      <c r="AL112" s="387"/>
      <c r="AM112" s="387"/>
      <c r="AN112" s="168"/>
      <c r="AO112" s="168"/>
      <c r="AP112" s="168"/>
      <c r="AQ112" s="168"/>
      <c r="AR112" s="168"/>
      <c r="AS112" s="168"/>
      <c r="AT112" s="168"/>
      <c r="AU112" s="168"/>
      <c r="AV112" s="168"/>
      <c r="AW112" s="168"/>
      <c r="AX112" s="168"/>
      <c r="AY112" s="168"/>
      <c r="AZ112" s="168"/>
      <c r="BA112" s="168"/>
      <c r="BB112" s="4"/>
      <c r="BC112" s="4"/>
      <c r="BD112" s="4"/>
      <c r="BE112" s="4"/>
      <c r="BF112" s="4"/>
    </row>
    <row r="113" spans="1:67" ht="15.75" customHeight="1" x14ac:dyDescent="0.4">
      <c r="B113" s="4"/>
      <c r="C113" s="382" t="s">
        <v>229</v>
      </c>
      <c r="D113" s="382"/>
      <c r="E113" s="382"/>
      <c r="F113" s="382"/>
      <c r="G113" s="382"/>
      <c r="H113" s="382"/>
      <c r="I113" s="382"/>
      <c r="J113" s="382"/>
      <c r="K113" s="382"/>
      <c r="L113" s="382"/>
      <c r="M113" s="387"/>
      <c r="N113" s="387"/>
      <c r="O113" s="387"/>
      <c r="P113" s="387"/>
      <c r="Q113" s="387"/>
      <c r="R113" s="387"/>
      <c r="S113" s="387"/>
      <c r="T113" s="387"/>
      <c r="U113" s="387"/>
      <c r="V113" s="299" t="s">
        <v>232</v>
      </c>
      <c r="W113" s="300"/>
      <c r="X113" s="300"/>
      <c r="Y113" s="300"/>
      <c r="Z113" s="300"/>
      <c r="AA113" s="301"/>
      <c r="AB113" s="387"/>
      <c r="AC113" s="387"/>
      <c r="AD113" s="387"/>
      <c r="AE113" s="387"/>
      <c r="AF113" s="387"/>
      <c r="AG113" s="387"/>
      <c r="AH113" s="387"/>
      <c r="AI113" s="387"/>
      <c r="AJ113" s="387">
        <f t="shared" si="1"/>
        <v>0</v>
      </c>
      <c r="AK113" s="387"/>
      <c r="AL113" s="387"/>
      <c r="AM113" s="387"/>
      <c r="AN113" s="168"/>
      <c r="AO113" s="168"/>
      <c r="AP113" s="168"/>
      <c r="AQ113" s="168"/>
      <c r="AR113" s="168"/>
      <c r="AS113" s="168"/>
      <c r="AT113" s="168"/>
      <c r="AU113" s="168"/>
      <c r="AV113" s="168"/>
      <c r="AW113" s="168"/>
      <c r="AX113" s="168"/>
      <c r="AY113" s="168"/>
      <c r="AZ113" s="168"/>
      <c r="BA113" s="168"/>
      <c r="BB113" s="4"/>
      <c r="BC113" s="4"/>
      <c r="BD113" s="4"/>
      <c r="BE113" s="4"/>
      <c r="BF113" s="4"/>
    </row>
    <row r="114" spans="1:67" ht="15.75" customHeight="1" x14ac:dyDescent="0.4">
      <c r="B114" s="4"/>
      <c r="C114" s="382" t="s">
        <v>229</v>
      </c>
      <c r="D114" s="382"/>
      <c r="E114" s="382"/>
      <c r="F114" s="382"/>
      <c r="G114" s="382"/>
      <c r="H114" s="382"/>
      <c r="I114" s="382"/>
      <c r="J114" s="382"/>
      <c r="K114" s="382"/>
      <c r="L114" s="382"/>
      <c r="M114" s="387"/>
      <c r="N114" s="387"/>
      <c r="O114" s="387"/>
      <c r="P114" s="387"/>
      <c r="Q114" s="387"/>
      <c r="R114" s="387"/>
      <c r="S114" s="387"/>
      <c r="T114" s="387"/>
      <c r="U114" s="387"/>
      <c r="V114" s="299" t="s">
        <v>232</v>
      </c>
      <c r="W114" s="300"/>
      <c r="X114" s="300"/>
      <c r="Y114" s="300"/>
      <c r="Z114" s="300"/>
      <c r="AA114" s="301"/>
      <c r="AB114" s="387"/>
      <c r="AC114" s="387"/>
      <c r="AD114" s="387"/>
      <c r="AE114" s="387"/>
      <c r="AF114" s="387"/>
      <c r="AG114" s="387"/>
      <c r="AH114" s="387"/>
      <c r="AI114" s="387"/>
      <c r="AJ114" s="387">
        <f t="shared" si="1"/>
        <v>0</v>
      </c>
      <c r="AK114" s="387"/>
      <c r="AL114" s="387"/>
      <c r="AM114" s="387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4"/>
      <c r="BC114" s="4"/>
      <c r="BD114" s="4"/>
      <c r="BE114" s="4"/>
      <c r="BF114" s="4"/>
    </row>
    <row r="115" spans="1:67" ht="15.75" customHeight="1" x14ac:dyDescent="0.4">
      <c r="B115" s="4"/>
      <c r="C115" s="382" t="s">
        <v>229</v>
      </c>
      <c r="D115" s="382"/>
      <c r="E115" s="382"/>
      <c r="F115" s="382"/>
      <c r="G115" s="382"/>
      <c r="H115" s="382"/>
      <c r="I115" s="382"/>
      <c r="J115" s="382"/>
      <c r="K115" s="382"/>
      <c r="L115" s="382"/>
      <c r="M115" s="387"/>
      <c r="N115" s="387"/>
      <c r="O115" s="387"/>
      <c r="P115" s="387"/>
      <c r="Q115" s="387"/>
      <c r="R115" s="387"/>
      <c r="S115" s="387"/>
      <c r="T115" s="387"/>
      <c r="U115" s="387"/>
      <c r="V115" s="299" t="s">
        <v>232</v>
      </c>
      <c r="W115" s="300"/>
      <c r="X115" s="300"/>
      <c r="Y115" s="300"/>
      <c r="Z115" s="300"/>
      <c r="AA115" s="301"/>
      <c r="AB115" s="387"/>
      <c r="AC115" s="387"/>
      <c r="AD115" s="387"/>
      <c r="AE115" s="387"/>
      <c r="AF115" s="387"/>
      <c r="AG115" s="387"/>
      <c r="AH115" s="387"/>
      <c r="AI115" s="387"/>
      <c r="AJ115" s="387">
        <f t="shared" si="1"/>
        <v>0</v>
      </c>
      <c r="AK115" s="387"/>
      <c r="AL115" s="387"/>
      <c r="AM115" s="387"/>
      <c r="AN115" s="168"/>
      <c r="AO115" s="168"/>
      <c r="AP115" s="168"/>
      <c r="AQ115" s="168"/>
      <c r="AR115" s="168"/>
      <c r="AS115" s="168"/>
      <c r="AT115" s="168"/>
      <c r="AU115" s="168"/>
      <c r="AV115" s="168"/>
      <c r="AW115" s="168"/>
      <c r="AX115" s="168"/>
      <c r="AY115" s="168"/>
      <c r="AZ115" s="168"/>
      <c r="BA115" s="168"/>
      <c r="BB115" s="4"/>
      <c r="BC115" s="4"/>
      <c r="BD115" s="4"/>
      <c r="BE115" s="4"/>
      <c r="BF115" s="4"/>
    </row>
    <row r="116" spans="1:67" ht="15.75" customHeight="1" x14ac:dyDescent="0.4">
      <c r="B116" s="4"/>
      <c r="C116" s="382" t="s">
        <v>229</v>
      </c>
      <c r="D116" s="382"/>
      <c r="E116" s="382"/>
      <c r="F116" s="382"/>
      <c r="G116" s="382"/>
      <c r="H116" s="382"/>
      <c r="I116" s="382"/>
      <c r="J116" s="382"/>
      <c r="K116" s="382"/>
      <c r="L116" s="382"/>
      <c r="M116" s="387"/>
      <c r="N116" s="387"/>
      <c r="O116" s="387"/>
      <c r="P116" s="387"/>
      <c r="Q116" s="387"/>
      <c r="R116" s="387"/>
      <c r="S116" s="387"/>
      <c r="T116" s="387"/>
      <c r="U116" s="387"/>
      <c r="V116" s="299" t="s">
        <v>232</v>
      </c>
      <c r="W116" s="300"/>
      <c r="X116" s="300"/>
      <c r="Y116" s="300"/>
      <c r="Z116" s="300"/>
      <c r="AA116" s="301"/>
      <c r="AB116" s="387"/>
      <c r="AC116" s="387"/>
      <c r="AD116" s="387"/>
      <c r="AE116" s="387"/>
      <c r="AF116" s="387"/>
      <c r="AG116" s="387"/>
      <c r="AH116" s="387"/>
      <c r="AI116" s="387"/>
      <c r="AJ116" s="387">
        <f t="shared" si="1"/>
        <v>0</v>
      </c>
      <c r="AK116" s="387"/>
      <c r="AL116" s="387"/>
      <c r="AM116" s="387"/>
      <c r="AN116" s="168"/>
      <c r="AO116" s="168"/>
      <c r="AP116" s="168"/>
      <c r="AQ116" s="168"/>
      <c r="AR116" s="168"/>
      <c r="AS116" s="168"/>
      <c r="AT116" s="168"/>
      <c r="AU116" s="168"/>
      <c r="AV116" s="168"/>
      <c r="AW116" s="168"/>
      <c r="AX116" s="168"/>
      <c r="AY116" s="168"/>
      <c r="AZ116" s="168"/>
      <c r="BA116" s="168"/>
      <c r="BB116" s="4"/>
      <c r="BC116" s="4"/>
      <c r="BD116" s="4"/>
      <c r="BE116" s="4"/>
      <c r="BF116" s="4"/>
    </row>
    <row r="117" spans="1:67" ht="15.75" customHeight="1" x14ac:dyDescent="0.4">
      <c r="A117" s="1">
        <v>1</v>
      </c>
      <c r="B117" s="1">
        <v>2</v>
      </c>
      <c r="C117" s="1">
        <v>3</v>
      </c>
      <c r="D117" s="1">
        <v>4</v>
      </c>
      <c r="E117" s="1">
        <v>5</v>
      </c>
      <c r="F117" s="1">
        <v>6</v>
      </c>
      <c r="G117" s="1">
        <v>7</v>
      </c>
      <c r="H117" s="1">
        <v>8</v>
      </c>
      <c r="I117" s="1">
        <v>9</v>
      </c>
      <c r="J117" s="1">
        <v>10</v>
      </c>
      <c r="K117" s="1">
        <v>11</v>
      </c>
      <c r="L117" s="1">
        <v>12</v>
      </c>
      <c r="M117" s="1">
        <v>13</v>
      </c>
      <c r="N117" s="1">
        <v>14</v>
      </c>
      <c r="O117" s="1">
        <v>15</v>
      </c>
      <c r="P117" s="1">
        <v>16</v>
      </c>
      <c r="Q117" s="1">
        <v>17</v>
      </c>
      <c r="R117" s="1">
        <v>18</v>
      </c>
      <c r="S117" s="1">
        <v>19</v>
      </c>
      <c r="T117" s="1">
        <v>20</v>
      </c>
      <c r="U117" s="1">
        <v>21</v>
      </c>
      <c r="V117" s="1">
        <v>22</v>
      </c>
      <c r="W117" s="1">
        <v>23</v>
      </c>
      <c r="X117" s="1">
        <v>24</v>
      </c>
      <c r="Y117" s="1">
        <v>25</v>
      </c>
      <c r="Z117" s="1">
        <v>26</v>
      </c>
      <c r="AA117" s="1">
        <v>27</v>
      </c>
      <c r="AB117" s="1">
        <v>28</v>
      </c>
      <c r="AC117" s="1">
        <v>29</v>
      </c>
      <c r="AD117" s="1">
        <v>30</v>
      </c>
      <c r="AE117" s="1">
        <v>31</v>
      </c>
      <c r="AF117" s="1">
        <v>32</v>
      </c>
      <c r="AG117" s="1">
        <v>33</v>
      </c>
      <c r="AH117" s="1">
        <v>34</v>
      </c>
      <c r="AI117" s="1">
        <v>35</v>
      </c>
      <c r="AJ117" s="1">
        <v>36</v>
      </c>
      <c r="AK117" s="1">
        <v>37</v>
      </c>
      <c r="AL117" s="1">
        <v>38</v>
      </c>
      <c r="AM117" s="1">
        <v>39</v>
      </c>
      <c r="AN117" s="1">
        <v>40</v>
      </c>
      <c r="AO117" s="1">
        <v>41</v>
      </c>
      <c r="AP117" s="1">
        <v>42</v>
      </c>
      <c r="AQ117" s="1">
        <v>43</v>
      </c>
      <c r="AR117" s="1">
        <v>44</v>
      </c>
      <c r="AS117" s="1">
        <v>45</v>
      </c>
      <c r="AT117" s="1">
        <v>46</v>
      </c>
      <c r="AU117" s="1">
        <v>47</v>
      </c>
      <c r="AV117" s="1">
        <v>48</v>
      </c>
      <c r="AW117" s="1">
        <v>49</v>
      </c>
      <c r="AX117" s="1">
        <v>50</v>
      </c>
      <c r="AY117" s="1">
        <v>51</v>
      </c>
      <c r="AZ117" s="1">
        <v>52</v>
      </c>
      <c r="BA117" s="1">
        <v>53</v>
      </c>
      <c r="BB117" s="1">
        <v>54</v>
      </c>
      <c r="BC117" s="1">
        <v>55</v>
      </c>
      <c r="BD117" s="1">
        <v>56</v>
      </c>
      <c r="BE117" s="1">
        <v>57</v>
      </c>
      <c r="BF117" s="1">
        <v>58</v>
      </c>
      <c r="BG117" s="1">
        <v>59</v>
      </c>
      <c r="BH117" s="1">
        <v>60</v>
      </c>
      <c r="BI117" s="1">
        <v>61</v>
      </c>
      <c r="BJ117" s="1">
        <v>62</v>
      </c>
      <c r="BK117" s="1">
        <v>63</v>
      </c>
      <c r="BL117" s="1">
        <v>64</v>
      </c>
      <c r="BM117" s="1">
        <v>65</v>
      </c>
      <c r="BN117" s="1">
        <v>66</v>
      </c>
      <c r="BO117" s="1">
        <v>67</v>
      </c>
    </row>
    <row r="118" spans="1:67" ht="15.75" customHeight="1" x14ac:dyDescent="0.4">
      <c r="B118" s="7" t="s">
        <v>226</v>
      </c>
    </row>
    <row r="119" spans="1:67" ht="19.5" customHeight="1" x14ac:dyDescent="0.4">
      <c r="C119" s="196" t="s">
        <v>151</v>
      </c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</row>
    <row r="120" spans="1:67" ht="19.5" customHeight="1" x14ac:dyDescent="0.4">
      <c r="N120" s="190" t="s">
        <v>92</v>
      </c>
      <c r="O120" s="191"/>
      <c r="P120" s="191"/>
      <c r="Q120" s="191"/>
      <c r="R120" s="191"/>
      <c r="S120" s="192"/>
      <c r="T120" s="190" t="s">
        <v>43</v>
      </c>
      <c r="U120" s="191"/>
      <c r="V120" s="191"/>
      <c r="W120" s="192"/>
    </row>
    <row r="121" spans="1:67" ht="19.5" customHeight="1" x14ac:dyDescent="0.4">
      <c r="B121" s="5">
        <v>0</v>
      </c>
      <c r="C121" s="188" t="s">
        <v>174</v>
      </c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 t="s">
        <v>175</v>
      </c>
      <c r="O121" s="188"/>
      <c r="P121" s="188"/>
      <c r="Q121" s="188" t="s">
        <v>176</v>
      </c>
      <c r="R121" s="188"/>
      <c r="S121" s="188"/>
      <c r="T121" s="188" t="s">
        <v>72</v>
      </c>
      <c r="U121" s="188"/>
      <c r="V121" s="188"/>
      <c r="W121" s="188"/>
      <c r="X121" s="188" t="s">
        <v>21</v>
      </c>
      <c r="Y121" s="188"/>
      <c r="Z121" s="188"/>
      <c r="AA121" s="188"/>
      <c r="AB121" s="188" t="s">
        <v>178</v>
      </c>
      <c r="AC121" s="188"/>
      <c r="AD121" s="188"/>
      <c r="AE121" s="188"/>
      <c r="AF121" s="259" t="s">
        <v>186</v>
      </c>
      <c r="AG121" s="260"/>
      <c r="AH121" s="260"/>
      <c r="AI121" s="261"/>
      <c r="AJ121" s="259" t="s">
        <v>207</v>
      </c>
      <c r="AK121" s="260"/>
      <c r="AL121" s="260"/>
      <c r="AM121" s="261"/>
      <c r="AN121" s="259" t="s">
        <v>188</v>
      </c>
      <c r="AO121" s="260"/>
      <c r="AP121" s="260"/>
      <c r="AQ121" s="261"/>
      <c r="AR121" s="259" t="s">
        <v>195</v>
      </c>
      <c r="AS121" s="260"/>
      <c r="AT121" s="260"/>
      <c r="AU121" s="261"/>
      <c r="AV121" s="306" t="s">
        <v>205</v>
      </c>
      <c r="AW121" s="306"/>
      <c r="AX121" s="306"/>
      <c r="AY121" s="306"/>
      <c r="AZ121" s="303" t="s">
        <v>200</v>
      </c>
      <c r="BA121" s="304"/>
      <c r="BB121" s="304"/>
      <c r="BC121" s="305"/>
      <c r="BD121" s="306" t="s">
        <v>88</v>
      </c>
      <c r="BE121" s="306"/>
      <c r="BF121" s="306"/>
      <c r="BG121" s="306"/>
    </row>
    <row r="122" spans="1:67" ht="19.5" customHeight="1" x14ac:dyDescent="0.4">
      <c r="B122" s="5">
        <v>1</v>
      </c>
      <c r="C122" s="189" t="s">
        <v>187</v>
      </c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323">
        <v>44473</v>
      </c>
      <c r="O122" s="323"/>
      <c r="P122" s="323"/>
      <c r="Q122" s="323">
        <v>44474</v>
      </c>
      <c r="R122" s="323"/>
      <c r="S122" s="323"/>
      <c r="T122" s="320" t="s">
        <v>69</v>
      </c>
      <c r="U122" s="320"/>
      <c r="V122" s="320"/>
      <c r="W122" s="320"/>
      <c r="X122" s="315" t="s">
        <v>189</v>
      </c>
      <c r="Y122" s="315"/>
      <c r="Z122" s="315"/>
      <c r="AA122" s="315"/>
      <c r="AB122" s="199">
        <v>500</v>
      </c>
      <c r="AC122" s="199"/>
      <c r="AD122" s="199"/>
      <c r="AE122" s="199"/>
      <c r="AF122" s="307">
        <v>10000</v>
      </c>
      <c r="AG122" s="308"/>
      <c r="AH122" s="308"/>
      <c r="AI122" s="309"/>
      <c r="AJ122" s="311">
        <f>AB122</f>
        <v>500</v>
      </c>
      <c r="AK122" s="312"/>
      <c r="AL122" s="312"/>
      <c r="AM122" s="313"/>
      <c r="AN122" s="316">
        <f>IF(T122="","",AJ122-AR122)</f>
        <v>410</v>
      </c>
      <c r="AO122" s="317"/>
      <c r="AP122" s="317"/>
      <c r="AQ122" s="318"/>
      <c r="AR122" s="307">
        <v>90</v>
      </c>
      <c r="AS122" s="308"/>
      <c r="AT122" s="308"/>
      <c r="AU122" s="309"/>
      <c r="AV122" s="310">
        <f>AF122</f>
        <v>10000</v>
      </c>
      <c r="AW122" s="188"/>
      <c r="AX122" s="188"/>
      <c r="AY122" s="188"/>
      <c r="AZ122" s="311">
        <f>IF(T122="","",AV122-BD122)</f>
        <v>5000</v>
      </c>
      <c r="BA122" s="312"/>
      <c r="BB122" s="312"/>
      <c r="BC122" s="313"/>
      <c r="BD122" s="314">
        <v>5000</v>
      </c>
      <c r="BE122" s="314"/>
      <c r="BF122" s="314"/>
      <c r="BG122" s="314"/>
    </row>
    <row r="123" spans="1:67" ht="19.5" customHeight="1" x14ac:dyDescent="0.4">
      <c r="B123" s="5">
        <v>2</v>
      </c>
      <c r="C123" s="189" t="s">
        <v>187</v>
      </c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323">
        <v>44473</v>
      </c>
      <c r="O123" s="323"/>
      <c r="P123" s="323"/>
      <c r="Q123" s="323">
        <v>44474</v>
      </c>
      <c r="R123" s="323"/>
      <c r="S123" s="323"/>
      <c r="T123" s="320" t="s">
        <v>69</v>
      </c>
      <c r="U123" s="320"/>
      <c r="V123" s="320"/>
      <c r="W123" s="320"/>
      <c r="X123" s="315" t="s">
        <v>190</v>
      </c>
      <c r="Y123" s="315"/>
      <c r="Z123" s="315"/>
      <c r="AA123" s="315"/>
      <c r="AB123" s="199">
        <v>7000</v>
      </c>
      <c r="AC123" s="199"/>
      <c r="AD123" s="199"/>
      <c r="AE123" s="199"/>
      <c r="AF123" s="307">
        <v>10000</v>
      </c>
      <c r="AG123" s="308"/>
      <c r="AH123" s="308"/>
      <c r="AI123" s="309"/>
      <c r="AJ123" s="311">
        <f>AB123</f>
        <v>7000</v>
      </c>
      <c r="AK123" s="312"/>
      <c r="AL123" s="312"/>
      <c r="AM123" s="313"/>
      <c r="AN123" s="316">
        <f>IF(T123="","",AJ123-AR123)</f>
        <v>6920</v>
      </c>
      <c r="AO123" s="317"/>
      <c r="AP123" s="317"/>
      <c r="AQ123" s="318"/>
      <c r="AR123" s="307">
        <v>80</v>
      </c>
      <c r="AS123" s="308"/>
      <c r="AT123" s="308"/>
      <c r="AU123" s="309"/>
      <c r="AV123" s="310">
        <f>AF123</f>
        <v>10000</v>
      </c>
      <c r="AW123" s="188"/>
      <c r="AX123" s="188"/>
      <c r="AY123" s="188"/>
      <c r="AZ123" s="311">
        <f>IF(T122="","",AV123-BD123)</f>
        <v>5000</v>
      </c>
      <c r="BA123" s="312"/>
      <c r="BB123" s="312"/>
      <c r="BC123" s="313"/>
      <c r="BD123" s="314">
        <v>5000</v>
      </c>
      <c r="BE123" s="314"/>
      <c r="BF123" s="314"/>
      <c r="BG123" s="314"/>
    </row>
    <row r="124" spans="1:67" ht="19.5" customHeight="1" x14ac:dyDescent="0.4"/>
    <row r="125" spans="1:67" ht="19.5" customHeight="1" x14ac:dyDescent="0.4">
      <c r="N125" s="188" t="s">
        <v>92</v>
      </c>
      <c r="O125" s="188"/>
      <c r="P125" s="188"/>
      <c r="Q125" s="188"/>
      <c r="R125" s="188"/>
      <c r="S125" s="188"/>
      <c r="T125" s="298" t="s">
        <v>59</v>
      </c>
      <c r="U125" s="298"/>
      <c r="V125" s="298"/>
      <c r="W125" s="298"/>
      <c r="AN125" s="188" t="s">
        <v>173</v>
      </c>
      <c r="AO125" s="188"/>
      <c r="AP125" s="188"/>
      <c r="AQ125" s="188"/>
      <c r="AR125" s="188"/>
      <c r="AS125" s="188"/>
      <c r="AT125" s="188"/>
      <c r="AU125" s="188"/>
      <c r="AV125" s="188"/>
      <c r="AW125" s="188"/>
      <c r="AX125" s="188"/>
      <c r="AY125" s="188"/>
      <c r="AZ125" s="389"/>
      <c r="BA125" s="195"/>
      <c r="BB125" s="195"/>
      <c r="BC125" s="195"/>
      <c r="BD125" s="390"/>
      <c r="BE125" s="390"/>
      <c r="BF125" s="390"/>
      <c r="BG125" s="390"/>
      <c r="BH125" s="195"/>
      <c r="BI125" s="195"/>
      <c r="BJ125" s="195"/>
      <c r="BK125" s="195"/>
      <c r="BL125" s="195"/>
      <c r="BM125" s="195"/>
      <c r="BN125" s="195"/>
      <c r="BO125" s="195"/>
    </row>
    <row r="126" spans="1:67" ht="19.5" customHeight="1" x14ac:dyDescent="0.4">
      <c r="B126" s="5"/>
      <c r="C126" s="188" t="s">
        <v>174</v>
      </c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 t="s">
        <v>175</v>
      </c>
      <c r="O126" s="188"/>
      <c r="P126" s="188"/>
      <c r="Q126" s="188" t="s">
        <v>176</v>
      </c>
      <c r="R126" s="188"/>
      <c r="S126" s="188"/>
      <c r="T126" s="188" t="s">
        <v>203</v>
      </c>
      <c r="U126" s="188"/>
      <c r="V126" s="188"/>
      <c r="W126" s="188"/>
      <c r="X126" s="188" t="s">
        <v>191</v>
      </c>
      <c r="Y126" s="188"/>
      <c r="Z126" s="188"/>
      <c r="AA126" s="188"/>
      <c r="AB126" s="298" t="s">
        <v>208</v>
      </c>
      <c r="AC126" s="298"/>
      <c r="AD126" s="298"/>
      <c r="AE126" s="298"/>
      <c r="AF126" s="298" t="s">
        <v>180</v>
      </c>
      <c r="AG126" s="298"/>
      <c r="AH126" s="298"/>
      <c r="AI126" s="298"/>
      <c r="AJ126" s="298" t="s">
        <v>89</v>
      </c>
      <c r="AK126" s="298"/>
      <c r="AL126" s="298"/>
      <c r="AM126" s="298"/>
      <c r="AN126" s="188" t="s">
        <v>194</v>
      </c>
      <c r="AO126" s="188"/>
      <c r="AP126" s="188"/>
      <c r="AQ126" s="188"/>
      <c r="AR126" s="188" t="s">
        <v>15</v>
      </c>
      <c r="AS126" s="188"/>
      <c r="AT126" s="188"/>
      <c r="AU126" s="188"/>
      <c r="AV126" s="188"/>
      <c r="AW126" s="188"/>
      <c r="AX126" s="188"/>
      <c r="AY126" s="188"/>
      <c r="AZ126" s="188" t="s">
        <v>242</v>
      </c>
      <c r="BA126" s="188"/>
      <c r="BB126" s="188"/>
      <c r="BC126" s="188"/>
      <c r="BD126" s="298" t="s">
        <v>243</v>
      </c>
      <c r="BE126" s="298"/>
      <c r="BF126" s="298"/>
      <c r="BG126" s="298"/>
      <c r="BH126" s="188" t="s">
        <v>244</v>
      </c>
      <c r="BI126" s="188"/>
      <c r="BJ126" s="188"/>
      <c r="BK126" s="188"/>
      <c r="BL126" s="188" t="s">
        <v>245</v>
      </c>
      <c r="BM126" s="188"/>
      <c r="BN126" s="188"/>
      <c r="BO126" s="188"/>
    </row>
    <row r="127" spans="1:67" ht="15.75" customHeight="1" x14ac:dyDescent="0.4">
      <c r="B127" s="5">
        <v>3</v>
      </c>
      <c r="C127" s="189" t="s">
        <v>187</v>
      </c>
      <c r="D127" s="189"/>
      <c r="E127" s="189"/>
      <c r="F127" s="189"/>
      <c r="G127" s="189"/>
      <c r="H127" s="189"/>
      <c r="I127" s="189"/>
      <c r="J127" s="189"/>
      <c r="K127" s="189"/>
      <c r="L127" s="189"/>
      <c r="M127" s="189"/>
      <c r="N127" s="323">
        <v>44484</v>
      </c>
      <c r="O127" s="323"/>
      <c r="P127" s="323"/>
      <c r="Q127" s="323">
        <v>44484</v>
      </c>
      <c r="R127" s="323"/>
      <c r="S127" s="323"/>
      <c r="T127" s="324">
        <f>AZ127+BD127+BH127+BL127</f>
        <v>122500</v>
      </c>
      <c r="U127" s="319"/>
      <c r="V127" s="319"/>
      <c r="W127" s="319"/>
      <c r="X127" s="198">
        <v>205</v>
      </c>
      <c r="Y127" s="198"/>
      <c r="Z127" s="198"/>
      <c r="AA127" s="198"/>
      <c r="AB127" s="319">
        <f>T127</f>
        <v>122500</v>
      </c>
      <c r="AC127" s="319"/>
      <c r="AD127" s="319"/>
      <c r="AE127" s="319"/>
      <c r="AF127" s="319">
        <f>AB127-AJ127</f>
        <v>122400</v>
      </c>
      <c r="AG127" s="319"/>
      <c r="AH127" s="319"/>
      <c r="AI127" s="319"/>
      <c r="AJ127" s="199">
        <v>100</v>
      </c>
      <c r="AK127" s="199"/>
      <c r="AL127" s="199"/>
      <c r="AM127" s="199"/>
      <c r="AN127" s="320" t="s">
        <v>204</v>
      </c>
      <c r="AO127" s="320"/>
      <c r="AP127" s="320"/>
      <c r="AQ127" s="320"/>
      <c r="AR127" s="322" t="s">
        <v>177</v>
      </c>
      <c r="AS127" s="322"/>
      <c r="AT127" s="322"/>
      <c r="AU127" s="322"/>
      <c r="AV127" s="322"/>
      <c r="AW127" s="322"/>
      <c r="AX127" s="322"/>
      <c r="AY127" s="322"/>
      <c r="AZ127" s="321">
        <v>50000</v>
      </c>
      <c r="BA127" s="321"/>
      <c r="BB127" s="321"/>
      <c r="BC127" s="321"/>
      <c r="BD127" s="321">
        <v>2000</v>
      </c>
      <c r="BE127" s="321"/>
      <c r="BF127" s="321"/>
      <c r="BG127" s="321"/>
      <c r="BH127" s="321">
        <v>20500</v>
      </c>
      <c r="BI127" s="321"/>
      <c r="BJ127" s="321"/>
      <c r="BK127" s="321"/>
      <c r="BL127" s="321">
        <v>50000</v>
      </c>
      <c r="BM127" s="321"/>
      <c r="BN127" s="321"/>
      <c r="BO127" s="321"/>
    </row>
    <row r="128" spans="1:67" ht="15.75" customHeight="1" x14ac:dyDescent="0.4">
      <c r="B128" s="5">
        <v>4</v>
      </c>
      <c r="C128" s="189" t="s">
        <v>187</v>
      </c>
      <c r="D128" s="189"/>
      <c r="E128" s="189"/>
      <c r="F128" s="189"/>
      <c r="G128" s="189"/>
      <c r="H128" s="189"/>
      <c r="I128" s="189"/>
      <c r="J128" s="189"/>
      <c r="K128" s="189"/>
      <c r="L128" s="189"/>
      <c r="M128" s="189"/>
      <c r="N128" s="323">
        <v>44485</v>
      </c>
      <c r="O128" s="323"/>
      <c r="P128" s="323"/>
      <c r="Q128" s="323"/>
      <c r="R128" s="323"/>
      <c r="S128" s="323"/>
      <c r="T128" s="319">
        <f>AZ128+BD128+BH128+BL128</f>
        <v>8638</v>
      </c>
      <c r="U128" s="319"/>
      <c r="V128" s="319"/>
      <c r="W128" s="319"/>
      <c r="X128" s="198"/>
      <c r="Y128" s="198"/>
      <c r="Z128" s="198"/>
      <c r="AA128" s="198"/>
      <c r="AB128" s="319">
        <f>T128</f>
        <v>8638</v>
      </c>
      <c r="AC128" s="319"/>
      <c r="AD128" s="319"/>
      <c r="AE128" s="319"/>
      <c r="AF128" s="319">
        <f>AB128-AJ128</f>
        <v>8558</v>
      </c>
      <c r="AG128" s="319"/>
      <c r="AH128" s="319"/>
      <c r="AI128" s="319"/>
      <c r="AJ128" s="199">
        <v>80</v>
      </c>
      <c r="AK128" s="199"/>
      <c r="AL128" s="199"/>
      <c r="AM128" s="199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1">
        <v>8000</v>
      </c>
      <c r="BA128" s="321"/>
      <c r="BB128" s="321"/>
      <c r="BC128" s="321"/>
      <c r="BD128" s="321">
        <v>488</v>
      </c>
      <c r="BE128" s="321"/>
      <c r="BF128" s="321"/>
      <c r="BG128" s="321"/>
      <c r="BH128" s="321">
        <v>100</v>
      </c>
      <c r="BI128" s="321"/>
      <c r="BJ128" s="321"/>
      <c r="BK128" s="321"/>
      <c r="BL128" s="321">
        <v>50</v>
      </c>
      <c r="BM128" s="321"/>
      <c r="BN128" s="321"/>
      <c r="BO128" s="321"/>
    </row>
    <row r="129" spans="1:67" ht="15.75" customHeight="1" x14ac:dyDescent="0.4"/>
    <row r="130" spans="1:67" ht="15.75" customHeight="1" x14ac:dyDescent="0.4">
      <c r="C130" s="196" t="s">
        <v>98</v>
      </c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</row>
    <row r="131" spans="1:67" ht="15.75" customHeight="1" x14ac:dyDescent="0.4">
      <c r="N131" s="190" t="s">
        <v>92</v>
      </c>
      <c r="O131" s="191"/>
      <c r="P131" s="191"/>
      <c r="Q131" s="191"/>
      <c r="R131" s="191"/>
      <c r="S131" s="192"/>
      <c r="T131" s="190" t="s">
        <v>6</v>
      </c>
      <c r="U131" s="191"/>
      <c r="V131" s="191"/>
      <c r="W131" s="192"/>
      <c r="AV131" s="190" t="s">
        <v>173</v>
      </c>
      <c r="AW131" s="191"/>
      <c r="AX131" s="191"/>
      <c r="AY131" s="191"/>
      <c r="AZ131" s="191"/>
      <c r="BA131" s="191"/>
      <c r="BB131" s="191"/>
      <c r="BC131" s="192"/>
    </row>
    <row r="132" spans="1:67" ht="15.75" customHeight="1" x14ac:dyDescent="0.4">
      <c r="B132" s="5"/>
      <c r="C132" s="188" t="s">
        <v>174</v>
      </c>
      <c r="D132" s="188"/>
      <c r="E132" s="188"/>
      <c r="F132" s="188"/>
      <c r="G132" s="188"/>
      <c r="H132" s="188"/>
      <c r="I132" s="188"/>
      <c r="J132" s="188"/>
      <c r="K132" s="188"/>
      <c r="L132" s="188"/>
      <c r="M132" s="188"/>
      <c r="N132" s="188" t="s">
        <v>175</v>
      </c>
      <c r="O132" s="188"/>
      <c r="P132" s="188"/>
      <c r="Q132" s="188" t="s">
        <v>176</v>
      </c>
      <c r="R132" s="188"/>
      <c r="S132" s="188"/>
      <c r="T132" s="188" t="s">
        <v>72</v>
      </c>
      <c r="U132" s="188"/>
      <c r="V132" s="188"/>
      <c r="W132" s="188"/>
      <c r="X132" s="188" t="s">
        <v>21</v>
      </c>
      <c r="Y132" s="188"/>
      <c r="Z132" s="188"/>
      <c r="AA132" s="188"/>
      <c r="AB132" s="190" t="s">
        <v>178</v>
      </c>
      <c r="AC132" s="191"/>
      <c r="AD132" s="191"/>
      <c r="AE132" s="192"/>
      <c r="AF132" s="259" t="s">
        <v>179</v>
      </c>
      <c r="AG132" s="260"/>
      <c r="AH132" s="260"/>
      <c r="AI132" s="261"/>
      <c r="AJ132" s="259" t="s">
        <v>197</v>
      </c>
      <c r="AK132" s="260"/>
      <c r="AL132" s="260"/>
      <c r="AM132" s="261"/>
      <c r="AN132" s="259" t="s">
        <v>188</v>
      </c>
      <c r="AO132" s="260"/>
      <c r="AP132" s="260"/>
      <c r="AQ132" s="261"/>
      <c r="AR132" s="259" t="s">
        <v>195</v>
      </c>
      <c r="AS132" s="260"/>
      <c r="AT132" s="260"/>
      <c r="AU132" s="261"/>
      <c r="AV132" s="190" t="s">
        <v>181</v>
      </c>
      <c r="AW132" s="191"/>
      <c r="AX132" s="191"/>
      <c r="AY132" s="192"/>
      <c r="AZ132" s="190" t="s">
        <v>15</v>
      </c>
      <c r="BA132" s="191"/>
      <c r="BB132" s="191"/>
      <c r="BC132" s="192"/>
      <c r="BD132" s="306" t="s">
        <v>198</v>
      </c>
      <c r="BE132" s="306"/>
      <c r="BF132" s="306"/>
      <c r="BG132" s="306"/>
      <c r="BH132" s="331" t="s">
        <v>107</v>
      </c>
      <c r="BI132" s="331"/>
      <c r="BJ132" s="331"/>
      <c r="BK132" s="331"/>
      <c r="BL132" s="306" t="s">
        <v>199</v>
      </c>
      <c r="BM132" s="306"/>
      <c r="BN132" s="306"/>
      <c r="BO132" s="306"/>
    </row>
    <row r="133" spans="1:67" ht="15.75" customHeight="1" x14ac:dyDescent="0.4">
      <c r="B133" s="5">
        <v>5</v>
      </c>
      <c r="C133" s="189" t="s">
        <v>196</v>
      </c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323">
        <v>44443</v>
      </c>
      <c r="O133" s="323"/>
      <c r="P133" s="323"/>
      <c r="Q133" s="323">
        <v>44444</v>
      </c>
      <c r="R133" s="323"/>
      <c r="S133" s="323"/>
      <c r="T133" s="320" t="s">
        <v>182</v>
      </c>
      <c r="U133" s="320"/>
      <c r="V133" s="320"/>
      <c r="W133" s="320"/>
      <c r="X133" s="315" t="s">
        <v>183</v>
      </c>
      <c r="Y133" s="315"/>
      <c r="Z133" s="315"/>
      <c r="AA133" s="315"/>
      <c r="AB133" s="328">
        <v>3000</v>
      </c>
      <c r="AC133" s="329"/>
      <c r="AD133" s="329"/>
      <c r="AE133" s="330"/>
      <c r="AF133" s="328">
        <v>3000</v>
      </c>
      <c r="AG133" s="329"/>
      <c r="AH133" s="329"/>
      <c r="AI133" s="330"/>
      <c r="AJ133" s="316">
        <f>IF(T133="","",AB133)</f>
        <v>3000</v>
      </c>
      <c r="AK133" s="317"/>
      <c r="AL133" s="317"/>
      <c r="AM133" s="318"/>
      <c r="AN133" s="316">
        <f>IF(T133="","",AJ133-AR133)</f>
        <v>1000</v>
      </c>
      <c r="AO133" s="317"/>
      <c r="AP133" s="317"/>
      <c r="AQ133" s="318"/>
      <c r="AR133" s="307">
        <v>2000</v>
      </c>
      <c r="AS133" s="308"/>
      <c r="AT133" s="308"/>
      <c r="AU133" s="309"/>
      <c r="AV133" s="263" t="s">
        <v>25</v>
      </c>
      <c r="AW133" s="264"/>
      <c r="AX133" s="264"/>
      <c r="AY133" s="265"/>
      <c r="AZ133" s="263" t="s">
        <v>101</v>
      </c>
      <c r="BA133" s="264"/>
      <c r="BB133" s="264"/>
      <c r="BC133" s="265"/>
      <c r="BD133" s="310">
        <f>IF(T133="","",AF133)</f>
        <v>3000</v>
      </c>
      <c r="BE133" s="310"/>
      <c r="BF133" s="310"/>
      <c r="BG133" s="310"/>
      <c r="BH133" s="311">
        <f>IF(T133="","",AF133-BL133)</f>
        <v>2900</v>
      </c>
      <c r="BI133" s="312"/>
      <c r="BJ133" s="312"/>
      <c r="BK133" s="313"/>
      <c r="BL133" s="325">
        <v>100</v>
      </c>
      <c r="BM133" s="326"/>
      <c r="BN133" s="326"/>
      <c r="BO133" s="327"/>
    </row>
    <row r="134" spans="1:67" ht="15.75" customHeight="1" x14ac:dyDescent="0.4">
      <c r="B134" s="5">
        <v>6</v>
      </c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323">
        <v>44443</v>
      </c>
      <c r="O134" s="323"/>
      <c r="P134" s="323"/>
      <c r="Q134" s="323">
        <v>44444</v>
      </c>
      <c r="R134" s="323"/>
      <c r="S134" s="323"/>
      <c r="T134" s="320" t="s">
        <v>154</v>
      </c>
      <c r="U134" s="320"/>
      <c r="V134" s="320"/>
      <c r="W134" s="320"/>
      <c r="X134" s="315" t="s">
        <v>184</v>
      </c>
      <c r="Y134" s="315"/>
      <c r="Z134" s="315"/>
      <c r="AA134" s="315"/>
      <c r="AB134" s="328">
        <v>2000</v>
      </c>
      <c r="AC134" s="329"/>
      <c r="AD134" s="329"/>
      <c r="AE134" s="330"/>
      <c r="AF134" s="328">
        <v>500</v>
      </c>
      <c r="AG134" s="329"/>
      <c r="AH134" s="329"/>
      <c r="AI134" s="330"/>
      <c r="AJ134" s="316">
        <f t="shared" ref="AJ134:AJ136" si="2">IF(T134="","",AB134)</f>
        <v>2000</v>
      </c>
      <c r="AK134" s="317"/>
      <c r="AL134" s="317"/>
      <c r="AM134" s="318"/>
      <c r="AN134" s="316">
        <f>IF(T134="","",AJ134-AR134)</f>
        <v>1800</v>
      </c>
      <c r="AO134" s="317"/>
      <c r="AP134" s="317"/>
      <c r="AQ134" s="318"/>
      <c r="AR134" s="307">
        <v>200</v>
      </c>
      <c r="AS134" s="308"/>
      <c r="AT134" s="308"/>
      <c r="AU134" s="309"/>
      <c r="AV134" s="272"/>
      <c r="AW134" s="273"/>
      <c r="AX134" s="273"/>
      <c r="AY134" s="274"/>
      <c r="AZ134" s="185"/>
      <c r="BA134" s="186"/>
      <c r="BB134" s="186"/>
      <c r="BC134" s="187"/>
      <c r="BD134" s="311">
        <f>IF(T134="","",AF134)</f>
        <v>500</v>
      </c>
      <c r="BE134" s="312"/>
      <c r="BF134" s="312"/>
      <c r="BG134" s="313"/>
      <c r="BH134" s="311">
        <f>IF(T134="","",AF134-BL134)</f>
        <v>400</v>
      </c>
      <c r="BI134" s="312"/>
      <c r="BJ134" s="312"/>
      <c r="BK134" s="313"/>
      <c r="BL134" s="325">
        <v>100</v>
      </c>
      <c r="BM134" s="326"/>
      <c r="BN134" s="326"/>
      <c r="BO134" s="327"/>
    </row>
    <row r="135" spans="1:67" ht="15.75" customHeight="1" x14ac:dyDescent="0.4">
      <c r="B135" s="5">
        <v>7</v>
      </c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323">
        <v>44443</v>
      </c>
      <c r="O135" s="323"/>
      <c r="P135" s="323"/>
      <c r="Q135" s="323">
        <v>44444</v>
      </c>
      <c r="R135" s="323"/>
      <c r="S135" s="323"/>
      <c r="T135" s="320" t="s">
        <v>185</v>
      </c>
      <c r="U135" s="320"/>
      <c r="V135" s="320"/>
      <c r="W135" s="320"/>
      <c r="X135" s="315" t="s">
        <v>190</v>
      </c>
      <c r="Y135" s="315"/>
      <c r="Z135" s="315"/>
      <c r="AA135" s="315"/>
      <c r="AB135" s="328">
        <v>3000</v>
      </c>
      <c r="AC135" s="329"/>
      <c r="AD135" s="329"/>
      <c r="AE135" s="330"/>
      <c r="AF135" s="328">
        <v>40</v>
      </c>
      <c r="AG135" s="329"/>
      <c r="AH135" s="329"/>
      <c r="AI135" s="330"/>
      <c r="AJ135" s="316">
        <f t="shared" si="2"/>
        <v>3000</v>
      </c>
      <c r="AK135" s="317"/>
      <c r="AL135" s="317"/>
      <c r="AM135" s="318"/>
      <c r="AN135" s="316">
        <f>IF(T135="","",AJ135-AR135)</f>
        <v>2960</v>
      </c>
      <c r="AO135" s="317"/>
      <c r="AP135" s="317"/>
      <c r="AQ135" s="318"/>
      <c r="AR135" s="307">
        <v>40</v>
      </c>
      <c r="AS135" s="308"/>
      <c r="AT135" s="308"/>
      <c r="AU135" s="309"/>
      <c r="AV135" s="272"/>
      <c r="AW135" s="273"/>
      <c r="AX135" s="273"/>
      <c r="AY135" s="274"/>
      <c r="AZ135" s="185"/>
      <c r="BA135" s="186"/>
      <c r="BB135" s="186"/>
      <c r="BC135" s="187"/>
      <c r="BD135" s="311">
        <f>IF(T135="","",AF135)</f>
        <v>40</v>
      </c>
      <c r="BE135" s="312"/>
      <c r="BF135" s="312"/>
      <c r="BG135" s="313"/>
      <c r="BH135" s="311">
        <f>IF(T135="","",AF135-BL135)</f>
        <v>30</v>
      </c>
      <c r="BI135" s="312"/>
      <c r="BJ135" s="312"/>
      <c r="BK135" s="313"/>
      <c r="BL135" s="325">
        <v>10</v>
      </c>
      <c r="BM135" s="326"/>
      <c r="BN135" s="326"/>
      <c r="BO135" s="327"/>
    </row>
    <row r="136" spans="1:67" ht="15.75" customHeight="1" x14ac:dyDescent="0.4">
      <c r="B136" s="5">
        <v>8</v>
      </c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323"/>
      <c r="O136" s="323"/>
      <c r="P136" s="323"/>
      <c r="Q136" s="323"/>
      <c r="R136" s="323"/>
      <c r="S136" s="323"/>
      <c r="T136" s="320"/>
      <c r="U136" s="320"/>
      <c r="V136" s="320"/>
      <c r="W136" s="320"/>
      <c r="X136" s="315"/>
      <c r="Y136" s="315"/>
      <c r="Z136" s="315"/>
      <c r="AA136" s="315"/>
      <c r="AB136" s="328"/>
      <c r="AC136" s="329"/>
      <c r="AD136" s="329"/>
      <c r="AE136" s="330"/>
      <c r="AF136" s="328"/>
      <c r="AG136" s="329"/>
      <c r="AH136" s="329"/>
      <c r="AI136" s="330"/>
      <c r="AJ136" s="316" t="str">
        <f t="shared" si="2"/>
        <v/>
      </c>
      <c r="AK136" s="317"/>
      <c r="AL136" s="317"/>
      <c r="AM136" s="318"/>
      <c r="AN136" s="316" t="str">
        <f>IF(T136="","",AJ136-AR136)</f>
        <v/>
      </c>
      <c r="AO136" s="317"/>
      <c r="AP136" s="317"/>
      <c r="AQ136" s="318"/>
      <c r="AR136" s="307"/>
      <c r="AS136" s="308"/>
      <c r="AT136" s="308"/>
      <c r="AU136" s="309"/>
      <c r="AV136" s="272"/>
      <c r="AW136" s="273"/>
      <c r="AX136" s="273"/>
      <c r="AY136" s="274"/>
      <c r="AZ136" s="185"/>
      <c r="BA136" s="186"/>
      <c r="BB136" s="186"/>
      <c r="BC136" s="187"/>
      <c r="BD136" s="311"/>
      <c r="BE136" s="312"/>
      <c r="BF136" s="312"/>
      <c r="BG136" s="313"/>
      <c r="BH136" s="311"/>
      <c r="BI136" s="312"/>
      <c r="BJ136" s="312"/>
      <c r="BK136" s="313"/>
      <c r="BL136" s="272"/>
      <c r="BM136" s="273"/>
      <c r="BN136" s="273"/>
      <c r="BO136" s="274"/>
    </row>
    <row r="137" spans="1:67" ht="15.75" customHeight="1" x14ac:dyDescent="0.4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67" s="4" customFormat="1" ht="15" customHeight="1" x14ac:dyDescent="0.4">
      <c r="A138" s="4" t="s">
        <v>68</v>
      </c>
    </row>
    <row r="139" spans="1:67" s="3" customFormat="1" ht="4.5" customHeight="1" x14ac:dyDescent="0.4">
      <c r="B139" s="4"/>
    </row>
    <row r="140" spans="1:67" s="4" customFormat="1" ht="15" customHeight="1" x14ac:dyDescent="0.4">
      <c r="C140" s="332" t="s">
        <v>71</v>
      </c>
      <c r="D140" s="333"/>
      <c r="E140" s="333"/>
      <c r="F140" s="333"/>
      <c r="G140" s="333"/>
      <c r="H140" s="333"/>
      <c r="I140" s="333"/>
      <c r="J140" s="334"/>
      <c r="K140" s="335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36"/>
      <c r="X140" s="336"/>
      <c r="Y140" s="336"/>
      <c r="Z140" s="336"/>
      <c r="AA140" s="336"/>
      <c r="AB140" s="336"/>
      <c r="AC140" s="336"/>
      <c r="AD140" s="336"/>
      <c r="AE140" s="336"/>
      <c r="AF140" s="336"/>
      <c r="AG140" s="336"/>
      <c r="AH140" s="336"/>
      <c r="AI140" s="336"/>
      <c r="AJ140" s="336"/>
      <c r="AK140" s="336"/>
      <c r="AL140" s="336"/>
      <c r="AM140" s="336"/>
      <c r="AN140" s="336"/>
      <c r="AO140" s="336"/>
      <c r="AP140" s="336"/>
      <c r="AQ140" s="336"/>
      <c r="AR140" s="336"/>
      <c r="AS140" s="336"/>
      <c r="AT140" s="336"/>
      <c r="AU140" s="336"/>
      <c r="AV140" s="336"/>
      <c r="AW140" s="336"/>
      <c r="AX140" s="336"/>
      <c r="AY140" s="336"/>
      <c r="AZ140" s="336"/>
      <c r="BA140" s="337"/>
    </row>
    <row r="141" spans="1:67" s="4" customFormat="1" ht="15" customHeight="1" x14ac:dyDescent="0.4">
      <c r="C141" s="338" t="s">
        <v>54</v>
      </c>
      <c r="D141" s="339"/>
      <c r="E141" s="339"/>
      <c r="F141" s="339"/>
      <c r="G141" s="339"/>
      <c r="H141" s="339"/>
      <c r="I141" s="339"/>
      <c r="J141" s="340"/>
      <c r="K141" s="341" t="s">
        <v>144</v>
      </c>
      <c r="L141" s="342"/>
      <c r="M141" s="342"/>
      <c r="N141" s="342"/>
      <c r="O141" s="342"/>
      <c r="P141" s="342"/>
      <c r="Q141" s="342"/>
      <c r="R141" s="342"/>
      <c r="S141" s="342"/>
      <c r="T141" s="342"/>
      <c r="U141" s="342"/>
      <c r="V141" s="342"/>
      <c r="W141" s="342"/>
      <c r="X141" s="342"/>
      <c r="Y141" s="342"/>
      <c r="Z141" s="342"/>
      <c r="AA141" s="342"/>
      <c r="AB141" s="342"/>
      <c r="AC141" s="342"/>
      <c r="AD141" s="342"/>
      <c r="AE141" s="342"/>
      <c r="AF141" s="342"/>
      <c r="AG141" s="342"/>
      <c r="AH141" s="342"/>
      <c r="AI141" s="342"/>
      <c r="AJ141" s="342"/>
      <c r="AK141" s="342"/>
      <c r="AL141" s="342"/>
      <c r="AM141" s="342"/>
      <c r="AN141" s="342"/>
      <c r="AO141" s="342"/>
      <c r="AP141" s="342"/>
      <c r="AQ141" s="342"/>
      <c r="AR141" s="342"/>
      <c r="AS141" s="342"/>
      <c r="AT141" s="342"/>
      <c r="AU141" s="342"/>
      <c r="AV141" s="342"/>
      <c r="AW141" s="342"/>
      <c r="AX141" s="342"/>
      <c r="AY141" s="342"/>
      <c r="AZ141" s="342"/>
      <c r="BA141" s="343"/>
    </row>
    <row r="142" spans="1:67" s="4" customFormat="1" ht="15" customHeight="1" x14ac:dyDescent="0.4">
      <c r="C142" s="379"/>
      <c r="D142" s="380"/>
      <c r="E142" s="380"/>
      <c r="F142" s="380"/>
      <c r="G142" s="380"/>
      <c r="H142" s="380"/>
      <c r="I142" s="380"/>
      <c r="J142" s="381"/>
      <c r="K142" s="332" t="s">
        <v>24</v>
      </c>
      <c r="L142" s="333"/>
      <c r="M142" s="333"/>
      <c r="N142" s="333"/>
      <c r="O142" s="333"/>
      <c r="P142" s="333"/>
      <c r="Q142" s="333"/>
      <c r="R142" s="345"/>
      <c r="S142" s="344" t="s">
        <v>72</v>
      </c>
      <c r="T142" s="333"/>
      <c r="U142" s="333"/>
      <c r="V142" s="333"/>
      <c r="W142" s="345"/>
      <c r="X142" s="344" t="s">
        <v>21</v>
      </c>
      <c r="Y142" s="333"/>
      <c r="Z142" s="333"/>
      <c r="AA142" s="333"/>
      <c r="AB142" s="345"/>
      <c r="AC142" s="344" t="s">
        <v>33</v>
      </c>
      <c r="AD142" s="333"/>
      <c r="AE142" s="333"/>
      <c r="AF142" s="333"/>
      <c r="AG142" s="333"/>
      <c r="AH142" s="333"/>
      <c r="AI142" s="333"/>
      <c r="AJ142" s="345"/>
      <c r="AK142" s="344" t="s">
        <v>30</v>
      </c>
      <c r="AL142" s="333"/>
      <c r="AM142" s="333"/>
      <c r="AN142" s="333"/>
      <c r="AO142" s="345"/>
      <c r="AP142" s="344" t="s">
        <v>47</v>
      </c>
      <c r="AQ142" s="333"/>
      <c r="AR142" s="333"/>
      <c r="AS142" s="333"/>
      <c r="AT142" s="345"/>
      <c r="AU142" s="344" t="s">
        <v>65</v>
      </c>
      <c r="AV142" s="333"/>
      <c r="AW142" s="333"/>
      <c r="AX142" s="333"/>
      <c r="AY142" s="333"/>
      <c r="AZ142" s="333"/>
      <c r="BA142" s="334"/>
    </row>
    <row r="143" spans="1:67" s="4" customFormat="1" ht="15" customHeight="1" x14ac:dyDescent="0.4">
      <c r="C143" s="346" t="s">
        <v>23</v>
      </c>
      <c r="D143" s="347"/>
      <c r="E143" s="347"/>
      <c r="F143" s="347"/>
      <c r="G143" s="347"/>
      <c r="H143" s="347"/>
      <c r="I143" s="347"/>
      <c r="J143" s="348"/>
      <c r="K143" s="349"/>
      <c r="L143" s="350"/>
      <c r="M143" s="350"/>
      <c r="N143" s="350"/>
      <c r="O143" s="350"/>
      <c r="P143" s="350"/>
      <c r="Q143" s="350"/>
      <c r="R143" s="351"/>
      <c r="S143" s="352"/>
      <c r="T143" s="350"/>
      <c r="U143" s="350"/>
      <c r="V143" s="350"/>
      <c r="W143" s="351"/>
      <c r="X143" s="352"/>
      <c r="Y143" s="350"/>
      <c r="Z143" s="350"/>
      <c r="AA143" s="350"/>
      <c r="AB143" s="351"/>
      <c r="AC143" s="352"/>
      <c r="AD143" s="350"/>
      <c r="AE143" s="350"/>
      <c r="AF143" s="350"/>
      <c r="AG143" s="350"/>
      <c r="AH143" s="350"/>
      <c r="AI143" s="350"/>
      <c r="AJ143" s="351"/>
      <c r="AK143" s="352"/>
      <c r="AL143" s="350"/>
      <c r="AM143" s="350"/>
      <c r="AN143" s="350"/>
      <c r="AO143" s="351"/>
      <c r="AP143" s="352"/>
      <c r="AQ143" s="350"/>
      <c r="AR143" s="350"/>
      <c r="AS143" s="350"/>
      <c r="AT143" s="351"/>
      <c r="AU143" s="350"/>
      <c r="AV143" s="350"/>
      <c r="AW143" s="350"/>
      <c r="AX143" s="350"/>
      <c r="AY143" s="350"/>
      <c r="AZ143" s="350"/>
      <c r="BA143" s="353"/>
    </row>
    <row r="144" spans="1:67" s="4" customFormat="1" ht="15" customHeight="1" x14ac:dyDescent="0.4">
      <c r="C144" s="383" t="s">
        <v>73</v>
      </c>
      <c r="D144" s="384"/>
      <c r="E144" s="384"/>
      <c r="F144" s="384"/>
      <c r="G144" s="384"/>
      <c r="H144" s="384"/>
      <c r="I144" s="384"/>
      <c r="J144" s="385"/>
      <c r="K144" s="386"/>
      <c r="L144" s="355"/>
      <c r="M144" s="355"/>
      <c r="N144" s="355"/>
      <c r="O144" s="355"/>
      <c r="P144" s="355"/>
      <c r="Q144" s="355"/>
      <c r="R144" s="356"/>
      <c r="S144" s="354"/>
      <c r="T144" s="355"/>
      <c r="U144" s="355"/>
      <c r="V144" s="355"/>
      <c r="W144" s="356"/>
      <c r="X144" s="354"/>
      <c r="Y144" s="355"/>
      <c r="Z144" s="355"/>
      <c r="AA144" s="355"/>
      <c r="AB144" s="356"/>
      <c r="AC144" s="354"/>
      <c r="AD144" s="355"/>
      <c r="AE144" s="355"/>
      <c r="AF144" s="355"/>
      <c r="AG144" s="355"/>
      <c r="AH144" s="355"/>
      <c r="AI144" s="355"/>
      <c r="AJ144" s="356"/>
      <c r="AK144" s="354"/>
      <c r="AL144" s="355"/>
      <c r="AM144" s="355"/>
      <c r="AN144" s="355"/>
      <c r="AO144" s="356"/>
      <c r="AP144" s="354"/>
      <c r="AQ144" s="355"/>
      <c r="AR144" s="355"/>
      <c r="AS144" s="355"/>
      <c r="AT144" s="356"/>
      <c r="AU144" s="355"/>
      <c r="AV144" s="355"/>
      <c r="AW144" s="355"/>
      <c r="AX144" s="355"/>
      <c r="AY144" s="355"/>
      <c r="AZ144" s="355"/>
      <c r="BA144" s="357"/>
    </row>
  </sheetData>
  <mergeCells count="741">
    <mergeCell ref="AZ125:BC125"/>
    <mergeCell ref="BD125:BG125"/>
    <mergeCell ref="BH125:BK125"/>
    <mergeCell ref="BL125:BO125"/>
    <mergeCell ref="AZ126:BC126"/>
    <mergeCell ref="AZ127:BC127"/>
    <mergeCell ref="BD126:BG126"/>
    <mergeCell ref="BD127:BG127"/>
    <mergeCell ref="BD128:BG128"/>
    <mergeCell ref="BH126:BK126"/>
    <mergeCell ref="BH127:BK127"/>
    <mergeCell ref="BH128:BK128"/>
    <mergeCell ref="BL126:BO126"/>
    <mergeCell ref="BL127:BO127"/>
    <mergeCell ref="BL128:BO128"/>
    <mergeCell ref="AJ113:AM113"/>
    <mergeCell ref="AJ114:AM114"/>
    <mergeCell ref="AJ115:AM115"/>
    <mergeCell ref="AJ116:AM116"/>
    <mergeCell ref="AJ104:AM104"/>
    <mergeCell ref="AJ105:AM105"/>
    <mergeCell ref="AJ106:AM106"/>
    <mergeCell ref="AJ107:AM107"/>
    <mergeCell ref="AJ108:AM108"/>
    <mergeCell ref="AJ109:AM109"/>
    <mergeCell ref="AJ110:AM110"/>
    <mergeCell ref="AJ111:AM111"/>
    <mergeCell ref="AJ112:AM112"/>
    <mergeCell ref="AJ95:AM95"/>
    <mergeCell ref="AJ96:AM96"/>
    <mergeCell ref="AJ97:AM97"/>
    <mergeCell ref="AJ98:AM98"/>
    <mergeCell ref="AJ99:AM99"/>
    <mergeCell ref="AJ100:AM100"/>
    <mergeCell ref="AJ101:AM101"/>
    <mergeCell ref="AJ102:AM102"/>
    <mergeCell ref="AJ103:AM103"/>
    <mergeCell ref="AF111:AI111"/>
    <mergeCell ref="AF112:AI112"/>
    <mergeCell ref="AF113:AI113"/>
    <mergeCell ref="AF114:AI114"/>
    <mergeCell ref="AF115:AI115"/>
    <mergeCell ref="AF116:AI116"/>
    <mergeCell ref="AB102:AE102"/>
    <mergeCell ref="AB103:AE103"/>
    <mergeCell ref="AB104:AE104"/>
    <mergeCell ref="AF102:AI102"/>
    <mergeCell ref="AF103:AI103"/>
    <mergeCell ref="AF104:AI104"/>
    <mergeCell ref="AF105:AI105"/>
    <mergeCell ref="AF106:AI106"/>
    <mergeCell ref="AF107:AI107"/>
    <mergeCell ref="AF108:AI108"/>
    <mergeCell ref="AF109:AI109"/>
    <mergeCell ref="AF110:AI110"/>
    <mergeCell ref="AB95:AE95"/>
    <mergeCell ref="AF95:AI95"/>
    <mergeCell ref="AB96:AE96"/>
    <mergeCell ref="AF96:AI96"/>
    <mergeCell ref="AB97:AE97"/>
    <mergeCell ref="AB98:AE98"/>
    <mergeCell ref="AB99:AE99"/>
    <mergeCell ref="AB100:AE100"/>
    <mergeCell ref="AB101:AE101"/>
    <mergeCell ref="AF97:AI97"/>
    <mergeCell ref="AF98:AI98"/>
    <mergeCell ref="AF99:AI99"/>
    <mergeCell ref="AF100:AI100"/>
    <mergeCell ref="AF101:AI101"/>
    <mergeCell ref="V101:AA101"/>
    <mergeCell ref="V102:AA102"/>
    <mergeCell ref="V103:AA103"/>
    <mergeCell ref="AB114:AE114"/>
    <mergeCell ref="AB115:AE115"/>
    <mergeCell ref="V114:AA114"/>
    <mergeCell ref="V115:AA115"/>
    <mergeCell ref="V116:AA116"/>
    <mergeCell ref="M112:U112"/>
    <mergeCell ref="M113:U113"/>
    <mergeCell ref="M114:U114"/>
    <mergeCell ref="M115:U115"/>
    <mergeCell ref="M116:U116"/>
    <mergeCell ref="V113:AA113"/>
    <mergeCell ref="AB105:AE105"/>
    <mergeCell ref="AB106:AE106"/>
    <mergeCell ref="AB107:AE107"/>
    <mergeCell ref="AB108:AE108"/>
    <mergeCell ref="AB109:AE109"/>
    <mergeCell ref="AB110:AE110"/>
    <mergeCell ref="AB111:AE111"/>
    <mergeCell ref="AB112:AE112"/>
    <mergeCell ref="AB113:AE113"/>
    <mergeCell ref="AB116:AE116"/>
    <mergeCell ref="C111:L111"/>
    <mergeCell ref="C112:L112"/>
    <mergeCell ref="C113:L113"/>
    <mergeCell ref="C114:L114"/>
    <mergeCell ref="C115:L115"/>
    <mergeCell ref="C116:L116"/>
    <mergeCell ref="M96:U96"/>
    <mergeCell ref="C95:L95"/>
    <mergeCell ref="M95:U95"/>
    <mergeCell ref="M97:U97"/>
    <mergeCell ref="M98:U98"/>
    <mergeCell ref="M99:U99"/>
    <mergeCell ref="M100:U100"/>
    <mergeCell ref="M101:U101"/>
    <mergeCell ref="M102:U102"/>
    <mergeCell ref="M103:U103"/>
    <mergeCell ref="M104:U104"/>
    <mergeCell ref="M105:U105"/>
    <mergeCell ref="M106:U106"/>
    <mergeCell ref="M107:U107"/>
    <mergeCell ref="M108:U108"/>
    <mergeCell ref="M109:U109"/>
    <mergeCell ref="M110:U110"/>
    <mergeCell ref="M111:U111"/>
    <mergeCell ref="C96:L96"/>
    <mergeCell ref="C97:L97"/>
    <mergeCell ref="C98:L98"/>
    <mergeCell ref="C99:L99"/>
    <mergeCell ref="C100:L100"/>
    <mergeCell ref="C101:L101"/>
    <mergeCell ref="C102:L102"/>
    <mergeCell ref="C103:L103"/>
    <mergeCell ref="C104:L104"/>
    <mergeCell ref="C105:L105"/>
    <mergeCell ref="C106:L106"/>
    <mergeCell ref="C107:L107"/>
    <mergeCell ref="C108:L108"/>
    <mergeCell ref="C109:L109"/>
    <mergeCell ref="C110:L110"/>
    <mergeCell ref="C144:J144"/>
    <mergeCell ref="K144:R144"/>
    <mergeCell ref="S144:W144"/>
    <mergeCell ref="C123:M123"/>
    <mergeCell ref="N123:P123"/>
    <mergeCell ref="Q123:S123"/>
    <mergeCell ref="T123:W123"/>
    <mergeCell ref="N126:P126"/>
    <mergeCell ref="Q126:S126"/>
    <mergeCell ref="T126:W126"/>
    <mergeCell ref="C122:M122"/>
    <mergeCell ref="N122:P122"/>
    <mergeCell ref="Q122:S122"/>
    <mergeCell ref="T122:W122"/>
    <mergeCell ref="C119:M119"/>
    <mergeCell ref="N120:S120"/>
    <mergeCell ref="T120:W120"/>
    <mergeCell ref="C121:M121"/>
    <mergeCell ref="X144:AB144"/>
    <mergeCell ref="AC144:AJ144"/>
    <mergeCell ref="AK144:AO144"/>
    <mergeCell ref="AP144:AT144"/>
    <mergeCell ref="AU144:BA144"/>
    <mergeCell ref="AA3:AD4"/>
    <mergeCell ref="AA5:AD6"/>
    <mergeCell ref="C60:L61"/>
    <mergeCell ref="M60:BA61"/>
    <mergeCell ref="C62:L63"/>
    <mergeCell ref="M62:BA63"/>
    <mergeCell ref="C64:L65"/>
    <mergeCell ref="M64:BA65"/>
    <mergeCell ref="C86:L87"/>
    <mergeCell ref="M86:BA87"/>
    <mergeCell ref="C88:L89"/>
    <mergeCell ref="M88:BA89"/>
    <mergeCell ref="C90:L91"/>
    <mergeCell ref="M90:BA91"/>
    <mergeCell ref="C142:J142"/>
    <mergeCell ref="K142:R142"/>
    <mergeCell ref="S142:W142"/>
    <mergeCell ref="X142:AB142"/>
    <mergeCell ref="AC142:AJ142"/>
    <mergeCell ref="AK142:AO142"/>
    <mergeCell ref="AP142:AT142"/>
    <mergeCell ref="AU142:BA142"/>
    <mergeCell ref="C143:J143"/>
    <mergeCell ref="K143:R143"/>
    <mergeCell ref="S143:W143"/>
    <mergeCell ref="X143:AB143"/>
    <mergeCell ref="AC143:AJ143"/>
    <mergeCell ref="AK143:AO143"/>
    <mergeCell ref="AP143:AT143"/>
    <mergeCell ref="AU143:BA143"/>
    <mergeCell ref="AR136:AU136"/>
    <mergeCell ref="AV136:AY136"/>
    <mergeCell ref="AZ136:BC136"/>
    <mergeCell ref="BD136:BG136"/>
    <mergeCell ref="BH136:BK136"/>
    <mergeCell ref="BL136:BO136"/>
    <mergeCell ref="C140:J140"/>
    <mergeCell ref="K140:BA140"/>
    <mergeCell ref="C141:J141"/>
    <mergeCell ref="K141:BA141"/>
    <mergeCell ref="C136:M136"/>
    <mergeCell ref="N136:P136"/>
    <mergeCell ref="Q136:S136"/>
    <mergeCell ref="T136:W136"/>
    <mergeCell ref="X136:AA136"/>
    <mergeCell ref="AB136:AE136"/>
    <mergeCell ref="AF136:AI136"/>
    <mergeCell ref="AJ136:AM136"/>
    <mergeCell ref="AN136:AQ136"/>
    <mergeCell ref="AR135:AU135"/>
    <mergeCell ref="AV135:AY135"/>
    <mergeCell ref="AZ135:BC135"/>
    <mergeCell ref="BD135:BG135"/>
    <mergeCell ref="BH135:BK135"/>
    <mergeCell ref="BL135:BO135"/>
    <mergeCell ref="C134:M134"/>
    <mergeCell ref="N134:P134"/>
    <mergeCell ref="Q134:S134"/>
    <mergeCell ref="C135:M135"/>
    <mergeCell ref="N135:P135"/>
    <mergeCell ref="Q135:S135"/>
    <mergeCell ref="T135:W135"/>
    <mergeCell ref="X135:AA135"/>
    <mergeCell ref="AB135:AE135"/>
    <mergeCell ref="AF135:AI135"/>
    <mergeCell ref="AJ135:AM135"/>
    <mergeCell ref="AN135:AQ135"/>
    <mergeCell ref="T134:W134"/>
    <mergeCell ref="X134:AA134"/>
    <mergeCell ref="AB134:AE134"/>
    <mergeCell ref="AF134:AI134"/>
    <mergeCell ref="AJ134:AM134"/>
    <mergeCell ref="AN134:AQ134"/>
    <mergeCell ref="BD132:BG132"/>
    <mergeCell ref="BH132:BK132"/>
    <mergeCell ref="BL132:BO132"/>
    <mergeCell ref="AR133:AU133"/>
    <mergeCell ref="AV133:AY133"/>
    <mergeCell ref="AZ133:BC133"/>
    <mergeCell ref="BD133:BG133"/>
    <mergeCell ref="BH133:BK133"/>
    <mergeCell ref="BL133:BO133"/>
    <mergeCell ref="AR134:AU134"/>
    <mergeCell ref="AV134:AY134"/>
    <mergeCell ref="AZ134:BC134"/>
    <mergeCell ref="BD134:BG134"/>
    <mergeCell ref="BH134:BK134"/>
    <mergeCell ref="BL134:BO134"/>
    <mergeCell ref="C133:M133"/>
    <mergeCell ref="N133:P133"/>
    <mergeCell ref="Q133:S133"/>
    <mergeCell ref="T133:W133"/>
    <mergeCell ref="X133:AA133"/>
    <mergeCell ref="AB133:AE133"/>
    <mergeCell ref="AF133:AI133"/>
    <mergeCell ref="AJ133:AM133"/>
    <mergeCell ref="AN133:AQ133"/>
    <mergeCell ref="N131:S131"/>
    <mergeCell ref="T131:W131"/>
    <mergeCell ref="AV131:BC131"/>
    <mergeCell ref="C132:M132"/>
    <mergeCell ref="N132:P132"/>
    <mergeCell ref="Q132:S132"/>
    <mergeCell ref="T132:W132"/>
    <mergeCell ref="X132:AA132"/>
    <mergeCell ref="AB132:AE132"/>
    <mergeCell ref="AF132:AI132"/>
    <mergeCell ref="AJ132:AM132"/>
    <mergeCell ref="AN132:AQ132"/>
    <mergeCell ref="AR132:AU132"/>
    <mergeCell ref="AV132:AY132"/>
    <mergeCell ref="AZ132:BC132"/>
    <mergeCell ref="N125:S125"/>
    <mergeCell ref="T125:W125"/>
    <mergeCell ref="AN125:AY125"/>
    <mergeCell ref="C126:M126"/>
    <mergeCell ref="AF127:AI127"/>
    <mergeCell ref="AJ127:AM127"/>
    <mergeCell ref="AN127:AQ127"/>
    <mergeCell ref="AZ128:BC128"/>
    <mergeCell ref="C130:M130"/>
    <mergeCell ref="AR127:AY127"/>
    <mergeCell ref="C128:M128"/>
    <mergeCell ref="N128:P128"/>
    <mergeCell ref="Q128:S128"/>
    <mergeCell ref="T128:W128"/>
    <mergeCell ref="X128:AA128"/>
    <mergeCell ref="AB128:AE128"/>
    <mergeCell ref="AF128:AI128"/>
    <mergeCell ref="AJ128:AM128"/>
    <mergeCell ref="AN128:AQ128"/>
    <mergeCell ref="AR128:AY128"/>
    <mergeCell ref="C127:M127"/>
    <mergeCell ref="N127:P127"/>
    <mergeCell ref="Q127:S127"/>
    <mergeCell ref="T127:W127"/>
    <mergeCell ref="X127:AA127"/>
    <mergeCell ref="AB127:AE127"/>
    <mergeCell ref="X126:AA126"/>
    <mergeCell ref="AB126:AE126"/>
    <mergeCell ref="AF126:AI126"/>
    <mergeCell ref="AJ126:AM126"/>
    <mergeCell ref="AN126:AQ126"/>
    <mergeCell ref="AR126:AY126"/>
    <mergeCell ref="AJ123:AM123"/>
    <mergeCell ref="AN123:AQ123"/>
    <mergeCell ref="X123:AA123"/>
    <mergeCell ref="AB123:AE123"/>
    <mergeCell ref="AF123:AI123"/>
    <mergeCell ref="AF121:AI121"/>
    <mergeCell ref="AJ121:AM121"/>
    <mergeCell ref="AN121:AQ121"/>
    <mergeCell ref="AR121:AU121"/>
    <mergeCell ref="AV121:AY121"/>
    <mergeCell ref="X122:AA122"/>
    <mergeCell ref="AB122:AE122"/>
    <mergeCell ref="AF122:AI122"/>
    <mergeCell ref="AJ122:AM122"/>
    <mergeCell ref="AN122:AQ122"/>
    <mergeCell ref="AZ121:BC121"/>
    <mergeCell ref="BD121:BG121"/>
    <mergeCell ref="AR122:AU122"/>
    <mergeCell ref="AV122:AY122"/>
    <mergeCell ref="AZ122:BC122"/>
    <mergeCell ref="BD122:BG122"/>
    <mergeCell ref="AR123:AU123"/>
    <mergeCell ref="AV123:AY123"/>
    <mergeCell ref="AZ123:BC123"/>
    <mergeCell ref="BD123:BG123"/>
    <mergeCell ref="N121:P121"/>
    <mergeCell ref="Q121:S121"/>
    <mergeCell ref="T121:W121"/>
    <mergeCell ref="X121:AA121"/>
    <mergeCell ref="AB121:AE121"/>
    <mergeCell ref="AM81:AO81"/>
    <mergeCell ref="AP81:AR81"/>
    <mergeCell ref="AS81:AU81"/>
    <mergeCell ref="AV81:AX81"/>
    <mergeCell ref="V104:AA104"/>
    <mergeCell ref="V105:AA105"/>
    <mergeCell ref="V106:AA106"/>
    <mergeCell ref="V107:AA107"/>
    <mergeCell ref="V108:AA108"/>
    <mergeCell ref="V109:AA109"/>
    <mergeCell ref="V110:AA110"/>
    <mergeCell ref="V111:AA111"/>
    <mergeCell ref="V112:AA112"/>
    <mergeCell ref="V95:AA95"/>
    <mergeCell ref="V96:AA96"/>
    <mergeCell ref="V97:AA97"/>
    <mergeCell ref="V98:AA98"/>
    <mergeCell ref="V99:AA99"/>
    <mergeCell ref="V100:AA100"/>
    <mergeCell ref="AY81:BA81"/>
    <mergeCell ref="BB81:BD81"/>
    <mergeCell ref="BE81:BF81"/>
    <mergeCell ref="C85:L85"/>
    <mergeCell ref="M85:BA85"/>
    <mergeCell ref="D81:L81"/>
    <mergeCell ref="M81:Q81"/>
    <mergeCell ref="R81:V81"/>
    <mergeCell ref="W81:X81"/>
    <mergeCell ref="Y81:Z81"/>
    <mergeCell ref="AA81:AC81"/>
    <mergeCell ref="AD81:AF81"/>
    <mergeCell ref="AG81:AI81"/>
    <mergeCell ref="AJ81:AL81"/>
    <mergeCell ref="BE79:BF79"/>
    <mergeCell ref="D80:L80"/>
    <mergeCell ref="M80:Q80"/>
    <mergeCell ref="R80:V80"/>
    <mergeCell ref="W80:X80"/>
    <mergeCell ref="Y80:Z80"/>
    <mergeCell ref="AA80:AC80"/>
    <mergeCell ref="AD80:AF80"/>
    <mergeCell ref="AG80:AI80"/>
    <mergeCell ref="AJ80:AL80"/>
    <mergeCell ref="AM80:AO80"/>
    <mergeCell ref="AP80:AR80"/>
    <mergeCell ref="AS80:AU80"/>
    <mergeCell ref="AV80:AX80"/>
    <mergeCell ref="AY80:BA80"/>
    <mergeCell ref="BB80:BD80"/>
    <mergeCell ref="BE80:BF80"/>
    <mergeCell ref="AY78:BD78"/>
    <mergeCell ref="B79:C79"/>
    <mergeCell ref="D79:L79"/>
    <mergeCell ref="M79:Q79"/>
    <mergeCell ref="R79:V79"/>
    <mergeCell ref="W79:X79"/>
    <mergeCell ref="Y79:Z79"/>
    <mergeCell ref="AA79:AC79"/>
    <mergeCell ref="AD79:AF79"/>
    <mergeCell ref="AG79:AI79"/>
    <mergeCell ref="AJ79:AL79"/>
    <mergeCell ref="AM79:AO79"/>
    <mergeCell ref="AP79:AR79"/>
    <mergeCell ref="AS79:AU79"/>
    <mergeCell ref="AV79:AX79"/>
    <mergeCell ref="AY79:BA79"/>
    <mergeCell ref="BB79:BD79"/>
    <mergeCell ref="D75:L75"/>
    <mergeCell ref="M75:V75"/>
    <mergeCell ref="W75:AF75"/>
    <mergeCell ref="AG75:AP75"/>
    <mergeCell ref="D76:L76"/>
    <mergeCell ref="M76:V76"/>
    <mergeCell ref="W76:AF76"/>
    <mergeCell ref="AG76:AP76"/>
    <mergeCell ref="AA78:AF78"/>
    <mergeCell ref="AG78:AL78"/>
    <mergeCell ref="AM78:AR78"/>
    <mergeCell ref="AM71:AO71"/>
    <mergeCell ref="AP71:AR71"/>
    <mergeCell ref="AS71:AU71"/>
    <mergeCell ref="AV71:AX71"/>
    <mergeCell ref="AY71:BA71"/>
    <mergeCell ref="BB71:BD71"/>
    <mergeCell ref="BE71:BF71"/>
    <mergeCell ref="B74:C74"/>
    <mergeCell ref="D74:L74"/>
    <mergeCell ref="M74:V74"/>
    <mergeCell ref="W74:AF74"/>
    <mergeCell ref="AG74:AP74"/>
    <mergeCell ref="D71:L71"/>
    <mergeCell ref="M71:Q71"/>
    <mergeCell ref="R71:S71"/>
    <mergeCell ref="T71:U71"/>
    <mergeCell ref="V71:Z71"/>
    <mergeCell ref="AA71:AC71"/>
    <mergeCell ref="AD71:AF71"/>
    <mergeCell ref="AG71:AI71"/>
    <mergeCell ref="AJ71:AL71"/>
    <mergeCell ref="BB69:BD69"/>
    <mergeCell ref="BE69:BF69"/>
    <mergeCell ref="D70:L70"/>
    <mergeCell ref="M70:Q70"/>
    <mergeCell ref="R70:S70"/>
    <mergeCell ref="T70:U70"/>
    <mergeCell ref="V70:Z70"/>
    <mergeCell ref="AA70:AC70"/>
    <mergeCell ref="AD70:AF70"/>
    <mergeCell ref="AG70:AI70"/>
    <mergeCell ref="AJ70:AL70"/>
    <mergeCell ref="AM70:AO70"/>
    <mergeCell ref="AP70:AR70"/>
    <mergeCell ref="AS70:AU70"/>
    <mergeCell ref="AV70:AX70"/>
    <mergeCell ref="AY70:BA70"/>
    <mergeCell ref="BB70:BD70"/>
    <mergeCell ref="BE70:BF70"/>
    <mergeCell ref="C59:L59"/>
    <mergeCell ref="M59:BA59"/>
    <mergeCell ref="C68:Z68"/>
    <mergeCell ref="AA68:AF68"/>
    <mergeCell ref="AG68:AL68"/>
    <mergeCell ref="AM68:AR68"/>
    <mergeCell ref="AS68:AX68"/>
    <mergeCell ref="B69:C69"/>
    <mergeCell ref="D69:L69"/>
    <mergeCell ref="M69:Q69"/>
    <mergeCell ref="R69:S69"/>
    <mergeCell ref="T69:U69"/>
    <mergeCell ref="V69:Z69"/>
    <mergeCell ref="AA69:AC69"/>
    <mergeCell ref="AD69:AF69"/>
    <mergeCell ref="AG69:AI69"/>
    <mergeCell ref="AJ69:AL69"/>
    <mergeCell ref="AM69:AO69"/>
    <mergeCell ref="AP69:AR69"/>
    <mergeCell ref="AS69:AU69"/>
    <mergeCell ref="AV69:AX69"/>
    <mergeCell ref="AY69:BA69"/>
    <mergeCell ref="AP55:AR55"/>
    <mergeCell ref="AS55:AU55"/>
    <mergeCell ref="AV55:AX55"/>
    <mergeCell ref="AY55:BA55"/>
    <mergeCell ref="BB55:BD55"/>
    <mergeCell ref="BE55:BF55"/>
    <mergeCell ref="D54:L54"/>
    <mergeCell ref="M54:Q54"/>
    <mergeCell ref="R54:V54"/>
    <mergeCell ref="W54:Z54"/>
    <mergeCell ref="AA54:AC54"/>
    <mergeCell ref="AD54:AF54"/>
    <mergeCell ref="AG54:AI54"/>
    <mergeCell ref="D55:L55"/>
    <mergeCell ref="M55:Q55"/>
    <mergeCell ref="R55:V55"/>
    <mergeCell ref="W55:Z55"/>
    <mergeCell ref="AA55:AC55"/>
    <mergeCell ref="AD55:AF55"/>
    <mergeCell ref="AG55:AI55"/>
    <mergeCell ref="AJ55:AL55"/>
    <mergeCell ref="AM55:AO55"/>
    <mergeCell ref="AJ54:AL54"/>
    <mergeCell ref="AM54:AO54"/>
    <mergeCell ref="D53:L53"/>
    <mergeCell ref="M53:Q53"/>
    <mergeCell ref="R53:V53"/>
    <mergeCell ref="W53:Z53"/>
    <mergeCell ref="AA53:AC53"/>
    <mergeCell ref="AD53:AF53"/>
    <mergeCell ref="AG53:AI53"/>
    <mergeCell ref="AJ53:AL53"/>
    <mergeCell ref="AM53:AO53"/>
    <mergeCell ref="AP54:AR54"/>
    <mergeCell ref="AS54:AU54"/>
    <mergeCell ref="AV54:AX54"/>
    <mergeCell ref="AY54:BA54"/>
    <mergeCell ref="BB54:BD54"/>
    <mergeCell ref="BE54:BF54"/>
    <mergeCell ref="AA51:AF51"/>
    <mergeCell ref="AG51:AL51"/>
    <mergeCell ref="AM51:AR51"/>
    <mergeCell ref="AY51:BD51"/>
    <mergeCell ref="AM52:AO52"/>
    <mergeCell ref="AP52:AR52"/>
    <mergeCell ref="AS52:AU52"/>
    <mergeCell ref="AV52:AX52"/>
    <mergeCell ref="AY52:BA52"/>
    <mergeCell ref="BB52:BD52"/>
    <mergeCell ref="BE52:BF52"/>
    <mergeCell ref="AP53:AR53"/>
    <mergeCell ref="AS53:AU53"/>
    <mergeCell ref="AV53:AX53"/>
    <mergeCell ref="AY53:BA53"/>
    <mergeCell ref="BB53:BD53"/>
    <mergeCell ref="BE53:BF53"/>
    <mergeCell ref="B52:C52"/>
    <mergeCell ref="D52:L52"/>
    <mergeCell ref="M52:Q52"/>
    <mergeCell ref="R52:V52"/>
    <mergeCell ref="W52:Z52"/>
    <mergeCell ref="AA52:AC52"/>
    <mergeCell ref="AD52:AF52"/>
    <mergeCell ref="AG52:AI52"/>
    <mergeCell ref="AJ52:AL52"/>
    <mergeCell ref="D46:H46"/>
    <mergeCell ref="I46:L46"/>
    <mergeCell ref="M46:Q46"/>
    <mergeCell ref="R46:V46"/>
    <mergeCell ref="W46:Z46"/>
    <mergeCell ref="AA46:AE46"/>
    <mergeCell ref="AF46:AH46"/>
    <mergeCell ref="D47:H47"/>
    <mergeCell ref="I47:L47"/>
    <mergeCell ref="M47:Q47"/>
    <mergeCell ref="R47:V47"/>
    <mergeCell ref="W47:Z47"/>
    <mergeCell ref="AA47:AE47"/>
    <mergeCell ref="AF47:AH47"/>
    <mergeCell ref="D44:H44"/>
    <mergeCell ref="I44:L44"/>
    <mergeCell ref="M44:Q44"/>
    <mergeCell ref="R44:V44"/>
    <mergeCell ref="W44:Z44"/>
    <mergeCell ref="AA44:AE44"/>
    <mergeCell ref="AF44:AH44"/>
    <mergeCell ref="D45:H45"/>
    <mergeCell ref="I45:L45"/>
    <mergeCell ref="M45:Q45"/>
    <mergeCell ref="R45:V45"/>
    <mergeCell ref="W45:Z45"/>
    <mergeCell ref="AA45:AE45"/>
    <mergeCell ref="AF45:AH45"/>
    <mergeCell ref="B42:C42"/>
    <mergeCell ref="D42:H42"/>
    <mergeCell ref="I42:L42"/>
    <mergeCell ref="M42:Q42"/>
    <mergeCell ref="R42:V42"/>
    <mergeCell ref="W42:Z42"/>
    <mergeCell ref="AA42:AE42"/>
    <mergeCell ref="AF42:AH42"/>
    <mergeCell ref="D43:H43"/>
    <mergeCell ref="I43:L43"/>
    <mergeCell ref="M43:Q43"/>
    <mergeCell ref="R43:V43"/>
    <mergeCell ref="W43:Z43"/>
    <mergeCell ref="AA43:AE43"/>
    <mergeCell ref="AF43:AH43"/>
    <mergeCell ref="C37:E37"/>
    <mergeCell ref="F37:I37"/>
    <mergeCell ref="J37:M37"/>
    <mergeCell ref="N37:O37"/>
    <mergeCell ref="P37:R37"/>
    <mergeCell ref="AC37:AE37"/>
    <mergeCell ref="AF37:AH37"/>
    <mergeCell ref="AI37:AK37"/>
    <mergeCell ref="C38:E38"/>
    <mergeCell ref="F38:I38"/>
    <mergeCell ref="J38:M38"/>
    <mergeCell ref="N38:O38"/>
    <mergeCell ref="P38:R38"/>
    <mergeCell ref="U35:AB35"/>
    <mergeCell ref="AC35:AE35"/>
    <mergeCell ref="AF35:AH35"/>
    <mergeCell ref="AI35:AK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X33:Z33"/>
    <mergeCell ref="AA33:AC33"/>
    <mergeCell ref="U30:W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29:E29"/>
    <mergeCell ref="F29:I29"/>
    <mergeCell ref="J29:M29"/>
    <mergeCell ref="N29:O29"/>
    <mergeCell ref="P29:R29"/>
    <mergeCell ref="C30:E30"/>
    <mergeCell ref="F30:I30"/>
    <mergeCell ref="J30:M30"/>
    <mergeCell ref="N30:O30"/>
    <mergeCell ref="P30:R30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B13:S13"/>
    <mergeCell ref="T13:X13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8:E8"/>
    <mergeCell ref="F8:X8"/>
    <mergeCell ref="AA8:AF8"/>
    <mergeCell ref="AG8:AX8"/>
    <mergeCell ref="AA9:AF9"/>
    <mergeCell ref="AG9:AX9"/>
    <mergeCell ref="AA10:AF10"/>
    <mergeCell ref="AG10:AX10"/>
    <mergeCell ref="B12:S12"/>
    <mergeCell ref="T12:X1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G7:AX7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</mergeCells>
  <phoneticPr fontId="2"/>
  <dataValidations count="5">
    <dataValidation type="list" allowBlank="1" showInputMessage="1" showErrorMessage="1" sqref="T12:X12">
      <formula1>$BC$12:$BC$13</formula1>
    </dataValidation>
    <dataValidation type="list" allowBlank="1" showInputMessage="1" showErrorMessage="1" sqref="P18:R37">
      <formula1>$U$31:$U$33</formula1>
    </dataValidation>
    <dataValidation type="list" allowBlank="1" showInputMessage="1" showErrorMessage="1" sqref="V70:Z71">
      <formula1>$BI$43:$BI$44</formula1>
    </dataValidation>
    <dataValidation type="list" allowBlank="1" showInputMessage="1" showErrorMessage="1" sqref="M76:V76">
      <formula1>$AZ$49:$AZ$50</formula1>
    </dataValidation>
    <dataValidation type="list" allowBlank="1" showInputMessage="1" showErrorMessage="1" sqref="M75:V75">
      <formula1>$AZ$75:$AZ$76</formula1>
    </dataValidation>
  </dataValidations>
  <pageMargins left="0.7" right="0.7" top="0.75" bottom="0.75" header="0.3" footer="0.3"/>
  <pageSetup paperSize="9" scale="65" orientation="landscape" r:id="rId1"/>
  <rowBreaks count="1" manualBreakCount="1">
    <brk id="56" max="6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0"/>
  <sheetViews>
    <sheetView view="pageBreakPreview" topLeftCell="G52" zoomScale="89" zoomScaleSheetLayoutView="89" workbookViewId="0">
      <selection activeCell="Q92" sqref="Q92:W92"/>
    </sheetView>
  </sheetViews>
  <sheetFormatPr defaultColWidth="2.5" defaultRowHeight="15" customHeight="1" x14ac:dyDescent="0.4"/>
  <cols>
    <col min="1" max="2" width="2.5" style="34"/>
    <col min="3" max="3" width="3" style="34" bestFit="1" customWidth="1"/>
    <col min="4" max="4" width="5.25" style="34" bestFit="1" customWidth="1"/>
    <col min="5" max="22" width="2.5" style="34"/>
    <col min="23" max="23" width="4.375" style="34" customWidth="1"/>
    <col min="24" max="27" width="2.5" style="34"/>
    <col min="28" max="28" width="3" style="34" bestFit="1" customWidth="1"/>
    <col min="29" max="16384" width="2.5" style="34"/>
  </cols>
  <sheetData>
    <row r="1" spans="1:54" ht="15" customHeight="1" x14ac:dyDescent="0.4">
      <c r="B1" s="397" t="s">
        <v>211</v>
      </c>
      <c r="C1" s="397"/>
      <c r="D1" s="397"/>
      <c r="E1" s="397"/>
      <c r="F1" s="47"/>
      <c r="BB1" s="93"/>
    </row>
    <row r="2" spans="1:54" ht="22.5" customHeight="1" x14ac:dyDescent="0.4">
      <c r="B2" s="398" t="s">
        <v>240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398"/>
      <c r="AQ2" s="398"/>
      <c r="AR2" s="398"/>
      <c r="AS2" s="398"/>
      <c r="AT2" s="398"/>
      <c r="AU2" s="398"/>
      <c r="AV2" s="398"/>
      <c r="AW2" s="398"/>
      <c r="AX2" s="398"/>
      <c r="AY2" s="398"/>
      <c r="AZ2" s="398"/>
      <c r="BA2" s="398"/>
      <c r="BB2" s="398"/>
    </row>
    <row r="3" spans="1:54" ht="4.5" customHeight="1" x14ac:dyDescent="0.4">
      <c r="BB3" s="93"/>
    </row>
    <row r="4" spans="1:54" s="35" customFormat="1" ht="13.5" customHeight="1" x14ac:dyDescent="0.4">
      <c r="B4" s="38" t="s">
        <v>29</v>
      </c>
    </row>
    <row r="5" spans="1:54" s="35" customFormat="1" ht="4.5" customHeight="1" x14ac:dyDescent="0.4">
      <c r="B5" s="34"/>
    </row>
    <row r="6" spans="1:54" ht="13.5" customHeight="1" x14ac:dyDescent="0.4">
      <c r="C6" s="399" t="s">
        <v>51</v>
      </c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1"/>
      <c r="X6" s="402" t="s">
        <v>74</v>
      </c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4"/>
      <c r="AJ6" s="402" t="s">
        <v>4</v>
      </c>
      <c r="AK6" s="403"/>
      <c r="AL6" s="403"/>
      <c r="AM6" s="404"/>
      <c r="AN6" s="402" t="s">
        <v>44</v>
      </c>
      <c r="AO6" s="403"/>
      <c r="AP6" s="403"/>
      <c r="AQ6" s="403"/>
      <c r="AR6" s="403"/>
      <c r="AS6" s="403"/>
      <c r="AT6" s="403"/>
      <c r="AU6" s="403"/>
      <c r="AV6" s="403"/>
      <c r="AW6" s="403"/>
      <c r="AX6" s="403"/>
      <c r="AY6" s="403"/>
      <c r="AZ6" s="403"/>
      <c r="BA6" s="415"/>
      <c r="BB6" s="93"/>
    </row>
    <row r="7" spans="1:54" ht="13.5" customHeight="1" x14ac:dyDescent="0.4">
      <c r="C7" s="405" t="s">
        <v>75</v>
      </c>
      <c r="D7" s="406"/>
      <c r="E7" s="406"/>
      <c r="F7" s="406"/>
      <c r="G7" s="406"/>
      <c r="H7" s="406"/>
      <c r="I7" s="406"/>
      <c r="J7" s="406"/>
      <c r="K7" s="406"/>
      <c r="L7" s="407"/>
      <c r="M7" s="408" t="s">
        <v>5</v>
      </c>
      <c r="N7" s="406"/>
      <c r="O7" s="406"/>
      <c r="P7" s="407"/>
      <c r="Q7" s="408" t="s">
        <v>35</v>
      </c>
      <c r="R7" s="406"/>
      <c r="S7" s="406"/>
      <c r="T7" s="406"/>
      <c r="U7" s="406"/>
      <c r="V7" s="406"/>
      <c r="W7" s="407"/>
      <c r="X7" s="409" t="s">
        <v>76</v>
      </c>
      <c r="Y7" s="410"/>
      <c r="Z7" s="410"/>
      <c r="AA7" s="411"/>
      <c r="AB7" s="412" t="s">
        <v>78</v>
      </c>
      <c r="AC7" s="413"/>
      <c r="AD7" s="413"/>
      <c r="AE7" s="414"/>
      <c r="AF7" s="412" t="s">
        <v>2</v>
      </c>
      <c r="AG7" s="413"/>
      <c r="AH7" s="413"/>
      <c r="AI7" s="414"/>
      <c r="AJ7" s="408"/>
      <c r="AK7" s="406"/>
      <c r="AL7" s="406"/>
      <c r="AM7" s="407"/>
      <c r="AN7" s="408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16"/>
      <c r="BB7" s="93"/>
    </row>
    <row r="8" spans="1:54" s="36" customFormat="1" ht="13.5" customHeight="1" x14ac:dyDescent="0.4">
      <c r="C8" s="417" t="s">
        <v>105</v>
      </c>
      <c r="D8" s="418"/>
      <c r="E8" s="418"/>
      <c r="F8" s="418"/>
      <c r="G8" s="418"/>
      <c r="H8" s="418"/>
      <c r="I8" s="418"/>
      <c r="J8" s="418"/>
      <c r="K8" s="418"/>
      <c r="L8" s="419"/>
      <c r="M8" s="420"/>
      <c r="N8" s="421"/>
      <c r="O8" s="421"/>
      <c r="P8" s="422"/>
      <c r="Q8" s="394"/>
      <c r="R8" s="395"/>
      <c r="S8" s="395"/>
      <c r="T8" s="395"/>
      <c r="U8" s="65"/>
      <c r="V8" s="423"/>
      <c r="W8" s="424"/>
      <c r="X8" s="425">
        <f>SUM(X9:AA18)</f>
        <v>2250000</v>
      </c>
      <c r="Y8" s="426"/>
      <c r="Z8" s="426"/>
      <c r="AA8" s="427"/>
      <c r="AB8" s="74"/>
      <c r="AC8" s="77"/>
      <c r="AD8" s="77"/>
      <c r="AE8" s="79"/>
      <c r="AF8" s="584"/>
      <c r="AG8" s="585"/>
      <c r="AH8" s="585"/>
      <c r="AI8" s="586"/>
      <c r="AJ8" s="428" t="str">
        <f>IF(ISNA(VLOOKUP(A8,入力シート!$B$43:$BF$44,47,FALSE)),"",VLOOKUP(A8,入力シート!$B$43:$BF$44,47,FALSE))</f>
        <v/>
      </c>
      <c r="AK8" s="429"/>
      <c r="AL8" s="429"/>
      <c r="AM8" s="79"/>
      <c r="AN8" s="430"/>
      <c r="AO8" s="431"/>
      <c r="AP8" s="431"/>
      <c r="AQ8" s="431"/>
      <c r="AR8" s="431"/>
      <c r="AS8" s="431"/>
      <c r="AT8" s="431"/>
      <c r="AU8" s="431"/>
      <c r="AV8" s="431"/>
      <c r="AW8" s="431"/>
      <c r="AX8" s="431"/>
      <c r="AY8" s="431"/>
      <c r="AZ8" s="431"/>
      <c r="BA8" s="432"/>
    </row>
    <row r="9" spans="1:54" s="36" customFormat="1" ht="13.5" customHeight="1" x14ac:dyDescent="0.4">
      <c r="A9" s="36">
        <v>1</v>
      </c>
      <c r="C9" s="39"/>
      <c r="D9" s="436" t="str">
        <f>IF(ISNA(VLOOKUP(A9,入力シート!$B$43:$BF$44,3,FALSE)),"",VLOOKUP(A9,入力シート!$B$43:$BF$44,3,FALSE))</f>
        <v>A</v>
      </c>
      <c r="E9" s="436"/>
      <c r="F9" s="436"/>
      <c r="G9" s="436"/>
      <c r="H9" s="436"/>
      <c r="I9" s="436"/>
      <c r="J9" s="436"/>
      <c r="K9" s="436"/>
      <c r="L9" s="437"/>
      <c r="M9" s="438">
        <f>IF(ISNA(VLOOKUP(A9,入力シート!$B$43:$BF$44,26,FALSE)),"",VLOOKUP(A9,入力シート!$B$43:$BF$44,26,FALSE))</f>
        <v>1050000</v>
      </c>
      <c r="N9" s="439"/>
      <c r="O9" s="439"/>
      <c r="P9" s="440"/>
      <c r="Q9" s="394">
        <f>IF(ISNA(VLOOKUP(A9,入力シート!$B$43:$BF$44,12,FALSE)),"",VLOOKUP(A9,入力シート!$B$43:$BF$44,12,FALSE))</f>
        <v>350000</v>
      </c>
      <c r="R9" s="395"/>
      <c r="S9" s="395"/>
      <c r="T9" s="395"/>
      <c r="U9" s="441" t="str">
        <f>IF(V9="","","×")</f>
        <v>×</v>
      </c>
      <c r="V9" s="442">
        <f>IF(ISNA(VLOOKUP(A9,入力シート!$B$43:$BF$44,22,FALSE)),"",VLOOKUP(A9,入力シート!$B$43:$BF$44,22,FALSE))</f>
        <v>3</v>
      </c>
      <c r="W9" s="443"/>
      <c r="X9" s="394">
        <f>IF($U$9="","",M9)</f>
        <v>1050000</v>
      </c>
      <c r="Y9" s="395"/>
      <c r="Z9" s="395"/>
      <c r="AA9" s="396"/>
      <c r="AB9" s="598"/>
      <c r="AC9" s="441"/>
      <c r="AD9" s="441"/>
      <c r="AE9" s="599"/>
      <c r="AF9" s="587"/>
      <c r="AG9" s="588"/>
      <c r="AH9" s="588"/>
      <c r="AI9" s="589"/>
      <c r="AJ9" s="433">
        <f>IF(ISNA(VLOOKUP(A9,入力シート!$B$43:$BF$44,31,FALSE)),"",VLOOKUP(A9,入力シート!$B$43:$BF$44,31,FALSE))</f>
        <v>44562</v>
      </c>
      <c r="AK9" s="434"/>
      <c r="AL9" s="434"/>
      <c r="AM9" s="86" t="s">
        <v>93</v>
      </c>
      <c r="AN9" s="444" t="str">
        <f>IF(AJ9="","","別紙「雇用計画書のとおり」")</f>
        <v>別紙「雇用計画書のとおり」</v>
      </c>
      <c r="AO9" s="444"/>
      <c r="AP9" s="444"/>
      <c r="AQ9" s="444"/>
      <c r="AR9" s="444"/>
      <c r="AS9" s="444"/>
      <c r="AT9" s="444"/>
      <c r="AU9" s="444"/>
      <c r="AV9" s="444"/>
      <c r="AW9" s="444"/>
      <c r="AX9" s="444"/>
      <c r="AY9" s="444"/>
      <c r="AZ9" s="444"/>
      <c r="BA9" s="445"/>
    </row>
    <row r="10" spans="1:54" s="36" customFormat="1" ht="13.5" customHeight="1" x14ac:dyDescent="0.4">
      <c r="C10" s="39"/>
      <c r="D10" s="436"/>
      <c r="E10" s="436"/>
      <c r="F10" s="436"/>
      <c r="G10" s="436"/>
      <c r="H10" s="436"/>
      <c r="I10" s="436"/>
      <c r="J10" s="436"/>
      <c r="K10" s="436"/>
      <c r="L10" s="437"/>
      <c r="M10" s="438"/>
      <c r="N10" s="439"/>
      <c r="O10" s="439"/>
      <c r="P10" s="440"/>
      <c r="Q10" s="394"/>
      <c r="R10" s="395"/>
      <c r="S10" s="395"/>
      <c r="T10" s="395"/>
      <c r="U10" s="441"/>
      <c r="V10" s="442"/>
      <c r="W10" s="443"/>
      <c r="X10" s="394"/>
      <c r="Y10" s="395"/>
      <c r="Z10" s="395"/>
      <c r="AA10" s="396"/>
      <c r="AB10" s="598"/>
      <c r="AC10" s="441"/>
      <c r="AD10" s="441"/>
      <c r="AE10" s="599"/>
      <c r="AF10" s="587"/>
      <c r="AG10" s="588"/>
      <c r="AH10" s="588"/>
      <c r="AI10" s="589"/>
      <c r="AJ10" s="83"/>
      <c r="AK10" s="429" t="str">
        <f>IF(AJ9="","","令和6年3月")</f>
        <v>令和6年3月</v>
      </c>
      <c r="AL10" s="429"/>
      <c r="AM10" s="435"/>
      <c r="AN10" s="444"/>
      <c r="AO10" s="444"/>
      <c r="AP10" s="444"/>
      <c r="AQ10" s="444"/>
      <c r="AR10" s="444"/>
      <c r="AS10" s="444"/>
      <c r="AT10" s="444"/>
      <c r="AU10" s="444"/>
      <c r="AV10" s="444"/>
      <c r="AW10" s="444"/>
      <c r="AX10" s="444"/>
      <c r="AY10" s="444"/>
      <c r="AZ10" s="444"/>
      <c r="BA10" s="445"/>
    </row>
    <row r="11" spans="1:54" s="36" customFormat="1" ht="13.5" customHeight="1" x14ac:dyDescent="0.4">
      <c r="A11" s="36">
        <v>2</v>
      </c>
      <c r="C11" s="39"/>
      <c r="D11" s="436" t="str">
        <f>IF(ISNA(VLOOKUP(A11,入力シート!$B$43:$BF$44,3,FALSE)),"",VLOOKUP(A11,入力シート!$B$43:$BF$44,3,FALSE))</f>
        <v>B</v>
      </c>
      <c r="E11" s="436"/>
      <c r="F11" s="436"/>
      <c r="G11" s="436"/>
      <c r="H11" s="436"/>
      <c r="I11" s="436"/>
      <c r="J11" s="436"/>
      <c r="K11" s="436"/>
      <c r="L11" s="437"/>
      <c r="M11" s="438">
        <f>IF(ISNA(VLOOKUP(A11,入力シート!$B$43:$BF$44,26,FALSE)),"",VLOOKUP(A11,入力シート!$B$43:$BF$44,26,FALSE))</f>
        <v>600000</v>
      </c>
      <c r="N11" s="439"/>
      <c r="O11" s="439"/>
      <c r="P11" s="440"/>
      <c r="Q11" s="394">
        <f>IF(ISNA(VLOOKUP(A11,入力シート!$B$43:$BF$44,12,FALSE)),"",VLOOKUP(A11,入力シート!$B$43:$BF$44,12,FALSE))</f>
        <v>300000</v>
      </c>
      <c r="R11" s="395"/>
      <c r="S11" s="395"/>
      <c r="T11" s="395"/>
      <c r="U11" s="441" t="str">
        <f>IF(V11="","","×")</f>
        <v>×</v>
      </c>
      <c r="V11" s="442">
        <f>IF(ISNA(VLOOKUP(A11,入力シート!$B$43:$BF$44,22,FALSE)),"",VLOOKUP(A11,入力シート!$B$43:$BF$44,22,FALSE))</f>
        <v>2</v>
      </c>
      <c r="W11" s="443"/>
      <c r="X11" s="394">
        <f>IF($U$11="","",M11)</f>
        <v>600000</v>
      </c>
      <c r="Y11" s="395"/>
      <c r="Z11" s="395"/>
      <c r="AA11" s="396"/>
      <c r="AB11" s="598"/>
      <c r="AC11" s="441"/>
      <c r="AD11" s="441"/>
      <c r="AE11" s="599"/>
      <c r="AF11" s="587"/>
      <c r="AG11" s="588"/>
      <c r="AH11" s="588"/>
      <c r="AI11" s="589"/>
      <c r="AJ11" s="433">
        <f>IF(ISNA(VLOOKUP(A11,入力シート!$B$43:$BF$47,31,FALSE)),"",VLOOKUP(A11,入力シート!$B$43:$BF$47,31,FALSE))</f>
        <v>44593</v>
      </c>
      <c r="AK11" s="434"/>
      <c r="AL11" s="434"/>
      <c r="AM11" s="86"/>
      <c r="AN11" s="444" t="str">
        <f>IF(AJ11="","","別紙「雇用計画書のとおり」")</f>
        <v>別紙「雇用計画書のとおり」</v>
      </c>
      <c r="AO11" s="444"/>
      <c r="AP11" s="444"/>
      <c r="AQ11" s="444"/>
      <c r="AR11" s="444"/>
      <c r="AS11" s="444"/>
      <c r="AT11" s="444"/>
      <c r="AU11" s="444"/>
      <c r="AV11" s="444"/>
      <c r="AW11" s="444"/>
      <c r="AX11" s="444"/>
      <c r="AY11" s="444"/>
      <c r="AZ11" s="444"/>
      <c r="BA11" s="445"/>
    </row>
    <row r="12" spans="1:54" s="36" customFormat="1" ht="13.5" customHeight="1" x14ac:dyDescent="0.4">
      <c r="C12" s="39"/>
      <c r="D12" s="436"/>
      <c r="E12" s="436"/>
      <c r="F12" s="436"/>
      <c r="G12" s="436"/>
      <c r="H12" s="436"/>
      <c r="I12" s="436"/>
      <c r="J12" s="436"/>
      <c r="K12" s="436"/>
      <c r="L12" s="437"/>
      <c r="M12" s="438"/>
      <c r="N12" s="439"/>
      <c r="O12" s="439"/>
      <c r="P12" s="440"/>
      <c r="Q12" s="394"/>
      <c r="R12" s="395"/>
      <c r="S12" s="395"/>
      <c r="T12" s="395"/>
      <c r="U12" s="441"/>
      <c r="V12" s="442"/>
      <c r="W12" s="443"/>
      <c r="X12" s="394"/>
      <c r="Y12" s="395"/>
      <c r="Z12" s="395"/>
      <c r="AA12" s="396"/>
      <c r="AB12" s="598"/>
      <c r="AC12" s="441"/>
      <c r="AD12" s="441"/>
      <c r="AE12" s="599"/>
      <c r="AF12" s="587"/>
      <c r="AG12" s="588"/>
      <c r="AH12" s="588"/>
      <c r="AI12" s="589"/>
      <c r="AJ12" s="83"/>
      <c r="AK12" s="429" t="str">
        <f>IF(AJ11="","","令和6年3月")</f>
        <v>令和6年3月</v>
      </c>
      <c r="AL12" s="429"/>
      <c r="AM12" s="435"/>
      <c r="AN12" s="444"/>
      <c r="AO12" s="444"/>
      <c r="AP12" s="444"/>
      <c r="AQ12" s="444"/>
      <c r="AR12" s="444"/>
      <c r="AS12" s="444"/>
      <c r="AT12" s="444"/>
      <c r="AU12" s="444"/>
      <c r="AV12" s="444"/>
      <c r="AW12" s="444"/>
      <c r="AX12" s="444"/>
      <c r="AY12" s="444"/>
      <c r="AZ12" s="444"/>
      <c r="BA12" s="445"/>
    </row>
    <row r="13" spans="1:54" s="36" customFormat="1" ht="13.5" customHeight="1" x14ac:dyDescent="0.4">
      <c r="A13" s="36">
        <v>3</v>
      </c>
      <c r="C13" s="39"/>
      <c r="D13" s="436" t="str">
        <f>IF(ISNA(VLOOKUP(A13,入力シート!$B$43:$BF$47,3,FALSE)),"",VLOOKUP(A13,入力シート!$B$43:$BF$47,3,FALSE))</f>
        <v>C</v>
      </c>
      <c r="E13" s="436"/>
      <c r="F13" s="436"/>
      <c r="G13" s="436"/>
      <c r="H13" s="436"/>
      <c r="I13" s="436"/>
      <c r="J13" s="436"/>
      <c r="K13" s="436"/>
      <c r="L13" s="437"/>
      <c r="M13" s="438">
        <f>IF(ISNA(VLOOKUP(A13,入力シート!$B$43:$BF$47,26,FALSE)),"",VLOOKUP(A13,入力シート!$B$43:$BF$47,26,FALSE))</f>
        <v>250000</v>
      </c>
      <c r="N13" s="439"/>
      <c r="O13" s="439"/>
      <c r="P13" s="440"/>
      <c r="Q13" s="394">
        <f>IF(ISNA(VLOOKUP(A13,入力シート!$B$43:$BF$47,12,FALSE)),"",VLOOKUP(A13,入力シート!$B$43:$BF$47,12,FALSE))</f>
        <v>250000</v>
      </c>
      <c r="R13" s="395"/>
      <c r="S13" s="395"/>
      <c r="T13" s="395"/>
      <c r="U13" s="441" t="str">
        <f>IF(V13="","","×")</f>
        <v>×</v>
      </c>
      <c r="V13" s="442">
        <f>IF(ISNA(VLOOKUP(A13,入力シート!$B$43:$BF$47,22,FALSE)),"",VLOOKUP(A13,入力シート!$B$43:$BF$47,22,FALSE))</f>
        <v>1</v>
      </c>
      <c r="W13" s="443"/>
      <c r="X13" s="394">
        <f>IF($U$13="","",M13)</f>
        <v>250000</v>
      </c>
      <c r="Y13" s="395"/>
      <c r="Z13" s="395"/>
      <c r="AA13" s="396"/>
      <c r="AB13" s="598"/>
      <c r="AC13" s="441"/>
      <c r="AD13" s="441"/>
      <c r="AE13" s="599"/>
      <c r="AF13" s="587"/>
      <c r="AG13" s="588"/>
      <c r="AH13" s="588"/>
      <c r="AI13" s="589"/>
      <c r="AJ13" s="433">
        <f>IF(ISNA(VLOOKUP(A13,入力シート!$B$43:$BF$47,31,FALSE)),"",VLOOKUP(A13,入力シート!$B$43:$BF$47,31,FALSE))</f>
        <v>44621</v>
      </c>
      <c r="AK13" s="434"/>
      <c r="AL13" s="434"/>
      <c r="AM13" s="86"/>
      <c r="AN13" s="444" t="str">
        <f>IF(AJ13="","","別紙「雇用計画書のとおり」")</f>
        <v>別紙「雇用計画書のとおり」</v>
      </c>
      <c r="AO13" s="444"/>
      <c r="AP13" s="444"/>
      <c r="AQ13" s="444"/>
      <c r="AR13" s="444"/>
      <c r="AS13" s="444"/>
      <c r="AT13" s="444"/>
      <c r="AU13" s="444"/>
      <c r="AV13" s="444"/>
      <c r="AW13" s="444"/>
      <c r="AX13" s="444"/>
      <c r="AY13" s="444"/>
      <c r="AZ13" s="444"/>
      <c r="BA13" s="445"/>
    </row>
    <row r="14" spans="1:54" s="36" customFormat="1" ht="13.5" customHeight="1" x14ac:dyDescent="0.4">
      <c r="C14" s="39"/>
      <c r="D14" s="436"/>
      <c r="E14" s="436"/>
      <c r="F14" s="436"/>
      <c r="G14" s="436"/>
      <c r="H14" s="436"/>
      <c r="I14" s="436"/>
      <c r="J14" s="436"/>
      <c r="K14" s="436"/>
      <c r="L14" s="437"/>
      <c r="M14" s="438"/>
      <c r="N14" s="439"/>
      <c r="O14" s="439"/>
      <c r="P14" s="440"/>
      <c r="Q14" s="394"/>
      <c r="R14" s="395"/>
      <c r="S14" s="395"/>
      <c r="T14" s="395"/>
      <c r="U14" s="441"/>
      <c r="V14" s="442"/>
      <c r="W14" s="443"/>
      <c r="X14" s="394"/>
      <c r="Y14" s="395"/>
      <c r="Z14" s="395"/>
      <c r="AA14" s="396"/>
      <c r="AB14" s="598"/>
      <c r="AC14" s="441"/>
      <c r="AD14" s="441"/>
      <c r="AE14" s="599"/>
      <c r="AF14" s="587"/>
      <c r="AG14" s="588"/>
      <c r="AH14" s="588"/>
      <c r="AI14" s="589"/>
      <c r="AJ14" s="83"/>
      <c r="AK14" s="429" t="str">
        <f>IF(AJ13="","","令和6年3月")</f>
        <v>令和6年3月</v>
      </c>
      <c r="AL14" s="429"/>
      <c r="AM14" s="435"/>
      <c r="AN14" s="444"/>
      <c r="AO14" s="444"/>
      <c r="AP14" s="444"/>
      <c r="AQ14" s="444"/>
      <c r="AR14" s="444"/>
      <c r="AS14" s="444"/>
      <c r="AT14" s="444"/>
      <c r="AU14" s="444"/>
      <c r="AV14" s="444"/>
      <c r="AW14" s="444"/>
      <c r="AX14" s="444"/>
      <c r="AY14" s="444"/>
      <c r="AZ14" s="444"/>
      <c r="BA14" s="445"/>
    </row>
    <row r="15" spans="1:54" s="36" customFormat="1" ht="13.5" customHeight="1" x14ac:dyDescent="0.4">
      <c r="A15" s="36">
        <v>4</v>
      </c>
      <c r="C15" s="39"/>
      <c r="D15" s="436" t="str">
        <f>IF(ISNA(VLOOKUP(A15,入力シート!$B$43:$BF$47,3,FALSE)),"",VLOOKUP(A15,入力シート!$B$43:$BF$47,3,FALSE))</f>
        <v>D</v>
      </c>
      <c r="E15" s="436"/>
      <c r="F15" s="436"/>
      <c r="G15" s="436"/>
      <c r="H15" s="436"/>
      <c r="I15" s="436"/>
      <c r="J15" s="436"/>
      <c r="K15" s="436"/>
      <c r="L15" s="437"/>
      <c r="M15" s="438">
        <f>IF(ISNA(VLOOKUP(A15,入力シート!$B$43:$BF$47,26,FALSE)),"",VLOOKUP(A15,入力シート!$B$43:$BF$47,26,FALSE))</f>
        <v>200000</v>
      </c>
      <c r="N15" s="439"/>
      <c r="O15" s="439"/>
      <c r="P15" s="440"/>
      <c r="Q15" s="394">
        <f>IF(ISNA(VLOOKUP(A15,入力シート!$B$43:$BF$47,12,FALSE)),"",VLOOKUP(A15,入力シート!$B$43:$BF$47,12,FALSE))</f>
        <v>200000</v>
      </c>
      <c r="R15" s="395"/>
      <c r="S15" s="395"/>
      <c r="T15" s="395"/>
      <c r="U15" s="441" t="str">
        <f>IF(V15="","","×")</f>
        <v>×</v>
      </c>
      <c r="V15" s="442">
        <f>IF(ISNA(VLOOKUP(A15,入力シート!$B$43:$BF$47,22,FALSE)),"",VLOOKUP(A15,入力シート!$B$43:$BF$47,22,FALSE))</f>
        <v>1</v>
      </c>
      <c r="W15" s="443"/>
      <c r="X15" s="394">
        <f>IF($U$15="","",M15)</f>
        <v>200000</v>
      </c>
      <c r="Y15" s="395"/>
      <c r="Z15" s="395"/>
      <c r="AA15" s="396"/>
      <c r="AB15" s="598"/>
      <c r="AC15" s="441"/>
      <c r="AD15" s="441"/>
      <c r="AE15" s="599"/>
      <c r="AF15" s="587"/>
      <c r="AG15" s="588"/>
      <c r="AH15" s="588"/>
      <c r="AI15" s="589"/>
      <c r="AJ15" s="433">
        <f>IF(ISNA(VLOOKUP(A15,入力シート!$B$43:$BF$47,31,FALSE)),"",VLOOKUP(A15,入力シート!$B$43:$BF$47,31,FALSE))</f>
        <v>44621</v>
      </c>
      <c r="AK15" s="434"/>
      <c r="AL15" s="434"/>
      <c r="AM15" s="86"/>
      <c r="AN15" s="444" t="str">
        <f>IF(AJ15="","","別紙「雇用計画書のとおり」")</f>
        <v>別紙「雇用計画書のとおり」</v>
      </c>
      <c r="AO15" s="444"/>
      <c r="AP15" s="444"/>
      <c r="AQ15" s="444"/>
      <c r="AR15" s="444"/>
      <c r="AS15" s="444"/>
      <c r="AT15" s="444"/>
      <c r="AU15" s="444"/>
      <c r="AV15" s="444"/>
      <c r="AW15" s="444"/>
      <c r="AX15" s="444"/>
      <c r="AY15" s="444"/>
      <c r="AZ15" s="444"/>
      <c r="BA15" s="445"/>
    </row>
    <row r="16" spans="1:54" s="36" customFormat="1" ht="13.5" customHeight="1" x14ac:dyDescent="0.4">
      <c r="C16" s="39"/>
      <c r="D16" s="436"/>
      <c r="E16" s="436"/>
      <c r="F16" s="436"/>
      <c r="G16" s="436"/>
      <c r="H16" s="436"/>
      <c r="I16" s="436"/>
      <c r="J16" s="436"/>
      <c r="K16" s="436"/>
      <c r="L16" s="437"/>
      <c r="M16" s="438"/>
      <c r="N16" s="439"/>
      <c r="O16" s="439"/>
      <c r="P16" s="440"/>
      <c r="Q16" s="394"/>
      <c r="R16" s="395"/>
      <c r="S16" s="395"/>
      <c r="T16" s="395"/>
      <c r="U16" s="441"/>
      <c r="V16" s="442"/>
      <c r="W16" s="443"/>
      <c r="X16" s="394"/>
      <c r="Y16" s="395"/>
      <c r="Z16" s="395"/>
      <c r="AA16" s="396"/>
      <c r="AB16" s="598"/>
      <c r="AC16" s="441"/>
      <c r="AD16" s="441"/>
      <c r="AE16" s="599"/>
      <c r="AF16" s="587"/>
      <c r="AG16" s="588"/>
      <c r="AH16" s="588"/>
      <c r="AI16" s="589"/>
      <c r="AJ16" s="83"/>
      <c r="AK16" s="429" t="str">
        <f>IF(AJ15="","","令和6年3月")</f>
        <v>令和6年3月</v>
      </c>
      <c r="AL16" s="429"/>
      <c r="AM16" s="435"/>
      <c r="AN16" s="444"/>
      <c r="AO16" s="444"/>
      <c r="AP16" s="444"/>
      <c r="AQ16" s="444"/>
      <c r="AR16" s="444"/>
      <c r="AS16" s="444"/>
      <c r="AT16" s="444"/>
      <c r="AU16" s="444"/>
      <c r="AV16" s="444"/>
      <c r="AW16" s="444"/>
      <c r="AX16" s="444"/>
      <c r="AY16" s="444"/>
      <c r="AZ16" s="444"/>
      <c r="BA16" s="445"/>
    </row>
    <row r="17" spans="1:53" s="36" customFormat="1" ht="13.5" customHeight="1" x14ac:dyDescent="0.4">
      <c r="A17" s="36">
        <v>5</v>
      </c>
      <c r="C17" s="39"/>
      <c r="D17" s="436" t="str">
        <f>IF(ISNA(VLOOKUP(A17,入力シート!$B$43:$BF$47,3,FALSE)),"",VLOOKUP(A17,入力シート!$B$43:$BF$47,3,FALSE))</f>
        <v>E</v>
      </c>
      <c r="E17" s="436"/>
      <c r="F17" s="436"/>
      <c r="G17" s="436"/>
      <c r="H17" s="436"/>
      <c r="I17" s="436"/>
      <c r="J17" s="436"/>
      <c r="K17" s="436"/>
      <c r="L17" s="437"/>
      <c r="M17" s="438">
        <f>IF(ISNA(VLOOKUP(A17,入力シート!$B$43:$BF$47,26,FALSE)),"",VLOOKUP(A17,入力シート!$B$43:$BF$47,26,FALSE))</f>
        <v>150000</v>
      </c>
      <c r="N17" s="439"/>
      <c r="O17" s="439"/>
      <c r="P17" s="440"/>
      <c r="Q17" s="394">
        <f>IF(ISNA(VLOOKUP(A17,入力シート!$B$43:$BF$47,12,FALSE)),"",VLOOKUP(A17,入力シート!$B$43:$BF$47,12,FALSE))</f>
        <v>150000</v>
      </c>
      <c r="R17" s="395"/>
      <c r="S17" s="395"/>
      <c r="T17" s="395"/>
      <c r="U17" s="441" t="str">
        <f>IF(V17="","","×")</f>
        <v>×</v>
      </c>
      <c r="V17" s="442">
        <f>IF(ISNA(VLOOKUP(A17,入力シート!$B$43:$BF$47,22,FALSE)),"",VLOOKUP(A17,入力シート!$B$43:$BF$47,22,FALSE))</f>
        <v>1</v>
      </c>
      <c r="W17" s="443"/>
      <c r="X17" s="394">
        <f>IF($U$17="","",M17)</f>
        <v>150000</v>
      </c>
      <c r="Y17" s="395"/>
      <c r="Z17" s="395"/>
      <c r="AA17" s="396"/>
      <c r="AB17" s="598"/>
      <c r="AC17" s="441"/>
      <c r="AD17" s="441"/>
      <c r="AE17" s="599"/>
      <c r="AF17" s="587"/>
      <c r="AG17" s="588"/>
      <c r="AH17" s="588"/>
      <c r="AI17" s="589"/>
      <c r="AJ17" s="433">
        <f>IF(ISNA(VLOOKUP(A17,入力シート!$B$43:$BF$47,31,FALSE)),"",VLOOKUP(A17,入力シート!$B$43:$BF$47,31,FALSE))</f>
        <v>44621</v>
      </c>
      <c r="AK17" s="434"/>
      <c r="AL17" s="434"/>
      <c r="AM17" s="87"/>
      <c r="AN17" s="444" t="str">
        <f>IF(AJ17="","","別紙「雇用計画書のとおり」")</f>
        <v>別紙「雇用計画書のとおり」</v>
      </c>
      <c r="AO17" s="444"/>
      <c r="AP17" s="444"/>
      <c r="AQ17" s="444"/>
      <c r="AR17" s="444"/>
      <c r="AS17" s="444"/>
      <c r="AT17" s="444"/>
      <c r="AU17" s="444"/>
      <c r="AV17" s="444"/>
      <c r="AW17" s="444"/>
      <c r="AX17" s="444"/>
      <c r="AY17" s="444"/>
      <c r="AZ17" s="444"/>
      <c r="BA17" s="445"/>
    </row>
    <row r="18" spans="1:53" s="36" customFormat="1" ht="13.5" customHeight="1" x14ac:dyDescent="0.4">
      <c r="C18" s="39"/>
      <c r="D18" s="436"/>
      <c r="E18" s="436"/>
      <c r="F18" s="436"/>
      <c r="G18" s="436"/>
      <c r="H18" s="436"/>
      <c r="I18" s="436"/>
      <c r="J18" s="436"/>
      <c r="K18" s="436"/>
      <c r="L18" s="437"/>
      <c r="M18" s="438"/>
      <c r="N18" s="439"/>
      <c r="O18" s="439"/>
      <c r="P18" s="440"/>
      <c r="Q18" s="394"/>
      <c r="R18" s="395"/>
      <c r="S18" s="395"/>
      <c r="T18" s="395"/>
      <c r="U18" s="441"/>
      <c r="V18" s="442"/>
      <c r="W18" s="443"/>
      <c r="X18" s="394"/>
      <c r="Y18" s="395"/>
      <c r="Z18" s="395"/>
      <c r="AA18" s="396"/>
      <c r="AB18" s="598"/>
      <c r="AC18" s="441"/>
      <c r="AD18" s="441"/>
      <c r="AE18" s="599"/>
      <c r="AF18" s="587"/>
      <c r="AG18" s="588"/>
      <c r="AH18" s="588"/>
      <c r="AI18" s="589"/>
      <c r="AJ18" s="83"/>
      <c r="AK18" s="429" t="str">
        <f>IF(AJ17="","","令和6年3月")</f>
        <v>令和6年3月</v>
      </c>
      <c r="AL18" s="429"/>
      <c r="AM18" s="435"/>
      <c r="AN18" s="444"/>
      <c r="AO18" s="444"/>
      <c r="AP18" s="444"/>
      <c r="AQ18" s="444"/>
      <c r="AR18" s="444"/>
      <c r="AS18" s="444"/>
      <c r="AT18" s="444"/>
      <c r="AU18" s="444"/>
      <c r="AV18" s="444"/>
      <c r="AW18" s="444"/>
      <c r="AX18" s="444"/>
      <c r="AY18" s="444"/>
      <c r="AZ18" s="444"/>
      <c r="BA18" s="445"/>
    </row>
    <row r="19" spans="1:53" s="36" customFormat="1" ht="13.5" customHeight="1" x14ac:dyDescent="0.4">
      <c r="C19" s="39"/>
      <c r="D19" s="44"/>
      <c r="E19" s="44"/>
      <c r="F19" s="44"/>
      <c r="G19" s="44"/>
      <c r="H19" s="44"/>
      <c r="I19" s="44"/>
      <c r="J19" s="44"/>
      <c r="K19" s="44"/>
      <c r="L19" s="49"/>
      <c r="M19" s="51"/>
      <c r="N19" s="53"/>
      <c r="O19" s="53"/>
      <c r="P19" s="54"/>
      <c r="Q19" s="58"/>
      <c r="R19" s="63"/>
      <c r="S19" s="63"/>
      <c r="T19" s="63"/>
      <c r="U19" s="66"/>
      <c r="V19" s="67"/>
      <c r="W19" s="68"/>
      <c r="X19" s="58"/>
      <c r="Y19" s="63"/>
      <c r="Z19" s="63"/>
      <c r="AA19" s="73"/>
      <c r="AB19" s="75"/>
      <c r="AC19" s="65"/>
      <c r="AD19" s="65"/>
      <c r="AE19" s="80"/>
      <c r="AF19" s="587"/>
      <c r="AG19" s="588"/>
      <c r="AH19" s="588"/>
      <c r="AI19" s="589"/>
      <c r="AJ19" s="83"/>
      <c r="AK19" s="85"/>
      <c r="AL19" s="85"/>
      <c r="AM19" s="87"/>
      <c r="AN19" s="88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172"/>
    </row>
    <row r="20" spans="1:53" s="36" customFormat="1" ht="13.5" customHeight="1" x14ac:dyDescent="0.4">
      <c r="C20" s="39" t="s">
        <v>142</v>
      </c>
      <c r="D20" s="44"/>
      <c r="E20" s="44"/>
      <c r="F20" s="44"/>
      <c r="G20" s="44"/>
      <c r="H20" s="44"/>
      <c r="I20" s="44"/>
      <c r="J20" s="44"/>
      <c r="K20" s="44"/>
      <c r="L20" s="49"/>
      <c r="M20" s="51"/>
      <c r="N20" s="53"/>
      <c r="O20" s="53"/>
      <c r="P20" s="54"/>
      <c r="Q20" s="58"/>
      <c r="R20" s="63"/>
      <c r="S20" s="63"/>
      <c r="T20" s="63"/>
      <c r="U20" s="66"/>
      <c r="V20" s="67"/>
      <c r="W20" s="68"/>
      <c r="X20" s="446">
        <f>SUM(X21:AA23)</f>
        <v>500000</v>
      </c>
      <c r="Y20" s="447"/>
      <c r="Z20" s="447"/>
      <c r="AA20" s="448"/>
      <c r="AB20" s="75"/>
      <c r="AC20" s="65"/>
      <c r="AD20" s="65"/>
      <c r="AE20" s="80"/>
      <c r="AF20" s="587"/>
      <c r="AG20" s="588"/>
      <c r="AH20" s="588"/>
      <c r="AI20" s="589"/>
      <c r="AJ20" s="83"/>
      <c r="AK20" s="85"/>
      <c r="AL20" s="85"/>
      <c r="AM20" s="87"/>
      <c r="AN20" s="88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172"/>
    </row>
    <row r="21" spans="1:53" s="36" customFormat="1" ht="13.5" customHeight="1" x14ac:dyDescent="0.4">
      <c r="A21" s="36">
        <v>1</v>
      </c>
      <c r="C21" s="39"/>
      <c r="D21" s="451" t="str">
        <f>IF(ISNA(VLOOKUP(A21,入力シート!$B$53:$BF$55,3,FALSE)),"",VLOOKUP(A21,入力シート!$B$53:$BF$55,3,FALSE))</f>
        <v>大手就活情報サイト掲載</v>
      </c>
      <c r="E21" s="451"/>
      <c r="F21" s="451"/>
      <c r="G21" s="451"/>
      <c r="H21" s="451"/>
      <c r="I21" s="451"/>
      <c r="J21" s="451"/>
      <c r="K21" s="451"/>
      <c r="L21" s="452"/>
      <c r="M21" s="438">
        <f>IF(ISNA(VLOOKUP(A21,入力シート!$B$53:$BF$55,53,FALSE)),"",VLOOKUP(A21,入力シート!$B$53:$BF$55,53,FALSE))</f>
        <v>300000</v>
      </c>
      <c r="N21" s="439"/>
      <c r="O21" s="439"/>
      <c r="P21" s="440"/>
      <c r="Q21" s="394">
        <f>IF(ISNA(VLOOKUP(A21,入力シート!$B$53:$BF$55,50,FALSE)),"",VLOOKUP(A21,入力シート!$B$53:$BF$55,50,FALSE))</f>
        <v>300000</v>
      </c>
      <c r="R21" s="395"/>
      <c r="S21" s="395"/>
      <c r="T21" s="395"/>
      <c r="U21" s="66" t="str">
        <f>IF(V21="","","×")</f>
        <v>×</v>
      </c>
      <c r="V21" s="449" t="str">
        <f>IF(ISNA(VLOOKUP(A21,入力シート!$B$53:$BF$55,56,FALSE)),"",VLOOKUP(A21,入力シート!$B$53:$BF$55,56,FALSE))</f>
        <v>1</v>
      </c>
      <c r="W21" s="450"/>
      <c r="X21" s="394">
        <f>IF($U$21="","",M21)</f>
        <v>300000</v>
      </c>
      <c r="Y21" s="395"/>
      <c r="Z21" s="395"/>
      <c r="AA21" s="396"/>
      <c r="AB21" s="598"/>
      <c r="AC21" s="441"/>
      <c r="AD21" s="441"/>
      <c r="AE21" s="599"/>
      <c r="AF21" s="587"/>
      <c r="AG21" s="588"/>
      <c r="AH21" s="588"/>
      <c r="AI21" s="589"/>
      <c r="AJ21" s="428">
        <f>IF(ISNA(VLOOKUP(A21,入力シート!$B$53:$BF$55,47,FALSE)),"",VLOOKUP(A21,入力シート!$B$53:$BF$55,47,FALSE))</f>
        <v>44562</v>
      </c>
      <c r="AK21" s="429"/>
      <c r="AL21" s="429"/>
      <c r="AM21" s="429"/>
      <c r="AN21" s="444" t="str">
        <f>IF(ISNA(VLOOKUP(A21,入力シート!$B$53:$BF$55,12,FALSE)),"",VLOOKUP(A21,入力シート!$B$53:$BF$55,12,FALSE))</f>
        <v>○○○(株)</v>
      </c>
      <c r="AO21" s="444"/>
      <c r="AP21" s="444"/>
      <c r="AQ21" s="444"/>
      <c r="AR21" s="444"/>
      <c r="AS21" s="444" t="str">
        <f>IF(ISNA(VLOOKUP(A21,入力シート!$B$53:$BF$55,17,FALSE)),"",VLOOKUP(A21,入力シート!$B$53:$BF$55,17,FALSE))</f>
        <v>XX/XXXX.XX</v>
      </c>
      <c r="AT21" s="444"/>
      <c r="AU21" s="444"/>
      <c r="AV21" s="444"/>
      <c r="AW21" s="444"/>
      <c r="AX21" s="444"/>
      <c r="AY21" s="444"/>
      <c r="AZ21" s="444"/>
      <c r="BA21" s="445"/>
    </row>
    <row r="22" spans="1:53" s="36" customFormat="1" ht="13.5" customHeight="1" x14ac:dyDescent="0.4">
      <c r="A22" s="36">
        <v>2</v>
      </c>
      <c r="C22" s="39"/>
      <c r="D22" s="451" t="str">
        <f>IF(ISNA(VLOOKUP(A22,入力シート!$B$53:$BF$55,3,FALSE)),"",VLOOKUP(A22,入力シート!$B$53:$BF$55,3,FALSE))</f>
        <v>パンフレット作成</v>
      </c>
      <c r="E22" s="451"/>
      <c r="F22" s="451"/>
      <c r="G22" s="451"/>
      <c r="H22" s="451"/>
      <c r="I22" s="451"/>
      <c r="J22" s="451"/>
      <c r="K22" s="451"/>
      <c r="L22" s="452"/>
      <c r="M22" s="438">
        <f>IF(ISNA(VLOOKUP(A22,入力シート!$B$53:$BF$55,53,FALSE)),"",VLOOKUP(A22,入力シート!$B$53:$BF$55,53,FALSE))</f>
        <v>100000</v>
      </c>
      <c r="N22" s="439"/>
      <c r="O22" s="439"/>
      <c r="P22" s="440"/>
      <c r="Q22" s="394">
        <f>IF(ISNA(VLOOKUP(A22,入力シート!$B$53:$BF$55,50,FALSE)),"",VLOOKUP(A22,入力シート!$B$53:$BF$55,50,FALSE))</f>
        <v>100000</v>
      </c>
      <c r="R22" s="395"/>
      <c r="S22" s="395"/>
      <c r="T22" s="395"/>
      <c r="U22" s="66" t="str">
        <f>IF(V22="","","×")</f>
        <v>×</v>
      </c>
      <c r="V22" s="423" t="str">
        <f>IF(ISNA(VLOOKUP(A22,入力シート!$B$53:$BF$55,56,FALSE)),"",VLOOKUP(A22,入力シート!$B$53:$BF$55,56,FALSE))</f>
        <v>1</v>
      </c>
      <c r="W22" s="424"/>
      <c r="X22" s="394">
        <f>IF($U$23="","",M22)</f>
        <v>100000</v>
      </c>
      <c r="Y22" s="395"/>
      <c r="Z22" s="395"/>
      <c r="AA22" s="396"/>
      <c r="AB22" s="598"/>
      <c r="AC22" s="441"/>
      <c r="AD22" s="441"/>
      <c r="AE22" s="599"/>
      <c r="AF22" s="587"/>
      <c r="AG22" s="588"/>
      <c r="AH22" s="588"/>
      <c r="AI22" s="589"/>
      <c r="AJ22" s="428">
        <f>IF(ISNA(VLOOKUP(A22,入力シート!$B$53:$BF$55,47,FALSE)),"",VLOOKUP(A22,入力シート!$B$53:$BF$55,47,FALSE))</f>
        <v>44562</v>
      </c>
      <c r="AK22" s="429"/>
      <c r="AL22" s="429"/>
      <c r="AM22" s="429"/>
      <c r="AN22" s="444" t="str">
        <f>IF(ISNA(VLOOKUP(A22,入力シート!$B$53:$BF$55,12,FALSE)),"",VLOOKUP(A22,入力シート!$B$53:$BF$55,12,FALSE))</f>
        <v>○○○(株)</v>
      </c>
      <c r="AO22" s="444"/>
      <c r="AP22" s="444"/>
      <c r="AQ22" s="444"/>
      <c r="AR22" s="444"/>
      <c r="AS22" s="444" t="str">
        <f>IF(ISNA(VLOOKUP(A22,入力シート!$B$53:$BF$55,17,FALSE)),"",VLOOKUP(A22,入力シート!$B$53:$BF$55,17,FALSE))</f>
        <v>職員募集！</v>
      </c>
      <c r="AT22" s="444"/>
      <c r="AU22" s="444"/>
      <c r="AV22" s="444"/>
      <c r="AW22" s="444"/>
      <c r="AX22" s="444"/>
      <c r="AY22" s="444"/>
      <c r="AZ22" s="444"/>
      <c r="BA22" s="445"/>
    </row>
    <row r="23" spans="1:53" s="36" customFormat="1" ht="13.5" customHeight="1" x14ac:dyDescent="0.4">
      <c r="A23" s="36">
        <v>3</v>
      </c>
      <c r="C23" s="39"/>
      <c r="D23" s="451" t="str">
        <f>IF(ISNA(VLOOKUP(A23,入力シート!$B$53:$BF$55,3,FALSE)),"",VLOOKUP(A23,入力シート!$B$53:$BF$55,3,FALSE))</f>
        <v>チラシ作成</v>
      </c>
      <c r="E23" s="451"/>
      <c r="F23" s="451"/>
      <c r="G23" s="451"/>
      <c r="H23" s="451"/>
      <c r="I23" s="451"/>
      <c r="J23" s="451"/>
      <c r="K23" s="451"/>
      <c r="L23" s="452"/>
      <c r="M23" s="438">
        <f>IF(ISNA(VLOOKUP(A23,入力シート!$B$53:$BF$55,53,FALSE)),"",VLOOKUP(A23,入力シート!$B$53:$BF$55,53,FALSE))</f>
        <v>100000</v>
      </c>
      <c r="N23" s="439"/>
      <c r="O23" s="439"/>
      <c r="P23" s="440"/>
      <c r="Q23" s="394">
        <f>IF(ISNA(VLOOKUP(A23,入力シート!$B$53:$BF$55,50,FALSE)),"",VLOOKUP(A23,入力シート!$B$53:$BF$55,50,FALSE))</f>
        <v>100000</v>
      </c>
      <c r="R23" s="395"/>
      <c r="S23" s="395"/>
      <c r="T23" s="395"/>
      <c r="U23" s="66" t="str">
        <f>IF(V23="","","×")</f>
        <v>×</v>
      </c>
      <c r="V23" s="449" t="str">
        <f>IF(ISNA(VLOOKUP(A23,入力シート!$B$53:$BF$55,56,FALSE)),"",VLOOKUP(A23,入力シート!$B$53:$BF$55,56,FALSE))</f>
        <v>1</v>
      </c>
      <c r="W23" s="450"/>
      <c r="X23" s="394">
        <f>IF($U$23="","",M23)</f>
        <v>100000</v>
      </c>
      <c r="Y23" s="395"/>
      <c r="Z23" s="395"/>
      <c r="AA23" s="396"/>
      <c r="AB23" s="598"/>
      <c r="AC23" s="441"/>
      <c r="AD23" s="441"/>
      <c r="AE23" s="599"/>
      <c r="AF23" s="587"/>
      <c r="AG23" s="588"/>
      <c r="AH23" s="588"/>
      <c r="AI23" s="589"/>
      <c r="AJ23" s="428">
        <f>IF(ISNA(VLOOKUP(A23,入力シート!$B$53:$BF$55,47,FALSE)),"",VLOOKUP(A23,入力シート!$B$53:$BF$55,47,FALSE))</f>
        <v>44593</v>
      </c>
      <c r="AK23" s="429"/>
      <c r="AL23" s="429"/>
      <c r="AM23" s="429"/>
      <c r="AN23" s="444" t="str">
        <f>IF(ISNA(VLOOKUP(A23,入力シート!$B$53:$BF$55,12,FALSE)),"",VLOOKUP(A23,入力シート!$B$53:$BF$55,12,FALSE))</f>
        <v>○○○(株)</v>
      </c>
      <c r="AO23" s="444"/>
      <c r="AP23" s="444"/>
      <c r="AQ23" s="444"/>
      <c r="AR23" s="444"/>
      <c r="AS23" s="444" t="str">
        <f>IF(ISNA(VLOOKUP(A23,入力シート!$B$53:$BF$55,17,FALSE)),"",VLOOKUP(A23,入力シート!$B$53:$BF$55,17,FALSE))</f>
        <v>職員募集！</v>
      </c>
      <c r="AT23" s="444"/>
      <c r="AU23" s="444"/>
      <c r="AV23" s="444"/>
      <c r="AW23" s="444"/>
      <c r="AX23" s="444"/>
      <c r="AY23" s="444"/>
      <c r="AZ23" s="444"/>
      <c r="BA23" s="445"/>
    </row>
    <row r="24" spans="1:53" s="36" customFormat="1" ht="13.5" customHeight="1" x14ac:dyDescent="0.4">
      <c r="C24" s="39"/>
      <c r="D24" s="45"/>
      <c r="E24" s="45"/>
      <c r="F24" s="45"/>
      <c r="G24" s="45"/>
      <c r="H24" s="45"/>
      <c r="I24" s="45"/>
      <c r="J24" s="45"/>
      <c r="K24" s="45"/>
      <c r="L24" s="50"/>
      <c r="M24" s="51"/>
      <c r="N24" s="53"/>
      <c r="O24" s="53"/>
      <c r="P24" s="54"/>
      <c r="Q24" s="58"/>
      <c r="R24" s="63"/>
      <c r="S24" s="63"/>
      <c r="T24" s="63"/>
      <c r="U24" s="66"/>
      <c r="V24" s="67"/>
      <c r="W24" s="68"/>
      <c r="X24" s="58"/>
      <c r="Y24" s="63"/>
      <c r="Z24" s="63"/>
      <c r="AA24" s="73"/>
      <c r="AB24" s="75"/>
      <c r="AC24" s="65"/>
      <c r="AD24" s="65"/>
      <c r="AE24" s="80"/>
      <c r="AF24" s="587"/>
      <c r="AG24" s="588"/>
      <c r="AH24" s="588"/>
      <c r="AI24" s="589"/>
      <c r="AJ24" s="82"/>
      <c r="AK24" s="85"/>
      <c r="AL24" s="85"/>
      <c r="AM24" s="87"/>
      <c r="AN24" s="88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172"/>
    </row>
    <row r="25" spans="1:53" s="36" customFormat="1" ht="13.5" customHeight="1" x14ac:dyDescent="0.4">
      <c r="C25" s="39" t="s">
        <v>147</v>
      </c>
      <c r="D25" s="45"/>
      <c r="E25" s="45"/>
      <c r="F25" s="45"/>
      <c r="G25" s="45"/>
      <c r="H25" s="45"/>
      <c r="I25" s="45"/>
      <c r="J25" s="45"/>
      <c r="K25" s="45"/>
      <c r="L25" s="50"/>
      <c r="M25" s="51"/>
      <c r="N25" s="53"/>
      <c r="O25" s="53"/>
      <c r="P25" s="54"/>
      <c r="Q25" s="58"/>
      <c r="R25" s="63"/>
      <c r="S25" s="63"/>
      <c r="T25" s="63"/>
      <c r="U25" s="66"/>
      <c r="V25" s="67"/>
      <c r="W25" s="68"/>
      <c r="X25" s="446">
        <f>SUM(X26:AA27)</f>
        <v>900000</v>
      </c>
      <c r="Y25" s="447"/>
      <c r="Z25" s="447"/>
      <c r="AA25" s="448"/>
      <c r="AB25" s="75"/>
      <c r="AC25" s="65"/>
      <c r="AD25" s="65"/>
      <c r="AE25" s="80"/>
      <c r="AF25" s="587"/>
      <c r="AG25" s="588"/>
      <c r="AH25" s="588"/>
      <c r="AI25" s="589"/>
      <c r="AJ25" s="82"/>
      <c r="AK25" s="85"/>
      <c r="AL25" s="85"/>
      <c r="AM25" s="87"/>
      <c r="AN25" s="88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172"/>
    </row>
    <row r="26" spans="1:53" s="36" customFormat="1" ht="13.5" customHeight="1" x14ac:dyDescent="0.4">
      <c r="A26" s="36">
        <v>1</v>
      </c>
      <c r="C26" s="39"/>
      <c r="D26" s="45" t="str">
        <f>IF(ISNA(VLOOKUP(A26,入力シート!$B$70:$BF$70,3,FALSE)),"",VLOOKUP(A26,入力シート!$B$70:$BF$70,3,FALSE))</f>
        <v>パンフレットの作製</v>
      </c>
      <c r="E26" s="45"/>
      <c r="F26" s="45"/>
      <c r="G26" s="45"/>
      <c r="H26" s="45"/>
      <c r="I26" s="45"/>
      <c r="J26" s="45"/>
      <c r="K26" s="45"/>
      <c r="L26" s="50"/>
      <c r="M26" s="438">
        <f>IF(ISNA(VLOOKUP(A26,入力シート!$B$70:$BF$70,47,FALSE)),"",VLOOKUP(A26,入力シート!$B$70:$BF$70,47,FALSE))</f>
        <v>400000</v>
      </c>
      <c r="N26" s="439"/>
      <c r="O26" s="439"/>
      <c r="P26" s="440"/>
      <c r="Q26" s="394">
        <f>IF(ISNA(VLOOKUP(A26,入力シート!$B$70:$BF$70,44,FALSE)),"",VLOOKUP(A26,入力シート!$B$70:$BF$70,44,FALSE))</f>
        <v>200000</v>
      </c>
      <c r="R26" s="395"/>
      <c r="S26" s="395"/>
      <c r="T26" s="395"/>
      <c r="U26" s="66" t="str">
        <f>IF(V26="","","×")</f>
        <v>×</v>
      </c>
      <c r="V26" s="423">
        <f>IF(ISNA(VLOOKUP(A26,入力シート!$B$70:$BF$70,17,FALSE)),"",VLOOKUP(A26,入力シート!$B$70:$BF$70,17,FALSE))</f>
        <v>2</v>
      </c>
      <c r="W26" s="424"/>
      <c r="X26" s="394">
        <f>IF($U$26="","",M26)</f>
        <v>400000</v>
      </c>
      <c r="Y26" s="395"/>
      <c r="Z26" s="395"/>
      <c r="AA26" s="396"/>
      <c r="AB26" s="598"/>
      <c r="AC26" s="441"/>
      <c r="AD26" s="441"/>
      <c r="AE26" s="599"/>
      <c r="AF26" s="587"/>
      <c r="AG26" s="588"/>
      <c r="AH26" s="588"/>
      <c r="AI26" s="589"/>
      <c r="AJ26" s="428">
        <f>IF(ISNA(VLOOKUP(A26,入力シート!$B$70:$BF$70,53,FALSE)),"",VLOOKUP(A26,入力シート!$B$70:$BF$70,53,FALSE))</f>
        <v>44301</v>
      </c>
      <c r="AK26" s="429"/>
      <c r="AL26" s="429"/>
      <c r="AM26" s="435"/>
      <c r="AN26" s="444" t="str">
        <f>IF(ISNA(VLOOKUP(A26,入力シート!$B$70:$BF$70,12,FALSE)),"",VLOOKUP(A26,入力シート!$B$70:$BF$70,12,FALSE))</f>
        <v>○○○(株)</v>
      </c>
      <c r="AO26" s="444"/>
      <c r="AP26" s="444"/>
      <c r="AQ26" s="444"/>
      <c r="AR26" s="444"/>
      <c r="AS26" s="444" t="str">
        <f>IF(ISNA(VLOOKUP(A26,入力シート!$B$75:$BF$75,12,FALSE)),"",VLOOKUP(A26,入力シート!$B$75:$BF$75,12,FALSE))</f>
        <v>配布場所：</v>
      </c>
      <c r="AT26" s="444"/>
      <c r="AU26" s="444"/>
      <c r="AV26" s="444"/>
      <c r="AW26" s="444" t="str">
        <f>IF(ISNA(VLOOKUP(A26,入力シート!$B$75:$BF$75,22,FALSE)),"",VLOOKUP(A26,入力シート!$B$75:$BF$75,22,FALSE))</f>
        <v>別紙一覧表のとおり</v>
      </c>
      <c r="AX26" s="444"/>
      <c r="AY26" s="444"/>
      <c r="AZ26" s="444"/>
      <c r="BA26" s="445"/>
    </row>
    <row r="27" spans="1:53" s="36" customFormat="1" ht="13.5" customHeight="1" x14ac:dyDescent="0.4">
      <c r="A27" s="36">
        <v>2</v>
      </c>
      <c r="C27" s="39"/>
      <c r="D27" s="45" t="str">
        <f>IF(ISNA(VLOOKUP(A27,入力シート!$B$71:$BF$71,3,FALSE)),"",VLOOKUP(A27,入力シート!$B$71:$BF$71,3,FALSE))</f>
        <v>チラシの作製</v>
      </c>
      <c r="E27" s="45"/>
      <c r="F27" s="45"/>
      <c r="G27" s="45"/>
      <c r="H27" s="45"/>
      <c r="I27" s="45"/>
      <c r="J27" s="45"/>
      <c r="K27" s="45"/>
      <c r="L27" s="50"/>
      <c r="M27" s="438">
        <f>IF(ISNA(VLOOKUP(A27,入力シート!$B$71:$BF$71,47,FALSE)),"",VLOOKUP(A27,入力シート!$B$71:$BF$71,47,FALSE))</f>
        <v>500000</v>
      </c>
      <c r="N27" s="439"/>
      <c r="O27" s="439"/>
      <c r="P27" s="440"/>
      <c r="Q27" s="394">
        <f>IF(ISNA(VLOOKUP(A27,入力シート!$B$71:$BF$71,44,FALSE)),"",VLOOKUP(A27,入力シート!$B$71:$BF$71,44,FALSE))</f>
        <v>500</v>
      </c>
      <c r="R27" s="395"/>
      <c r="S27" s="395"/>
      <c r="T27" s="395"/>
      <c r="U27" s="66" t="str">
        <f>IF(V27="","","×")</f>
        <v>×</v>
      </c>
      <c r="V27" s="453">
        <f>IF(ISNA(VLOOKUP(A27,入力シート!$B$71:$BF$71,17,FALSE)),"",VLOOKUP(A27,入力シート!$B$71:$BF$71,17,FALSE))</f>
        <v>1000</v>
      </c>
      <c r="W27" s="454"/>
      <c r="X27" s="394">
        <f>IF($U$27="","",M27)</f>
        <v>500000</v>
      </c>
      <c r="Y27" s="395"/>
      <c r="Z27" s="395"/>
      <c r="AA27" s="396"/>
      <c r="AB27" s="598"/>
      <c r="AC27" s="441"/>
      <c r="AD27" s="441"/>
      <c r="AE27" s="599"/>
      <c r="AF27" s="587"/>
      <c r="AG27" s="588"/>
      <c r="AH27" s="588"/>
      <c r="AI27" s="589"/>
      <c r="AJ27" s="428">
        <f>IF(ISNA(VLOOKUP(A27,入力シート!$B$71:$BF$71,53,FALSE)),"",VLOOKUP(A27,入力シート!$B$71:$BF$71,53,FALSE))</f>
        <v>44301</v>
      </c>
      <c r="AK27" s="429"/>
      <c r="AL27" s="429"/>
      <c r="AM27" s="435"/>
      <c r="AN27" s="444" t="str">
        <f>IF(ISNA(VLOOKUP(A27,入力シート!$B$71:$BF$71,12,FALSE)),"",VLOOKUP(A27,入力シート!$B$71:$BF$71,12,FALSE))</f>
        <v>○○○(株)</v>
      </c>
      <c r="AO27" s="444"/>
      <c r="AP27" s="444"/>
      <c r="AQ27" s="444"/>
      <c r="AR27" s="444"/>
      <c r="AS27" s="444" t="str">
        <f>IF(ISNA(VLOOKUP(A27,入力シート!$B$76:$BF$76,12,FALSE)),"",VLOOKUP(A27,入力シート!$B$76:$BF$76,12,FALSE))</f>
        <v>配布場所：</v>
      </c>
      <c r="AT27" s="444"/>
      <c r="AU27" s="444"/>
      <c r="AV27" s="444"/>
      <c r="AW27" s="444" t="str">
        <f>IF(ISNA(VLOOKUP(A27,入力シート!$B$76:$BF$76,22,FALSE)),"",VLOOKUP(A27,入力シート!$B$76:$BF$76,22,FALSE))</f>
        <v>別紙一覧表のとおり</v>
      </c>
      <c r="AX27" s="444"/>
      <c r="AY27" s="444"/>
      <c r="AZ27" s="444"/>
      <c r="BA27" s="445"/>
    </row>
    <row r="28" spans="1:53" s="36" customFormat="1" ht="13.5" customHeight="1" x14ac:dyDescent="0.4">
      <c r="C28" s="39"/>
      <c r="D28" s="45"/>
      <c r="E28" s="45"/>
      <c r="F28" s="45"/>
      <c r="G28" s="45"/>
      <c r="H28" s="45"/>
      <c r="I28" s="45"/>
      <c r="J28" s="45"/>
      <c r="K28" s="45"/>
      <c r="L28" s="50"/>
      <c r="M28" s="51"/>
      <c r="N28" s="53"/>
      <c r="O28" s="53"/>
      <c r="P28" s="54"/>
      <c r="Q28" s="58"/>
      <c r="R28" s="63"/>
      <c r="S28" s="63"/>
      <c r="T28" s="63"/>
      <c r="U28" s="66"/>
      <c r="V28" s="67"/>
      <c r="W28" s="68"/>
      <c r="X28" s="58"/>
      <c r="Y28" s="63"/>
      <c r="Z28" s="63"/>
      <c r="AA28" s="73"/>
      <c r="AB28" s="75"/>
      <c r="AC28" s="65"/>
      <c r="AD28" s="65"/>
      <c r="AE28" s="80"/>
      <c r="AF28" s="587"/>
      <c r="AG28" s="588"/>
      <c r="AH28" s="588"/>
      <c r="AI28" s="589"/>
      <c r="AJ28" s="82"/>
      <c r="AK28" s="85"/>
      <c r="AL28" s="85"/>
      <c r="AM28" s="87"/>
      <c r="AN28" s="88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172"/>
    </row>
    <row r="29" spans="1:53" s="36" customFormat="1" ht="13.5" customHeight="1" x14ac:dyDescent="0.4">
      <c r="C29" s="39" t="s">
        <v>53</v>
      </c>
      <c r="D29" s="45"/>
      <c r="E29" s="45"/>
      <c r="F29" s="45"/>
      <c r="G29" s="45"/>
      <c r="H29" s="45"/>
      <c r="I29" s="45"/>
      <c r="J29" s="45"/>
      <c r="K29" s="45"/>
      <c r="L29" s="50"/>
      <c r="M29" s="51"/>
      <c r="N29" s="53"/>
      <c r="O29" s="53"/>
      <c r="P29" s="54"/>
      <c r="Q29" s="58"/>
      <c r="R29" s="63"/>
      <c r="S29" s="63"/>
      <c r="T29" s="63"/>
      <c r="U29" s="66"/>
      <c r="V29" s="67"/>
      <c r="W29" s="68"/>
      <c r="X29" s="446">
        <f>SUM(X30:AA31)</f>
        <v>320000</v>
      </c>
      <c r="Y29" s="447"/>
      <c r="Z29" s="447"/>
      <c r="AA29" s="448"/>
      <c r="AB29" s="75"/>
      <c r="AC29" s="65"/>
      <c r="AD29" s="65"/>
      <c r="AE29" s="80"/>
      <c r="AF29" s="587"/>
      <c r="AG29" s="588"/>
      <c r="AH29" s="588"/>
      <c r="AI29" s="589"/>
      <c r="AJ29" s="82"/>
      <c r="AK29" s="85"/>
      <c r="AL29" s="85"/>
      <c r="AM29" s="87"/>
      <c r="AN29" s="430" t="s">
        <v>167</v>
      </c>
      <c r="AO29" s="431"/>
      <c r="AP29" s="431"/>
      <c r="AQ29" s="431"/>
      <c r="AR29" s="455"/>
      <c r="AS29" s="430" t="s">
        <v>9</v>
      </c>
      <c r="AT29" s="431"/>
      <c r="AU29" s="431"/>
      <c r="AV29" s="431"/>
      <c r="AW29" s="455"/>
      <c r="AX29" s="430" t="s">
        <v>11</v>
      </c>
      <c r="AY29" s="431"/>
      <c r="AZ29" s="431"/>
      <c r="BA29" s="432"/>
    </row>
    <row r="30" spans="1:53" s="36" customFormat="1" ht="13.5" customHeight="1" x14ac:dyDescent="0.4">
      <c r="A30" s="36">
        <v>1</v>
      </c>
      <c r="C30" s="39"/>
      <c r="D30" s="45" t="str">
        <f>IF(ISNA(VLOOKUP(A30,入力シート!$B$80:$BF$80,3,FALSE)),"",VLOOKUP(A30,入力シート!$B$80:$BF$80,3,FALSE))</f>
        <v>医学図書</v>
      </c>
      <c r="E30" s="45"/>
      <c r="F30" s="45"/>
      <c r="G30" s="45"/>
      <c r="H30" s="45"/>
      <c r="I30" s="45"/>
      <c r="J30" s="45"/>
      <c r="K30" s="45"/>
      <c r="L30" s="50"/>
      <c r="M30" s="438">
        <f>IF(ISNA(VLOOKUP(A30,入力シート!$B$80:$BF$80,53,FALSE)),"",VLOOKUP(A30,入力シート!$B$80:$BF$80,53,FALSE))</f>
        <v>20000</v>
      </c>
      <c r="N30" s="439"/>
      <c r="O30" s="439"/>
      <c r="P30" s="440"/>
      <c r="Q30" s="394">
        <f>IF(ISNA(VLOOKUP(A30,入力シート!$B$80:$BF$80,50,FALSE)),"",VLOOKUP(A30,入力シート!$B$80:$BF$80,50,FALSE))</f>
        <v>20000</v>
      </c>
      <c r="R30" s="395"/>
      <c r="S30" s="395"/>
      <c r="T30" s="395"/>
      <c r="U30" s="66" t="str">
        <f>IF(V30="","","×")</f>
        <v>×</v>
      </c>
      <c r="V30" s="423">
        <f>IF(ISNA(VLOOKUP(A30,入力シート!$B$80:$BF$80,22,FALSE)),"",VLOOKUP(A30,入力シート!$B$80:$BF$80,22,FALSE))</f>
        <v>1</v>
      </c>
      <c r="W30" s="424"/>
      <c r="X30" s="394">
        <f>IF($U$30="","",M30)</f>
        <v>20000</v>
      </c>
      <c r="Y30" s="395"/>
      <c r="Z30" s="395"/>
      <c r="AA30" s="396"/>
      <c r="AB30" s="598"/>
      <c r="AC30" s="441"/>
      <c r="AD30" s="441"/>
      <c r="AE30" s="599"/>
      <c r="AF30" s="587"/>
      <c r="AG30" s="588"/>
      <c r="AH30" s="588"/>
      <c r="AI30" s="589"/>
      <c r="AJ30" s="428">
        <f>IF(ISNA(VLOOKUP(A30,入力シート!$B$80:$BF$80,47,FALSE)),"",VLOOKUP(A30,入力シート!$B$80:$BF$80,47,FALSE))</f>
        <v>44301</v>
      </c>
      <c r="AK30" s="429"/>
      <c r="AL30" s="429"/>
      <c r="AM30" s="429"/>
      <c r="AN30" s="444" t="str">
        <f>IF(ISNA(VLOOKUP(A30,入力シート!$B$80:$BF$80,12,FALSE)),"",VLOOKUP(A30,入力シート!$B$80:$BF$80,12,FALSE))</f>
        <v>○○○(株)</v>
      </c>
      <c r="AO30" s="444"/>
      <c r="AP30" s="444"/>
      <c r="AQ30" s="444"/>
      <c r="AR30" s="444"/>
      <c r="AS30" s="444" t="str">
        <f>IF(ISNA(VLOOKUP(A30,入力シート!$B$80:$BF$80,17,FALSE)),"",VLOOKUP(A30,入力シート!$B$80:$BF$80,17,FALSE))</f>
        <v>XX-XXXX</v>
      </c>
      <c r="AT30" s="444"/>
      <c r="AU30" s="444"/>
      <c r="AV30" s="444"/>
      <c r="AW30" s="444"/>
      <c r="AX30" s="444"/>
      <c r="AY30" s="444"/>
      <c r="AZ30" s="444"/>
      <c r="BA30" s="445"/>
    </row>
    <row r="31" spans="1:53" s="36" customFormat="1" ht="13.5" customHeight="1" x14ac:dyDescent="0.4">
      <c r="A31" s="36">
        <v>2</v>
      </c>
      <c r="C31" s="39"/>
      <c r="D31" s="45" t="str">
        <f>IF(ISNA(VLOOKUP(A31,入力シート!$B$81:$BF$81,3,FALSE)),"",VLOOKUP(A31,入力シート!$B$81:$BF$81,3,FALSE))</f>
        <v>医学DVD</v>
      </c>
      <c r="E31" s="45"/>
      <c r="F31" s="45"/>
      <c r="G31" s="45"/>
      <c r="H31" s="45"/>
      <c r="I31" s="45"/>
      <c r="J31" s="45"/>
      <c r="K31" s="45"/>
      <c r="L31" s="50"/>
      <c r="M31" s="438">
        <f>IF(ISNA(VLOOKUP(A31,入力シート!$B$81:$BF$81,53,FALSE)),"",VLOOKUP(A31,入力シート!$B$81:$BF$81,53,FALSE))</f>
        <v>300000</v>
      </c>
      <c r="N31" s="439"/>
      <c r="O31" s="439"/>
      <c r="P31" s="440"/>
      <c r="Q31" s="394">
        <f>IF(ISNA(VLOOKUP(A31,入力シート!$B$81:$BF$81,50,FALSE)),"",VLOOKUP(A31,入力シート!$B$81:$BF$81,50,FALSE))</f>
        <v>300000</v>
      </c>
      <c r="R31" s="395"/>
      <c r="S31" s="395"/>
      <c r="T31" s="395"/>
      <c r="U31" s="66" t="str">
        <f>IF(V31="","","×")</f>
        <v>×</v>
      </c>
      <c r="V31" s="423">
        <f>IF(ISNA(VLOOKUP(A31,入力シート!$B$81:$BF$81,22,FALSE)),"",VLOOKUP(A31,入力シート!$B$81:$BF$81,22,FALSE))</f>
        <v>1</v>
      </c>
      <c r="W31" s="424"/>
      <c r="X31" s="394">
        <f>IF($U$31="","",M31)</f>
        <v>300000</v>
      </c>
      <c r="Y31" s="395"/>
      <c r="Z31" s="395"/>
      <c r="AA31" s="396"/>
      <c r="AB31" s="598"/>
      <c r="AC31" s="441"/>
      <c r="AD31" s="441"/>
      <c r="AE31" s="599"/>
      <c r="AF31" s="587"/>
      <c r="AG31" s="588"/>
      <c r="AH31" s="588"/>
      <c r="AI31" s="589"/>
      <c r="AJ31" s="428">
        <f>IF(ISNA(VLOOKUP(A31,入力シート!$B$81:$BF$81,47,FALSE)),"",VLOOKUP(A31,入力シート!$B$81:$BF$81,47,FALSE))</f>
        <v>44301</v>
      </c>
      <c r="AK31" s="429"/>
      <c r="AL31" s="429"/>
      <c r="AM31" s="435"/>
      <c r="AN31" s="444" t="str">
        <f>IF(ISNA(VLOOKUP(A31,入力シート!$B$81:$BF$81,12,FALSE)),"",VLOOKUP(A31,入力シート!$B$81:$BF$81,12,FALSE))</f>
        <v>○○○(株)</v>
      </c>
      <c r="AO31" s="444"/>
      <c r="AP31" s="444"/>
      <c r="AQ31" s="444"/>
      <c r="AR31" s="444"/>
      <c r="AS31" s="444" t="str">
        <f>IF(ISNA(VLOOKUP(A31,入力シート!$B$81:$BF$81,17,FALSE)),"",VLOOKUP(A31,入力シート!$B$81:$BF$81,17,FALSE))</f>
        <v>XX-XXXX</v>
      </c>
      <c r="AT31" s="444"/>
      <c r="AU31" s="444"/>
      <c r="AV31" s="444"/>
      <c r="AW31" s="444"/>
      <c r="AX31" s="444"/>
      <c r="AY31" s="444"/>
      <c r="AZ31" s="444"/>
      <c r="BA31" s="445"/>
    </row>
    <row r="32" spans="1:53" s="36" customFormat="1" ht="13.5" customHeight="1" x14ac:dyDescent="0.4">
      <c r="C32" s="39"/>
      <c r="D32" s="164"/>
      <c r="E32" s="164"/>
      <c r="F32" s="164"/>
      <c r="G32" s="164"/>
      <c r="H32" s="164"/>
      <c r="I32" s="164"/>
      <c r="J32" s="164"/>
      <c r="K32" s="164"/>
      <c r="L32" s="165"/>
      <c r="M32" s="146"/>
      <c r="N32" s="147"/>
      <c r="O32" s="147"/>
      <c r="P32" s="148"/>
      <c r="Q32" s="149"/>
      <c r="R32" s="150"/>
      <c r="S32" s="150"/>
      <c r="T32" s="150"/>
      <c r="U32" s="151"/>
      <c r="V32" s="152"/>
      <c r="W32" s="153"/>
      <c r="X32" s="149"/>
      <c r="Y32" s="150"/>
      <c r="Z32" s="150"/>
      <c r="AA32" s="154"/>
      <c r="AB32" s="75"/>
      <c r="AC32" s="65"/>
      <c r="AD32" s="65"/>
      <c r="AE32" s="80"/>
      <c r="AF32" s="587"/>
      <c r="AG32" s="588"/>
      <c r="AH32" s="588"/>
      <c r="AI32" s="589"/>
      <c r="AJ32" s="158"/>
      <c r="AK32" s="159"/>
      <c r="AL32" s="159"/>
      <c r="AM32" s="160"/>
      <c r="AN32" s="155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72"/>
    </row>
    <row r="33" spans="3:53" s="36" customFormat="1" ht="13.5" customHeight="1" x14ac:dyDescent="0.4">
      <c r="C33" s="39" t="s">
        <v>236</v>
      </c>
      <c r="D33" s="164"/>
      <c r="E33" s="164"/>
      <c r="F33" s="164"/>
      <c r="G33" s="164"/>
      <c r="H33" s="164"/>
      <c r="I33" s="164"/>
      <c r="J33" s="164"/>
      <c r="K33" s="164"/>
      <c r="L33" s="165"/>
      <c r="M33" s="146"/>
      <c r="N33" s="147"/>
      <c r="O33" s="147"/>
      <c r="P33" s="148"/>
      <c r="Q33" s="149"/>
      <c r="R33" s="150"/>
      <c r="S33" s="150"/>
      <c r="T33" s="150"/>
      <c r="U33" s="151"/>
      <c r="V33" s="152"/>
      <c r="W33" s="153"/>
      <c r="X33" s="394">
        <f>SUM(X34:AA53)</f>
        <v>4800</v>
      </c>
      <c r="Y33" s="395"/>
      <c r="Z33" s="395"/>
      <c r="AA33" s="396"/>
      <c r="AB33" s="75"/>
      <c r="AC33" s="65"/>
      <c r="AD33" s="65"/>
      <c r="AE33" s="80"/>
      <c r="AF33" s="587"/>
      <c r="AG33" s="588"/>
      <c r="AH33" s="588"/>
      <c r="AI33" s="589"/>
      <c r="AJ33" s="158"/>
      <c r="AK33" s="159"/>
      <c r="AL33" s="159"/>
      <c r="AM33" s="160"/>
      <c r="AN33" s="600" t="s">
        <v>231</v>
      </c>
      <c r="AO33" s="601"/>
      <c r="AP33" s="601"/>
      <c r="AQ33" s="601"/>
      <c r="AR33" s="601"/>
      <c r="AS33" s="601"/>
      <c r="AT33" s="601"/>
      <c r="AU33" s="601"/>
      <c r="AV33" s="601"/>
      <c r="AW33" s="601"/>
      <c r="AX33" s="601"/>
      <c r="AY33" s="601"/>
      <c r="AZ33" s="601"/>
      <c r="BA33" s="602"/>
    </row>
    <row r="34" spans="3:53" s="36" customFormat="1" ht="13.5" customHeight="1" x14ac:dyDescent="0.4">
      <c r="C34" s="39"/>
      <c r="D34" s="475" t="str">
        <f>入力シート!C96</f>
        <v>○○病院訪問</v>
      </c>
      <c r="E34" s="475"/>
      <c r="F34" s="475"/>
      <c r="G34" s="475"/>
      <c r="H34" s="164"/>
      <c r="I34" s="164"/>
      <c r="J34" s="164"/>
      <c r="K34" s="164"/>
      <c r="L34" s="165"/>
      <c r="M34" s="438">
        <f>入力シート!AB96</f>
        <v>5000</v>
      </c>
      <c r="N34" s="439"/>
      <c r="O34" s="439"/>
      <c r="P34" s="440"/>
      <c r="Q34" s="394">
        <f>入力シート!AB96</f>
        <v>5000</v>
      </c>
      <c r="R34" s="395"/>
      <c r="S34" s="395"/>
      <c r="T34" s="395"/>
      <c r="U34" s="151" t="str">
        <f>IF(V34="","","－")</f>
        <v>－</v>
      </c>
      <c r="V34" s="590">
        <f>入力シート!AJ96</f>
        <v>200</v>
      </c>
      <c r="W34" s="591"/>
      <c r="X34" s="394">
        <f>入力シート!AF96</f>
        <v>4800</v>
      </c>
      <c r="Y34" s="395"/>
      <c r="Z34" s="395"/>
      <c r="AA34" s="396"/>
      <c r="AB34" s="391">
        <f>V34</f>
        <v>200</v>
      </c>
      <c r="AC34" s="392"/>
      <c r="AD34" s="392"/>
      <c r="AE34" s="393"/>
      <c r="AF34" s="587"/>
      <c r="AG34" s="588"/>
      <c r="AH34" s="588"/>
      <c r="AI34" s="589"/>
      <c r="AJ34" s="428" t="str">
        <f>入力シート!V96</f>
        <v>令和5年6月</v>
      </c>
      <c r="AK34" s="429"/>
      <c r="AL34" s="429"/>
      <c r="AM34" s="435"/>
      <c r="AN34" s="444" t="str">
        <f>入力シート!M96</f>
        <v>東京都霞ヶ関</v>
      </c>
      <c r="AO34" s="444"/>
      <c r="AP34" s="444"/>
      <c r="AQ34" s="444"/>
      <c r="AR34" s="444"/>
      <c r="AS34" s="444"/>
      <c r="AT34" s="444"/>
      <c r="AU34" s="444"/>
      <c r="AV34" s="444"/>
      <c r="AW34" s="444"/>
      <c r="AX34" s="444"/>
      <c r="AY34" s="444"/>
      <c r="AZ34" s="444"/>
      <c r="BA34" s="445"/>
    </row>
    <row r="35" spans="3:53" s="36" customFormat="1" ht="13.5" customHeight="1" x14ac:dyDescent="0.4">
      <c r="C35" s="39"/>
      <c r="D35" s="475" t="str">
        <f>入力シート!C97</f>
        <v>○○病院訪問</v>
      </c>
      <c r="E35" s="475"/>
      <c r="F35" s="475"/>
      <c r="G35" s="475"/>
      <c r="H35" s="164"/>
      <c r="I35" s="164"/>
      <c r="J35" s="164"/>
      <c r="K35" s="164"/>
      <c r="L35" s="165"/>
      <c r="M35" s="438">
        <f>入力シート!AB97</f>
        <v>0</v>
      </c>
      <c r="N35" s="439"/>
      <c r="O35" s="439"/>
      <c r="P35" s="440"/>
      <c r="Q35" s="394">
        <f>入力シート!AB97</f>
        <v>0</v>
      </c>
      <c r="R35" s="395"/>
      <c r="S35" s="395"/>
      <c r="T35" s="395"/>
      <c r="U35" s="174" t="str">
        <f t="shared" ref="U35:U53" si="0">IF(V35="","","－")</f>
        <v>－</v>
      </c>
      <c r="V35" s="590">
        <f>入力シート!AJ97</f>
        <v>0</v>
      </c>
      <c r="W35" s="591"/>
      <c r="X35" s="394">
        <f>入力シート!AF97</f>
        <v>0</v>
      </c>
      <c r="Y35" s="395"/>
      <c r="Z35" s="395"/>
      <c r="AA35" s="396"/>
      <c r="AB35" s="391">
        <f t="shared" ref="AB35:AB53" si="1">V35</f>
        <v>0</v>
      </c>
      <c r="AC35" s="392"/>
      <c r="AD35" s="392"/>
      <c r="AE35" s="393"/>
      <c r="AF35" s="587"/>
      <c r="AG35" s="588"/>
      <c r="AH35" s="588"/>
      <c r="AI35" s="589"/>
      <c r="AJ35" s="428" t="str">
        <f>入力シート!V97</f>
        <v>令和5年6月</v>
      </c>
      <c r="AK35" s="429"/>
      <c r="AL35" s="429"/>
      <c r="AM35" s="435"/>
      <c r="AN35" s="444">
        <f>入力シート!M97</f>
        <v>0</v>
      </c>
      <c r="AO35" s="444"/>
      <c r="AP35" s="444"/>
      <c r="AQ35" s="444"/>
      <c r="AR35" s="444"/>
      <c r="AS35" s="444"/>
      <c r="AT35" s="444"/>
      <c r="AU35" s="444"/>
      <c r="AV35" s="444"/>
      <c r="AW35" s="444"/>
      <c r="AX35" s="444"/>
      <c r="AY35" s="444"/>
      <c r="AZ35" s="444"/>
      <c r="BA35" s="445"/>
    </row>
    <row r="36" spans="3:53" s="36" customFormat="1" ht="13.5" customHeight="1" x14ac:dyDescent="0.4">
      <c r="C36" s="39"/>
      <c r="D36" s="475" t="str">
        <f>入力シート!C98</f>
        <v>○○病院訪問</v>
      </c>
      <c r="E36" s="475"/>
      <c r="F36" s="475"/>
      <c r="G36" s="475"/>
      <c r="H36" s="164"/>
      <c r="I36" s="164"/>
      <c r="J36" s="164"/>
      <c r="K36" s="164"/>
      <c r="L36" s="165"/>
      <c r="M36" s="438">
        <f>入力シート!AB98</f>
        <v>0</v>
      </c>
      <c r="N36" s="439"/>
      <c r="O36" s="439"/>
      <c r="P36" s="440"/>
      <c r="Q36" s="394">
        <f>入力シート!AB98</f>
        <v>0</v>
      </c>
      <c r="R36" s="395"/>
      <c r="S36" s="395"/>
      <c r="T36" s="395"/>
      <c r="U36" s="174" t="str">
        <f t="shared" si="0"/>
        <v>－</v>
      </c>
      <c r="V36" s="590">
        <f>入力シート!AJ98</f>
        <v>0</v>
      </c>
      <c r="W36" s="591"/>
      <c r="X36" s="394">
        <f>入力シート!AF98</f>
        <v>0</v>
      </c>
      <c r="Y36" s="395"/>
      <c r="Z36" s="395"/>
      <c r="AA36" s="396"/>
      <c r="AB36" s="391">
        <f t="shared" si="1"/>
        <v>0</v>
      </c>
      <c r="AC36" s="392"/>
      <c r="AD36" s="392"/>
      <c r="AE36" s="393"/>
      <c r="AF36" s="587"/>
      <c r="AG36" s="588"/>
      <c r="AH36" s="588"/>
      <c r="AI36" s="589"/>
      <c r="AJ36" s="428" t="str">
        <f>入力シート!V98</f>
        <v>令和5年6月</v>
      </c>
      <c r="AK36" s="429"/>
      <c r="AL36" s="429"/>
      <c r="AM36" s="435"/>
      <c r="AN36" s="444">
        <f>入力シート!M98</f>
        <v>0</v>
      </c>
      <c r="AO36" s="444"/>
      <c r="AP36" s="444"/>
      <c r="AQ36" s="444"/>
      <c r="AR36" s="444"/>
      <c r="AS36" s="444"/>
      <c r="AT36" s="444"/>
      <c r="AU36" s="444"/>
      <c r="AV36" s="444"/>
      <c r="AW36" s="444"/>
      <c r="AX36" s="444"/>
      <c r="AY36" s="444"/>
      <c r="AZ36" s="444"/>
      <c r="BA36" s="445"/>
    </row>
    <row r="37" spans="3:53" s="36" customFormat="1" ht="13.5" customHeight="1" x14ac:dyDescent="0.4">
      <c r="C37" s="39"/>
      <c r="D37" s="475" t="str">
        <f>入力シート!C99</f>
        <v>○○病院訪問</v>
      </c>
      <c r="E37" s="475"/>
      <c r="F37" s="475"/>
      <c r="G37" s="475"/>
      <c r="H37" s="164"/>
      <c r="I37" s="164"/>
      <c r="J37" s="164"/>
      <c r="K37" s="164"/>
      <c r="L37" s="165"/>
      <c r="M37" s="438">
        <f>入力シート!AB99</f>
        <v>0</v>
      </c>
      <c r="N37" s="439"/>
      <c r="O37" s="439"/>
      <c r="P37" s="440"/>
      <c r="Q37" s="394">
        <f>入力シート!AB99</f>
        <v>0</v>
      </c>
      <c r="R37" s="395"/>
      <c r="S37" s="395"/>
      <c r="T37" s="395"/>
      <c r="U37" s="174" t="str">
        <f t="shared" si="0"/>
        <v>－</v>
      </c>
      <c r="V37" s="590">
        <f>入力シート!AJ99</f>
        <v>0</v>
      </c>
      <c r="W37" s="591"/>
      <c r="X37" s="394">
        <f>入力シート!AF99</f>
        <v>0</v>
      </c>
      <c r="Y37" s="395"/>
      <c r="Z37" s="395"/>
      <c r="AA37" s="396"/>
      <c r="AB37" s="391">
        <f t="shared" si="1"/>
        <v>0</v>
      </c>
      <c r="AC37" s="392"/>
      <c r="AD37" s="392"/>
      <c r="AE37" s="393"/>
      <c r="AF37" s="587"/>
      <c r="AG37" s="588"/>
      <c r="AH37" s="588"/>
      <c r="AI37" s="589"/>
      <c r="AJ37" s="428" t="str">
        <f>入力シート!V99</f>
        <v>令和5年6月</v>
      </c>
      <c r="AK37" s="429"/>
      <c r="AL37" s="429"/>
      <c r="AM37" s="435"/>
      <c r="AN37" s="444">
        <f>入力シート!M99</f>
        <v>0</v>
      </c>
      <c r="AO37" s="444"/>
      <c r="AP37" s="444"/>
      <c r="AQ37" s="444"/>
      <c r="AR37" s="444"/>
      <c r="AS37" s="444"/>
      <c r="AT37" s="444"/>
      <c r="AU37" s="444"/>
      <c r="AV37" s="444"/>
      <c r="AW37" s="444"/>
      <c r="AX37" s="444"/>
      <c r="AY37" s="444"/>
      <c r="AZ37" s="444"/>
      <c r="BA37" s="445"/>
    </row>
    <row r="38" spans="3:53" s="36" customFormat="1" ht="13.5" customHeight="1" x14ac:dyDescent="0.4">
      <c r="C38" s="39"/>
      <c r="D38" s="475" t="str">
        <f>入力シート!C100</f>
        <v>○○病院訪問</v>
      </c>
      <c r="E38" s="475"/>
      <c r="F38" s="475"/>
      <c r="G38" s="475"/>
      <c r="H38" s="164"/>
      <c r="I38" s="164"/>
      <c r="J38" s="164"/>
      <c r="K38" s="164"/>
      <c r="L38" s="165"/>
      <c r="M38" s="438">
        <f>入力シート!AB100</f>
        <v>0</v>
      </c>
      <c r="N38" s="439"/>
      <c r="O38" s="439"/>
      <c r="P38" s="440"/>
      <c r="Q38" s="394">
        <f>入力シート!AB100</f>
        <v>0</v>
      </c>
      <c r="R38" s="395"/>
      <c r="S38" s="395"/>
      <c r="T38" s="395"/>
      <c r="U38" s="174" t="str">
        <f t="shared" si="0"/>
        <v>－</v>
      </c>
      <c r="V38" s="590">
        <f>入力シート!AJ100</f>
        <v>0</v>
      </c>
      <c r="W38" s="591"/>
      <c r="X38" s="394">
        <f>入力シート!AF100</f>
        <v>0</v>
      </c>
      <c r="Y38" s="395"/>
      <c r="Z38" s="395"/>
      <c r="AA38" s="396"/>
      <c r="AB38" s="391">
        <f t="shared" si="1"/>
        <v>0</v>
      </c>
      <c r="AC38" s="392"/>
      <c r="AD38" s="392"/>
      <c r="AE38" s="393"/>
      <c r="AF38" s="587"/>
      <c r="AG38" s="588"/>
      <c r="AH38" s="588"/>
      <c r="AI38" s="589"/>
      <c r="AJ38" s="428" t="str">
        <f>入力シート!V100</f>
        <v>令和5年6月</v>
      </c>
      <c r="AK38" s="429"/>
      <c r="AL38" s="429"/>
      <c r="AM38" s="435"/>
      <c r="AN38" s="444">
        <f>入力シート!M100</f>
        <v>0</v>
      </c>
      <c r="AO38" s="444"/>
      <c r="AP38" s="444"/>
      <c r="AQ38" s="444"/>
      <c r="AR38" s="444"/>
      <c r="AS38" s="444"/>
      <c r="AT38" s="444"/>
      <c r="AU38" s="444"/>
      <c r="AV38" s="444"/>
      <c r="AW38" s="444"/>
      <c r="AX38" s="444"/>
      <c r="AY38" s="444"/>
      <c r="AZ38" s="444"/>
      <c r="BA38" s="445"/>
    </row>
    <row r="39" spans="3:53" s="36" customFormat="1" ht="13.5" customHeight="1" x14ac:dyDescent="0.4">
      <c r="C39" s="39"/>
      <c r="D39" s="475" t="str">
        <f>入力シート!C101</f>
        <v>○○病院訪問</v>
      </c>
      <c r="E39" s="475"/>
      <c r="F39" s="475"/>
      <c r="G39" s="475"/>
      <c r="H39" s="164"/>
      <c r="I39" s="164"/>
      <c r="J39" s="164"/>
      <c r="K39" s="164"/>
      <c r="L39" s="165"/>
      <c r="M39" s="438">
        <f>入力シート!AB101</f>
        <v>0</v>
      </c>
      <c r="N39" s="439"/>
      <c r="O39" s="439"/>
      <c r="P39" s="440"/>
      <c r="Q39" s="394">
        <f>入力シート!AB101</f>
        <v>0</v>
      </c>
      <c r="R39" s="395"/>
      <c r="S39" s="395"/>
      <c r="T39" s="395"/>
      <c r="U39" s="174" t="str">
        <f t="shared" si="0"/>
        <v>－</v>
      </c>
      <c r="V39" s="590">
        <f>入力シート!AJ101</f>
        <v>0</v>
      </c>
      <c r="W39" s="591"/>
      <c r="X39" s="394">
        <f>入力シート!AF101</f>
        <v>0</v>
      </c>
      <c r="Y39" s="395"/>
      <c r="Z39" s="395"/>
      <c r="AA39" s="396"/>
      <c r="AB39" s="391">
        <f t="shared" si="1"/>
        <v>0</v>
      </c>
      <c r="AC39" s="392"/>
      <c r="AD39" s="392"/>
      <c r="AE39" s="393"/>
      <c r="AF39" s="587"/>
      <c r="AG39" s="588"/>
      <c r="AH39" s="588"/>
      <c r="AI39" s="589"/>
      <c r="AJ39" s="428" t="str">
        <f>入力シート!V101</f>
        <v>令和5年6月</v>
      </c>
      <c r="AK39" s="429"/>
      <c r="AL39" s="429"/>
      <c r="AM39" s="435"/>
      <c r="AN39" s="444">
        <f>入力シート!M101</f>
        <v>0</v>
      </c>
      <c r="AO39" s="444"/>
      <c r="AP39" s="444"/>
      <c r="AQ39" s="444"/>
      <c r="AR39" s="444"/>
      <c r="AS39" s="444"/>
      <c r="AT39" s="444"/>
      <c r="AU39" s="444"/>
      <c r="AV39" s="444"/>
      <c r="AW39" s="444"/>
      <c r="AX39" s="444"/>
      <c r="AY39" s="444"/>
      <c r="AZ39" s="444"/>
      <c r="BA39" s="445"/>
    </row>
    <row r="40" spans="3:53" s="36" customFormat="1" ht="13.5" customHeight="1" x14ac:dyDescent="0.4">
      <c r="C40" s="39"/>
      <c r="D40" s="475" t="str">
        <f>入力シート!C102</f>
        <v>○○病院訪問</v>
      </c>
      <c r="E40" s="475"/>
      <c r="F40" s="475"/>
      <c r="G40" s="475"/>
      <c r="H40" s="164"/>
      <c r="I40" s="164"/>
      <c r="J40" s="164"/>
      <c r="K40" s="164"/>
      <c r="L40" s="165"/>
      <c r="M40" s="438">
        <f>入力シート!AB102</f>
        <v>0</v>
      </c>
      <c r="N40" s="439"/>
      <c r="O40" s="439"/>
      <c r="P40" s="440"/>
      <c r="Q40" s="394">
        <f>入力シート!AB102</f>
        <v>0</v>
      </c>
      <c r="R40" s="395"/>
      <c r="S40" s="395"/>
      <c r="T40" s="395"/>
      <c r="U40" s="174" t="str">
        <f t="shared" si="0"/>
        <v>－</v>
      </c>
      <c r="V40" s="590">
        <f>入力シート!AJ102</f>
        <v>0</v>
      </c>
      <c r="W40" s="591"/>
      <c r="X40" s="394">
        <f>入力シート!AF102</f>
        <v>0</v>
      </c>
      <c r="Y40" s="395"/>
      <c r="Z40" s="395"/>
      <c r="AA40" s="396"/>
      <c r="AB40" s="391">
        <f t="shared" si="1"/>
        <v>0</v>
      </c>
      <c r="AC40" s="392"/>
      <c r="AD40" s="392"/>
      <c r="AE40" s="393"/>
      <c r="AF40" s="587"/>
      <c r="AG40" s="588"/>
      <c r="AH40" s="588"/>
      <c r="AI40" s="589"/>
      <c r="AJ40" s="428" t="str">
        <f>入力シート!V102</f>
        <v>令和5年6月</v>
      </c>
      <c r="AK40" s="429"/>
      <c r="AL40" s="429"/>
      <c r="AM40" s="435"/>
      <c r="AN40" s="444">
        <f>入力シート!M102</f>
        <v>0</v>
      </c>
      <c r="AO40" s="444"/>
      <c r="AP40" s="444"/>
      <c r="AQ40" s="444"/>
      <c r="AR40" s="444"/>
      <c r="AS40" s="444"/>
      <c r="AT40" s="444"/>
      <c r="AU40" s="444"/>
      <c r="AV40" s="444"/>
      <c r="AW40" s="444"/>
      <c r="AX40" s="444"/>
      <c r="AY40" s="444"/>
      <c r="AZ40" s="444"/>
      <c r="BA40" s="445"/>
    </row>
    <row r="41" spans="3:53" s="36" customFormat="1" ht="13.5" customHeight="1" x14ac:dyDescent="0.4">
      <c r="C41" s="39"/>
      <c r="D41" s="475" t="str">
        <f>入力シート!C103</f>
        <v>○○病院訪問</v>
      </c>
      <c r="E41" s="475"/>
      <c r="F41" s="475"/>
      <c r="G41" s="475"/>
      <c r="H41" s="164"/>
      <c r="I41" s="164"/>
      <c r="J41" s="164"/>
      <c r="K41" s="164"/>
      <c r="L41" s="165"/>
      <c r="M41" s="438">
        <f>入力シート!AB103</f>
        <v>0</v>
      </c>
      <c r="N41" s="439"/>
      <c r="O41" s="439"/>
      <c r="P41" s="440"/>
      <c r="Q41" s="394">
        <f>入力シート!AB103</f>
        <v>0</v>
      </c>
      <c r="R41" s="395"/>
      <c r="S41" s="395"/>
      <c r="T41" s="395"/>
      <c r="U41" s="174" t="str">
        <f t="shared" si="0"/>
        <v>－</v>
      </c>
      <c r="V41" s="590">
        <f>入力シート!AJ103</f>
        <v>0</v>
      </c>
      <c r="W41" s="591"/>
      <c r="X41" s="394">
        <f>入力シート!AF103</f>
        <v>0</v>
      </c>
      <c r="Y41" s="395"/>
      <c r="Z41" s="395"/>
      <c r="AA41" s="396"/>
      <c r="AB41" s="391">
        <f t="shared" si="1"/>
        <v>0</v>
      </c>
      <c r="AC41" s="392"/>
      <c r="AD41" s="392"/>
      <c r="AE41" s="393"/>
      <c r="AF41" s="587"/>
      <c r="AG41" s="588"/>
      <c r="AH41" s="588"/>
      <c r="AI41" s="589"/>
      <c r="AJ41" s="428" t="str">
        <f>入力シート!V103</f>
        <v>令和5年6月</v>
      </c>
      <c r="AK41" s="429"/>
      <c r="AL41" s="429"/>
      <c r="AM41" s="435"/>
      <c r="AN41" s="444">
        <f>入力シート!M103</f>
        <v>0</v>
      </c>
      <c r="AO41" s="444"/>
      <c r="AP41" s="444"/>
      <c r="AQ41" s="444"/>
      <c r="AR41" s="444"/>
      <c r="AS41" s="444"/>
      <c r="AT41" s="444"/>
      <c r="AU41" s="444"/>
      <c r="AV41" s="444"/>
      <c r="AW41" s="444"/>
      <c r="AX41" s="444"/>
      <c r="AY41" s="444"/>
      <c r="AZ41" s="444"/>
      <c r="BA41" s="445"/>
    </row>
    <row r="42" spans="3:53" s="36" customFormat="1" ht="13.5" customHeight="1" x14ac:dyDescent="0.4">
      <c r="C42" s="39"/>
      <c r="D42" s="475" t="str">
        <f>入力シート!C104</f>
        <v>○○病院訪問</v>
      </c>
      <c r="E42" s="475"/>
      <c r="F42" s="475"/>
      <c r="G42" s="475"/>
      <c r="H42" s="164"/>
      <c r="I42" s="164"/>
      <c r="J42" s="164"/>
      <c r="K42" s="164"/>
      <c r="L42" s="165"/>
      <c r="M42" s="438">
        <f>入力シート!AB104</f>
        <v>0</v>
      </c>
      <c r="N42" s="439"/>
      <c r="O42" s="439"/>
      <c r="P42" s="440"/>
      <c r="Q42" s="394">
        <f>入力シート!AB104</f>
        <v>0</v>
      </c>
      <c r="R42" s="395"/>
      <c r="S42" s="395"/>
      <c r="T42" s="395"/>
      <c r="U42" s="174" t="str">
        <f t="shared" si="0"/>
        <v>－</v>
      </c>
      <c r="V42" s="590">
        <f>入力シート!AJ104</f>
        <v>0</v>
      </c>
      <c r="W42" s="591"/>
      <c r="X42" s="394">
        <f>入力シート!AF104</f>
        <v>0</v>
      </c>
      <c r="Y42" s="395"/>
      <c r="Z42" s="395"/>
      <c r="AA42" s="396"/>
      <c r="AB42" s="391">
        <f t="shared" si="1"/>
        <v>0</v>
      </c>
      <c r="AC42" s="392"/>
      <c r="AD42" s="392"/>
      <c r="AE42" s="393"/>
      <c r="AF42" s="587"/>
      <c r="AG42" s="588"/>
      <c r="AH42" s="588"/>
      <c r="AI42" s="589"/>
      <c r="AJ42" s="428" t="str">
        <f>入力シート!V104</f>
        <v>令和5年6月</v>
      </c>
      <c r="AK42" s="429"/>
      <c r="AL42" s="429"/>
      <c r="AM42" s="435"/>
      <c r="AN42" s="444">
        <f>入力シート!M104</f>
        <v>0</v>
      </c>
      <c r="AO42" s="444"/>
      <c r="AP42" s="444"/>
      <c r="AQ42" s="444"/>
      <c r="AR42" s="444"/>
      <c r="AS42" s="444"/>
      <c r="AT42" s="444"/>
      <c r="AU42" s="444"/>
      <c r="AV42" s="444"/>
      <c r="AW42" s="444"/>
      <c r="AX42" s="444"/>
      <c r="AY42" s="444"/>
      <c r="AZ42" s="444"/>
      <c r="BA42" s="445"/>
    </row>
    <row r="43" spans="3:53" s="36" customFormat="1" ht="13.5" customHeight="1" x14ac:dyDescent="0.4">
      <c r="C43" s="39"/>
      <c r="D43" s="475" t="str">
        <f>入力シート!C105</f>
        <v>○○病院訪問</v>
      </c>
      <c r="E43" s="475"/>
      <c r="F43" s="475"/>
      <c r="G43" s="475"/>
      <c r="H43" s="164"/>
      <c r="I43" s="164"/>
      <c r="J43" s="164"/>
      <c r="K43" s="164"/>
      <c r="L43" s="165"/>
      <c r="M43" s="438">
        <f>入力シート!AB105</f>
        <v>0</v>
      </c>
      <c r="N43" s="439"/>
      <c r="O43" s="439"/>
      <c r="P43" s="440"/>
      <c r="Q43" s="394">
        <f>入力シート!AB105</f>
        <v>0</v>
      </c>
      <c r="R43" s="395"/>
      <c r="S43" s="395"/>
      <c r="T43" s="395"/>
      <c r="U43" s="174" t="str">
        <f t="shared" si="0"/>
        <v>－</v>
      </c>
      <c r="V43" s="590">
        <f>入力シート!AJ105</f>
        <v>0</v>
      </c>
      <c r="W43" s="591"/>
      <c r="X43" s="394">
        <f>入力シート!AF105</f>
        <v>0</v>
      </c>
      <c r="Y43" s="395"/>
      <c r="Z43" s="395"/>
      <c r="AA43" s="396"/>
      <c r="AB43" s="391">
        <f t="shared" si="1"/>
        <v>0</v>
      </c>
      <c r="AC43" s="392"/>
      <c r="AD43" s="392"/>
      <c r="AE43" s="393"/>
      <c r="AF43" s="587"/>
      <c r="AG43" s="588"/>
      <c r="AH43" s="588"/>
      <c r="AI43" s="589"/>
      <c r="AJ43" s="428" t="str">
        <f>入力シート!V105</f>
        <v>令和5年6月</v>
      </c>
      <c r="AK43" s="429"/>
      <c r="AL43" s="429"/>
      <c r="AM43" s="435"/>
      <c r="AN43" s="444">
        <f>入力シート!M105</f>
        <v>0</v>
      </c>
      <c r="AO43" s="444"/>
      <c r="AP43" s="444"/>
      <c r="AQ43" s="444"/>
      <c r="AR43" s="444"/>
      <c r="AS43" s="444"/>
      <c r="AT43" s="444"/>
      <c r="AU43" s="444"/>
      <c r="AV43" s="444"/>
      <c r="AW43" s="444"/>
      <c r="AX43" s="444"/>
      <c r="AY43" s="444"/>
      <c r="AZ43" s="444"/>
      <c r="BA43" s="445"/>
    </row>
    <row r="44" spans="3:53" s="36" customFormat="1" ht="13.5" customHeight="1" x14ac:dyDescent="0.4">
      <c r="C44" s="39"/>
      <c r="D44" s="475" t="str">
        <f>入力シート!C106</f>
        <v>○○病院訪問</v>
      </c>
      <c r="E44" s="475"/>
      <c r="F44" s="475"/>
      <c r="G44" s="475"/>
      <c r="H44" s="164"/>
      <c r="I44" s="164"/>
      <c r="J44" s="164"/>
      <c r="K44" s="164"/>
      <c r="L44" s="165"/>
      <c r="M44" s="438">
        <f>入力シート!AB106</f>
        <v>0</v>
      </c>
      <c r="N44" s="439"/>
      <c r="O44" s="439"/>
      <c r="P44" s="440"/>
      <c r="Q44" s="394">
        <f>入力シート!AB106</f>
        <v>0</v>
      </c>
      <c r="R44" s="395"/>
      <c r="S44" s="395"/>
      <c r="T44" s="395"/>
      <c r="U44" s="174" t="str">
        <f t="shared" si="0"/>
        <v>－</v>
      </c>
      <c r="V44" s="590">
        <f>入力シート!AJ106</f>
        <v>0</v>
      </c>
      <c r="W44" s="591"/>
      <c r="X44" s="394">
        <f>入力シート!AF106</f>
        <v>0</v>
      </c>
      <c r="Y44" s="395"/>
      <c r="Z44" s="395"/>
      <c r="AA44" s="396"/>
      <c r="AB44" s="391">
        <f t="shared" si="1"/>
        <v>0</v>
      </c>
      <c r="AC44" s="392"/>
      <c r="AD44" s="392"/>
      <c r="AE44" s="393"/>
      <c r="AF44" s="587"/>
      <c r="AG44" s="588"/>
      <c r="AH44" s="588"/>
      <c r="AI44" s="589"/>
      <c r="AJ44" s="428" t="str">
        <f>入力シート!V106</f>
        <v>令和5年6月</v>
      </c>
      <c r="AK44" s="429"/>
      <c r="AL44" s="429"/>
      <c r="AM44" s="435"/>
      <c r="AN44" s="444">
        <f>入力シート!M106</f>
        <v>0</v>
      </c>
      <c r="AO44" s="444"/>
      <c r="AP44" s="444"/>
      <c r="AQ44" s="444"/>
      <c r="AR44" s="444"/>
      <c r="AS44" s="444"/>
      <c r="AT44" s="444"/>
      <c r="AU44" s="444"/>
      <c r="AV44" s="444"/>
      <c r="AW44" s="444"/>
      <c r="AX44" s="444"/>
      <c r="AY44" s="444"/>
      <c r="AZ44" s="444"/>
      <c r="BA44" s="445"/>
    </row>
    <row r="45" spans="3:53" s="36" customFormat="1" ht="13.5" customHeight="1" x14ac:dyDescent="0.4">
      <c r="C45" s="39"/>
      <c r="D45" s="475" t="str">
        <f>入力シート!C107</f>
        <v>○○病院訪問</v>
      </c>
      <c r="E45" s="475"/>
      <c r="F45" s="475"/>
      <c r="G45" s="475"/>
      <c r="H45" s="164"/>
      <c r="I45" s="164"/>
      <c r="J45" s="164"/>
      <c r="K45" s="164"/>
      <c r="L45" s="165"/>
      <c r="M45" s="438">
        <f>入力シート!AB107</f>
        <v>0</v>
      </c>
      <c r="N45" s="439"/>
      <c r="O45" s="439"/>
      <c r="P45" s="440"/>
      <c r="Q45" s="394">
        <f>入力シート!AB107</f>
        <v>0</v>
      </c>
      <c r="R45" s="395"/>
      <c r="S45" s="395"/>
      <c r="T45" s="395"/>
      <c r="U45" s="174" t="str">
        <f t="shared" si="0"/>
        <v>－</v>
      </c>
      <c r="V45" s="590">
        <f>入力シート!AJ107</f>
        <v>0</v>
      </c>
      <c r="W45" s="591"/>
      <c r="X45" s="394">
        <f>入力シート!AF107</f>
        <v>0</v>
      </c>
      <c r="Y45" s="395"/>
      <c r="Z45" s="395"/>
      <c r="AA45" s="396"/>
      <c r="AB45" s="391">
        <f t="shared" si="1"/>
        <v>0</v>
      </c>
      <c r="AC45" s="392"/>
      <c r="AD45" s="392"/>
      <c r="AE45" s="393"/>
      <c r="AF45" s="587"/>
      <c r="AG45" s="588"/>
      <c r="AH45" s="588"/>
      <c r="AI45" s="589"/>
      <c r="AJ45" s="428" t="str">
        <f>入力シート!V107</f>
        <v>令和5年6月</v>
      </c>
      <c r="AK45" s="429"/>
      <c r="AL45" s="429"/>
      <c r="AM45" s="435"/>
      <c r="AN45" s="444">
        <f>入力シート!M107</f>
        <v>0</v>
      </c>
      <c r="AO45" s="444"/>
      <c r="AP45" s="444"/>
      <c r="AQ45" s="444"/>
      <c r="AR45" s="444"/>
      <c r="AS45" s="444"/>
      <c r="AT45" s="444"/>
      <c r="AU45" s="444"/>
      <c r="AV45" s="444"/>
      <c r="AW45" s="444"/>
      <c r="AX45" s="444"/>
      <c r="AY45" s="444"/>
      <c r="AZ45" s="444"/>
      <c r="BA45" s="445"/>
    </row>
    <row r="46" spans="3:53" s="36" customFormat="1" ht="13.5" customHeight="1" x14ac:dyDescent="0.4">
      <c r="C46" s="39"/>
      <c r="D46" s="475" t="str">
        <f>入力シート!C108</f>
        <v>○○病院訪問</v>
      </c>
      <c r="E46" s="475"/>
      <c r="F46" s="475"/>
      <c r="G46" s="475"/>
      <c r="H46" s="164"/>
      <c r="I46" s="164"/>
      <c r="J46" s="164"/>
      <c r="K46" s="164"/>
      <c r="L46" s="165"/>
      <c r="M46" s="438">
        <f>入力シート!AB108</f>
        <v>0</v>
      </c>
      <c r="N46" s="439"/>
      <c r="O46" s="439"/>
      <c r="P46" s="440"/>
      <c r="Q46" s="394">
        <f>入力シート!AB108</f>
        <v>0</v>
      </c>
      <c r="R46" s="395"/>
      <c r="S46" s="395"/>
      <c r="T46" s="395"/>
      <c r="U46" s="174" t="str">
        <f t="shared" si="0"/>
        <v>－</v>
      </c>
      <c r="V46" s="590">
        <f>入力シート!AJ108</f>
        <v>0</v>
      </c>
      <c r="W46" s="591"/>
      <c r="X46" s="394">
        <f>入力シート!AF108</f>
        <v>0</v>
      </c>
      <c r="Y46" s="395"/>
      <c r="Z46" s="395"/>
      <c r="AA46" s="396"/>
      <c r="AB46" s="391">
        <f t="shared" si="1"/>
        <v>0</v>
      </c>
      <c r="AC46" s="392"/>
      <c r="AD46" s="392"/>
      <c r="AE46" s="393"/>
      <c r="AF46" s="587"/>
      <c r="AG46" s="588"/>
      <c r="AH46" s="588"/>
      <c r="AI46" s="589"/>
      <c r="AJ46" s="428" t="str">
        <f>入力シート!V108</f>
        <v>令和5年6月</v>
      </c>
      <c r="AK46" s="429"/>
      <c r="AL46" s="429"/>
      <c r="AM46" s="435"/>
      <c r="AN46" s="444">
        <f>入力シート!M108</f>
        <v>0</v>
      </c>
      <c r="AO46" s="444"/>
      <c r="AP46" s="444"/>
      <c r="AQ46" s="444"/>
      <c r="AR46" s="444"/>
      <c r="AS46" s="444"/>
      <c r="AT46" s="444"/>
      <c r="AU46" s="444"/>
      <c r="AV46" s="444"/>
      <c r="AW46" s="444"/>
      <c r="AX46" s="444"/>
      <c r="AY46" s="444"/>
      <c r="AZ46" s="444"/>
      <c r="BA46" s="445"/>
    </row>
    <row r="47" spans="3:53" s="36" customFormat="1" ht="13.5" customHeight="1" x14ac:dyDescent="0.4">
      <c r="C47" s="39"/>
      <c r="D47" s="475" t="str">
        <f>入力シート!C109</f>
        <v>○○病院訪問</v>
      </c>
      <c r="E47" s="475"/>
      <c r="F47" s="475"/>
      <c r="G47" s="475"/>
      <c r="H47" s="164"/>
      <c r="I47" s="164"/>
      <c r="J47" s="164"/>
      <c r="K47" s="164"/>
      <c r="L47" s="165"/>
      <c r="M47" s="438">
        <f>入力シート!AB109</f>
        <v>0</v>
      </c>
      <c r="N47" s="439"/>
      <c r="O47" s="439"/>
      <c r="P47" s="440"/>
      <c r="Q47" s="394">
        <f>入力シート!AB109</f>
        <v>0</v>
      </c>
      <c r="R47" s="395"/>
      <c r="S47" s="395"/>
      <c r="T47" s="395"/>
      <c r="U47" s="174" t="str">
        <f t="shared" si="0"/>
        <v>－</v>
      </c>
      <c r="V47" s="590">
        <f>入力シート!AJ109</f>
        <v>0</v>
      </c>
      <c r="W47" s="591"/>
      <c r="X47" s="394">
        <f>入力シート!AF109</f>
        <v>0</v>
      </c>
      <c r="Y47" s="395"/>
      <c r="Z47" s="395"/>
      <c r="AA47" s="396"/>
      <c r="AB47" s="391">
        <f t="shared" si="1"/>
        <v>0</v>
      </c>
      <c r="AC47" s="392"/>
      <c r="AD47" s="392"/>
      <c r="AE47" s="393"/>
      <c r="AF47" s="587"/>
      <c r="AG47" s="588"/>
      <c r="AH47" s="588"/>
      <c r="AI47" s="589"/>
      <c r="AJ47" s="428" t="str">
        <f>入力シート!V109</f>
        <v>令和5年6月</v>
      </c>
      <c r="AK47" s="429"/>
      <c r="AL47" s="429"/>
      <c r="AM47" s="435"/>
      <c r="AN47" s="444">
        <f>入力シート!M109</f>
        <v>0</v>
      </c>
      <c r="AO47" s="444"/>
      <c r="AP47" s="444"/>
      <c r="AQ47" s="444"/>
      <c r="AR47" s="444"/>
      <c r="AS47" s="444"/>
      <c r="AT47" s="444"/>
      <c r="AU47" s="444"/>
      <c r="AV47" s="444"/>
      <c r="AW47" s="444"/>
      <c r="AX47" s="444"/>
      <c r="AY47" s="444"/>
      <c r="AZ47" s="444"/>
      <c r="BA47" s="445"/>
    </row>
    <row r="48" spans="3:53" s="36" customFormat="1" ht="13.5" customHeight="1" x14ac:dyDescent="0.4">
      <c r="C48" s="39"/>
      <c r="D48" s="475" t="str">
        <f>入力シート!C110</f>
        <v>○○病院訪問</v>
      </c>
      <c r="E48" s="475"/>
      <c r="F48" s="475"/>
      <c r="G48" s="475"/>
      <c r="H48" s="164"/>
      <c r="I48" s="164"/>
      <c r="J48" s="164"/>
      <c r="K48" s="164"/>
      <c r="L48" s="165"/>
      <c r="M48" s="438">
        <f>入力シート!AB110</f>
        <v>0</v>
      </c>
      <c r="N48" s="439"/>
      <c r="O48" s="439"/>
      <c r="P48" s="440"/>
      <c r="Q48" s="394">
        <f>入力シート!AB110</f>
        <v>0</v>
      </c>
      <c r="R48" s="395"/>
      <c r="S48" s="395"/>
      <c r="T48" s="395"/>
      <c r="U48" s="174" t="str">
        <f t="shared" si="0"/>
        <v>－</v>
      </c>
      <c r="V48" s="590">
        <f>入力シート!AJ110</f>
        <v>0</v>
      </c>
      <c r="W48" s="591"/>
      <c r="X48" s="394">
        <f>入力シート!AF110</f>
        <v>0</v>
      </c>
      <c r="Y48" s="395"/>
      <c r="Z48" s="395"/>
      <c r="AA48" s="396"/>
      <c r="AB48" s="391">
        <f t="shared" si="1"/>
        <v>0</v>
      </c>
      <c r="AC48" s="392"/>
      <c r="AD48" s="392"/>
      <c r="AE48" s="393"/>
      <c r="AF48" s="587"/>
      <c r="AG48" s="588"/>
      <c r="AH48" s="588"/>
      <c r="AI48" s="589"/>
      <c r="AJ48" s="428" t="str">
        <f>入力シート!V110</f>
        <v>令和5年6月</v>
      </c>
      <c r="AK48" s="429"/>
      <c r="AL48" s="429"/>
      <c r="AM48" s="435"/>
      <c r="AN48" s="444">
        <f>入力シート!M110</f>
        <v>0</v>
      </c>
      <c r="AO48" s="444"/>
      <c r="AP48" s="444"/>
      <c r="AQ48" s="444"/>
      <c r="AR48" s="444"/>
      <c r="AS48" s="444"/>
      <c r="AT48" s="444"/>
      <c r="AU48" s="444"/>
      <c r="AV48" s="444"/>
      <c r="AW48" s="444"/>
      <c r="AX48" s="444"/>
      <c r="AY48" s="444"/>
      <c r="AZ48" s="444"/>
      <c r="BA48" s="445"/>
    </row>
    <row r="49" spans="2:55" s="36" customFormat="1" ht="13.5" customHeight="1" x14ac:dyDescent="0.4">
      <c r="C49" s="39"/>
      <c r="D49" s="475" t="str">
        <f>入力シート!C111</f>
        <v>○○病院訪問</v>
      </c>
      <c r="E49" s="475"/>
      <c r="F49" s="475"/>
      <c r="G49" s="475"/>
      <c r="H49" s="164"/>
      <c r="I49" s="164"/>
      <c r="J49" s="164"/>
      <c r="K49" s="164"/>
      <c r="L49" s="165"/>
      <c r="M49" s="438">
        <f>入力シート!AB111</f>
        <v>0</v>
      </c>
      <c r="N49" s="439"/>
      <c r="O49" s="439"/>
      <c r="P49" s="440"/>
      <c r="Q49" s="394">
        <f>入力シート!AB111</f>
        <v>0</v>
      </c>
      <c r="R49" s="395"/>
      <c r="S49" s="395"/>
      <c r="T49" s="395"/>
      <c r="U49" s="174" t="str">
        <f t="shared" si="0"/>
        <v>－</v>
      </c>
      <c r="V49" s="590">
        <f>入力シート!AJ111</f>
        <v>0</v>
      </c>
      <c r="W49" s="591"/>
      <c r="X49" s="394">
        <f>入力シート!AF111</f>
        <v>0</v>
      </c>
      <c r="Y49" s="395"/>
      <c r="Z49" s="395"/>
      <c r="AA49" s="396"/>
      <c r="AB49" s="391">
        <f t="shared" si="1"/>
        <v>0</v>
      </c>
      <c r="AC49" s="392"/>
      <c r="AD49" s="392"/>
      <c r="AE49" s="393"/>
      <c r="AF49" s="587"/>
      <c r="AG49" s="588"/>
      <c r="AH49" s="588"/>
      <c r="AI49" s="589"/>
      <c r="AJ49" s="428" t="str">
        <f>入力シート!V111</f>
        <v>令和5年6月</v>
      </c>
      <c r="AK49" s="429"/>
      <c r="AL49" s="429"/>
      <c r="AM49" s="435"/>
      <c r="AN49" s="444">
        <f>入力シート!M111</f>
        <v>0</v>
      </c>
      <c r="AO49" s="444"/>
      <c r="AP49" s="444"/>
      <c r="AQ49" s="444"/>
      <c r="AR49" s="444"/>
      <c r="AS49" s="444"/>
      <c r="AT49" s="444"/>
      <c r="AU49" s="444"/>
      <c r="AV49" s="444"/>
      <c r="AW49" s="444"/>
      <c r="AX49" s="444"/>
      <c r="AY49" s="444"/>
      <c r="AZ49" s="444"/>
      <c r="BA49" s="445"/>
    </row>
    <row r="50" spans="2:55" s="36" customFormat="1" ht="13.5" customHeight="1" x14ac:dyDescent="0.4">
      <c r="C50" s="39"/>
      <c r="D50" s="475" t="str">
        <f>入力シート!C112</f>
        <v>○○病院訪問</v>
      </c>
      <c r="E50" s="475"/>
      <c r="F50" s="475"/>
      <c r="G50" s="475"/>
      <c r="H50" s="164"/>
      <c r="I50" s="164"/>
      <c r="J50" s="164"/>
      <c r="K50" s="164"/>
      <c r="L50" s="165"/>
      <c r="M50" s="438">
        <f>入力シート!AB112</f>
        <v>0</v>
      </c>
      <c r="N50" s="439"/>
      <c r="O50" s="439"/>
      <c r="P50" s="440"/>
      <c r="Q50" s="394">
        <f>入力シート!AB112</f>
        <v>0</v>
      </c>
      <c r="R50" s="395"/>
      <c r="S50" s="395"/>
      <c r="T50" s="395"/>
      <c r="U50" s="174" t="str">
        <f t="shared" si="0"/>
        <v>－</v>
      </c>
      <c r="V50" s="590">
        <f>入力シート!AJ112</f>
        <v>0</v>
      </c>
      <c r="W50" s="591"/>
      <c r="X50" s="394">
        <f>入力シート!AF112</f>
        <v>0</v>
      </c>
      <c r="Y50" s="395"/>
      <c r="Z50" s="395"/>
      <c r="AA50" s="396"/>
      <c r="AB50" s="391">
        <f t="shared" si="1"/>
        <v>0</v>
      </c>
      <c r="AC50" s="392"/>
      <c r="AD50" s="392"/>
      <c r="AE50" s="393"/>
      <c r="AF50" s="587"/>
      <c r="AG50" s="588"/>
      <c r="AH50" s="588"/>
      <c r="AI50" s="589"/>
      <c r="AJ50" s="428" t="str">
        <f>入力シート!V112</f>
        <v>令和5年6月</v>
      </c>
      <c r="AK50" s="429"/>
      <c r="AL50" s="429"/>
      <c r="AM50" s="435"/>
      <c r="AN50" s="444">
        <f>入力シート!M112</f>
        <v>0</v>
      </c>
      <c r="AO50" s="444"/>
      <c r="AP50" s="444"/>
      <c r="AQ50" s="444"/>
      <c r="AR50" s="444"/>
      <c r="AS50" s="444"/>
      <c r="AT50" s="444"/>
      <c r="AU50" s="444"/>
      <c r="AV50" s="444"/>
      <c r="AW50" s="444"/>
      <c r="AX50" s="444"/>
      <c r="AY50" s="444"/>
      <c r="AZ50" s="444"/>
      <c r="BA50" s="445"/>
    </row>
    <row r="51" spans="2:55" s="36" customFormat="1" ht="13.5" customHeight="1" x14ac:dyDescent="0.4">
      <c r="C51" s="39"/>
      <c r="D51" s="475" t="str">
        <f>入力シート!C113</f>
        <v>○○病院訪問</v>
      </c>
      <c r="E51" s="475"/>
      <c r="F51" s="475"/>
      <c r="G51" s="475"/>
      <c r="H51" s="45"/>
      <c r="I51" s="45"/>
      <c r="J51" s="45"/>
      <c r="K51" s="45"/>
      <c r="L51" s="50"/>
      <c r="M51" s="438">
        <f>入力シート!AB113</f>
        <v>0</v>
      </c>
      <c r="N51" s="439"/>
      <c r="O51" s="439"/>
      <c r="P51" s="440"/>
      <c r="Q51" s="394">
        <f>入力シート!AB113</f>
        <v>0</v>
      </c>
      <c r="R51" s="395"/>
      <c r="S51" s="395"/>
      <c r="T51" s="395"/>
      <c r="U51" s="174" t="str">
        <f t="shared" si="0"/>
        <v>－</v>
      </c>
      <c r="V51" s="590">
        <f>入力シート!AJ113</f>
        <v>0</v>
      </c>
      <c r="W51" s="591"/>
      <c r="X51" s="394">
        <f>入力シート!AF113</f>
        <v>0</v>
      </c>
      <c r="Y51" s="395"/>
      <c r="Z51" s="395"/>
      <c r="AA51" s="396"/>
      <c r="AB51" s="391">
        <f t="shared" si="1"/>
        <v>0</v>
      </c>
      <c r="AC51" s="392"/>
      <c r="AD51" s="392"/>
      <c r="AE51" s="393"/>
      <c r="AF51" s="587"/>
      <c r="AG51" s="588"/>
      <c r="AH51" s="588"/>
      <c r="AI51" s="589"/>
      <c r="AJ51" s="428" t="str">
        <f>入力シート!V113</f>
        <v>令和5年6月</v>
      </c>
      <c r="AK51" s="429"/>
      <c r="AL51" s="429"/>
      <c r="AM51" s="435"/>
      <c r="AN51" s="444">
        <f>入力シート!M113</f>
        <v>0</v>
      </c>
      <c r="AO51" s="444"/>
      <c r="AP51" s="444"/>
      <c r="AQ51" s="444"/>
      <c r="AR51" s="444"/>
      <c r="AS51" s="444"/>
      <c r="AT51" s="444"/>
      <c r="AU51" s="444"/>
      <c r="AV51" s="444"/>
      <c r="AW51" s="444"/>
      <c r="AX51" s="444"/>
      <c r="AY51" s="444"/>
      <c r="AZ51" s="444"/>
      <c r="BA51" s="445"/>
    </row>
    <row r="52" spans="2:55" s="36" customFormat="1" ht="13.5" customHeight="1" x14ac:dyDescent="0.4">
      <c r="C52" s="39"/>
      <c r="D52" s="475" t="str">
        <f>入力シート!C114</f>
        <v>○○病院訪問</v>
      </c>
      <c r="E52" s="475"/>
      <c r="F52" s="475"/>
      <c r="G52" s="475"/>
      <c r="H52" s="45"/>
      <c r="I52" s="45"/>
      <c r="J52" s="45"/>
      <c r="K52" s="45"/>
      <c r="L52" s="50"/>
      <c r="M52" s="438">
        <f>入力シート!AB114</f>
        <v>0</v>
      </c>
      <c r="N52" s="439"/>
      <c r="O52" s="439"/>
      <c r="P52" s="440"/>
      <c r="Q52" s="394">
        <f>入力シート!AB114</f>
        <v>0</v>
      </c>
      <c r="R52" s="395"/>
      <c r="S52" s="395"/>
      <c r="T52" s="395"/>
      <c r="U52" s="174" t="str">
        <f t="shared" si="0"/>
        <v>－</v>
      </c>
      <c r="V52" s="590">
        <f>入力シート!AJ114</f>
        <v>0</v>
      </c>
      <c r="W52" s="591"/>
      <c r="X52" s="394">
        <f>入力シート!AF114</f>
        <v>0</v>
      </c>
      <c r="Y52" s="395"/>
      <c r="Z52" s="395"/>
      <c r="AA52" s="396"/>
      <c r="AB52" s="391">
        <f t="shared" si="1"/>
        <v>0</v>
      </c>
      <c r="AC52" s="392"/>
      <c r="AD52" s="392"/>
      <c r="AE52" s="393"/>
      <c r="AF52" s="587"/>
      <c r="AG52" s="588"/>
      <c r="AH52" s="588"/>
      <c r="AI52" s="589"/>
      <c r="AJ52" s="428" t="str">
        <f>入力シート!V114</f>
        <v>令和5年6月</v>
      </c>
      <c r="AK52" s="429"/>
      <c r="AL52" s="429"/>
      <c r="AM52" s="435"/>
      <c r="AN52" s="444">
        <f>入力シート!M114</f>
        <v>0</v>
      </c>
      <c r="AO52" s="444"/>
      <c r="AP52" s="444"/>
      <c r="AQ52" s="444"/>
      <c r="AR52" s="444"/>
      <c r="AS52" s="444"/>
      <c r="AT52" s="444"/>
      <c r="AU52" s="444"/>
      <c r="AV52" s="444"/>
      <c r="AW52" s="444"/>
      <c r="AX52" s="444"/>
      <c r="AY52" s="444"/>
      <c r="AZ52" s="444"/>
      <c r="BA52" s="445"/>
    </row>
    <row r="53" spans="2:55" s="36" customFormat="1" ht="13.5" customHeight="1" x14ac:dyDescent="0.4">
      <c r="C53" s="39"/>
      <c r="D53" s="475" t="str">
        <f>入力シート!C115</f>
        <v>○○病院訪問</v>
      </c>
      <c r="E53" s="475"/>
      <c r="F53" s="475"/>
      <c r="G53" s="475"/>
      <c r="H53" s="44"/>
      <c r="I53" s="44"/>
      <c r="J53" s="44"/>
      <c r="K53" s="44"/>
      <c r="L53" s="49"/>
      <c r="M53" s="438">
        <f>入力シート!AB115</f>
        <v>0</v>
      </c>
      <c r="N53" s="439"/>
      <c r="O53" s="439"/>
      <c r="P53" s="440"/>
      <c r="Q53" s="394">
        <f>入力シート!AB115</f>
        <v>0</v>
      </c>
      <c r="R53" s="395"/>
      <c r="S53" s="395"/>
      <c r="T53" s="395"/>
      <c r="U53" s="174" t="str">
        <f t="shared" si="0"/>
        <v>－</v>
      </c>
      <c r="V53" s="590">
        <f>入力シート!AJ115</f>
        <v>0</v>
      </c>
      <c r="W53" s="591"/>
      <c r="X53" s="394">
        <f>入力シート!AF115</f>
        <v>0</v>
      </c>
      <c r="Y53" s="395"/>
      <c r="Z53" s="395"/>
      <c r="AA53" s="396"/>
      <c r="AB53" s="391">
        <f t="shared" si="1"/>
        <v>0</v>
      </c>
      <c r="AC53" s="392"/>
      <c r="AD53" s="392"/>
      <c r="AE53" s="393"/>
      <c r="AF53" s="587"/>
      <c r="AG53" s="588"/>
      <c r="AH53" s="588"/>
      <c r="AI53" s="589"/>
      <c r="AJ53" s="428" t="str">
        <f>入力シート!V115</f>
        <v>令和5年6月</v>
      </c>
      <c r="AK53" s="429"/>
      <c r="AL53" s="429"/>
      <c r="AM53" s="435"/>
      <c r="AN53" s="444">
        <f>入力シート!M115</f>
        <v>0</v>
      </c>
      <c r="AO53" s="444"/>
      <c r="AP53" s="444"/>
      <c r="AQ53" s="444"/>
      <c r="AR53" s="444"/>
      <c r="AS53" s="444"/>
      <c r="AT53" s="444"/>
      <c r="AU53" s="444"/>
      <c r="AV53" s="444"/>
      <c r="AW53" s="444"/>
      <c r="AX53" s="444"/>
      <c r="AY53" s="444"/>
      <c r="AZ53" s="444"/>
      <c r="BA53" s="445"/>
    </row>
    <row r="54" spans="2:55" s="36" customFormat="1" ht="13.5" customHeight="1" thickBot="1" x14ac:dyDescent="0.45">
      <c r="C54" s="39"/>
      <c r="D54" s="164"/>
      <c r="E54" s="144"/>
      <c r="F54" s="144"/>
      <c r="G54" s="144"/>
      <c r="H54" s="144"/>
      <c r="I54" s="144"/>
      <c r="J54" s="144"/>
      <c r="K54" s="144"/>
      <c r="L54" s="145"/>
      <c r="M54" s="146"/>
      <c r="N54" s="147"/>
      <c r="O54" s="147"/>
      <c r="P54" s="148"/>
      <c r="Q54" s="149"/>
      <c r="R54" s="150"/>
      <c r="S54" s="150"/>
      <c r="T54" s="150"/>
      <c r="U54" s="151"/>
      <c r="V54" s="152"/>
      <c r="W54" s="153"/>
      <c r="X54" s="149"/>
      <c r="Y54" s="150"/>
      <c r="Z54" s="150"/>
      <c r="AA54" s="154"/>
      <c r="AB54" s="76"/>
      <c r="AC54" s="78"/>
      <c r="AD54" s="78"/>
      <c r="AE54" s="81"/>
      <c r="AF54" s="166"/>
      <c r="AG54" s="151"/>
      <c r="AH54" s="151"/>
      <c r="AI54" s="167"/>
      <c r="AJ54" s="83"/>
      <c r="AK54" s="159"/>
      <c r="AL54" s="159"/>
      <c r="AM54" s="160"/>
      <c r="AN54" s="155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7"/>
    </row>
    <row r="55" spans="2:55" s="36" customFormat="1" ht="13.5" customHeight="1" thickTop="1" thickBot="1" x14ac:dyDescent="0.45">
      <c r="C55" s="456" t="s">
        <v>79</v>
      </c>
      <c r="D55" s="457"/>
      <c r="E55" s="457"/>
      <c r="F55" s="457"/>
      <c r="G55" s="457"/>
      <c r="H55" s="457"/>
      <c r="I55" s="457"/>
      <c r="J55" s="457"/>
      <c r="K55" s="457"/>
      <c r="L55" s="458"/>
      <c r="M55" s="459">
        <f>SUM(M9:P53)</f>
        <v>3975000</v>
      </c>
      <c r="N55" s="460"/>
      <c r="O55" s="460"/>
      <c r="P55" s="461"/>
      <c r="Q55" s="462"/>
      <c r="R55" s="463"/>
      <c r="S55" s="463"/>
      <c r="T55" s="463"/>
      <c r="U55" s="463"/>
      <c r="V55" s="463"/>
      <c r="W55" s="464"/>
      <c r="X55" s="465">
        <f>SUM(X8+X20+X25+X29+X33)</f>
        <v>3974800</v>
      </c>
      <c r="Y55" s="466"/>
      <c r="Z55" s="466"/>
      <c r="AA55" s="467"/>
      <c r="AB55" s="468">
        <f>M55-X55-AF55</f>
        <v>200</v>
      </c>
      <c r="AC55" s="469"/>
      <c r="AD55" s="469"/>
      <c r="AE55" s="470"/>
      <c r="AF55" s="468">
        <f>入力シート!T13</f>
        <v>0</v>
      </c>
      <c r="AG55" s="469"/>
      <c r="AH55" s="469"/>
      <c r="AI55" s="470"/>
      <c r="AJ55" s="471"/>
      <c r="AK55" s="469"/>
      <c r="AL55" s="469"/>
      <c r="AM55" s="470"/>
      <c r="AN55" s="472"/>
      <c r="AO55" s="473"/>
      <c r="AP55" s="473"/>
      <c r="AQ55" s="473"/>
      <c r="AR55" s="473"/>
      <c r="AS55" s="473"/>
      <c r="AT55" s="473"/>
      <c r="AU55" s="473"/>
      <c r="AV55" s="473"/>
      <c r="AW55" s="473"/>
      <c r="AX55" s="473"/>
      <c r="AY55" s="473"/>
      <c r="AZ55" s="473"/>
      <c r="BA55" s="474"/>
    </row>
    <row r="56" spans="2:55" s="36" customFormat="1" ht="4.5" customHeight="1" x14ac:dyDescent="0.4">
      <c r="C56" s="40"/>
      <c r="D56" s="40"/>
      <c r="E56" s="40"/>
      <c r="F56" s="40"/>
      <c r="G56" s="40"/>
      <c r="H56" s="40"/>
      <c r="I56" s="40"/>
      <c r="J56" s="40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</row>
    <row r="57" spans="2:55" s="35" customFormat="1" ht="15" customHeight="1" x14ac:dyDescent="0.4">
      <c r="B57" s="38" t="s">
        <v>133</v>
      </c>
    </row>
    <row r="58" spans="2:55" s="35" customFormat="1" ht="4.5" customHeight="1" x14ac:dyDescent="0.4">
      <c r="B58" s="3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</row>
    <row r="59" spans="2:55" ht="15" customHeight="1" x14ac:dyDescent="0.4">
      <c r="C59" s="476" t="s">
        <v>111</v>
      </c>
      <c r="D59" s="477"/>
      <c r="E59" s="477"/>
      <c r="F59" s="477"/>
      <c r="G59" s="477"/>
      <c r="H59" s="477"/>
      <c r="I59" s="477"/>
      <c r="J59" s="477"/>
      <c r="K59" s="477"/>
      <c r="L59" s="478"/>
      <c r="M59" s="479" t="s">
        <v>120</v>
      </c>
      <c r="N59" s="480"/>
      <c r="O59" s="480"/>
      <c r="P59" s="480"/>
      <c r="Q59" s="480"/>
      <c r="R59" s="480"/>
      <c r="S59" s="480"/>
      <c r="T59" s="480"/>
      <c r="U59" s="480"/>
      <c r="V59" s="480"/>
      <c r="W59" s="480"/>
      <c r="X59" s="481"/>
      <c r="Y59" s="479" t="s">
        <v>63</v>
      </c>
      <c r="Z59" s="480"/>
      <c r="AA59" s="480"/>
      <c r="AB59" s="480"/>
      <c r="AC59" s="480"/>
      <c r="AD59" s="480"/>
      <c r="AE59" s="480"/>
      <c r="AF59" s="480"/>
      <c r="AG59" s="480"/>
      <c r="AH59" s="480"/>
      <c r="AI59" s="481"/>
      <c r="AJ59" s="479" t="s">
        <v>42</v>
      </c>
      <c r="AK59" s="480"/>
      <c r="AL59" s="480"/>
      <c r="AM59" s="480"/>
      <c r="AN59" s="480"/>
      <c r="AO59" s="480"/>
      <c r="AP59" s="480"/>
      <c r="AQ59" s="480"/>
      <c r="AR59" s="480"/>
      <c r="AS59" s="480"/>
      <c r="AT59" s="480"/>
      <c r="AU59" s="480"/>
      <c r="AV59" s="480"/>
      <c r="AW59" s="480"/>
      <c r="AX59" s="480"/>
      <c r="AY59" s="480"/>
      <c r="AZ59" s="480"/>
      <c r="BA59" s="482"/>
      <c r="BB59" s="64"/>
      <c r="BC59" s="64"/>
    </row>
    <row r="60" spans="2:55" ht="15" customHeight="1" x14ac:dyDescent="0.4">
      <c r="C60" s="483">
        <v>44652</v>
      </c>
      <c r="D60" s="484"/>
      <c r="E60" s="484"/>
      <c r="F60" s="484"/>
      <c r="G60" s="484"/>
      <c r="H60" s="485" t="s">
        <v>93</v>
      </c>
      <c r="I60" s="485"/>
      <c r="J60" s="485"/>
      <c r="K60" s="485"/>
      <c r="L60" s="486"/>
      <c r="M60" s="487" t="s">
        <v>59</v>
      </c>
      <c r="N60" s="485"/>
      <c r="O60" s="485"/>
      <c r="P60" s="55">
        <f>入力シート!C38</f>
        <v>9</v>
      </c>
      <c r="Q60" s="59" t="s">
        <v>95</v>
      </c>
      <c r="R60" s="59"/>
      <c r="S60" s="59"/>
      <c r="T60" s="64"/>
      <c r="U60" s="64"/>
      <c r="V60" s="59"/>
      <c r="W60" s="59"/>
      <c r="X60" s="71"/>
      <c r="Y60" s="487" t="s">
        <v>59</v>
      </c>
      <c r="Z60" s="485"/>
      <c r="AA60" s="485"/>
      <c r="AB60" s="55">
        <f>入力シート!N38</f>
        <v>86</v>
      </c>
      <c r="AC60" s="59" t="s">
        <v>81</v>
      </c>
      <c r="AD60" s="59"/>
      <c r="AE60" s="59"/>
      <c r="AF60" s="64"/>
      <c r="AG60" s="59"/>
      <c r="AH60" s="59"/>
      <c r="AI60" s="71"/>
      <c r="AJ60" s="488"/>
      <c r="AK60" s="489"/>
      <c r="AL60" s="489"/>
      <c r="AM60" s="489"/>
      <c r="AN60" s="489"/>
      <c r="AO60" s="489"/>
      <c r="AP60" s="489"/>
      <c r="AQ60" s="485" t="s">
        <v>59</v>
      </c>
      <c r="AR60" s="485"/>
      <c r="AS60" s="485"/>
      <c r="AT60" s="490">
        <f>入力シート!AF35</f>
        <v>0</v>
      </c>
      <c r="AU60" s="490"/>
      <c r="AV60" s="490"/>
      <c r="AW60" s="64" t="s">
        <v>64</v>
      </c>
      <c r="AX60" s="64"/>
      <c r="AY60" s="64"/>
      <c r="AZ60" s="64"/>
      <c r="BA60" s="91"/>
      <c r="BB60" s="94"/>
      <c r="BC60" s="64"/>
    </row>
    <row r="61" spans="2:55" ht="15" customHeight="1" x14ac:dyDescent="0.4">
      <c r="C61" s="41"/>
      <c r="D61" s="509">
        <f>入力シート!F4</f>
        <v>44652</v>
      </c>
      <c r="E61" s="509"/>
      <c r="F61" s="509"/>
      <c r="G61" s="509"/>
      <c r="H61" s="509"/>
      <c r="I61" s="510" t="s">
        <v>96</v>
      </c>
      <c r="J61" s="510"/>
      <c r="K61" s="510"/>
      <c r="L61" s="511"/>
      <c r="M61" s="512" t="s">
        <v>97</v>
      </c>
      <c r="N61" s="513"/>
      <c r="O61" s="513"/>
      <c r="P61" s="56">
        <f>入力シート!X31</f>
        <v>9</v>
      </c>
      <c r="Q61" s="60" t="s">
        <v>95</v>
      </c>
      <c r="R61" s="513" t="s">
        <v>11</v>
      </c>
      <c r="S61" s="513"/>
      <c r="T61" s="513"/>
      <c r="U61" s="513"/>
      <c r="V61" s="56">
        <f>入力シート!X32</f>
        <v>0</v>
      </c>
      <c r="W61" s="60" t="s">
        <v>95</v>
      </c>
      <c r="X61" s="72" t="s">
        <v>99</v>
      </c>
      <c r="Y61" s="512" t="s">
        <v>97</v>
      </c>
      <c r="Z61" s="513"/>
      <c r="AA61" s="513"/>
      <c r="AB61" s="56">
        <f ca="1">入力シート!AA31</f>
        <v>86</v>
      </c>
      <c r="AC61" s="60" t="s">
        <v>81</v>
      </c>
      <c r="AD61" s="513" t="s">
        <v>11</v>
      </c>
      <c r="AE61" s="513"/>
      <c r="AF61" s="513"/>
      <c r="AG61" s="56">
        <f ca="1">入力シート!AA32</f>
        <v>0</v>
      </c>
      <c r="AH61" s="60" t="s">
        <v>81</v>
      </c>
      <c r="AI61" s="72" t="s">
        <v>99</v>
      </c>
      <c r="AJ61" s="514" t="s">
        <v>100</v>
      </c>
      <c r="AK61" s="515"/>
      <c r="AL61" s="515"/>
      <c r="AM61" s="515"/>
      <c r="AN61" s="513" t="s">
        <v>66</v>
      </c>
      <c r="AO61" s="513"/>
      <c r="AP61" s="513"/>
      <c r="AQ61" s="56">
        <f>入力シート!AF36</f>
        <v>0</v>
      </c>
      <c r="AR61" s="60" t="s">
        <v>95</v>
      </c>
      <c r="AS61" s="513" t="s">
        <v>11</v>
      </c>
      <c r="AT61" s="513"/>
      <c r="AU61" s="513"/>
      <c r="AV61" s="56">
        <f>入力シート!AF37</f>
        <v>0</v>
      </c>
      <c r="AW61" s="60" t="s">
        <v>95</v>
      </c>
      <c r="AX61" s="60"/>
      <c r="AY61" s="60"/>
      <c r="AZ61" s="60"/>
      <c r="BA61" s="92"/>
      <c r="BB61" s="64"/>
      <c r="BC61" s="64"/>
    </row>
    <row r="62" spans="2:55" s="36" customFormat="1" ht="5.25" customHeight="1" x14ac:dyDescent="0.4">
      <c r="C62" s="40"/>
      <c r="D62" s="40"/>
      <c r="E62" s="40"/>
      <c r="F62" s="40"/>
      <c r="G62" s="40"/>
      <c r="H62" s="40"/>
      <c r="I62" s="40"/>
      <c r="J62" s="40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</row>
    <row r="63" spans="2:55" s="35" customFormat="1" ht="15" customHeight="1" x14ac:dyDescent="0.4">
      <c r="B63" s="38" t="s">
        <v>209</v>
      </c>
    </row>
    <row r="64" spans="2:55" s="35" customFormat="1" ht="4.5" customHeight="1" x14ac:dyDescent="0.4">
      <c r="B64" s="34"/>
    </row>
    <row r="65" spans="2:54" ht="15" customHeight="1" x14ac:dyDescent="0.4">
      <c r="C65" s="521" t="s">
        <v>127</v>
      </c>
      <c r="D65" s="522"/>
      <c r="E65" s="522"/>
      <c r="F65" s="522"/>
      <c r="G65" s="522"/>
      <c r="H65" s="522"/>
      <c r="I65" s="522"/>
      <c r="J65" s="522"/>
      <c r="K65" s="522"/>
      <c r="L65" s="523"/>
      <c r="M65" s="524" t="s">
        <v>138</v>
      </c>
      <c r="N65" s="525"/>
      <c r="O65" s="525"/>
      <c r="P65" s="525"/>
      <c r="Q65" s="525"/>
      <c r="R65" s="525"/>
      <c r="S65" s="525"/>
      <c r="T65" s="525"/>
      <c r="U65" s="525"/>
      <c r="V65" s="525"/>
      <c r="W65" s="525"/>
      <c r="X65" s="525"/>
      <c r="Y65" s="525"/>
      <c r="Z65" s="525"/>
      <c r="AA65" s="525"/>
      <c r="AB65" s="525"/>
      <c r="AC65" s="525"/>
      <c r="AD65" s="525"/>
      <c r="AE65" s="525"/>
      <c r="AF65" s="525"/>
      <c r="AG65" s="525"/>
      <c r="AH65" s="525"/>
      <c r="AI65" s="525"/>
      <c r="AJ65" s="525"/>
      <c r="AK65" s="525"/>
      <c r="AL65" s="525"/>
      <c r="AM65" s="525"/>
      <c r="AN65" s="525"/>
      <c r="AO65" s="525"/>
      <c r="AP65" s="525"/>
      <c r="AQ65" s="525"/>
      <c r="AR65" s="525"/>
      <c r="AS65" s="525"/>
      <c r="AT65" s="525"/>
      <c r="AU65" s="525"/>
      <c r="AV65" s="525"/>
      <c r="AW65" s="525"/>
      <c r="AX65" s="525"/>
      <c r="AY65" s="525"/>
      <c r="AZ65" s="525"/>
      <c r="BA65" s="526"/>
      <c r="BB65" s="93"/>
    </row>
    <row r="66" spans="2:54" ht="15" customHeight="1" x14ac:dyDescent="0.4">
      <c r="C66" s="491" t="str">
        <f>IF(入力シート!C60="","",入力シート!C60)</f>
        <v>大手就活情報サイト掲載</v>
      </c>
      <c r="D66" s="492"/>
      <c r="E66" s="492"/>
      <c r="F66" s="492"/>
      <c r="G66" s="492"/>
      <c r="H66" s="492"/>
      <c r="I66" s="492"/>
      <c r="J66" s="492"/>
      <c r="K66" s="492"/>
      <c r="L66" s="493"/>
      <c r="M66" s="534" t="str">
        <f>IF(入力シート!M60="","",入力シート!M60)</f>
        <v/>
      </c>
      <c r="N66" s="535"/>
      <c r="O66" s="535"/>
      <c r="P66" s="535"/>
      <c r="Q66" s="535"/>
      <c r="R66" s="535"/>
      <c r="S66" s="535"/>
      <c r="T66" s="535"/>
      <c r="U66" s="535"/>
      <c r="V66" s="535"/>
      <c r="W66" s="535"/>
      <c r="X66" s="535"/>
      <c r="Y66" s="535"/>
      <c r="Z66" s="535"/>
      <c r="AA66" s="535"/>
      <c r="AB66" s="535"/>
      <c r="AC66" s="535"/>
      <c r="AD66" s="535"/>
      <c r="AE66" s="535"/>
      <c r="AF66" s="535"/>
      <c r="AG66" s="535"/>
      <c r="AH66" s="535"/>
      <c r="AI66" s="535"/>
      <c r="AJ66" s="535"/>
      <c r="AK66" s="535"/>
      <c r="AL66" s="535"/>
      <c r="AM66" s="535"/>
      <c r="AN66" s="535"/>
      <c r="AO66" s="535"/>
      <c r="AP66" s="535"/>
      <c r="AQ66" s="535"/>
      <c r="AR66" s="535"/>
      <c r="AS66" s="535"/>
      <c r="AT66" s="535"/>
      <c r="AU66" s="535"/>
      <c r="AV66" s="535"/>
      <c r="AW66" s="535"/>
      <c r="AX66" s="535"/>
      <c r="AY66" s="535"/>
      <c r="AZ66" s="535"/>
      <c r="BA66" s="536"/>
      <c r="BB66" s="93"/>
    </row>
    <row r="67" spans="2:54" ht="15" customHeight="1" x14ac:dyDescent="0.4">
      <c r="C67" s="494"/>
      <c r="D67" s="495"/>
      <c r="E67" s="495"/>
      <c r="F67" s="495"/>
      <c r="G67" s="495"/>
      <c r="H67" s="495"/>
      <c r="I67" s="495"/>
      <c r="J67" s="495"/>
      <c r="K67" s="495"/>
      <c r="L67" s="496"/>
      <c r="M67" s="537"/>
      <c r="N67" s="538"/>
      <c r="O67" s="538"/>
      <c r="P67" s="538"/>
      <c r="Q67" s="538"/>
      <c r="R67" s="538"/>
      <c r="S67" s="538"/>
      <c r="T67" s="538"/>
      <c r="U67" s="538"/>
      <c r="V67" s="538"/>
      <c r="W67" s="538"/>
      <c r="X67" s="538"/>
      <c r="Y67" s="538"/>
      <c r="Z67" s="538"/>
      <c r="AA67" s="538"/>
      <c r="AB67" s="538"/>
      <c r="AC67" s="538"/>
      <c r="AD67" s="538"/>
      <c r="AE67" s="538"/>
      <c r="AF67" s="538"/>
      <c r="AG67" s="538"/>
      <c r="AH67" s="538"/>
      <c r="AI67" s="538"/>
      <c r="AJ67" s="538"/>
      <c r="AK67" s="538"/>
      <c r="AL67" s="538"/>
      <c r="AM67" s="538"/>
      <c r="AN67" s="538"/>
      <c r="AO67" s="538"/>
      <c r="AP67" s="538"/>
      <c r="AQ67" s="538"/>
      <c r="AR67" s="538"/>
      <c r="AS67" s="538"/>
      <c r="AT67" s="538"/>
      <c r="AU67" s="538"/>
      <c r="AV67" s="538"/>
      <c r="AW67" s="538"/>
      <c r="AX67" s="538"/>
      <c r="AY67" s="538"/>
      <c r="AZ67" s="538"/>
      <c r="BA67" s="539"/>
      <c r="BB67" s="93"/>
    </row>
    <row r="68" spans="2:54" ht="15" customHeight="1" x14ac:dyDescent="0.4">
      <c r="C68" s="491" t="str">
        <f>IF(入力シート!C62="","",入力シート!C62)</f>
        <v>パンフレット作成</v>
      </c>
      <c r="D68" s="492"/>
      <c r="E68" s="492"/>
      <c r="F68" s="492"/>
      <c r="G68" s="492"/>
      <c r="H68" s="492"/>
      <c r="I68" s="492"/>
      <c r="J68" s="492"/>
      <c r="K68" s="492"/>
      <c r="L68" s="493"/>
      <c r="M68" s="534" t="str">
        <f>IF(入力シート!M62="","",入力シート!M62)</f>
        <v/>
      </c>
      <c r="N68" s="535"/>
      <c r="O68" s="535"/>
      <c r="P68" s="535"/>
      <c r="Q68" s="535"/>
      <c r="R68" s="535"/>
      <c r="S68" s="535"/>
      <c r="T68" s="535"/>
      <c r="U68" s="535"/>
      <c r="V68" s="535"/>
      <c r="W68" s="535"/>
      <c r="X68" s="535"/>
      <c r="Y68" s="535"/>
      <c r="Z68" s="535"/>
      <c r="AA68" s="535"/>
      <c r="AB68" s="535"/>
      <c r="AC68" s="535"/>
      <c r="AD68" s="535"/>
      <c r="AE68" s="535"/>
      <c r="AF68" s="535"/>
      <c r="AG68" s="535"/>
      <c r="AH68" s="535"/>
      <c r="AI68" s="535"/>
      <c r="AJ68" s="535"/>
      <c r="AK68" s="535"/>
      <c r="AL68" s="535"/>
      <c r="AM68" s="535"/>
      <c r="AN68" s="535"/>
      <c r="AO68" s="535"/>
      <c r="AP68" s="535"/>
      <c r="AQ68" s="535"/>
      <c r="AR68" s="535"/>
      <c r="AS68" s="535"/>
      <c r="AT68" s="535"/>
      <c r="AU68" s="535"/>
      <c r="AV68" s="535"/>
      <c r="AW68" s="535"/>
      <c r="AX68" s="535"/>
      <c r="AY68" s="535"/>
      <c r="AZ68" s="535"/>
      <c r="BA68" s="536"/>
      <c r="BB68" s="93"/>
    </row>
    <row r="69" spans="2:54" ht="15" customHeight="1" x14ac:dyDescent="0.4">
      <c r="C69" s="494"/>
      <c r="D69" s="495"/>
      <c r="E69" s="495"/>
      <c r="F69" s="495"/>
      <c r="G69" s="495"/>
      <c r="H69" s="495"/>
      <c r="I69" s="495"/>
      <c r="J69" s="495"/>
      <c r="K69" s="495"/>
      <c r="L69" s="496"/>
      <c r="M69" s="537"/>
      <c r="N69" s="538"/>
      <c r="O69" s="538"/>
      <c r="P69" s="538"/>
      <c r="Q69" s="538"/>
      <c r="R69" s="538"/>
      <c r="S69" s="538"/>
      <c r="T69" s="538"/>
      <c r="U69" s="538"/>
      <c r="V69" s="538"/>
      <c r="W69" s="538"/>
      <c r="X69" s="538"/>
      <c r="Y69" s="538"/>
      <c r="Z69" s="538"/>
      <c r="AA69" s="538"/>
      <c r="AB69" s="538"/>
      <c r="AC69" s="538"/>
      <c r="AD69" s="538"/>
      <c r="AE69" s="538"/>
      <c r="AF69" s="538"/>
      <c r="AG69" s="538"/>
      <c r="AH69" s="538"/>
      <c r="AI69" s="538"/>
      <c r="AJ69" s="538"/>
      <c r="AK69" s="538"/>
      <c r="AL69" s="538"/>
      <c r="AM69" s="538"/>
      <c r="AN69" s="538"/>
      <c r="AO69" s="538"/>
      <c r="AP69" s="538"/>
      <c r="AQ69" s="538"/>
      <c r="AR69" s="538"/>
      <c r="AS69" s="538"/>
      <c r="AT69" s="538"/>
      <c r="AU69" s="538"/>
      <c r="AV69" s="538"/>
      <c r="AW69" s="538"/>
      <c r="AX69" s="538"/>
      <c r="AY69" s="538"/>
      <c r="AZ69" s="538"/>
      <c r="BA69" s="539"/>
      <c r="BB69" s="93"/>
    </row>
    <row r="70" spans="2:54" ht="15" customHeight="1" x14ac:dyDescent="0.4">
      <c r="C70" s="540" t="str">
        <f>IF(入力シート!C64="","",入力シート!C64)</f>
        <v>チラシ作成</v>
      </c>
      <c r="D70" s="541"/>
      <c r="E70" s="541"/>
      <c r="F70" s="541"/>
      <c r="G70" s="541"/>
      <c r="H70" s="541"/>
      <c r="I70" s="541"/>
      <c r="J70" s="541"/>
      <c r="K70" s="541"/>
      <c r="L70" s="542"/>
      <c r="M70" s="534" t="str">
        <f>IF(入力シート!M64="","",入力シート!M64)</f>
        <v/>
      </c>
      <c r="N70" s="535"/>
      <c r="O70" s="535"/>
      <c r="P70" s="535"/>
      <c r="Q70" s="535"/>
      <c r="R70" s="535"/>
      <c r="S70" s="535"/>
      <c r="T70" s="535"/>
      <c r="U70" s="535"/>
      <c r="V70" s="535"/>
      <c r="W70" s="535"/>
      <c r="X70" s="535"/>
      <c r="Y70" s="535"/>
      <c r="Z70" s="535"/>
      <c r="AA70" s="535"/>
      <c r="AB70" s="535"/>
      <c r="AC70" s="535"/>
      <c r="AD70" s="535"/>
      <c r="AE70" s="535"/>
      <c r="AF70" s="535"/>
      <c r="AG70" s="535"/>
      <c r="AH70" s="535"/>
      <c r="AI70" s="535"/>
      <c r="AJ70" s="535"/>
      <c r="AK70" s="535"/>
      <c r="AL70" s="535"/>
      <c r="AM70" s="535"/>
      <c r="AN70" s="535"/>
      <c r="AO70" s="535"/>
      <c r="AP70" s="535"/>
      <c r="AQ70" s="535"/>
      <c r="AR70" s="535"/>
      <c r="AS70" s="535"/>
      <c r="AT70" s="535"/>
      <c r="AU70" s="535"/>
      <c r="AV70" s="535"/>
      <c r="AW70" s="535"/>
      <c r="AX70" s="535"/>
      <c r="AY70" s="535"/>
      <c r="AZ70" s="535"/>
      <c r="BA70" s="536"/>
      <c r="BB70" s="93"/>
    </row>
    <row r="71" spans="2:54" ht="15" customHeight="1" x14ac:dyDescent="0.4">
      <c r="C71" s="503"/>
      <c r="D71" s="504"/>
      <c r="E71" s="504"/>
      <c r="F71" s="504"/>
      <c r="G71" s="504"/>
      <c r="H71" s="504"/>
      <c r="I71" s="504"/>
      <c r="J71" s="504"/>
      <c r="K71" s="504"/>
      <c r="L71" s="505"/>
      <c r="M71" s="543"/>
      <c r="N71" s="544"/>
      <c r="O71" s="544"/>
      <c r="P71" s="544"/>
      <c r="Q71" s="544"/>
      <c r="R71" s="544"/>
      <c r="S71" s="544"/>
      <c r="T71" s="544"/>
      <c r="U71" s="544"/>
      <c r="V71" s="544"/>
      <c r="W71" s="544"/>
      <c r="X71" s="544"/>
      <c r="Y71" s="544"/>
      <c r="Z71" s="544"/>
      <c r="AA71" s="544"/>
      <c r="AB71" s="544"/>
      <c r="AC71" s="544"/>
      <c r="AD71" s="544"/>
      <c r="AE71" s="544"/>
      <c r="AF71" s="544"/>
      <c r="AG71" s="544"/>
      <c r="AH71" s="544"/>
      <c r="AI71" s="544"/>
      <c r="AJ71" s="544"/>
      <c r="AK71" s="544"/>
      <c r="AL71" s="544"/>
      <c r="AM71" s="544"/>
      <c r="AN71" s="544"/>
      <c r="AO71" s="544"/>
      <c r="AP71" s="544"/>
      <c r="AQ71" s="544"/>
      <c r="AR71" s="544"/>
      <c r="AS71" s="544"/>
      <c r="AT71" s="544"/>
      <c r="AU71" s="544"/>
      <c r="AV71" s="544"/>
      <c r="AW71" s="544"/>
      <c r="AX71" s="544"/>
      <c r="AY71" s="544"/>
      <c r="AZ71" s="544"/>
      <c r="BA71" s="545"/>
      <c r="BB71" s="93"/>
    </row>
    <row r="72" spans="2:54" ht="4.5" customHeight="1" x14ac:dyDescent="0.4"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93"/>
    </row>
    <row r="73" spans="2:54" ht="15" customHeight="1" x14ac:dyDescent="0.4">
      <c r="B73" s="38" t="s">
        <v>210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93"/>
    </row>
    <row r="74" spans="2:54" ht="5.25" customHeight="1" x14ac:dyDescent="0.4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93"/>
    </row>
    <row r="75" spans="2:54" ht="15" customHeight="1" x14ac:dyDescent="0.4">
      <c r="C75" s="521" t="s">
        <v>127</v>
      </c>
      <c r="D75" s="522"/>
      <c r="E75" s="522"/>
      <c r="F75" s="522"/>
      <c r="G75" s="522"/>
      <c r="H75" s="522"/>
      <c r="I75" s="522"/>
      <c r="J75" s="522"/>
      <c r="K75" s="522"/>
      <c r="L75" s="523"/>
      <c r="M75" s="524" t="s">
        <v>172</v>
      </c>
      <c r="N75" s="525"/>
      <c r="O75" s="525"/>
      <c r="P75" s="525"/>
      <c r="Q75" s="525"/>
      <c r="R75" s="525"/>
      <c r="S75" s="525"/>
      <c r="T75" s="525"/>
      <c r="U75" s="525"/>
      <c r="V75" s="525"/>
      <c r="W75" s="525"/>
      <c r="X75" s="525"/>
      <c r="Y75" s="525"/>
      <c r="Z75" s="525"/>
      <c r="AA75" s="525"/>
      <c r="AB75" s="525"/>
      <c r="AC75" s="525"/>
      <c r="AD75" s="525"/>
      <c r="AE75" s="525"/>
      <c r="AF75" s="525"/>
      <c r="AG75" s="525"/>
      <c r="AH75" s="525"/>
      <c r="AI75" s="525"/>
      <c r="AJ75" s="525"/>
      <c r="AK75" s="525"/>
      <c r="AL75" s="525"/>
      <c r="AM75" s="525"/>
      <c r="AN75" s="525"/>
      <c r="AO75" s="525"/>
      <c r="AP75" s="525"/>
      <c r="AQ75" s="525"/>
      <c r="AR75" s="525"/>
      <c r="AS75" s="525"/>
      <c r="AT75" s="525"/>
      <c r="AU75" s="525"/>
      <c r="AV75" s="525"/>
      <c r="AW75" s="525"/>
      <c r="AX75" s="525"/>
      <c r="AY75" s="525"/>
      <c r="AZ75" s="525"/>
      <c r="BA75" s="526"/>
      <c r="BB75" s="93"/>
    </row>
    <row r="76" spans="2:54" ht="15" customHeight="1" x14ac:dyDescent="0.4">
      <c r="C76" s="491" t="str">
        <f>IF(入力シート!C86="","",入力シート!C86)</f>
        <v>医学図書</v>
      </c>
      <c r="D76" s="492"/>
      <c r="E76" s="492"/>
      <c r="F76" s="492"/>
      <c r="G76" s="492"/>
      <c r="H76" s="492"/>
      <c r="I76" s="492"/>
      <c r="J76" s="492"/>
      <c r="K76" s="492"/>
      <c r="L76" s="493"/>
      <c r="M76" s="497" t="str">
        <f>IF(入力シート!M86="","",入力シート!M86)</f>
        <v/>
      </c>
      <c r="N76" s="498"/>
      <c r="O76" s="498"/>
      <c r="P76" s="498"/>
      <c r="Q76" s="498"/>
      <c r="R76" s="498"/>
      <c r="S76" s="498"/>
      <c r="T76" s="498"/>
      <c r="U76" s="498"/>
      <c r="V76" s="498"/>
      <c r="W76" s="498"/>
      <c r="X76" s="498"/>
      <c r="Y76" s="498"/>
      <c r="Z76" s="498"/>
      <c r="AA76" s="498"/>
      <c r="AB76" s="498"/>
      <c r="AC76" s="498"/>
      <c r="AD76" s="498"/>
      <c r="AE76" s="498"/>
      <c r="AF76" s="498"/>
      <c r="AG76" s="498"/>
      <c r="AH76" s="498"/>
      <c r="AI76" s="498"/>
      <c r="AJ76" s="498"/>
      <c r="AK76" s="498"/>
      <c r="AL76" s="498"/>
      <c r="AM76" s="498"/>
      <c r="AN76" s="498"/>
      <c r="AO76" s="498"/>
      <c r="AP76" s="498"/>
      <c r="AQ76" s="498"/>
      <c r="AR76" s="498"/>
      <c r="AS76" s="498"/>
      <c r="AT76" s="498"/>
      <c r="AU76" s="498"/>
      <c r="AV76" s="498"/>
      <c r="AW76" s="498"/>
      <c r="AX76" s="498"/>
      <c r="AY76" s="498"/>
      <c r="AZ76" s="498"/>
      <c r="BA76" s="499"/>
      <c r="BB76" s="93"/>
    </row>
    <row r="77" spans="2:54" ht="15" customHeight="1" x14ac:dyDescent="0.4">
      <c r="C77" s="494"/>
      <c r="D77" s="495"/>
      <c r="E77" s="495"/>
      <c r="F77" s="495"/>
      <c r="G77" s="495"/>
      <c r="H77" s="495"/>
      <c r="I77" s="495"/>
      <c r="J77" s="495"/>
      <c r="K77" s="495"/>
      <c r="L77" s="496"/>
      <c r="M77" s="500"/>
      <c r="N77" s="501"/>
      <c r="O77" s="501"/>
      <c r="P77" s="501"/>
      <c r="Q77" s="501"/>
      <c r="R77" s="501"/>
      <c r="S77" s="501"/>
      <c r="T77" s="501"/>
      <c r="U77" s="501"/>
      <c r="V77" s="501"/>
      <c r="W77" s="501"/>
      <c r="X77" s="501"/>
      <c r="Y77" s="501"/>
      <c r="Z77" s="501"/>
      <c r="AA77" s="501"/>
      <c r="AB77" s="501"/>
      <c r="AC77" s="501"/>
      <c r="AD77" s="501"/>
      <c r="AE77" s="501"/>
      <c r="AF77" s="501"/>
      <c r="AG77" s="501"/>
      <c r="AH77" s="501"/>
      <c r="AI77" s="501"/>
      <c r="AJ77" s="501"/>
      <c r="AK77" s="501"/>
      <c r="AL77" s="501"/>
      <c r="AM77" s="501"/>
      <c r="AN77" s="501"/>
      <c r="AO77" s="501"/>
      <c r="AP77" s="501"/>
      <c r="AQ77" s="501"/>
      <c r="AR77" s="501"/>
      <c r="AS77" s="501"/>
      <c r="AT77" s="501"/>
      <c r="AU77" s="501"/>
      <c r="AV77" s="501"/>
      <c r="AW77" s="501"/>
      <c r="AX77" s="501"/>
      <c r="AY77" s="501"/>
      <c r="AZ77" s="501"/>
      <c r="BA77" s="502"/>
      <c r="BB77" s="93"/>
    </row>
    <row r="78" spans="2:54" ht="15" customHeight="1" x14ac:dyDescent="0.4">
      <c r="C78" s="491" t="str">
        <f>IF(入力シート!C88="","",入力シート!C88)</f>
        <v>医学DVD</v>
      </c>
      <c r="D78" s="492"/>
      <c r="E78" s="492"/>
      <c r="F78" s="492"/>
      <c r="G78" s="492"/>
      <c r="H78" s="492"/>
      <c r="I78" s="492"/>
      <c r="J78" s="492"/>
      <c r="K78" s="492"/>
      <c r="L78" s="493"/>
      <c r="M78" s="497" t="str">
        <f>IF(入力シート!M88="","",入力シート!M88)</f>
        <v/>
      </c>
      <c r="N78" s="498"/>
      <c r="O78" s="498"/>
      <c r="P78" s="498"/>
      <c r="Q78" s="498"/>
      <c r="R78" s="498"/>
      <c r="S78" s="498"/>
      <c r="T78" s="498"/>
      <c r="U78" s="498"/>
      <c r="V78" s="498"/>
      <c r="W78" s="498"/>
      <c r="X78" s="498"/>
      <c r="Y78" s="498"/>
      <c r="Z78" s="498"/>
      <c r="AA78" s="498"/>
      <c r="AB78" s="498"/>
      <c r="AC78" s="498"/>
      <c r="AD78" s="498"/>
      <c r="AE78" s="498"/>
      <c r="AF78" s="498"/>
      <c r="AG78" s="498"/>
      <c r="AH78" s="498"/>
      <c r="AI78" s="498"/>
      <c r="AJ78" s="498"/>
      <c r="AK78" s="498"/>
      <c r="AL78" s="498"/>
      <c r="AM78" s="498"/>
      <c r="AN78" s="498"/>
      <c r="AO78" s="498"/>
      <c r="AP78" s="498"/>
      <c r="AQ78" s="498"/>
      <c r="AR78" s="498"/>
      <c r="AS78" s="498"/>
      <c r="AT78" s="498"/>
      <c r="AU78" s="498"/>
      <c r="AV78" s="498"/>
      <c r="AW78" s="498"/>
      <c r="AX78" s="498"/>
      <c r="AY78" s="498"/>
      <c r="AZ78" s="498"/>
      <c r="BA78" s="499"/>
      <c r="BB78" s="93"/>
    </row>
    <row r="79" spans="2:54" ht="15" customHeight="1" x14ac:dyDescent="0.4">
      <c r="C79" s="494"/>
      <c r="D79" s="495"/>
      <c r="E79" s="495"/>
      <c r="F79" s="495"/>
      <c r="G79" s="495"/>
      <c r="H79" s="495"/>
      <c r="I79" s="495"/>
      <c r="J79" s="495"/>
      <c r="K79" s="495"/>
      <c r="L79" s="496"/>
      <c r="M79" s="500"/>
      <c r="N79" s="501"/>
      <c r="O79" s="501"/>
      <c r="P79" s="501"/>
      <c r="Q79" s="501"/>
      <c r="R79" s="501"/>
      <c r="S79" s="501"/>
      <c r="T79" s="501"/>
      <c r="U79" s="501"/>
      <c r="V79" s="501"/>
      <c r="W79" s="501"/>
      <c r="X79" s="501"/>
      <c r="Y79" s="501"/>
      <c r="Z79" s="501"/>
      <c r="AA79" s="501"/>
      <c r="AB79" s="501"/>
      <c r="AC79" s="501"/>
      <c r="AD79" s="501"/>
      <c r="AE79" s="501"/>
      <c r="AF79" s="501"/>
      <c r="AG79" s="501"/>
      <c r="AH79" s="501"/>
      <c r="AI79" s="501"/>
      <c r="AJ79" s="501"/>
      <c r="AK79" s="501"/>
      <c r="AL79" s="501"/>
      <c r="AM79" s="501"/>
      <c r="AN79" s="501"/>
      <c r="AO79" s="501"/>
      <c r="AP79" s="501"/>
      <c r="AQ79" s="501"/>
      <c r="AR79" s="501"/>
      <c r="AS79" s="501"/>
      <c r="AT79" s="501"/>
      <c r="AU79" s="501"/>
      <c r="AV79" s="501"/>
      <c r="AW79" s="501"/>
      <c r="AX79" s="501"/>
      <c r="AY79" s="501"/>
      <c r="AZ79" s="501"/>
      <c r="BA79" s="502"/>
      <c r="BB79" s="93"/>
    </row>
    <row r="80" spans="2:54" ht="15" customHeight="1" x14ac:dyDescent="0.4">
      <c r="C80" s="491" t="str">
        <f>IF(入力シート!C90="","",入力シート!C90)</f>
        <v/>
      </c>
      <c r="D80" s="492"/>
      <c r="E80" s="492"/>
      <c r="F80" s="492"/>
      <c r="G80" s="492"/>
      <c r="H80" s="492"/>
      <c r="I80" s="492"/>
      <c r="J80" s="492"/>
      <c r="K80" s="492"/>
      <c r="L80" s="493"/>
      <c r="M80" s="497" t="str">
        <f>IF(入力シート!M90="","",入力シート!M90)</f>
        <v/>
      </c>
      <c r="N80" s="498"/>
      <c r="O80" s="498"/>
      <c r="P80" s="498"/>
      <c r="Q80" s="498"/>
      <c r="R80" s="498"/>
      <c r="S80" s="498"/>
      <c r="T80" s="498"/>
      <c r="U80" s="498"/>
      <c r="V80" s="498"/>
      <c r="W80" s="498"/>
      <c r="X80" s="498"/>
      <c r="Y80" s="498"/>
      <c r="Z80" s="498"/>
      <c r="AA80" s="498"/>
      <c r="AB80" s="498"/>
      <c r="AC80" s="498"/>
      <c r="AD80" s="498"/>
      <c r="AE80" s="498"/>
      <c r="AF80" s="498"/>
      <c r="AG80" s="498"/>
      <c r="AH80" s="498"/>
      <c r="AI80" s="498"/>
      <c r="AJ80" s="498"/>
      <c r="AK80" s="498"/>
      <c r="AL80" s="498"/>
      <c r="AM80" s="498"/>
      <c r="AN80" s="498"/>
      <c r="AO80" s="498"/>
      <c r="AP80" s="498"/>
      <c r="AQ80" s="498"/>
      <c r="AR80" s="498"/>
      <c r="AS80" s="498"/>
      <c r="AT80" s="498"/>
      <c r="AU80" s="498"/>
      <c r="AV80" s="498"/>
      <c r="AW80" s="498"/>
      <c r="AX80" s="498"/>
      <c r="AY80" s="498"/>
      <c r="AZ80" s="498"/>
      <c r="BA80" s="499"/>
      <c r="BB80" s="93"/>
    </row>
    <row r="81" spans="2:54" ht="15" customHeight="1" x14ac:dyDescent="0.4">
      <c r="C81" s="503"/>
      <c r="D81" s="504"/>
      <c r="E81" s="504"/>
      <c r="F81" s="504"/>
      <c r="G81" s="504"/>
      <c r="H81" s="504"/>
      <c r="I81" s="504"/>
      <c r="J81" s="504"/>
      <c r="K81" s="504"/>
      <c r="L81" s="505"/>
      <c r="M81" s="506"/>
      <c r="N81" s="507"/>
      <c r="O81" s="507"/>
      <c r="P81" s="507"/>
      <c r="Q81" s="507"/>
      <c r="R81" s="507"/>
      <c r="S81" s="507"/>
      <c r="T81" s="507"/>
      <c r="U81" s="507"/>
      <c r="V81" s="507"/>
      <c r="W81" s="507"/>
      <c r="X81" s="507"/>
      <c r="Y81" s="507"/>
      <c r="Z81" s="507"/>
      <c r="AA81" s="507"/>
      <c r="AB81" s="507"/>
      <c r="AC81" s="507"/>
      <c r="AD81" s="507"/>
      <c r="AE81" s="507"/>
      <c r="AF81" s="507"/>
      <c r="AG81" s="507"/>
      <c r="AH81" s="507"/>
      <c r="AI81" s="507"/>
      <c r="AJ81" s="507"/>
      <c r="AK81" s="507"/>
      <c r="AL81" s="507"/>
      <c r="AM81" s="507"/>
      <c r="AN81" s="507"/>
      <c r="AO81" s="507"/>
      <c r="AP81" s="507"/>
      <c r="AQ81" s="507"/>
      <c r="AR81" s="507"/>
      <c r="AS81" s="507"/>
      <c r="AT81" s="507"/>
      <c r="AU81" s="507"/>
      <c r="AV81" s="507"/>
      <c r="AW81" s="507"/>
      <c r="AX81" s="507"/>
      <c r="AY81" s="507"/>
      <c r="AZ81" s="507"/>
      <c r="BA81" s="508"/>
      <c r="BB81" s="93"/>
    </row>
    <row r="82" spans="2:54" ht="4.5" customHeight="1" x14ac:dyDescent="0.4"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93"/>
    </row>
    <row r="83" spans="2:54" s="35" customFormat="1" ht="15" customHeight="1" x14ac:dyDescent="0.4">
      <c r="B83" s="38" t="s">
        <v>171</v>
      </c>
    </row>
    <row r="84" spans="2:54" s="35" customFormat="1" ht="4.5" customHeight="1" x14ac:dyDescent="0.4">
      <c r="B84" s="34"/>
    </row>
    <row r="85" spans="2:54" s="37" customFormat="1" ht="15" customHeight="1" x14ac:dyDescent="0.4">
      <c r="C85" s="527" t="s">
        <v>82</v>
      </c>
      <c r="D85" s="528"/>
      <c r="E85" s="528"/>
      <c r="F85" s="528"/>
      <c r="G85" s="528"/>
      <c r="H85" s="528"/>
      <c r="I85" s="528"/>
      <c r="J85" s="528"/>
      <c r="K85" s="528"/>
      <c r="L85" s="528"/>
      <c r="M85" s="528"/>
      <c r="N85" s="528"/>
      <c r="O85" s="528"/>
      <c r="P85" s="528"/>
      <c r="Q85" s="528"/>
      <c r="R85" s="528"/>
      <c r="S85" s="528"/>
      <c r="T85" s="528"/>
      <c r="U85" s="528"/>
      <c r="V85" s="528"/>
      <c r="W85" s="529"/>
      <c r="X85" s="527" t="s">
        <v>83</v>
      </c>
      <c r="Y85" s="528"/>
      <c r="Z85" s="528"/>
      <c r="AA85" s="528"/>
      <c r="AB85" s="528"/>
      <c r="AC85" s="528"/>
      <c r="AD85" s="528"/>
      <c r="AE85" s="528"/>
      <c r="AF85" s="528"/>
      <c r="AG85" s="528"/>
      <c r="AH85" s="528"/>
      <c r="AI85" s="528"/>
      <c r="AJ85" s="528"/>
      <c r="AK85" s="528"/>
      <c r="AL85" s="528"/>
      <c r="AM85" s="528"/>
      <c r="AN85" s="528"/>
      <c r="AO85" s="528"/>
      <c r="AP85" s="528"/>
      <c r="AQ85" s="528"/>
      <c r="AR85" s="529"/>
      <c r="AS85" s="527" t="s">
        <v>84</v>
      </c>
      <c r="AT85" s="528"/>
      <c r="AU85" s="528"/>
      <c r="AV85" s="528"/>
      <c r="AW85" s="528"/>
      <c r="AX85" s="528"/>
      <c r="AY85" s="528"/>
      <c r="AZ85" s="528"/>
      <c r="BA85" s="529"/>
    </row>
    <row r="86" spans="2:54" s="37" customFormat="1" ht="15" customHeight="1" x14ac:dyDescent="0.4">
      <c r="C86" s="530" t="s">
        <v>85</v>
      </c>
      <c r="D86" s="531"/>
      <c r="E86" s="531"/>
      <c r="F86" s="531"/>
      <c r="G86" s="531"/>
      <c r="H86" s="531"/>
      <c r="I86" s="531"/>
      <c r="J86" s="531"/>
      <c r="K86" s="531"/>
      <c r="L86" s="531"/>
      <c r="M86" s="531"/>
      <c r="N86" s="531"/>
      <c r="O86" s="531"/>
      <c r="P86" s="532"/>
      <c r="Q86" s="531" t="s">
        <v>86</v>
      </c>
      <c r="R86" s="531"/>
      <c r="S86" s="531"/>
      <c r="T86" s="531"/>
      <c r="U86" s="531"/>
      <c r="V86" s="531"/>
      <c r="W86" s="533"/>
      <c r="X86" s="530" t="s">
        <v>85</v>
      </c>
      <c r="Y86" s="531"/>
      <c r="Z86" s="531"/>
      <c r="AA86" s="531"/>
      <c r="AB86" s="531"/>
      <c r="AC86" s="531"/>
      <c r="AD86" s="531"/>
      <c r="AE86" s="531"/>
      <c r="AF86" s="531"/>
      <c r="AG86" s="531"/>
      <c r="AH86" s="531"/>
      <c r="AI86" s="531"/>
      <c r="AJ86" s="531"/>
      <c r="AK86" s="532"/>
      <c r="AL86" s="531" t="s">
        <v>86</v>
      </c>
      <c r="AM86" s="531"/>
      <c r="AN86" s="531"/>
      <c r="AO86" s="531"/>
      <c r="AP86" s="531"/>
      <c r="AQ86" s="531"/>
      <c r="AR86" s="533"/>
      <c r="AS86" s="592"/>
      <c r="AT86" s="593"/>
      <c r="AU86" s="593"/>
      <c r="AV86" s="593"/>
      <c r="AW86" s="593"/>
      <c r="AX86" s="593"/>
      <c r="AY86" s="593"/>
      <c r="AZ86" s="593"/>
      <c r="BA86" s="594"/>
    </row>
    <row r="87" spans="2:54" s="37" customFormat="1" ht="15" customHeight="1" x14ac:dyDescent="0.4">
      <c r="C87" s="518" t="s">
        <v>87</v>
      </c>
      <c r="D87" s="519"/>
      <c r="E87" s="519"/>
      <c r="F87" s="519"/>
      <c r="G87" s="519"/>
      <c r="H87" s="519"/>
      <c r="I87" s="519"/>
      <c r="J87" s="519"/>
      <c r="K87" s="519"/>
      <c r="L87" s="519"/>
      <c r="M87" s="519"/>
      <c r="N87" s="519"/>
      <c r="O87" s="519"/>
      <c r="P87" s="520"/>
      <c r="Q87" s="516">
        <f>X55</f>
        <v>3974800</v>
      </c>
      <c r="R87" s="516"/>
      <c r="S87" s="516"/>
      <c r="T87" s="516"/>
      <c r="U87" s="516"/>
      <c r="V87" s="516"/>
      <c r="W87" s="517"/>
      <c r="X87" s="518" t="s">
        <v>94</v>
      </c>
      <c r="Y87" s="519"/>
      <c r="Z87" s="519"/>
      <c r="AA87" s="519"/>
      <c r="AB87" s="519"/>
      <c r="AC87" s="519"/>
      <c r="AD87" s="519"/>
      <c r="AE87" s="519"/>
      <c r="AF87" s="519"/>
      <c r="AG87" s="519"/>
      <c r="AH87" s="519"/>
      <c r="AI87" s="519"/>
      <c r="AJ87" s="519"/>
      <c r="AK87" s="520"/>
      <c r="AL87" s="516">
        <f>X8</f>
        <v>2250000</v>
      </c>
      <c r="AM87" s="516"/>
      <c r="AN87" s="516"/>
      <c r="AO87" s="516"/>
      <c r="AP87" s="516"/>
      <c r="AQ87" s="516"/>
      <c r="AR87" s="517"/>
      <c r="AS87" s="595"/>
      <c r="AT87" s="596"/>
      <c r="AU87" s="596"/>
      <c r="AV87" s="596"/>
      <c r="AW87" s="596"/>
      <c r="AX87" s="596"/>
      <c r="AY87" s="596"/>
      <c r="AZ87" s="596"/>
      <c r="BA87" s="597"/>
    </row>
    <row r="88" spans="2:54" ht="15" customHeight="1" x14ac:dyDescent="0.4">
      <c r="C88" s="518" t="s">
        <v>89</v>
      </c>
      <c r="D88" s="519"/>
      <c r="E88" s="519"/>
      <c r="F88" s="519"/>
      <c r="G88" s="519"/>
      <c r="H88" s="519"/>
      <c r="I88" s="519"/>
      <c r="J88" s="519"/>
      <c r="K88" s="519"/>
      <c r="L88" s="519"/>
      <c r="M88" s="519"/>
      <c r="N88" s="519"/>
      <c r="O88" s="519"/>
      <c r="P88" s="520"/>
      <c r="Q88" s="516">
        <f>AB55</f>
        <v>200</v>
      </c>
      <c r="R88" s="516"/>
      <c r="S88" s="516"/>
      <c r="T88" s="516"/>
      <c r="U88" s="516"/>
      <c r="V88" s="516"/>
      <c r="W88" s="517"/>
      <c r="X88" s="518" t="s">
        <v>216</v>
      </c>
      <c r="Y88" s="519"/>
      <c r="Z88" s="519"/>
      <c r="AA88" s="519"/>
      <c r="AB88" s="519"/>
      <c r="AC88" s="519"/>
      <c r="AD88" s="519"/>
      <c r="AE88" s="519"/>
      <c r="AF88" s="519"/>
      <c r="AG88" s="519"/>
      <c r="AH88" s="519"/>
      <c r="AI88" s="519"/>
      <c r="AJ88" s="519"/>
      <c r="AK88" s="520"/>
      <c r="AL88" s="516">
        <f>X20</f>
        <v>500000</v>
      </c>
      <c r="AM88" s="516"/>
      <c r="AN88" s="516"/>
      <c r="AO88" s="516"/>
      <c r="AP88" s="516"/>
      <c r="AQ88" s="516"/>
      <c r="AR88" s="517"/>
      <c r="AS88" s="595"/>
      <c r="AT88" s="596"/>
      <c r="AU88" s="596"/>
      <c r="AV88" s="596"/>
      <c r="AW88" s="596"/>
      <c r="AX88" s="596"/>
      <c r="AY88" s="596"/>
      <c r="AZ88" s="596"/>
      <c r="BA88" s="597"/>
      <c r="BB88" s="93"/>
    </row>
    <row r="89" spans="2:54" ht="15" customHeight="1" x14ac:dyDescent="0.4">
      <c r="C89" s="43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57"/>
      <c r="Q89" s="61"/>
      <c r="R89" s="61"/>
      <c r="S89" s="61"/>
      <c r="T89" s="61"/>
      <c r="U89" s="61"/>
      <c r="V89" s="61"/>
      <c r="W89" s="69"/>
      <c r="X89" s="518" t="s">
        <v>217</v>
      </c>
      <c r="Y89" s="519"/>
      <c r="Z89" s="519"/>
      <c r="AA89" s="519"/>
      <c r="AB89" s="519"/>
      <c r="AC89" s="519"/>
      <c r="AD89" s="519"/>
      <c r="AE89" s="519"/>
      <c r="AF89" s="519"/>
      <c r="AG89" s="519"/>
      <c r="AH89" s="519"/>
      <c r="AI89" s="519"/>
      <c r="AJ89" s="519"/>
      <c r="AK89" s="520"/>
      <c r="AL89" s="516">
        <f>X25</f>
        <v>900000</v>
      </c>
      <c r="AM89" s="516"/>
      <c r="AN89" s="516"/>
      <c r="AO89" s="516"/>
      <c r="AP89" s="516"/>
      <c r="AQ89" s="516"/>
      <c r="AR89" s="517"/>
      <c r="AS89" s="595"/>
      <c r="AT89" s="596"/>
      <c r="AU89" s="596"/>
      <c r="AV89" s="596"/>
      <c r="AW89" s="596"/>
      <c r="AX89" s="596"/>
      <c r="AY89" s="596"/>
      <c r="AZ89" s="596"/>
      <c r="BA89" s="597"/>
      <c r="BB89" s="93"/>
    </row>
    <row r="90" spans="2:54" ht="15" customHeight="1" x14ac:dyDescent="0.4">
      <c r="C90" s="175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7"/>
      <c r="Q90" s="178"/>
      <c r="R90" s="179"/>
      <c r="S90" s="179"/>
      <c r="T90" s="179"/>
      <c r="U90" s="179"/>
      <c r="V90" s="179"/>
      <c r="W90" s="180"/>
      <c r="X90" s="518" t="s">
        <v>218</v>
      </c>
      <c r="Y90" s="519"/>
      <c r="Z90" s="519"/>
      <c r="AA90" s="519"/>
      <c r="AB90" s="519"/>
      <c r="AC90" s="519"/>
      <c r="AD90" s="519"/>
      <c r="AE90" s="519"/>
      <c r="AF90" s="519"/>
      <c r="AG90" s="519"/>
      <c r="AH90" s="519"/>
      <c r="AI90" s="519"/>
      <c r="AJ90" s="519"/>
      <c r="AK90" s="520"/>
      <c r="AL90" s="516">
        <f>X29</f>
        <v>320000</v>
      </c>
      <c r="AM90" s="516"/>
      <c r="AN90" s="516"/>
      <c r="AO90" s="516"/>
      <c r="AP90" s="516"/>
      <c r="AQ90" s="516"/>
      <c r="AR90" s="517"/>
      <c r="AS90" s="595"/>
      <c r="AT90" s="596"/>
      <c r="AU90" s="596"/>
      <c r="AV90" s="596"/>
      <c r="AW90" s="596"/>
      <c r="AX90" s="596"/>
      <c r="AY90" s="596"/>
      <c r="AZ90" s="596"/>
      <c r="BA90" s="597"/>
      <c r="BB90" s="93"/>
    </row>
    <row r="91" spans="2:54" ht="15" customHeight="1" x14ac:dyDescent="0.4">
      <c r="C91" s="603" t="s">
        <v>11</v>
      </c>
      <c r="D91" s="604"/>
      <c r="E91" s="604"/>
      <c r="F91" s="604"/>
      <c r="G91" s="604"/>
      <c r="H91" s="604"/>
      <c r="I91" s="604"/>
      <c r="J91" s="604"/>
      <c r="K91" s="604"/>
      <c r="L91" s="604"/>
      <c r="M91" s="604"/>
      <c r="N91" s="604"/>
      <c r="O91" s="604"/>
      <c r="P91" s="605"/>
      <c r="Q91" s="606">
        <f>AF55</f>
        <v>0</v>
      </c>
      <c r="R91" s="606"/>
      <c r="S91" s="606"/>
      <c r="T91" s="606"/>
      <c r="U91" s="606"/>
      <c r="V91" s="606"/>
      <c r="W91" s="607"/>
      <c r="X91" s="603" t="s">
        <v>178</v>
      </c>
      <c r="Y91" s="604"/>
      <c r="Z91" s="604"/>
      <c r="AA91" s="604"/>
      <c r="AB91" s="604"/>
      <c r="AC91" s="604"/>
      <c r="AD91" s="604"/>
      <c r="AE91" s="604"/>
      <c r="AF91" s="604"/>
      <c r="AG91" s="604"/>
      <c r="AH91" s="604"/>
      <c r="AI91" s="604"/>
      <c r="AJ91" s="604"/>
      <c r="AK91" s="605"/>
      <c r="AL91" s="516">
        <f>X33</f>
        <v>4800</v>
      </c>
      <c r="AM91" s="516"/>
      <c r="AN91" s="516"/>
      <c r="AO91" s="516"/>
      <c r="AP91" s="516"/>
      <c r="AQ91" s="516"/>
      <c r="AR91" s="517"/>
      <c r="AS91" s="595"/>
      <c r="AT91" s="596"/>
      <c r="AU91" s="596"/>
      <c r="AV91" s="596"/>
      <c r="AW91" s="596"/>
      <c r="AX91" s="596"/>
      <c r="AY91" s="596"/>
      <c r="AZ91" s="596"/>
      <c r="BA91" s="597"/>
      <c r="BB91" s="93"/>
    </row>
    <row r="92" spans="2:54" ht="15" customHeight="1" thickBot="1" x14ac:dyDescent="0.45">
      <c r="C92" s="574" t="s">
        <v>90</v>
      </c>
      <c r="D92" s="575"/>
      <c r="E92" s="575"/>
      <c r="F92" s="575"/>
      <c r="G92" s="575"/>
      <c r="H92" s="575"/>
      <c r="I92" s="575"/>
      <c r="J92" s="575"/>
      <c r="K92" s="575"/>
      <c r="L92" s="575"/>
      <c r="M92" s="575"/>
      <c r="N92" s="575"/>
      <c r="O92" s="575"/>
      <c r="P92" s="576"/>
      <c r="Q92" s="577">
        <f>SUM(Q87:W90)</f>
        <v>3975000</v>
      </c>
      <c r="R92" s="577"/>
      <c r="S92" s="577"/>
      <c r="T92" s="577"/>
      <c r="U92" s="577"/>
      <c r="V92" s="577"/>
      <c r="W92" s="578"/>
      <c r="X92" s="574" t="s">
        <v>91</v>
      </c>
      <c r="Y92" s="575"/>
      <c r="Z92" s="575"/>
      <c r="AA92" s="575"/>
      <c r="AB92" s="575"/>
      <c r="AC92" s="575"/>
      <c r="AD92" s="575"/>
      <c r="AE92" s="575"/>
      <c r="AF92" s="575"/>
      <c r="AG92" s="575"/>
      <c r="AH92" s="575"/>
      <c r="AI92" s="575"/>
      <c r="AJ92" s="575"/>
      <c r="AK92" s="576"/>
      <c r="AL92" s="579">
        <f>SUM(AL87:AR91)</f>
        <v>3974800</v>
      </c>
      <c r="AM92" s="580"/>
      <c r="AN92" s="580"/>
      <c r="AO92" s="580"/>
      <c r="AP92" s="580"/>
      <c r="AQ92" s="580"/>
      <c r="AR92" s="581"/>
      <c r="AS92" s="582">
        <f>Q92-AL92</f>
        <v>200</v>
      </c>
      <c r="AT92" s="582"/>
      <c r="AU92" s="582"/>
      <c r="AV92" s="582"/>
      <c r="AW92" s="582"/>
      <c r="AX92" s="582"/>
      <c r="AY92" s="582"/>
      <c r="AZ92" s="582"/>
      <c r="BA92" s="583"/>
      <c r="BB92" s="93"/>
    </row>
    <row r="93" spans="2:54" s="36" customFormat="1" ht="5.25" customHeight="1" x14ac:dyDescent="0.4">
      <c r="C93" s="40"/>
      <c r="D93" s="40"/>
      <c r="E93" s="40"/>
      <c r="F93" s="40"/>
      <c r="G93" s="40"/>
      <c r="H93" s="40"/>
      <c r="I93" s="40"/>
      <c r="J93" s="40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</row>
    <row r="94" spans="2:54" ht="15" customHeight="1" x14ac:dyDescent="0.4">
      <c r="B94" s="38" t="s">
        <v>192</v>
      </c>
      <c r="BB94" s="93"/>
    </row>
    <row r="95" spans="2:54" s="35" customFormat="1" ht="4.5" customHeight="1" x14ac:dyDescent="0.4">
      <c r="B95" s="34"/>
    </row>
    <row r="96" spans="2:54" ht="15" customHeight="1" x14ac:dyDescent="0.4">
      <c r="C96" s="554" t="s">
        <v>71</v>
      </c>
      <c r="D96" s="555"/>
      <c r="E96" s="555"/>
      <c r="F96" s="555"/>
      <c r="G96" s="555"/>
      <c r="H96" s="555"/>
      <c r="I96" s="555"/>
      <c r="J96" s="556"/>
      <c r="K96" s="557" t="str">
        <f>入力シート!K140&amp;""</f>
        <v/>
      </c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7"/>
      <c r="W96" s="557"/>
      <c r="X96" s="557"/>
      <c r="Y96" s="557"/>
      <c r="Z96" s="557"/>
      <c r="AA96" s="557"/>
      <c r="AB96" s="557"/>
      <c r="AC96" s="557"/>
      <c r="AD96" s="557"/>
      <c r="AE96" s="557"/>
      <c r="AF96" s="557"/>
      <c r="AG96" s="557"/>
      <c r="AH96" s="557"/>
      <c r="AI96" s="557"/>
      <c r="AJ96" s="557"/>
      <c r="AK96" s="557"/>
      <c r="AL96" s="557"/>
      <c r="AM96" s="557"/>
      <c r="AN96" s="557"/>
      <c r="AO96" s="557"/>
      <c r="AP96" s="557"/>
      <c r="AQ96" s="557"/>
      <c r="AR96" s="557"/>
      <c r="AS96" s="557"/>
      <c r="AT96" s="557"/>
      <c r="AU96" s="557"/>
      <c r="AV96" s="557"/>
      <c r="AW96" s="557"/>
      <c r="AX96" s="557"/>
      <c r="AY96" s="557"/>
      <c r="AZ96" s="557"/>
      <c r="BA96" s="558"/>
      <c r="BB96" s="93"/>
    </row>
    <row r="97" spans="3:54" ht="15" customHeight="1" x14ac:dyDescent="0.4">
      <c r="C97" s="546" t="s">
        <v>54</v>
      </c>
      <c r="D97" s="547"/>
      <c r="E97" s="547"/>
      <c r="F97" s="547"/>
      <c r="G97" s="547"/>
      <c r="H97" s="547"/>
      <c r="I97" s="547"/>
      <c r="J97" s="548"/>
      <c r="K97" s="559" t="str">
        <f>入力シート!K141&amp;""</f>
        <v>〒100 - 8918　東京都千代田区霞が関2-1-3</v>
      </c>
      <c r="L97" s="559"/>
      <c r="M97" s="559"/>
      <c r="N97" s="559"/>
      <c r="O97" s="559"/>
      <c r="P97" s="559"/>
      <c r="Q97" s="559"/>
      <c r="R97" s="559"/>
      <c r="S97" s="559"/>
      <c r="T97" s="559"/>
      <c r="U97" s="559"/>
      <c r="V97" s="559"/>
      <c r="W97" s="559"/>
      <c r="X97" s="559"/>
      <c r="Y97" s="559"/>
      <c r="Z97" s="559"/>
      <c r="AA97" s="559"/>
      <c r="AB97" s="559"/>
      <c r="AC97" s="559"/>
      <c r="AD97" s="559"/>
      <c r="AE97" s="559"/>
      <c r="AF97" s="559"/>
      <c r="AG97" s="559"/>
      <c r="AH97" s="559"/>
      <c r="AI97" s="559"/>
      <c r="AJ97" s="559"/>
      <c r="AK97" s="559"/>
      <c r="AL97" s="559"/>
      <c r="AM97" s="559"/>
      <c r="AN97" s="559"/>
      <c r="AO97" s="559"/>
      <c r="AP97" s="559"/>
      <c r="AQ97" s="559"/>
      <c r="AR97" s="559"/>
      <c r="AS97" s="559"/>
      <c r="AT97" s="559"/>
      <c r="AU97" s="559"/>
      <c r="AV97" s="559"/>
      <c r="AW97" s="559"/>
      <c r="AX97" s="559"/>
      <c r="AY97" s="559"/>
      <c r="AZ97" s="559"/>
      <c r="BA97" s="560"/>
      <c r="BB97" s="93"/>
    </row>
    <row r="98" spans="3:54" ht="15" customHeight="1" x14ac:dyDescent="0.4">
      <c r="C98" s="561"/>
      <c r="D98" s="562"/>
      <c r="E98" s="562"/>
      <c r="F98" s="562"/>
      <c r="G98" s="562"/>
      <c r="H98" s="562"/>
      <c r="I98" s="562"/>
      <c r="J98" s="563"/>
      <c r="K98" s="554" t="s">
        <v>24</v>
      </c>
      <c r="L98" s="555"/>
      <c r="M98" s="555"/>
      <c r="N98" s="555"/>
      <c r="O98" s="555"/>
      <c r="P98" s="555"/>
      <c r="Q98" s="555"/>
      <c r="R98" s="564"/>
      <c r="S98" s="565" t="s">
        <v>72</v>
      </c>
      <c r="T98" s="555"/>
      <c r="U98" s="555"/>
      <c r="V98" s="555"/>
      <c r="W98" s="564"/>
      <c r="X98" s="565" t="s">
        <v>21</v>
      </c>
      <c r="Y98" s="555"/>
      <c r="Z98" s="555"/>
      <c r="AA98" s="555"/>
      <c r="AB98" s="564"/>
      <c r="AC98" s="565" t="s">
        <v>33</v>
      </c>
      <c r="AD98" s="555"/>
      <c r="AE98" s="555"/>
      <c r="AF98" s="555"/>
      <c r="AG98" s="555"/>
      <c r="AH98" s="555"/>
      <c r="AI98" s="555"/>
      <c r="AJ98" s="564"/>
      <c r="AK98" s="565" t="s">
        <v>30</v>
      </c>
      <c r="AL98" s="555"/>
      <c r="AM98" s="555"/>
      <c r="AN98" s="555"/>
      <c r="AO98" s="564"/>
      <c r="AP98" s="565" t="s">
        <v>47</v>
      </c>
      <c r="AQ98" s="555"/>
      <c r="AR98" s="555"/>
      <c r="AS98" s="555"/>
      <c r="AT98" s="564"/>
      <c r="AU98" s="555" t="s">
        <v>65</v>
      </c>
      <c r="AV98" s="555"/>
      <c r="AW98" s="555"/>
      <c r="AX98" s="555"/>
      <c r="AY98" s="555"/>
      <c r="AZ98" s="555"/>
      <c r="BA98" s="556"/>
      <c r="BB98" s="93"/>
    </row>
    <row r="99" spans="3:54" ht="15" customHeight="1" x14ac:dyDescent="0.4">
      <c r="C99" s="566" t="s">
        <v>23</v>
      </c>
      <c r="D99" s="567"/>
      <c r="E99" s="567"/>
      <c r="F99" s="567"/>
      <c r="G99" s="567"/>
      <c r="H99" s="567"/>
      <c r="I99" s="567"/>
      <c r="J99" s="568"/>
      <c r="K99" s="569" t="str">
        <f>入力シート!K143&amp;""</f>
        <v/>
      </c>
      <c r="L99" s="570"/>
      <c r="M99" s="570"/>
      <c r="N99" s="570"/>
      <c r="O99" s="570"/>
      <c r="P99" s="570"/>
      <c r="Q99" s="570"/>
      <c r="R99" s="571"/>
      <c r="S99" s="572" t="str">
        <f>入力シート!S143&amp;""</f>
        <v/>
      </c>
      <c r="T99" s="570"/>
      <c r="U99" s="570"/>
      <c r="V99" s="570"/>
      <c r="W99" s="571"/>
      <c r="X99" s="572" t="str">
        <f>入力シート!X143&amp;""</f>
        <v/>
      </c>
      <c r="Y99" s="570"/>
      <c r="Z99" s="570"/>
      <c r="AA99" s="570"/>
      <c r="AB99" s="571"/>
      <c r="AC99" s="572" t="str">
        <f>入力シート!AC143&amp;""</f>
        <v/>
      </c>
      <c r="AD99" s="570"/>
      <c r="AE99" s="570"/>
      <c r="AF99" s="570"/>
      <c r="AG99" s="570"/>
      <c r="AH99" s="570"/>
      <c r="AI99" s="570"/>
      <c r="AJ99" s="571"/>
      <c r="AK99" s="572" t="str">
        <f>入力シート!AK143&amp;""</f>
        <v/>
      </c>
      <c r="AL99" s="570"/>
      <c r="AM99" s="570"/>
      <c r="AN99" s="570"/>
      <c r="AO99" s="571"/>
      <c r="AP99" s="572" t="str">
        <f>入力シート!AP143&amp;""</f>
        <v/>
      </c>
      <c r="AQ99" s="570"/>
      <c r="AR99" s="570"/>
      <c r="AS99" s="570"/>
      <c r="AT99" s="571"/>
      <c r="AU99" s="570" t="str">
        <f>入力シート!AU143&amp;""</f>
        <v/>
      </c>
      <c r="AV99" s="570"/>
      <c r="AW99" s="570"/>
      <c r="AX99" s="570"/>
      <c r="AY99" s="570"/>
      <c r="AZ99" s="570"/>
      <c r="BA99" s="573"/>
      <c r="BB99" s="93"/>
    </row>
    <row r="100" spans="3:54" ht="15" customHeight="1" x14ac:dyDescent="0.4">
      <c r="C100" s="546" t="s">
        <v>73</v>
      </c>
      <c r="D100" s="547"/>
      <c r="E100" s="547"/>
      <c r="F100" s="547"/>
      <c r="G100" s="547"/>
      <c r="H100" s="547"/>
      <c r="I100" s="547"/>
      <c r="J100" s="548"/>
      <c r="K100" s="549" t="str">
        <f>入力シート!K144&amp;""</f>
        <v/>
      </c>
      <c r="L100" s="550"/>
      <c r="M100" s="550"/>
      <c r="N100" s="550"/>
      <c r="O100" s="550"/>
      <c r="P100" s="550"/>
      <c r="Q100" s="550"/>
      <c r="R100" s="551"/>
      <c r="S100" s="552" t="str">
        <f>入力シート!S144&amp;""</f>
        <v/>
      </c>
      <c r="T100" s="550"/>
      <c r="U100" s="550"/>
      <c r="V100" s="550"/>
      <c r="W100" s="551"/>
      <c r="X100" s="552" t="str">
        <f>入力シート!X144&amp;""</f>
        <v/>
      </c>
      <c r="Y100" s="550"/>
      <c r="Z100" s="550"/>
      <c r="AA100" s="550"/>
      <c r="AB100" s="551"/>
      <c r="AC100" s="552" t="str">
        <f>入力シート!AC144&amp;""</f>
        <v/>
      </c>
      <c r="AD100" s="550"/>
      <c r="AE100" s="550"/>
      <c r="AF100" s="550"/>
      <c r="AG100" s="550"/>
      <c r="AH100" s="550"/>
      <c r="AI100" s="550"/>
      <c r="AJ100" s="551"/>
      <c r="AK100" s="552" t="str">
        <f>入力シート!AK144&amp;""</f>
        <v/>
      </c>
      <c r="AL100" s="550"/>
      <c r="AM100" s="550"/>
      <c r="AN100" s="550"/>
      <c r="AO100" s="551"/>
      <c r="AP100" s="552" t="str">
        <f>入力シート!AP144&amp;""</f>
        <v/>
      </c>
      <c r="AQ100" s="550"/>
      <c r="AR100" s="550"/>
      <c r="AS100" s="550"/>
      <c r="AT100" s="551"/>
      <c r="AU100" s="550" t="str">
        <f>入力シート!AU144&amp;""</f>
        <v/>
      </c>
      <c r="AV100" s="550"/>
      <c r="AW100" s="550"/>
      <c r="AX100" s="550"/>
      <c r="AY100" s="550"/>
      <c r="AZ100" s="550"/>
      <c r="BA100" s="553"/>
      <c r="BB100" s="93"/>
    </row>
  </sheetData>
  <mergeCells count="403">
    <mergeCell ref="AB21:AE21"/>
    <mergeCell ref="AB22:AE22"/>
    <mergeCell ref="AB23:AE23"/>
    <mergeCell ref="AB9:AE10"/>
    <mergeCell ref="AB11:AE12"/>
    <mergeCell ref="AB13:AE14"/>
    <mergeCell ref="AB15:AE16"/>
    <mergeCell ref="AB17:AE18"/>
    <mergeCell ref="C91:P91"/>
    <mergeCell ref="Q91:W91"/>
    <mergeCell ref="X91:AK91"/>
    <mergeCell ref="AJ53:AM53"/>
    <mergeCell ref="X43:AA43"/>
    <mergeCell ref="X44:AA44"/>
    <mergeCell ref="X45:AA45"/>
    <mergeCell ref="X46:AA46"/>
    <mergeCell ref="X47:AA47"/>
    <mergeCell ref="X48:AA48"/>
    <mergeCell ref="X49:AA49"/>
    <mergeCell ref="X50:AA50"/>
    <mergeCell ref="X51:AA51"/>
    <mergeCell ref="X34:AA34"/>
    <mergeCell ref="X35:AA35"/>
    <mergeCell ref="X36:AA36"/>
    <mergeCell ref="AL91:AR91"/>
    <mergeCell ref="AS86:BA91"/>
    <mergeCell ref="AB30:AE30"/>
    <mergeCell ref="AB31:AE31"/>
    <mergeCell ref="AB26:AE26"/>
    <mergeCell ref="AB27:AE27"/>
    <mergeCell ref="AN51:BA51"/>
    <mergeCell ref="AN52:BA52"/>
    <mergeCell ref="AN53:BA53"/>
    <mergeCell ref="AN42:BA42"/>
    <mergeCell ref="AN43:BA43"/>
    <mergeCell ref="AN44:BA44"/>
    <mergeCell ref="AN45:BA45"/>
    <mergeCell ref="AN46:BA46"/>
    <mergeCell ref="AN47:BA47"/>
    <mergeCell ref="AN48:BA48"/>
    <mergeCell ref="AN49:BA49"/>
    <mergeCell ref="AN50:BA50"/>
    <mergeCell ref="AN33:BA33"/>
    <mergeCell ref="AN34:BA34"/>
    <mergeCell ref="AN35:BA35"/>
    <mergeCell ref="AN36:BA36"/>
    <mergeCell ref="AN37:BA37"/>
    <mergeCell ref="AN38:BA38"/>
    <mergeCell ref="AN39:BA39"/>
    <mergeCell ref="AN40:BA40"/>
    <mergeCell ref="AN41:BA41"/>
    <mergeCell ref="X52:AA52"/>
    <mergeCell ref="X53:AA53"/>
    <mergeCell ref="AJ34:AM34"/>
    <mergeCell ref="AJ35:AM35"/>
    <mergeCell ref="AJ36:AM36"/>
    <mergeCell ref="AJ37:AM37"/>
    <mergeCell ref="AJ38:AM38"/>
    <mergeCell ref="AJ39:AM39"/>
    <mergeCell ref="AJ40:AM40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J52:AM52"/>
    <mergeCell ref="X42:AA42"/>
    <mergeCell ref="Q52:T52"/>
    <mergeCell ref="Q53:T53"/>
    <mergeCell ref="V34:W34"/>
    <mergeCell ref="V35:W35"/>
    <mergeCell ref="V36:W36"/>
    <mergeCell ref="V37:W37"/>
    <mergeCell ref="V38:W38"/>
    <mergeCell ref="V39:W39"/>
    <mergeCell ref="V40:W40"/>
    <mergeCell ref="V41:W41"/>
    <mergeCell ref="V42:W42"/>
    <mergeCell ref="V43:W43"/>
    <mergeCell ref="V44:W44"/>
    <mergeCell ref="V45:W45"/>
    <mergeCell ref="V46:W46"/>
    <mergeCell ref="V47:W47"/>
    <mergeCell ref="V48:W48"/>
    <mergeCell ref="V49:W49"/>
    <mergeCell ref="V50:W50"/>
    <mergeCell ref="V51:W51"/>
    <mergeCell ref="V52:W52"/>
    <mergeCell ref="V53:W53"/>
    <mergeCell ref="Q43:T43"/>
    <mergeCell ref="Q44:T44"/>
    <mergeCell ref="Q45:T45"/>
    <mergeCell ref="Q46:T46"/>
    <mergeCell ref="Q47:T47"/>
    <mergeCell ref="Q48:T48"/>
    <mergeCell ref="Q49:T49"/>
    <mergeCell ref="Q50:T50"/>
    <mergeCell ref="Q51:T51"/>
    <mergeCell ref="Q34:T34"/>
    <mergeCell ref="Q35:T35"/>
    <mergeCell ref="Q36:T36"/>
    <mergeCell ref="Q37:T37"/>
    <mergeCell ref="Q38:T38"/>
    <mergeCell ref="Q39:T39"/>
    <mergeCell ref="Q40:T40"/>
    <mergeCell ref="Q41:T41"/>
    <mergeCell ref="Q42:T42"/>
    <mergeCell ref="D51:G51"/>
    <mergeCell ref="D52:G52"/>
    <mergeCell ref="D53:G53"/>
    <mergeCell ref="M34:P34"/>
    <mergeCell ref="M35:P35"/>
    <mergeCell ref="M36:P36"/>
    <mergeCell ref="M37:P37"/>
    <mergeCell ref="M38:P38"/>
    <mergeCell ref="M39:P39"/>
    <mergeCell ref="M40:P40"/>
    <mergeCell ref="M41:P41"/>
    <mergeCell ref="M42:P42"/>
    <mergeCell ref="M43:P43"/>
    <mergeCell ref="M44:P44"/>
    <mergeCell ref="M45:P45"/>
    <mergeCell ref="M46:P46"/>
    <mergeCell ref="M47:P47"/>
    <mergeCell ref="M48:P48"/>
    <mergeCell ref="M49:P49"/>
    <mergeCell ref="M50:P50"/>
    <mergeCell ref="M51:P51"/>
    <mergeCell ref="M52:P52"/>
    <mergeCell ref="M53:P53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15:L16"/>
    <mergeCell ref="D23:L23"/>
    <mergeCell ref="M15:P16"/>
    <mergeCell ref="Q15:T16"/>
    <mergeCell ref="U15:U16"/>
    <mergeCell ref="V15:W16"/>
    <mergeCell ref="X15:AA16"/>
    <mergeCell ref="AN15:BA16"/>
    <mergeCell ref="D17:L18"/>
    <mergeCell ref="M17:P18"/>
    <mergeCell ref="Q17:T18"/>
    <mergeCell ref="U17:U18"/>
    <mergeCell ref="V17:W18"/>
    <mergeCell ref="X17:AA18"/>
    <mergeCell ref="AN17:BA18"/>
    <mergeCell ref="AF8:AI53"/>
    <mergeCell ref="D11:L12"/>
    <mergeCell ref="M11:P12"/>
    <mergeCell ref="Q11:T12"/>
    <mergeCell ref="U11:U12"/>
    <mergeCell ref="V11:W12"/>
    <mergeCell ref="X11:AA12"/>
    <mergeCell ref="AN11:BA12"/>
    <mergeCell ref="D13:L14"/>
    <mergeCell ref="M13:P14"/>
    <mergeCell ref="Q13:T14"/>
    <mergeCell ref="U13:U14"/>
    <mergeCell ref="V13:W14"/>
    <mergeCell ref="X13:AA14"/>
    <mergeCell ref="AN13:BA14"/>
    <mergeCell ref="C99:J99"/>
    <mergeCell ref="K99:R99"/>
    <mergeCell ref="S99:W99"/>
    <mergeCell ref="X99:AB99"/>
    <mergeCell ref="AC99:AJ99"/>
    <mergeCell ref="AK99:AO99"/>
    <mergeCell ref="AP99:AT99"/>
    <mergeCell ref="AU99:BA99"/>
    <mergeCell ref="X90:AK90"/>
    <mergeCell ref="AL90:AR90"/>
    <mergeCell ref="C92:P92"/>
    <mergeCell ref="Q92:W92"/>
    <mergeCell ref="X92:AK92"/>
    <mergeCell ref="AL92:AR92"/>
    <mergeCell ref="AS92:BA92"/>
    <mergeCell ref="C87:P87"/>
    <mergeCell ref="Q87:W87"/>
    <mergeCell ref="X87:AK87"/>
    <mergeCell ref="AL87:AR87"/>
    <mergeCell ref="C88:P88"/>
    <mergeCell ref="C100:J100"/>
    <mergeCell ref="K100:R100"/>
    <mergeCell ref="S100:W100"/>
    <mergeCell ref="X100:AB100"/>
    <mergeCell ref="AC100:AJ100"/>
    <mergeCell ref="AK100:AO100"/>
    <mergeCell ref="AP100:AT100"/>
    <mergeCell ref="AU100:BA100"/>
    <mergeCell ref="C96:J96"/>
    <mergeCell ref="K96:BA96"/>
    <mergeCell ref="C97:J97"/>
    <mergeCell ref="K97:BA97"/>
    <mergeCell ref="C98:J98"/>
    <mergeCell ref="K98:R98"/>
    <mergeCell ref="S98:W98"/>
    <mergeCell ref="X98:AB98"/>
    <mergeCell ref="AC98:AJ98"/>
    <mergeCell ref="AK98:AO98"/>
    <mergeCell ref="AP98:AT98"/>
    <mergeCell ref="AU98:BA98"/>
    <mergeCell ref="Q88:W88"/>
    <mergeCell ref="X88:AK88"/>
    <mergeCell ref="AL88:AR88"/>
    <mergeCell ref="X89:AK89"/>
    <mergeCell ref="AL89:AR89"/>
    <mergeCell ref="C65:L65"/>
    <mergeCell ref="M65:BA65"/>
    <mergeCell ref="C75:L75"/>
    <mergeCell ref="M75:BA75"/>
    <mergeCell ref="C85:W85"/>
    <mergeCell ref="X85:AR85"/>
    <mergeCell ref="AS85:BA85"/>
    <mergeCell ref="C86:P86"/>
    <mergeCell ref="Q86:W86"/>
    <mergeCell ref="X86:AK86"/>
    <mergeCell ref="AL86:AR86"/>
    <mergeCell ref="C66:L67"/>
    <mergeCell ref="M66:BA67"/>
    <mergeCell ref="C68:L69"/>
    <mergeCell ref="M68:BA69"/>
    <mergeCell ref="C70:L71"/>
    <mergeCell ref="M70:BA71"/>
    <mergeCell ref="C76:L77"/>
    <mergeCell ref="M76:BA77"/>
    <mergeCell ref="C78:L79"/>
    <mergeCell ref="M78:BA79"/>
    <mergeCell ref="C80:L81"/>
    <mergeCell ref="M80:BA81"/>
    <mergeCell ref="D61:H61"/>
    <mergeCell ref="I61:L61"/>
    <mergeCell ref="M61:O61"/>
    <mergeCell ref="R61:U61"/>
    <mergeCell ref="Y61:AA61"/>
    <mergeCell ref="AD61:AF61"/>
    <mergeCell ref="AJ61:AM61"/>
    <mergeCell ref="AN61:AP61"/>
    <mergeCell ref="AS61:AU61"/>
    <mergeCell ref="C59:L59"/>
    <mergeCell ref="M59:X59"/>
    <mergeCell ref="Y59:AI59"/>
    <mergeCell ref="AJ59:BA59"/>
    <mergeCell ref="C60:G60"/>
    <mergeCell ref="H60:J60"/>
    <mergeCell ref="K60:L60"/>
    <mergeCell ref="M60:O60"/>
    <mergeCell ref="Y60:AA60"/>
    <mergeCell ref="AJ60:AP60"/>
    <mergeCell ref="AQ60:AS60"/>
    <mergeCell ref="AT60:AV60"/>
    <mergeCell ref="M31:P31"/>
    <mergeCell ref="Q31:T31"/>
    <mergeCell ref="V31:W31"/>
    <mergeCell ref="X31:AA31"/>
    <mergeCell ref="AJ31:AM31"/>
    <mergeCell ref="AN31:AR31"/>
    <mergeCell ref="AS31:AW31"/>
    <mergeCell ref="AX31:BA31"/>
    <mergeCell ref="C55:L55"/>
    <mergeCell ref="M55:P55"/>
    <mergeCell ref="Q55:W55"/>
    <mergeCell ref="X55:AA55"/>
    <mergeCell ref="AB55:AE55"/>
    <mergeCell ref="AF55:AI55"/>
    <mergeCell ref="AJ55:AM55"/>
    <mergeCell ref="AN55:BA55"/>
    <mergeCell ref="D34:G34"/>
    <mergeCell ref="D35:G35"/>
    <mergeCell ref="D36:G36"/>
    <mergeCell ref="D37:G37"/>
    <mergeCell ref="D38:G38"/>
    <mergeCell ref="D39:G39"/>
    <mergeCell ref="D40:G40"/>
    <mergeCell ref="D41:G41"/>
    <mergeCell ref="X29:AA29"/>
    <mergeCell ref="AN29:AR29"/>
    <mergeCell ref="AS29:AW29"/>
    <mergeCell ref="AX29:BA29"/>
    <mergeCell ref="M30:P30"/>
    <mergeCell ref="Q30:T30"/>
    <mergeCell ref="V30:W30"/>
    <mergeCell ref="X30:AA30"/>
    <mergeCell ref="AJ30:AM30"/>
    <mergeCell ref="AN30:AR30"/>
    <mergeCell ref="AS30:AW30"/>
    <mergeCell ref="AX30:BA30"/>
    <mergeCell ref="M26:P26"/>
    <mergeCell ref="Q26:T26"/>
    <mergeCell ref="V26:W26"/>
    <mergeCell ref="X26:AA26"/>
    <mergeCell ref="AJ26:AM26"/>
    <mergeCell ref="AN26:AR26"/>
    <mergeCell ref="AS26:AV26"/>
    <mergeCell ref="AW26:BA26"/>
    <mergeCell ref="M27:P27"/>
    <mergeCell ref="Q27:T27"/>
    <mergeCell ref="V27:W27"/>
    <mergeCell ref="X27:AA27"/>
    <mergeCell ref="AJ27:AM27"/>
    <mergeCell ref="AN27:AR27"/>
    <mergeCell ref="AS27:AV27"/>
    <mergeCell ref="AW27:BA27"/>
    <mergeCell ref="M23:P23"/>
    <mergeCell ref="Q23:T23"/>
    <mergeCell ref="V23:W23"/>
    <mergeCell ref="X23:AA23"/>
    <mergeCell ref="AJ23:AM23"/>
    <mergeCell ref="AN23:AR23"/>
    <mergeCell ref="AS23:BA23"/>
    <mergeCell ref="X25:AA25"/>
    <mergeCell ref="D21:L21"/>
    <mergeCell ref="M21:P21"/>
    <mergeCell ref="Q21:T21"/>
    <mergeCell ref="V21:W21"/>
    <mergeCell ref="X21:AA21"/>
    <mergeCell ref="AJ21:AM21"/>
    <mergeCell ref="AN21:AR21"/>
    <mergeCell ref="AS21:BA21"/>
    <mergeCell ref="D22:L22"/>
    <mergeCell ref="M22:P22"/>
    <mergeCell ref="Q22:T22"/>
    <mergeCell ref="V22:W22"/>
    <mergeCell ref="X22:AA22"/>
    <mergeCell ref="AJ22:AM22"/>
    <mergeCell ref="AN22:AR22"/>
    <mergeCell ref="AS22:BA22"/>
    <mergeCell ref="AJ11:AL11"/>
    <mergeCell ref="AK12:AM12"/>
    <mergeCell ref="AJ13:AL13"/>
    <mergeCell ref="AK14:AM14"/>
    <mergeCell ref="AJ15:AL15"/>
    <mergeCell ref="AK16:AM16"/>
    <mergeCell ref="AJ17:AL17"/>
    <mergeCell ref="AK18:AM18"/>
    <mergeCell ref="X20:AA20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D9:L10"/>
    <mergeCell ref="M9:P10"/>
    <mergeCell ref="Q9:T10"/>
    <mergeCell ref="U9:U10"/>
    <mergeCell ref="V9:W10"/>
    <mergeCell ref="X9:AA10"/>
    <mergeCell ref="AN9:BA10"/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  <mergeCell ref="X33:AA33"/>
    <mergeCell ref="AB34:AE34"/>
    <mergeCell ref="AB35:AE35"/>
    <mergeCell ref="AB36:AE36"/>
    <mergeCell ref="AB37:AE37"/>
    <mergeCell ref="AB38:AE38"/>
    <mergeCell ref="AB39:AE39"/>
    <mergeCell ref="AB40:AE40"/>
    <mergeCell ref="AB41:AE41"/>
    <mergeCell ref="X37:AA37"/>
    <mergeCell ref="X38:AA38"/>
    <mergeCell ref="X39:AA39"/>
    <mergeCell ref="X40:AA40"/>
    <mergeCell ref="X41:AA41"/>
    <mergeCell ref="AB51:AE51"/>
    <mergeCell ref="AB52:AE52"/>
    <mergeCell ref="AB53:AE53"/>
    <mergeCell ref="AB42:AE42"/>
    <mergeCell ref="AB43:AE43"/>
    <mergeCell ref="AB44:AE44"/>
    <mergeCell ref="AB45:AE45"/>
    <mergeCell ref="AB46:AE46"/>
    <mergeCell ref="AB47:AE47"/>
    <mergeCell ref="AB48:AE48"/>
    <mergeCell ref="AB49:AE49"/>
    <mergeCell ref="AB50:AE5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8" fitToHeight="2" orientation="landscape" r:id="rId1"/>
  <rowBreaks count="1" manualBreakCount="1">
    <brk id="55" min="1" max="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4"/>
  <sheetViews>
    <sheetView view="pageBreakPreview" topLeftCell="A52" zoomScale="89" zoomScaleSheetLayoutView="89" workbookViewId="0">
      <selection activeCell="M74" sqref="M74:P74"/>
    </sheetView>
  </sheetViews>
  <sheetFormatPr defaultColWidth="2.5" defaultRowHeight="15" customHeight="1" x14ac:dyDescent="0.4"/>
  <cols>
    <col min="1" max="2" width="2.5" style="34"/>
    <col min="3" max="3" width="3" style="34" customWidth="1"/>
    <col min="4" max="4" width="1.875" style="34" customWidth="1"/>
    <col min="5" max="8" width="2.5" style="34"/>
    <col min="9" max="9" width="5" style="34" bestFit="1" customWidth="1"/>
    <col min="10" max="22" width="2.5" style="34"/>
    <col min="23" max="23" width="4.375" style="34" customWidth="1"/>
    <col min="24" max="27" width="2.5" style="34"/>
    <col min="28" max="28" width="3" style="34" bestFit="1" customWidth="1"/>
    <col min="29" max="16384" width="2.5" style="34"/>
  </cols>
  <sheetData>
    <row r="1" spans="1:54" ht="15" customHeight="1" x14ac:dyDescent="0.4">
      <c r="B1" s="397" t="s">
        <v>206</v>
      </c>
      <c r="C1" s="397"/>
      <c r="D1" s="397"/>
      <c r="E1" s="397"/>
      <c r="F1" s="47"/>
      <c r="BB1" s="93"/>
    </row>
    <row r="2" spans="1:54" ht="22.5" customHeight="1" x14ac:dyDescent="0.4">
      <c r="B2" s="398" t="s">
        <v>239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398"/>
      <c r="AQ2" s="398"/>
      <c r="AR2" s="398"/>
      <c r="AS2" s="398"/>
      <c r="AT2" s="398"/>
      <c r="AU2" s="398"/>
      <c r="AV2" s="398"/>
      <c r="AW2" s="398"/>
      <c r="AX2" s="398"/>
      <c r="AY2" s="398"/>
      <c r="AZ2" s="398"/>
      <c r="BA2" s="398"/>
      <c r="BB2" s="398"/>
    </row>
    <row r="3" spans="1:54" ht="4.5" customHeight="1" x14ac:dyDescent="0.4">
      <c r="BB3" s="93"/>
    </row>
    <row r="4" spans="1:54" s="35" customFormat="1" ht="13.5" customHeight="1" x14ac:dyDescent="0.4">
      <c r="B4" s="38" t="s">
        <v>29</v>
      </c>
    </row>
    <row r="5" spans="1:54" s="35" customFormat="1" ht="4.5" customHeight="1" x14ac:dyDescent="0.4">
      <c r="B5" s="34"/>
    </row>
    <row r="6" spans="1:54" ht="13.5" customHeight="1" x14ac:dyDescent="0.4">
      <c r="C6" s="399" t="s">
        <v>51</v>
      </c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1"/>
      <c r="X6" s="402" t="s">
        <v>74</v>
      </c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4"/>
      <c r="AJ6" s="402" t="s">
        <v>4</v>
      </c>
      <c r="AK6" s="403"/>
      <c r="AL6" s="403"/>
      <c r="AM6" s="404"/>
      <c r="AN6" s="402" t="s">
        <v>44</v>
      </c>
      <c r="AO6" s="403"/>
      <c r="AP6" s="403"/>
      <c r="AQ6" s="403"/>
      <c r="AR6" s="403"/>
      <c r="AS6" s="403"/>
      <c r="AT6" s="403"/>
      <c r="AU6" s="403"/>
      <c r="AV6" s="403"/>
      <c r="AW6" s="403"/>
      <c r="AX6" s="403"/>
      <c r="AY6" s="403"/>
      <c r="AZ6" s="403"/>
      <c r="BA6" s="415"/>
      <c r="BB6" s="93"/>
    </row>
    <row r="7" spans="1:54" ht="13.5" customHeight="1" x14ac:dyDescent="0.4">
      <c r="C7" s="405" t="s">
        <v>75</v>
      </c>
      <c r="D7" s="406"/>
      <c r="E7" s="406"/>
      <c r="F7" s="406"/>
      <c r="G7" s="406"/>
      <c r="H7" s="406"/>
      <c r="I7" s="406"/>
      <c r="J7" s="406"/>
      <c r="K7" s="406"/>
      <c r="L7" s="407"/>
      <c r="M7" s="408" t="s">
        <v>5</v>
      </c>
      <c r="N7" s="406"/>
      <c r="O7" s="406"/>
      <c r="P7" s="407"/>
      <c r="Q7" s="408" t="s">
        <v>35</v>
      </c>
      <c r="R7" s="406"/>
      <c r="S7" s="406"/>
      <c r="T7" s="406"/>
      <c r="U7" s="406"/>
      <c r="V7" s="406"/>
      <c r="W7" s="407"/>
      <c r="X7" s="409" t="s">
        <v>76</v>
      </c>
      <c r="Y7" s="410"/>
      <c r="Z7" s="410"/>
      <c r="AA7" s="411"/>
      <c r="AB7" s="412" t="s">
        <v>78</v>
      </c>
      <c r="AC7" s="413"/>
      <c r="AD7" s="413"/>
      <c r="AE7" s="414"/>
      <c r="AF7" s="412" t="s">
        <v>2</v>
      </c>
      <c r="AG7" s="413"/>
      <c r="AH7" s="413"/>
      <c r="AI7" s="414"/>
      <c r="AJ7" s="408"/>
      <c r="AK7" s="406"/>
      <c r="AL7" s="406"/>
      <c r="AM7" s="407"/>
      <c r="AN7" s="408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16"/>
      <c r="BB7" s="93"/>
    </row>
    <row r="8" spans="1:54" s="36" customFormat="1" ht="13.5" customHeight="1" x14ac:dyDescent="0.4">
      <c r="C8" s="417" t="s">
        <v>225</v>
      </c>
      <c r="D8" s="418"/>
      <c r="E8" s="418"/>
      <c r="F8" s="418"/>
      <c r="G8" s="418"/>
      <c r="H8" s="418"/>
      <c r="I8" s="418"/>
      <c r="J8" s="418"/>
      <c r="K8" s="418"/>
      <c r="L8" s="419"/>
      <c r="M8" s="420"/>
      <c r="N8" s="421"/>
      <c r="O8" s="421"/>
      <c r="P8" s="422"/>
      <c r="Q8" s="394"/>
      <c r="R8" s="395"/>
      <c r="S8" s="395"/>
      <c r="T8" s="395"/>
      <c r="U8" s="65"/>
      <c r="V8" s="423"/>
      <c r="W8" s="424"/>
      <c r="X8" s="643"/>
      <c r="Y8" s="644"/>
      <c r="Z8" s="644"/>
      <c r="AA8" s="645"/>
      <c r="AB8" s="74"/>
      <c r="AC8" s="77"/>
      <c r="AD8" s="77"/>
      <c r="AE8" s="79"/>
      <c r="AF8" s="587"/>
      <c r="AG8" s="588"/>
      <c r="AH8" s="588"/>
      <c r="AI8" s="589"/>
      <c r="AJ8" s="428" t="str">
        <f>IF(ISNA(VLOOKUP(A8,[1]入力シート!$B$43:$BF$44,47,FALSE)),"",VLOOKUP(A8,[1]入力シート!$B$43:$BF$44,47,FALSE))</f>
        <v/>
      </c>
      <c r="AK8" s="429"/>
      <c r="AL8" s="429"/>
      <c r="AM8" s="79"/>
      <c r="AN8" s="430"/>
      <c r="AO8" s="431"/>
      <c r="AP8" s="431"/>
      <c r="AQ8" s="431"/>
      <c r="AR8" s="431"/>
      <c r="AS8" s="431"/>
      <c r="AT8" s="431"/>
      <c r="AU8" s="431"/>
      <c r="AV8" s="431"/>
      <c r="AW8" s="431"/>
      <c r="AX8" s="431"/>
      <c r="AY8" s="431"/>
      <c r="AZ8" s="431"/>
      <c r="BA8" s="432"/>
    </row>
    <row r="9" spans="1:54" s="36" customFormat="1" ht="13.5" customHeight="1" x14ac:dyDescent="0.4">
      <c r="A9" s="36">
        <v>1</v>
      </c>
      <c r="C9" s="39"/>
      <c r="D9" s="436" t="str">
        <f>入力シート!C96</f>
        <v>○○病院訪問</v>
      </c>
      <c r="E9" s="436"/>
      <c r="F9" s="436"/>
      <c r="G9" s="436"/>
      <c r="H9" s="436"/>
      <c r="I9" s="436"/>
      <c r="J9" s="436"/>
      <c r="K9" s="436"/>
      <c r="L9" s="437"/>
      <c r="M9" s="438">
        <f>Q9*V9</f>
        <v>50000</v>
      </c>
      <c r="N9" s="439"/>
      <c r="O9" s="439"/>
      <c r="P9" s="440"/>
      <c r="Q9" s="394">
        <v>50000</v>
      </c>
      <c r="R9" s="395"/>
      <c r="S9" s="395"/>
      <c r="T9" s="395"/>
      <c r="U9" s="441" t="str">
        <f>IF(V9="","","×")</f>
        <v>×</v>
      </c>
      <c r="V9" s="609">
        <v>1</v>
      </c>
      <c r="W9" s="610"/>
      <c r="X9" s="394">
        <f>M9</f>
        <v>50000</v>
      </c>
      <c r="Y9" s="395"/>
      <c r="Z9" s="395"/>
      <c r="AA9" s="396"/>
      <c r="AB9" s="75"/>
      <c r="AC9" s="65"/>
      <c r="AD9" s="65"/>
      <c r="AE9" s="80"/>
      <c r="AF9" s="587"/>
      <c r="AG9" s="588"/>
      <c r="AH9" s="588"/>
      <c r="AI9" s="589"/>
      <c r="AJ9" s="433" t="str">
        <f>入力シート!V96</f>
        <v>令和5年6月</v>
      </c>
      <c r="AK9" s="434"/>
      <c r="AL9" s="434"/>
      <c r="AM9" s="86" t="s">
        <v>93</v>
      </c>
      <c r="AN9" s="430" t="str">
        <f>IF(AJ9="","","別紙「出張等計画書のとおり」")</f>
        <v>別紙「出張等計画書のとおり」</v>
      </c>
      <c r="AO9" s="431"/>
      <c r="AP9" s="431"/>
      <c r="AQ9" s="431"/>
      <c r="AR9" s="431"/>
      <c r="AS9" s="431"/>
      <c r="AT9" s="431"/>
      <c r="AU9" s="431"/>
      <c r="AV9" s="431"/>
      <c r="AW9" s="431"/>
      <c r="AX9" s="431"/>
      <c r="AY9" s="431"/>
      <c r="AZ9" s="431"/>
      <c r="BA9" s="432"/>
    </row>
    <row r="10" spans="1:54" s="36" customFormat="1" ht="13.5" customHeight="1" x14ac:dyDescent="0.4">
      <c r="C10" s="39"/>
      <c r="D10" s="436"/>
      <c r="E10" s="436"/>
      <c r="F10" s="436"/>
      <c r="G10" s="436"/>
      <c r="H10" s="436"/>
      <c r="I10" s="436"/>
      <c r="J10" s="436"/>
      <c r="K10" s="436"/>
      <c r="L10" s="437"/>
      <c r="M10" s="438"/>
      <c r="N10" s="439"/>
      <c r="O10" s="439"/>
      <c r="P10" s="440"/>
      <c r="Q10" s="394"/>
      <c r="R10" s="395"/>
      <c r="S10" s="395"/>
      <c r="T10" s="395"/>
      <c r="U10" s="441"/>
      <c r="V10" s="609"/>
      <c r="W10" s="610"/>
      <c r="X10" s="394"/>
      <c r="Y10" s="395"/>
      <c r="Z10" s="395"/>
      <c r="AA10" s="396"/>
      <c r="AB10" s="75"/>
      <c r="AC10" s="65"/>
      <c r="AD10" s="65"/>
      <c r="AE10" s="80"/>
      <c r="AF10" s="587"/>
      <c r="AG10" s="588"/>
      <c r="AH10" s="588"/>
      <c r="AI10" s="589"/>
      <c r="AJ10" s="83"/>
      <c r="AK10" s="429" t="str">
        <f>IF(AJ9="","","令和6年3月")</f>
        <v>令和6年3月</v>
      </c>
      <c r="AL10" s="429"/>
      <c r="AM10" s="435"/>
      <c r="AN10" s="640"/>
      <c r="AO10" s="641"/>
      <c r="AP10" s="641"/>
      <c r="AQ10" s="641"/>
      <c r="AR10" s="641"/>
      <c r="AS10" s="641"/>
      <c r="AT10" s="641"/>
      <c r="AU10" s="641"/>
      <c r="AV10" s="641"/>
      <c r="AW10" s="641"/>
      <c r="AX10" s="641"/>
      <c r="AY10" s="641"/>
      <c r="AZ10" s="641"/>
      <c r="BA10" s="642"/>
    </row>
    <row r="11" spans="1:54" s="36" customFormat="1" ht="13.5" customHeight="1" x14ac:dyDescent="0.4">
      <c r="A11" s="36">
        <v>4</v>
      </c>
      <c r="C11" s="39"/>
      <c r="D11" s="436" t="str">
        <f>入力シート!C97</f>
        <v>○○病院訪問</v>
      </c>
      <c r="E11" s="436"/>
      <c r="F11" s="436"/>
      <c r="G11" s="436"/>
      <c r="H11" s="436"/>
      <c r="I11" s="436"/>
      <c r="J11" s="436"/>
      <c r="K11" s="436"/>
      <c r="L11" s="437"/>
      <c r="M11" s="438">
        <f>Q11*V11</f>
        <v>50000</v>
      </c>
      <c r="N11" s="439"/>
      <c r="O11" s="439"/>
      <c r="P11" s="440"/>
      <c r="Q11" s="394">
        <v>50000</v>
      </c>
      <c r="R11" s="395"/>
      <c r="S11" s="395"/>
      <c r="T11" s="395"/>
      <c r="U11" s="441" t="str">
        <f>IF(V11="","","×")</f>
        <v>×</v>
      </c>
      <c r="V11" s="609">
        <v>1</v>
      </c>
      <c r="W11" s="610"/>
      <c r="X11" s="394">
        <f>M11</f>
        <v>50000</v>
      </c>
      <c r="Y11" s="395"/>
      <c r="Z11" s="395"/>
      <c r="AA11" s="396"/>
      <c r="AB11" s="75"/>
      <c r="AC11" s="65"/>
      <c r="AD11" s="65"/>
      <c r="AE11" s="80"/>
      <c r="AF11" s="587"/>
      <c r="AG11" s="588"/>
      <c r="AH11" s="588"/>
      <c r="AI11" s="589"/>
      <c r="AJ11" s="433" t="str">
        <f>入力シート!V97</f>
        <v>令和5年6月</v>
      </c>
      <c r="AK11" s="434"/>
      <c r="AL11" s="434"/>
      <c r="AM11" s="86"/>
      <c r="AN11" s="600" t="str">
        <f>IF(AJ11="","","別紙「出張等計画書のとおり」")</f>
        <v>別紙「出張等計画書のとおり」</v>
      </c>
      <c r="AO11" s="601"/>
      <c r="AP11" s="601"/>
      <c r="AQ11" s="601"/>
      <c r="AR11" s="601"/>
      <c r="AS11" s="601"/>
      <c r="AT11" s="601"/>
      <c r="AU11" s="601"/>
      <c r="AV11" s="601"/>
      <c r="AW11" s="601"/>
      <c r="AX11" s="601"/>
      <c r="AY11" s="601"/>
      <c r="AZ11" s="601"/>
      <c r="BA11" s="602"/>
    </row>
    <row r="12" spans="1:54" s="36" customFormat="1" ht="13.5" customHeight="1" x14ac:dyDescent="0.4">
      <c r="C12" s="39"/>
      <c r="D12" s="436"/>
      <c r="E12" s="436"/>
      <c r="F12" s="436"/>
      <c r="G12" s="436"/>
      <c r="H12" s="436"/>
      <c r="I12" s="436"/>
      <c r="J12" s="436"/>
      <c r="K12" s="436"/>
      <c r="L12" s="437"/>
      <c r="M12" s="438"/>
      <c r="N12" s="439"/>
      <c r="O12" s="439"/>
      <c r="P12" s="440"/>
      <c r="Q12" s="394"/>
      <c r="R12" s="395"/>
      <c r="S12" s="395"/>
      <c r="T12" s="395"/>
      <c r="U12" s="441"/>
      <c r="V12" s="609"/>
      <c r="W12" s="610"/>
      <c r="X12" s="394"/>
      <c r="Y12" s="395"/>
      <c r="Z12" s="395"/>
      <c r="AA12" s="396"/>
      <c r="AB12" s="75"/>
      <c r="AC12" s="65"/>
      <c r="AD12" s="65"/>
      <c r="AE12" s="80"/>
      <c r="AF12" s="587"/>
      <c r="AG12" s="588"/>
      <c r="AH12" s="588"/>
      <c r="AI12" s="589"/>
      <c r="AJ12" s="83"/>
      <c r="AK12" s="429" t="str">
        <f>IF(AJ11="","","令和6年3月")</f>
        <v>令和6年3月</v>
      </c>
      <c r="AL12" s="429"/>
      <c r="AM12" s="435"/>
      <c r="AN12" s="600"/>
      <c r="AO12" s="601"/>
      <c r="AP12" s="601"/>
      <c r="AQ12" s="601"/>
      <c r="AR12" s="601"/>
      <c r="AS12" s="601"/>
      <c r="AT12" s="601"/>
      <c r="AU12" s="601"/>
      <c r="AV12" s="601"/>
      <c r="AW12" s="601"/>
      <c r="AX12" s="601"/>
      <c r="AY12" s="601"/>
      <c r="AZ12" s="601"/>
      <c r="BA12" s="602"/>
    </row>
    <row r="13" spans="1:54" s="36" customFormat="1" ht="13.5" customHeight="1" x14ac:dyDescent="0.4">
      <c r="A13" s="36">
        <v>5</v>
      </c>
      <c r="C13" s="39"/>
      <c r="D13" s="436" t="str">
        <f>入力シート!C98</f>
        <v>○○病院訪問</v>
      </c>
      <c r="E13" s="436"/>
      <c r="F13" s="436"/>
      <c r="G13" s="436"/>
      <c r="H13" s="436"/>
      <c r="I13" s="436"/>
      <c r="J13" s="436"/>
      <c r="K13" s="436"/>
      <c r="L13" s="437"/>
      <c r="M13" s="438">
        <f>Q13*V13</f>
        <v>50000</v>
      </c>
      <c r="N13" s="439"/>
      <c r="O13" s="439"/>
      <c r="P13" s="440"/>
      <c r="Q13" s="394">
        <v>50000</v>
      </c>
      <c r="R13" s="395"/>
      <c r="S13" s="395"/>
      <c r="T13" s="395"/>
      <c r="U13" s="441" t="str">
        <f>IF(V13="","","×")</f>
        <v>×</v>
      </c>
      <c r="V13" s="609">
        <v>1</v>
      </c>
      <c r="W13" s="610"/>
      <c r="X13" s="394">
        <f>M13</f>
        <v>50000</v>
      </c>
      <c r="Y13" s="395"/>
      <c r="Z13" s="395"/>
      <c r="AA13" s="396"/>
      <c r="AB13" s="75"/>
      <c r="AC13" s="65"/>
      <c r="AD13" s="65"/>
      <c r="AE13" s="80"/>
      <c r="AF13" s="587"/>
      <c r="AG13" s="588"/>
      <c r="AH13" s="588"/>
      <c r="AI13" s="589"/>
      <c r="AJ13" s="433" t="str">
        <f>入力シート!V98</f>
        <v>令和5年6月</v>
      </c>
      <c r="AK13" s="434"/>
      <c r="AL13" s="434"/>
      <c r="AM13" s="87"/>
      <c r="AN13" s="430" t="str">
        <f>IF(AJ13="","","別紙「出張等計画書のとおり」")</f>
        <v>別紙「出張等計画書のとおり」</v>
      </c>
      <c r="AO13" s="431"/>
      <c r="AP13" s="431"/>
      <c r="AQ13" s="431"/>
      <c r="AR13" s="431"/>
      <c r="AS13" s="431"/>
      <c r="AT13" s="431"/>
      <c r="AU13" s="431"/>
      <c r="AV13" s="431"/>
      <c r="AW13" s="431"/>
      <c r="AX13" s="431"/>
      <c r="AY13" s="431"/>
      <c r="AZ13" s="431"/>
      <c r="BA13" s="432"/>
    </row>
    <row r="14" spans="1:54" s="36" customFormat="1" ht="13.5" customHeight="1" x14ac:dyDescent="0.4">
      <c r="C14" s="39"/>
      <c r="D14" s="436"/>
      <c r="E14" s="436"/>
      <c r="F14" s="436"/>
      <c r="G14" s="436"/>
      <c r="H14" s="436"/>
      <c r="I14" s="436"/>
      <c r="J14" s="436"/>
      <c r="K14" s="436"/>
      <c r="L14" s="437"/>
      <c r="M14" s="438"/>
      <c r="N14" s="439"/>
      <c r="O14" s="439"/>
      <c r="P14" s="440"/>
      <c r="Q14" s="394"/>
      <c r="R14" s="395"/>
      <c r="S14" s="395"/>
      <c r="T14" s="395"/>
      <c r="U14" s="441"/>
      <c r="V14" s="609"/>
      <c r="W14" s="610"/>
      <c r="X14" s="394"/>
      <c r="Y14" s="395"/>
      <c r="Z14" s="395"/>
      <c r="AA14" s="396"/>
      <c r="AB14" s="75"/>
      <c r="AC14" s="65"/>
      <c r="AD14" s="65"/>
      <c r="AE14" s="80"/>
      <c r="AF14" s="587"/>
      <c r="AG14" s="588"/>
      <c r="AH14" s="588"/>
      <c r="AI14" s="589"/>
      <c r="AJ14" s="83"/>
      <c r="AK14" s="429" t="str">
        <f>IF(AJ13="","","令和6年3月")</f>
        <v>令和6年3月</v>
      </c>
      <c r="AL14" s="429"/>
      <c r="AM14" s="435"/>
      <c r="AN14" s="600"/>
      <c r="AO14" s="601"/>
      <c r="AP14" s="601"/>
      <c r="AQ14" s="601"/>
      <c r="AR14" s="601"/>
      <c r="AS14" s="601"/>
      <c r="AT14" s="601"/>
      <c r="AU14" s="601"/>
      <c r="AV14" s="601"/>
      <c r="AW14" s="601"/>
      <c r="AX14" s="601"/>
      <c r="AY14" s="601"/>
      <c r="AZ14" s="601"/>
      <c r="BA14" s="602"/>
    </row>
    <row r="15" spans="1:54" s="36" customFormat="1" ht="13.5" customHeight="1" x14ac:dyDescent="0.4">
      <c r="C15" s="39"/>
      <c r="D15" s="436" t="str">
        <f>入力シート!C99</f>
        <v>○○病院訪問</v>
      </c>
      <c r="E15" s="436"/>
      <c r="F15" s="436"/>
      <c r="G15" s="436"/>
      <c r="H15" s="436"/>
      <c r="I15" s="436"/>
      <c r="J15" s="436"/>
      <c r="K15" s="436"/>
      <c r="L15" s="437"/>
      <c r="M15" s="438">
        <f t="shared" ref="M15" si="0">Q15*V15</f>
        <v>50000</v>
      </c>
      <c r="N15" s="439"/>
      <c r="O15" s="439"/>
      <c r="P15" s="440"/>
      <c r="Q15" s="394">
        <v>50000</v>
      </c>
      <c r="R15" s="395"/>
      <c r="S15" s="395"/>
      <c r="T15" s="395"/>
      <c r="U15" s="441" t="str">
        <f t="shared" ref="U15" si="1">IF(V15="","","×")</f>
        <v>×</v>
      </c>
      <c r="V15" s="609">
        <v>1</v>
      </c>
      <c r="W15" s="610"/>
      <c r="X15" s="394">
        <f t="shared" ref="X15" si="2">M15</f>
        <v>50000</v>
      </c>
      <c r="Y15" s="395"/>
      <c r="Z15" s="395"/>
      <c r="AA15" s="396"/>
      <c r="AB15" s="75"/>
      <c r="AC15" s="65"/>
      <c r="AD15" s="65"/>
      <c r="AE15" s="80"/>
      <c r="AF15" s="587"/>
      <c r="AG15" s="588"/>
      <c r="AH15" s="588"/>
      <c r="AI15" s="589"/>
      <c r="AJ15" s="428" t="str">
        <f>入力シート!V99</f>
        <v>令和5年6月</v>
      </c>
      <c r="AK15" s="429"/>
      <c r="AL15" s="429"/>
      <c r="AM15" s="160"/>
      <c r="AN15" s="430" t="str">
        <f t="shared" ref="AN15" si="3">IF(AJ15="","","別紙「出張等計画書のとおり」")</f>
        <v>別紙「出張等計画書のとおり」</v>
      </c>
      <c r="AO15" s="431"/>
      <c r="AP15" s="431"/>
      <c r="AQ15" s="431"/>
      <c r="AR15" s="431"/>
      <c r="AS15" s="431"/>
      <c r="AT15" s="431"/>
      <c r="AU15" s="431"/>
      <c r="AV15" s="431"/>
      <c r="AW15" s="431"/>
      <c r="AX15" s="431"/>
      <c r="AY15" s="431"/>
      <c r="AZ15" s="431"/>
      <c r="BA15" s="432"/>
    </row>
    <row r="16" spans="1:54" s="36" customFormat="1" ht="13.5" customHeight="1" x14ac:dyDescent="0.4">
      <c r="C16" s="39"/>
      <c r="D16" s="436"/>
      <c r="E16" s="436"/>
      <c r="F16" s="436"/>
      <c r="G16" s="436"/>
      <c r="H16" s="436"/>
      <c r="I16" s="436"/>
      <c r="J16" s="436"/>
      <c r="K16" s="436"/>
      <c r="L16" s="437"/>
      <c r="M16" s="438"/>
      <c r="N16" s="439"/>
      <c r="O16" s="439"/>
      <c r="P16" s="440"/>
      <c r="Q16" s="394"/>
      <c r="R16" s="395"/>
      <c r="S16" s="395"/>
      <c r="T16" s="395"/>
      <c r="U16" s="441"/>
      <c r="V16" s="609"/>
      <c r="W16" s="610"/>
      <c r="X16" s="394"/>
      <c r="Y16" s="395"/>
      <c r="Z16" s="395"/>
      <c r="AA16" s="396"/>
      <c r="AB16" s="75"/>
      <c r="AC16" s="65"/>
      <c r="AD16" s="65"/>
      <c r="AE16" s="80"/>
      <c r="AF16" s="587"/>
      <c r="AG16" s="588"/>
      <c r="AH16" s="588"/>
      <c r="AI16" s="589"/>
      <c r="AJ16" s="83"/>
      <c r="AK16" s="429" t="str">
        <f>IF(AJ15="","","令和6年3月")</f>
        <v>令和6年3月</v>
      </c>
      <c r="AL16" s="429"/>
      <c r="AM16" s="435"/>
      <c r="AN16" s="600"/>
      <c r="AO16" s="601"/>
      <c r="AP16" s="601"/>
      <c r="AQ16" s="601"/>
      <c r="AR16" s="601"/>
      <c r="AS16" s="601"/>
      <c r="AT16" s="601"/>
      <c r="AU16" s="601"/>
      <c r="AV16" s="601"/>
      <c r="AW16" s="601"/>
      <c r="AX16" s="601"/>
      <c r="AY16" s="601"/>
      <c r="AZ16" s="601"/>
      <c r="BA16" s="602"/>
    </row>
    <row r="17" spans="3:53" s="36" customFormat="1" ht="13.5" customHeight="1" x14ac:dyDescent="0.4">
      <c r="C17" s="39"/>
      <c r="D17" s="436" t="str">
        <f>入力シート!C100</f>
        <v>○○病院訪問</v>
      </c>
      <c r="E17" s="436"/>
      <c r="F17" s="436"/>
      <c r="G17" s="436"/>
      <c r="H17" s="436"/>
      <c r="I17" s="436"/>
      <c r="J17" s="436"/>
      <c r="K17" s="436"/>
      <c r="L17" s="437"/>
      <c r="M17" s="438">
        <f t="shared" ref="M17" si="4">Q17*V17</f>
        <v>50000</v>
      </c>
      <c r="N17" s="439"/>
      <c r="O17" s="439"/>
      <c r="P17" s="440"/>
      <c r="Q17" s="394">
        <v>50000</v>
      </c>
      <c r="R17" s="395"/>
      <c r="S17" s="395"/>
      <c r="T17" s="395"/>
      <c r="U17" s="441" t="str">
        <f t="shared" ref="U17" si="5">IF(V17="","","×")</f>
        <v>×</v>
      </c>
      <c r="V17" s="609">
        <v>1</v>
      </c>
      <c r="W17" s="610"/>
      <c r="X17" s="394">
        <f t="shared" ref="X17" si="6">M17</f>
        <v>50000</v>
      </c>
      <c r="Y17" s="395"/>
      <c r="Z17" s="395"/>
      <c r="AA17" s="396"/>
      <c r="AB17" s="75"/>
      <c r="AC17" s="65"/>
      <c r="AD17" s="65"/>
      <c r="AE17" s="80"/>
      <c r="AF17" s="587"/>
      <c r="AG17" s="588"/>
      <c r="AH17" s="588"/>
      <c r="AI17" s="589"/>
      <c r="AJ17" s="428" t="str">
        <f>入力シート!V100</f>
        <v>令和5年6月</v>
      </c>
      <c r="AK17" s="429"/>
      <c r="AL17" s="429"/>
      <c r="AM17" s="160"/>
      <c r="AN17" s="430" t="str">
        <f t="shared" ref="AN17" si="7">IF(AJ17="","","別紙「出張等計画書のとおり」")</f>
        <v>別紙「出張等計画書のとおり」</v>
      </c>
      <c r="AO17" s="431"/>
      <c r="AP17" s="431"/>
      <c r="AQ17" s="431"/>
      <c r="AR17" s="431"/>
      <c r="AS17" s="431"/>
      <c r="AT17" s="431"/>
      <c r="AU17" s="431"/>
      <c r="AV17" s="431"/>
      <c r="AW17" s="431"/>
      <c r="AX17" s="431"/>
      <c r="AY17" s="431"/>
      <c r="AZ17" s="431"/>
      <c r="BA17" s="432"/>
    </row>
    <row r="18" spans="3:53" s="36" customFormat="1" ht="13.5" customHeight="1" x14ac:dyDescent="0.4">
      <c r="C18" s="39"/>
      <c r="D18" s="436"/>
      <c r="E18" s="436"/>
      <c r="F18" s="436"/>
      <c r="G18" s="436"/>
      <c r="H18" s="436"/>
      <c r="I18" s="436"/>
      <c r="J18" s="436"/>
      <c r="K18" s="436"/>
      <c r="L18" s="437"/>
      <c r="M18" s="438"/>
      <c r="N18" s="439"/>
      <c r="O18" s="439"/>
      <c r="P18" s="440"/>
      <c r="Q18" s="394"/>
      <c r="R18" s="395"/>
      <c r="S18" s="395"/>
      <c r="T18" s="395"/>
      <c r="U18" s="441"/>
      <c r="V18" s="609"/>
      <c r="W18" s="610"/>
      <c r="X18" s="394"/>
      <c r="Y18" s="395"/>
      <c r="Z18" s="395"/>
      <c r="AA18" s="396"/>
      <c r="AB18" s="75"/>
      <c r="AC18" s="65"/>
      <c r="AD18" s="65"/>
      <c r="AE18" s="80"/>
      <c r="AF18" s="587"/>
      <c r="AG18" s="588"/>
      <c r="AH18" s="588"/>
      <c r="AI18" s="589"/>
      <c r="AJ18" s="83"/>
      <c r="AK18" s="429" t="str">
        <f>IF(AJ17="","","令和6年3月")</f>
        <v>令和6年3月</v>
      </c>
      <c r="AL18" s="429"/>
      <c r="AM18" s="435"/>
      <c r="AN18" s="600"/>
      <c r="AO18" s="601"/>
      <c r="AP18" s="601"/>
      <c r="AQ18" s="601"/>
      <c r="AR18" s="601"/>
      <c r="AS18" s="601"/>
      <c r="AT18" s="601"/>
      <c r="AU18" s="601"/>
      <c r="AV18" s="601"/>
      <c r="AW18" s="601"/>
      <c r="AX18" s="601"/>
      <c r="AY18" s="601"/>
      <c r="AZ18" s="601"/>
      <c r="BA18" s="602"/>
    </row>
    <row r="19" spans="3:53" s="36" customFormat="1" ht="13.5" customHeight="1" x14ac:dyDescent="0.4">
      <c r="C19" s="39"/>
      <c r="D19" s="436" t="str">
        <f>入力シート!C101</f>
        <v>○○病院訪問</v>
      </c>
      <c r="E19" s="436"/>
      <c r="F19" s="436"/>
      <c r="G19" s="436"/>
      <c r="H19" s="436"/>
      <c r="I19" s="436"/>
      <c r="J19" s="436"/>
      <c r="K19" s="436"/>
      <c r="L19" s="437"/>
      <c r="M19" s="438">
        <f t="shared" ref="M19" si="8">Q19*V19</f>
        <v>50000</v>
      </c>
      <c r="N19" s="439"/>
      <c r="O19" s="439"/>
      <c r="P19" s="440"/>
      <c r="Q19" s="394">
        <v>50000</v>
      </c>
      <c r="R19" s="395"/>
      <c r="S19" s="395"/>
      <c r="T19" s="395"/>
      <c r="U19" s="441" t="str">
        <f t="shared" ref="U19" si="9">IF(V19="","","×")</f>
        <v>×</v>
      </c>
      <c r="V19" s="609">
        <v>1</v>
      </c>
      <c r="W19" s="610"/>
      <c r="X19" s="394">
        <f t="shared" ref="X19" si="10">M19</f>
        <v>50000</v>
      </c>
      <c r="Y19" s="395"/>
      <c r="Z19" s="395"/>
      <c r="AA19" s="396"/>
      <c r="AB19" s="75"/>
      <c r="AC19" s="65"/>
      <c r="AD19" s="65"/>
      <c r="AE19" s="80"/>
      <c r="AF19" s="587"/>
      <c r="AG19" s="588"/>
      <c r="AH19" s="588"/>
      <c r="AI19" s="589"/>
      <c r="AJ19" s="428" t="str">
        <f>入力シート!V101</f>
        <v>令和5年6月</v>
      </c>
      <c r="AK19" s="429"/>
      <c r="AL19" s="429"/>
      <c r="AM19" s="160"/>
      <c r="AN19" s="430" t="str">
        <f t="shared" ref="AN19" si="11">IF(AJ19="","","別紙「出張等計画書のとおり」")</f>
        <v>別紙「出張等計画書のとおり」</v>
      </c>
      <c r="AO19" s="431"/>
      <c r="AP19" s="431"/>
      <c r="AQ19" s="431"/>
      <c r="AR19" s="431"/>
      <c r="AS19" s="431"/>
      <c r="AT19" s="431"/>
      <c r="AU19" s="431"/>
      <c r="AV19" s="431"/>
      <c r="AW19" s="431"/>
      <c r="AX19" s="431"/>
      <c r="AY19" s="431"/>
      <c r="AZ19" s="431"/>
      <c r="BA19" s="432"/>
    </row>
    <row r="20" spans="3:53" s="36" customFormat="1" ht="13.5" customHeight="1" x14ac:dyDescent="0.4">
      <c r="C20" s="39"/>
      <c r="D20" s="436"/>
      <c r="E20" s="436"/>
      <c r="F20" s="436"/>
      <c r="G20" s="436"/>
      <c r="H20" s="436"/>
      <c r="I20" s="436"/>
      <c r="J20" s="436"/>
      <c r="K20" s="436"/>
      <c r="L20" s="437"/>
      <c r="M20" s="438"/>
      <c r="N20" s="439"/>
      <c r="O20" s="439"/>
      <c r="P20" s="440"/>
      <c r="Q20" s="394"/>
      <c r="R20" s="395"/>
      <c r="S20" s="395"/>
      <c r="T20" s="395"/>
      <c r="U20" s="441"/>
      <c r="V20" s="609"/>
      <c r="W20" s="610"/>
      <c r="X20" s="394"/>
      <c r="Y20" s="395"/>
      <c r="Z20" s="395"/>
      <c r="AA20" s="396"/>
      <c r="AB20" s="75"/>
      <c r="AC20" s="65"/>
      <c r="AD20" s="65"/>
      <c r="AE20" s="80"/>
      <c r="AF20" s="587"/>
      <c r="AG20" s="588"/>
      <c r="AH20" s="588"/>
      <c r="AI20" s="589"/>
      <c r="AJ20" s="83"/>
      <c r="AK20" s="429" t="str">
        <f>IF(AJ19="","","令和6年3月")</f>
        <v>令和6年3月</v>
      </c>
      <c r="AL20" s="429"/>
      <c r="AM20" s="435"/>
      <c r="AN20" s="600"/>
      <c r="AO20" s="601"/>
      <c r="AP20" s="601"/>
      <c r="AQ20" s="601"/>
      <c r="AR20" s="601"/>
      <c r="AS20" s="601"/>
      <c r="AT20" s="601"/>
      <c r="AU20" s="601"/>
      <c r="AV20" s="601"/>
      <c r="AW20" s="601"/>
      <c r="AX20" s="601"/>
      <c r="AY20" s="601"/>
      <c r="AZ20" s="601"/>
      <c r="BA20" s="602"/>
    </row>
    <row r="21" spans="3:53" s="36" customFormat="1" ht="13.5" customHeight="1" x14ac:dyDescent="0.4">
      <c r="C21" s="39"/>
      <c r="D21" s="436" t="str">
        <f>入力シート!C102</f>
        <v>○○病院訪問</v>
      </c>
      <c r="E21" s="436"/>
      <c r="F21" s="436"/>
      <c r="G21" s="436"/>
      <c r="H21" s="436"/>
      <c r="I21" s="436"/>
      <c r="J21" s="436"/>
      <c r="K21" s="436"/>
      <c r="L21" s="437"/>
      <c r="M21" s="438">
        <f t="shared" ref="M21" si="12">Q21*V21</f>
        <v>50000</v>
      </c>
      <c r="N21" s="439"/>
      <c r="O21" s="439"/>
      <c r="P21" s="440"/>
      <c r="Q21" s="394">
        <v>50000</v>
      </c>
      <c r="R21" s="395"/>
      <c r="S21" s="395"/>
      <c r="T21" s="395"/>
      <c r="U21" s="441" t="str">
        <f t="shared" ref="U21" si="13">IF(V21="","","×")</f>
        <v>×</v>
      </c>
      <c r="V21" s="609">
        <v>1</v>
      </c>
      <c r="W21" s="610"/>
      <c r="X21" s="394">
        <f t="shared" ref="X21" si="14">M21</f>
        <v>50000</v>
      </c>
      <c r="Y21" s="395"/>
      <c r="Z21" s="395"/>
      <c r="AA21" s="396"/>
      <c r="AB21" s="75"/>
      <c r="AC21" s="65"/>
      <c r="AD21" s="65"/>
      <c r="AE21" s="80"/>
      <c r="AF21" s="587"/>
      <c r="AG21" s="588"/>
      <c r="AH21" s="588"/>
      <c r="AI21" s="589"/>
      <c r="AJ21" s="428" t="str">
        <f>入力シート!V102</f>
        <v>令和5年6月</v>
      </c>
      <c r="AK21" s="429"/>
      <c r="AL21" s="429"/>
      <c r="AM21" s="160"/>
      <c r="AN21" s="430" t="str">
        <f t="shared" ref="AN21" si="15">IF(AJ21="","","別紙「出張等計画書のとおり」")</f>
        <v>別紙「出張等計画書のとおり」</v>
      </c>
      <c r="AO21" s="431"/>
      <c r="AP21" s="431"/>
      <c r="AQ21" s="431"/>
      <c r="AR21" s="431"/>
      <c r="AS21" s="431"/>
      <c r="AT21" s="431"/>
      <c r="AU21" s="431"/>
      <c r="AV21" s="431"/>
      <c r="AW21" s="431"/>
      <c r="AX21" s="431"/>
      <c r="AY21" s="431"/>
      <c r="AZ21" s="431"/>
      <c r="BA21" s="432"/>
    </row>
    <row r="22" spans="3:53" s="36" customFormat="1" ht="13.5" customHeight="1" x14ac:dyDescent="0.4">
      <c r="C22" s="39"/>
      <c r="D22" s="436"/>
      <c r="E22" s="436"/>
      <c r="F22" s="436"/>
      <c r="G22" s="436"/>
      <c r="H22" s="436"/>
      <c r="I22" s="436"/>
      <c r="J22" s="436"/>
      <c r="K22" s="436"/>
      <c r="L22" s="437"/>
      <c r="M22" s="438"/>
      <c r="N22" s="439"/>
      <c r="O22" s="439"/>
      <c r="P22" s="440"/>
      <c r="Q22" s="394"/>
      <c r="R22" s="395"/>
      <c r="S22" s="395"/>
      <c r="T22" s="395"/>
      <c r="U22" s="441"/>
      <c r="V22" s="609"/>
      <c r="W22" s="610"/>
      <c r="X22" s="394"/>
      <c r="Y22" s="395"/>
      <c r="Z22" s="395"/>
      <c r="AA22" s="396"/>
      <c r="AB22" s="75"/>
      <c r="AC22" s="65"/>
      <c r="AD22" s="65"/>
      <c r="AE22" s="80"/>
      <c r="AF22" s="587"/>
      <c r="AG22" s="588"/>
      <c r="AH22" s="588"/>
      <c r="AI22" s="589"/>
      <c r="AJ22" s="83"/>
      <c r="AK22" s="429" t="str">
        <f>IF(AJ21="","","令和6年3月")</f>
        <v>令和6年3月</v>
      </c>
      <c r="AL22" s="429"/>
      <c r="AM22" s="435"/>
      <c r="AN22" s="640"/>
      <c r="AO22" s="641"/>
      <c r="AP22" s="641"/>
      <c r="AQ22" s="641"/>
      <c r="AR22" s="641"/>
      <c r="AS22" s="641"/>
      <c r="AT22" s="641"/>
      <c r="AU22" s="641"/>
      <c r="AV22" s="641"/>
      <c r="AW22" s="641"/>
      <c r="AX22" s="641"/>
      <c r="AY22" s="641"/>
      <c r="AZ22" s="641"/>
      <c r="BA22" s="642"/>
    </row>
    <row r="23" spans="3:53" s="36" customFormat="1" ht="13.5" customHeight="1" x14ac:dyDescent="0.4">
      <c r="C23" s="39"/>
      <c r="D23" s="436" t="str">
        <f>入力シート!C103</f>
        <v>○○病院訪問</v>
      </c>
      <c r="E23" s="436"/>
      <c r="F23" s="436"/>
      <c r="G23" s="436"/>
      <c r="H23" s="436"/>
      <c r="I23" s="436"/>
      <c r="J23" s="436"/>
      <c r="K23" s="436"/>
      <c r="L23" s="437"/>
      <c r="M23" s="438">
        <f t="shared" ref="M23" si="16">Q23*V23</f>
        <v>50000</v>
      </c>
      <c r="N23" s="439"/>
      <c r="O23" s="439"/>
      <c r="P23" s="440"/>
      <c r="Q23" s="394">
        <v>50000</v>
      </c>
      <c r="R23" s="395"/>
      <c r="S23" s="395"/>
      <c r="T23" s="395"/>
      <c r="U23" s="441" t="str">
        <f t="shared" ref="U23" si="17">IF(V23="","","×")</f>
        <v>×</v>
      </c>
      <c r="V23" s="609">
        <v>1</v>
      </c>
      <c r="W23" s="610"/>
      <c r="X23" s="394">
        <f t="shared" ref="X23" si="18">M23</f>
        <v>50000</v>
      </c>
      <c r="Y23" s="395"/>
      <c r="Z23" s="395"/>
      <c r="AA23" s="396"/>
      <c r="AB23" s="75"/>
      <c r="AC23" s="65"/>
      <c r="AD23" s="65"/>
      <c r="AE23" s="80"/>
      <c r="AF23" s="587"/>
      <c r="AG23" s="588"/>
      <c r="AH23" s="588"/>
      <c r="AI23" s="589"/>
      <c r="AJ23" s="428" t="str">
        <f>入力シート!V103</f>
        <v>令和5年6月</v>
      </c>
      <c r="AK23" s="429"/>
      <c r="AL23" s="429"/>
      <c r="AM23" s="160"/>
      <c r="AN23" s="600" t="str">
        <f t="shared" ref="AN23" si="19">IF(AJ23="","","別紙「出張等計画書のとおり」")</f>
        <v>別紙「出張等計画書のとおり」</v>
      </c>
      <c r="AO23" s="601"/>
      <c r="AP23" s="601"/>
      <c r="AQ23" s="601"/>
      <c r="AR23" s="601"/>
      <c r="AS23" s="601"/>
      <c r="AT23" s="601"/>
      <c r="AU23" s="601"/>
      <c r="AV23" s="601"/>
      <c r="AW23" s="601"/>
      <c r="AX23" s="601"/>
      <c r="AY23" s="601"/>
      <c r="AZ23" s="601"/>
      <c r="BA23" s="602"/>
    </row>
    <row r="24" spans="3:53" s="36" customFormat="1" ht="13.5" customHeight="1" x14ac:dyDescent="0.4">
      <c r="C24" s="39"/>
      <c r="D24" s="436"/>
      <c r="E24" s="436"/>
      <c r="F24" s="436"/>
      <c r="G24" s="436"/>
      <c r="H24" s="436"/>
      <c r="I24" s="436"/>
      <c r="J24" s="436"/>
      <c r="K24" s="436"/>
      <c r="L24" s="437"/>
      <c r="M24" s="438"/>
      <c r="N24" s="439"/>
      <c r="O24" s="439"/>
      <c r="P24" s="440"/>
      <c r="Q24" s="394"/>
      <c r="R24" s="395"/>
      <c r="S24" s="395"/>
      <c r="T24" s="395"/>
      <c r="U24" s="441"/>
      <c r="V24" s="609"/>
      <c r="W24" s="610"/>
      <c r="X24" s="394"/>
      <c r="Y24" s="395"/>
      <c r="Z24" s="395"/>
      <c r="AA24" s="396"/>
      <c r="AB24" s="75"/>
      <c r="AC24" s="65"/>
      <c r="AD24" s="65"/>
      <c r="AE24" s="80"/>
      <c r="AF24" s="587"/>
      <c r="AG24" s="588"/>
      <c r="AH24" s="588"/>
      <c r="AI24" s="589"/>
      <c r="AJ24" s="83"/>
      <c r="AK24" s="429" t="str">
        <f>IF(AJ23="","","令和6年3月")</f>
        <v>令和6年3月</v>
      </c>
      <c r="AL24" s="429"/>
      <c r="AM24" s="435"/>
      <c r="AN24" s="600"/>
      <c r="AO24" s="601"/>
      <c r="AP24" s="601"/>
      <c r="AQ24" s="601"/>
      <c r="AR24" s="601"/>
      <c r="AS24" s="601"/>
      <c r="AT24" s="601"/>
      <c r="AU24" s="601"/>
      <c r="AV24" s="601"/>
      <c r="AW24" s="601"/>
      <c r="AX24" s="601"/>
      <c r="AY24" s="601"/>
      <c r="AZ24" s="601"/>
      <c r="BA24" s="602"/>
    </row>
    <row r="25" spans="3:53" s="36" customFormat="1" ht="13.5" customHeight="1" x14ac:dyDescent="0.4">
      <c r="C25" s="39"/>
      <c r="D25" s="436" t="str">
        <f>入力シート!C104</f>
        <v>○○病院訪問</v>
      </c>
      <c r="E25" s="436"/>
      <c r="F25" s="436"/>
      <c r="G25" s="436"/>
      <c r="H25" s="436"/>
      <c r="I25" s="436"/>
      <c r="J25" s="436"/>
      <c r="K25" s="436"/>
      <c r="L25" s="437"/>
      <c r="M25" s="438">
        <f t="shared" ref="M25" si="20">Q25*V25</f>
        <v>50000</v>
      </c>
      <c r="N25" s="439"/>
      <c r="O25" s="439"/>
      <c r="P25" s="440"/>
      <c r="Q25" s="394">
        <v>50000</v>
      </c>
      <c r="R25" s="395"/>
      <c r="S25" s="395"/>
      <c r="T25" s="395"/>
      <c r="U25" s="441" t="str">
        <f t="shared" ref="U25" si="21">IF(V25="","","×")</f>
        <v>×</v>
      </c>
      <c r="V25" s="609">
        <v>1</v>
      </c>
      <c r="W25" s="610"/>
      <c r="X25" s="394">
        <f t="shared" ref="X25" si="22">M25</f>
        <v>50000</v>
      </c>
      <c r="Y25" s="395"/>
      <c r="Z25" s="395"/>
      <c r="AA25" s="396"/>
      <c r="AB25" s="75"/>
      <c r="AC25" s="65"/>
      <c r="AD25" s="65"/>
      <c r="AE25" s="80"/>
      <c r="AF25" s="587"/>
      <c r="AG25" s="588"/>
      <c r="AH25" s="588"/>
      <c r="AI25" s="589"/>
      <c r="AJ25" s="428" t="str">
        <f>入力シート!V104</f>
        <v>令和5年6月</v>
      </c>
      <c r="AK25" s="429"/>
      <c r="AL25" s="429"/>
      <c r="AM25" s="160"/>
      <c r="AN25" s="430" t="str">
        <f t="shared" ref="AN25" si="23">IF(AJ25="","","別紙「出張等計画書のとおり」")</f>
        <v>別紙「出張等計画書のとおり」</v>
      </c>
      <c r="AO25" s="431"/>
      <c r="AP25" s="431"/>
      <c r="AQ25" s="431"/>
      <c r="AR25" s="431"/>
      <c r="AS25" s="431"/>
      <c r="AT25" s="431"/>
      <c r="AU25" s="431"/>
      <c r="AV25" s="431"/>
      <c r="AW25" s="431"/>
      <c r="AX25" s="431"/>
      <c r="AY25" s="431"/>
      <c r="AZ25" s="431"/>
      <c r="BA25" s="432"/>
    </row>
    <row r="26" spans="3:53" s="36" customFormat="1" ht="13.5" customHeight="1" x14ac:dyDescent="0.4">
      <c r="C26" s="39"/>
      <c r="D26" s="436"/>
      <c r="E26" s="436"/>
      <c r="F26" s="436"/>
      <c r="G26" s="436"/>
      <c r="H26" s="436"/>
      <c r="I26" s="436"/>
      <c r="J26" s="436"/>
      <c r="K26" s="436"/>
      <c r="L26" s="437"/>
      <c r="M26" s="438"/>
      <c r="N26" s="439"/>
      <c r="O26" s="439"/>
      <c r="P26" s="440"/>
      <c r="Q26" s="394"/>
      <c r="R26" s="395"/>
      <c r="S26" s="395"/>
      <c r="T26" s="395"/>
      <c r="U26" s="441"/>
      <c r="V26" s="609"/>
      <c r="W26" s="610"/>
      <c r="X26" s="394"/>
      <c r="Y26" s="395"/>
      <c r="Z26" s="395"/>
      <c r="AA26" s="396"/>
      <c r="AB26" s="75"/>
      <c r="AC26" s="65"/>
      <c r="AD26" s="65"/>
      <c r="AE26" s="80"/>
      <c r="AF26" s="587"/>
      <c r="AG26" s="588"/>
      <c r="AH26" s="588"/>
      <c r="AI26" s="589"/>
      <c r="AJ26" s="83"/>
      <c r="AK26" s="429" t="str">
        <f>IF(AJ25="","","令和6年3月")</f>
        <v>令和6年3月</v>
      </c>
      <c r="AL26" s="429"/>
      <c r="AM26" s="435"/>
      <c r="AN26" s="600"/>
      <c r="AO26" s="601"/>
      <c r="AP26" s="601"/>
      <c r="AQ26" s="601"/>
      <c r="AR26" s="601"/>
      <c r="AS26" s="601"/>
      <c r="AT26" s="601"/>
      <c r="AU26" s="601"/>
      <c r="AV26" s="601"/>
      <c r="AW26" s="601"/>
      <c r="AX26" s="601"/>
      <c r="AY26" s="601"/>
      <c r="AZ26" s="601"/>
      <c r="BA26" s="602"/>
    </row>
    <row r="27" spans="3:53" s="36" customFormat="1" ht="13.5" customHeight="1" x14ac:dyDescent="0.4">
      <c r="C27" s="39"/>
      <c r="D27" s="436" t="str">
        <f>入力シート!C105</f>
        <v>○○病院訪問</v>
      </c>
      <c r="E27" s="436"/>
      <c r="F27" s="436"/>
      <c r="G27" s="436"/>
      <c r="H27" s="436"/>
      <c r="I27" s="436"/>
      <c r="J27" s="436"/>
      <c r="K27" s="436"/>
      <c r="L27" s="437"/>
      <c r="M27" s="438">
        <f t="shared" ref="M27" si="24">Q27*V27</f>
        <v>50000</v>
      </c>
      <c r="N27" s="439"/>
      <c r="O27" s="439"/>
      <c r="P27" s="440"/>
      <c r="Q27" s="394">
        <v>50000</v>
      </c>
      <c r="R27" s="395"/>
      <c r="S27" s="395"/>
      <c r="T27" s="395"/>
      <c r="U27" s="441" t="str">
        <f t="shared" ref="U27" si="25">IF(V27="","","×")</f>
        <v>×</v>
      </c>
      <c r="V27" s="609">
        <v>1</v>
      </c>
      <c r="W27" s="610"/>
      <c r="X27" s="394">
        <f t="shared" ref="X27" si="26">M27</f>
        <v>50000</v>
      </c>
      <c r="Y27" s="395"/>
      <c r="Z27" s="395"/>
      <c r="AA27" s="396"/>
      <c r="AB27" s="75"/>
      <c r="AC27" s="65"/>
      <c r="AD27" s="65"/>
      <c r="AE27" s="80"/>
      <c r="AF27" s="587"/>
      <c r="AG27" s="588"/>
      <c r="AH27" s="588"/>
      <c r="AI27" s="589"/>
      <c r="AJ27" s="428" t="str">
        <f>入力シート!V105</f>
        <v>令和5年6月</v>
      </c>
      <c r="AK27" s="429"/>
      <c r="AL27" s="429"/>
      <c r="AM27" s="160"/>
      <c r="AN27" s="430" t="str">
        <f t="shared" ref="AN27" si="27">IF(AJ27="","","別紙「出張等計画書のとおり」")</f>
        <v>別紙「出張等計画書のとおり」</v>
      </c>
      <c r="AO27" s="431"/>
      <c r="AP27" s="431"/>
      <c r="AQ27" s="431"/>
      <c r="AR27" s="431"/>
      <c r="AS27" s="431"/>
      <c r="AT27" s="431"/>
      <c r="AU27" s="431"/>
      <c r="AV27" s="431"/>
      <c r="AW27" s="431"/>
      <c r="AX27" s="431"/>
      <c r="AY27" s="431"/>
      <c r="AZ27" s="431"/>
      <c r="BA27" s="432"/>
    </row>
    <row r="28" spans="3:53" s="36" customFormat="1" ht="13.5" customHeight="1" x14ac:dyDescent="0.4">
      <c r="C28" s="39"/>
      <c r="D28" s="436"/>
      <c r="E28" s="436"/>
      <c r="F28" s="436"/>
      <c r="G28" s="436"/>
      <c r="H28" s="436"/>
      <c r="I28" s="436"/>
      <c r="J28" s="436"/>
      <c r="K28" s="436"/>
      <c r="L28" s="437"/>
      <c r="M28" s="438"/>
      <c r="N28" s="439"/>
      <c r="O28" s="439"/>
      <c r="P28" s="440"/>
      <c r="Q28" s="394"/>
      <c r="R28" s="395"/>
      <c r="S28" s="395"/>
      <c r="T28" s="395"/>
      <c r="U28" s="441"/>
      <c r="V28" s="609"/>
      <c r="W28" s="610"/>
      <c r="X28" s="394"/>
      <c r="Y28" s="395"/>
      <c r="Z28" s="395"/>
      <c r="AA28" s="396"/>
      <c r="AB28" s="75"/>
      <c r="AC28" s="65"/>
      <c r="AD28" s="65"/>
      <c r="AE28" s="80"/>
      <c r="AF28" s="587"/>
      <c r="AG28" s="588"/>
      <c r="AH28" s="588"/>
      <c r="AI28" s="589"/>
      <c r="AJ28" s="83"/>
      <c r="AK28" s="429" t="str">
        <f>IF(AJ27="","","令和6年3月")</f>
        <v>令和6年3月</v>
      </c>
      <c r="AL28" s="429"/>
      <c r="AM28" s="435"/>
      <c r="AN28" s="600"/>
      <c r="AO28" s="601"/>
      <c r="AP28" s="601"/>
      <c r="AQ28" s="601"/>
      <c r="AR28" s="601"/>
      <c r="AS28" s="601"/>
      <c r="AT28" s="601"/>
      <c r="AU28" s="601"/>
      <c r="AV28" s="601"/>
      <c r="AW28" s="601"/>
      <c r="AX28" s="601"/>
      <c r="AY28" s="601"/>
      <c r="AZ28" s="601"/>
      <c r="BA28" s="602"/>
    </row>
    <row r="29" spans="3:53" s="36" customFormat="1" ht="13.5" customHeight="1" x14ac:dyDescent="0.4">
      <c r="C29" s="39"/>
      <c r="D29" s="436" t="str">
        <f>入力シート!C106</f>
        <v>○○病院訪問</v>
      </c>
      <c r="E29" s="436"/>
      <c r="F29" s="436"/>
      <c r="G29" s="436"/>
      <c r="H29" s="436"/>
      <c r="I29" s="436"/>
      <c r="J29" s="436"/>
      <c r="K29" s="436"/>
      <c r="L29" s="437"/>
      <c r="M29" s="438">
        <f t="shared" ref="M29" si="28">Q29*V29</f>
        <v>50000</v>
      </c>
      <c r="N29" s="439"/>
      <c r="O29" s="439"/>
      <c r="P29" s="440"/>
      <c r="Q29" s="394">
        <v>50000</v>
      </c>
      <c r="R29" s="395"/>
      <c r="S29" s="395"/>
      <c r="T29" s="395"/>
      <c r="U29" s="441" t="str">
        <f t="shared" ref="U29" si="29">IF(V29="","","×")</f>
        <v>×</v>
      </c>
      <c r="V29" s="609">
        <v>1</v>
      </c>
      <c r="W29" s="610"/>
      <c r="X29" s="394">
        <f t="shared" ref="X29" si="30">M29</f>
        <v>50000</v>
      </c>
      <c r="Y29" s="395"/>
      <c r="Z29" s="395"/>
      <c r="AA29" s="396"/>
      <c r="AB29" s="75"/>
      <c r="AC29" s="65"/>
      <c r="AD29" s="65"/>
      <c r="AE29" s="80"/>
      <c r="AF29" s="587"/>
      <c r="AG29" s="588"/>
      <c r="AH29" s="588"/>
      <c r="AI29" s="589"/>
      <c r="AJ29" s="428" t="str">
        <f>入力シート!V106</f>
        <v>令和5年6月</v>
      </c>
      <c r="AK29" s="429"/>
      <c r="AL29" s="429"/>
      <c r="AM29" s="160"/>
      <c r="AN29" s="430" t="str">
        <f t="shared" ref="AN29" si="31">IF(AJ29="","","別紙「出張等計画書のとおり」")</f>
        <v>別紙「出張等計画書のとおり」</v>
      </c>
      <c r="AO29" s="431"/>
      <c r="AP29" s="431"/>
      <c r="AQ29" s="431"/>
      <c r="AR29" s="431"/>
      <c r="AS29" s="431"/>
      <c r="AT29" s="431"/>
      <c r="AU29" s="431"/>
      <c r="AV29" s="431"/>
      <c r="AW29" s="431"/>
      <c r="AX29" s="431"/>
      <c r="AY29" s="431"/>
      <c r="AZ29" s="431"/>
      <c r="BA29" s="432"/>
    </row>
    <row r="30" spans="3:53" s="36" customFormat="1" ht="13.5" customHeight="1" x14ac:dyDescent="0.4">
      <c r="C30" s="39"/>
      <c r="D30" s="436"/>
      <c r="E30" s="436"/>
      <c r="F30" s="436"/>
      <c r="G30" s="436"/>
      <c r="H30" s="436"/>
      <c r="I30" s="436"/>
      <c r="J30" s="436"/>
      <c r="K30" s="436"/>
      <c r="L30" s="437"/>
      <c r="M30" s="438"/>
      <c r="N30" s="439"/>
      <c r="O30" s="439"/>
      <c r="P30" s="440"/>
      <c r="Q30" s="394"/>
      <c r="R30" s="395"/>
      <c r="S30" s="395"/>
      <c r="T30" s="395"/>
      <c r="U30" s="441"/>
      <c r="V30" s="609"/>
      <c r="W30" s="610"/>
      <c r="X30" s="394"/>
      <c r="Y30" s="395"/>
      <c r="Z30" s="395"/>
      <c r="AA30" s="396"/>
      <c r="AB30" s="75"/>
      <c r="AC30" s="65"/>
      <c r="AD30" s="65"/>
      <c r="AE30" s="80"/>
      <c r="AF30" s="587"/>
      <c r="AG30" s="588"/>
      <c r="AH30" s="588"/>
      <c r="AI30" s="589"/>
      <c r="AJ30" s="83"/>
      <c r="AK30" s="429" t="str">
        <f>IF(AJ29="","","令和6年3月")</f>
        <v>令和6年3月</v>
      </c>
      <c r="AL30" s="429"/>
      <c r="AM30" s="435"/>
      <c r="AN30" s="600"/>
      <c r="AO30" s="601"/>
      <c r="AP30" s="601"/>
      <c r="AQ30" s="601"/>
      <c r="AR30" s="601"/>
      <c r="AS30" s="601"/>
      <c r="AT30" s="601"/>
      <c r="AU30" s="601"/>
      <c r="AV30" s="601"/>
      <c r="AW30" s="601"/>
      <c r="AX30" s="601"/>
      <c r="AY30" s="601"/>
      <c r="AZ30" s="601"/>
      <c r="BA30" s="602"/>
    </row>
    <row r="31" spans="3:53" s="36" customFormat="1" ht="13.5" customHeight="1" x14ac:dyDescent="0.4">
      <c r="C31" s="39"/>
      <c r="D31" s="436" t="str">
        <f>入力シート!C107</f>
        <v>○○病院訪問</v>
      </c>
      <c r="E31" s="436"/>
      <c r="F31" s="436"/>
      <c r="G31" s="436"/>
      <c r="H31" s="436"/>
      <c r="I31" s="436"/>
      <c r="J31" s="436"/>
      <c r="K31" s="436"/>
      <c r="L31" s="437"/>
      <c r="M31" s="438">
        <f t="shared" ref="M31" si="32">Q31*V31</f>
        <v>50000</v>
      </c>
      <c r="N31" s="439"/>
      <c r="O31" s="439"/>
      <c r="P31" s="440"/>
      <c r="Q31" s="394">
        <v>50000</v>
      </c>
      <c r="R31" s="395"/>
      <c r="S31" s="395"/>
      <c r="T31" s="395"/>
      <c r="U31" s="441" t="str">
        <f t="shared" ref="U31" si="33">IF(V31="","","×")</f>
        <v>×</v>
      </c>
      <c r="V31" s="609">
        <v>1</v>
      </c>
      <c r="W31" s="610"/>
      <c r="X31" s="394">
        <f t="shared" ref="X31" si="34">M31</f>
        <v>50000</v>
      </c>
      <c r="Y31" s="395"/>
      <c r="Z31" s="395"/>
      <c r="AA31" s="396"/>
      <c r="AB31" s="75"/>
      <c r="AC31" s="65"/>
      <c r="AD31" s="65"/>
      <c r="AE31" s="80"/>
      <c r="AF31" s="587"/>
      <c r="AG31" s="588"/>
      <c r="AH31" s="588"/>
      <c r="AI31" s="589"/>
      <c r="AJ31" s="428" t="str">
        <f>入力シート!V107</f>
        <v>令和5年6月</v>
      </c>
      <c r="AK31" s="429"/>
      <c r="AL31" s="429"/>
      <c r="AM31" s="160"/>
      <c r="AN31" s="430" t="str">
        <f t="shared" ref="AN31" si="35">IF(AJ31="","","別紙「出張等計画書のとおり」")</f>
        <v>別紙「出張等計画書のとおり」</v>
      </c>
      <c r="AO31" s="431"/>
      <c r="AP31" s="431"/>
      <c r="AQ31" s="431"/>
      <c r="AR31" s="431"/>
      <c r="AS31" s="431"/>
      <c r="AT31" s="431"/>
      <c r="AU31" s="431"/>
      <c r="AV31" s="431"/>
      <c r="AW31" s="431"/>
      <c r="AX31" s="431"/>
      <c r="AY31" s="431"/>
      <c r="AZ31" s="431"/>
      <c r="BA31" s="432"/>
    </row>
    <row r="32" spans="3:53" s="36" customFormat="1" ht="13.5" customHeight="1" x14ac:dyDescent="0.4">
      <c r="C32" s="39"/>
      <c r="D32" s="436"/>
      <c r="E32" s="436"/>
      <c r="F32" s="436"/>
      <c r="G32" s="436"/>
      <c r="H32" s="436"/>
      <c r="I32" s="436"/>
      <c r="J32" s="436"/>
      <c r="K32" s="436"/>
      <c r="L32" s="437"/>
      <c r="M32" s="438"/>
      <c r="N32" s="439"/>
      <c r="O32" s="439"/>
      <c r="P32" s="440"/>
      <c r="Q32" s="394"/>
      <c r="R32" s="395"/>
      <c r="S32" s="395"/>
      <c r="T32" s="395"/>
      <c r="U32" s="441"/>
      <c r="V32" s="609"/>
      <c r="W32" s="610"/>
      <c r="X32" s="394"/>
      <c r="Y32" s="395"/>
      <c r="Z32" s="395"/>
      <c r="AA32" s="396"/>
      <c r="AB32" s="75"/>
      <c r="AC32" s="65"/>
      <c r="AD32" s="65"/>
      <c r="AE32" s="80"/>
      <c r="AF32" s="587"/>
      <c r="AG32" s="588"/>
      <c r="AH32" s="588"/>
      <c r="AI32" s="589"/>
      <c r="AJ32" s="83"/>
      <c r="AK32" s="429" t="str">
        <f>IF(AJ31="","","令和6年3月")</f>
        <v>令和6年3月</v>
      </c>
      <c r="AL32" s="429"/>
      <c r="AM32" s="435"/>
      <c r="AN32" s="640"/>
      <c r="AO32" s="641"/>
      <c r="AP32" s="641"/>
      <c r="AQ32" s="641"/>
      <c r="AR32" s="641"/>
      <c r="AS32" s="641"/>
      <c r="AT32" s="641"/>
      <c r="AU32" s="641"/>
      <c r="AV32" s="641"/>
      <c r="AW32" s="641"/>
      <c r="AX32" s="641"/>
      <c r="AY32" s="641"/>
      <c r="AZ32" s="641"/>
      <c r="BA32" s="642"/>
    </row>
    <row r="33" spans="3:53" s="36" customFormat="1" ht="13.5" customHeight="1" x14ac:dyDescent="0.4">
      <c r="C33" s="39"/>
      <c r="D33" s="436" t="str">
        <f>入力シート!C108</f>
        <v>○○病院訪問</v>
      </c>
      <c r="E33" s="436"/>
      <c r="F33" s="436"/>
      <c r="G33" s="436"/>
      <c r="H33" s="436"/>
      <c r="I33" s="436"/>
      <c r="J33" s="436"/>
      <c r="K33" s="436"/>
      <c r="L33" s="437"/>
      <c r="M33" s="438">
        <f t="shared" ref="M33" si="36">Q33*V33</f>
        <v>50000</v>
      </c>
      <c r="N33" s="439"/>
      <c r="O33" s="439"/>
      <c r="P33" s="440"/>
      <c r="Q33" s="394">
        <v>50000</v>
      </c>
      <c r="R33" s="395"/>
      <c r="S33" s="395"/>
      <c r="T33" s="395"/>
      <c r="U33" s="441" t="str">
        <f t="shared" ref="U33" si="37">IF(V33="","","×")</f>
        <v>×</v>
      </c>
      <c r="V33" s="609">
        <v>1</v>
      </c>
      <c r="W33" s="610"/>
      <c r="X33" s="394">
        <f t="shared" ref="X33" si="38">M33</f>
        <v>50000</v>
      </c>
      <c r="Y33" s="395"/>
      <c r="Z33" s="395"/>
      <c r="AA33" s="396"/>
      <c r="AB33" s="75"/>
      <c r="AC33" s="65"/>
      <c r="AD33" s="65"/>
      <c r="AE33" s="80"/>
      <c r="AF33" s="587"/>
      <c r="AG33" s="588"/>
      <c r="AH33" s="588"/>
      <c r="AI33" s="589"/>
      <c r="AJ33" s="428" t="str">
        <f>入力シート!V108</f>
        <v>令和5年6月</v>
      </c>
      <c r="AK33" s="429"/>
      <c r="AL33" s="429"/>
      <c r="AM33" s="160"/>
      <c r="AN33" s="600" t="str">
        <f t="shared" ref="AN33" si="39">IF(AJ33="","","別紙「出張等計画書のとおり」")</f>
        <v>別紙「出張等計画書のとおり」</v>
      </c>
      <c r="AO33" s="601"/>
      <c r="AP33" s="601"/>
      <c r="AQ33" s="601"/>
      <c r="AR33" s="601"/>
      <c r="AS33" s="601"/>
      <c r="AT33" s="601"/>
      <c r="AU33" s="601"/>
      <c r="AV33" s="601"/>
      <c r="AW33" s="601"/>
      <c r="AX33" s="601"/>
      <c r="AY33" s="601"/>
      <c r="AZ33" s="601"/>
      <c r="BA33" s="602"/>
    </row>
    <row r="34" spans="3:53" s="36" customFormat="1" ht="13.5" customHeight="1" x14ac:dyDescent="0.4">
      <c r="C34" s="39"/>
      <c r="D34" s="436"/>
      <c r="E34" s="436"/>
      <c r="F34" s="436"/>
      <c r="G34" s="436"/>
      <c r="H34" s="436"/>
      <c r="I34" s="436"/>
      <c r="J34" s="436"/>
      <c r="K34" s="436"/>
      <c r="L34" s="437"/>
      <c r="M34" s="438"/>
      <c r="N34" s="439"/>
      <c r="O34" s="439"/>
      <c r="P34" s="440"/>
      <c r="Q34" s="394"/>
      <c r="R34" s="395"/>
      <c r="S34" s="395"/>
      <c r="T34" s="395"/>
      <c r="U34" s="441"/>
      <c r="V34" s="609"/>
      <c r="W34" s="610"/>
      <c r="X34" s="394"/>
      <c r="Y34" s="395"/>
      <c r="Z34" s="395"/>
      <c r="AA34" s="396"/>
      <c r="AB34" s="75"/>
      <c r="AC34" s="65"/>
      <c r="AD34" s="65"/>
      <c r="AE34" s="80"/>
      <c r="AF34" s="587"/>
      <c r="AG34" s="588"/>
      <c r="AH34" s="588"/>
      <c r="AI34" s="589"/>
      <c r="AJ34" s="83"/>
      <c r="AK34" s="429" t="str">
        <f>IF(AJ33="","","令和6年3月")</f>
        <v>令和6年3月</v>
      </c>
      <c r="AL34" s="429"/>
      <c r="AM34" s="435"/>
      <c r="AN34" s="600"/>
      <c r="AO34" s="601"/>
      <c r="AP34" s="601"/>
      <c r="AQ34" s="601"/>
      <c r="AR34" s="601"/>
      <c r="AS34" s="601"/>
      <c r="AT34" s="601"/>
      <c r="AU34" s="601"/>
      <c r="AV34" s="601"/>
      <c r="AW34" s="601"/>
      <c r="AX34" s="601"/>
      <c r="AY34" s="601"/>
      <c r="AZ34" s="601"/>
      <c r="BA34" s="602"/>
    </row>
    <row r="35" spans="3:53" s="36" customFormat="1" ht="13.5" customHeight="1" x14ac:dyDescent="0.4">
      <c r="C35" s="39"/>
      <c r="D35" s="436" t="str">
        <f>入力シート!C109</f>
        <v>○○病院訪問</v>
      </c>
      <c r="E35" s="436"/>
      <c r="F35" s="436"/>
      <c r="G35" s="436"/>
      <c r="H35" s="436"/>
      <c r="I35" s="436"/>
      <c r="J35" s="436"/>
      <c r="K35" s="436"/>
      <c r="L35" s="437"/>
      <c r="M35" s="438">
        <f t="shared" ref="M35" si="40">Q35*V35</f>
        <v>50000</v>
      </c>
      <c r="N35" s="439"/>
      <c r="O35" s="439"/>
      <c r="P35" s="440"/>
      <c r="Q35" s="394">
        <v>50000</v>
      </c>
      <c r="R35" s="395"/>
      <c r="S35" s="395"/>
      <c r="T35" s="395"/>
      <c r="U35" s="441" t="str">
        <f t="shared" ref="U35" si="41">IF(V35="","","×")</f>
        <v>×</v>
      </c>
      <c r="V35" s="609">
        <v>1</v>
      </c>
      <c r="W35" s="610"/>
      <c r="X35" s="394">
        <f t="shared" ref="X35" si="42">M35</f>
        <v>50000</v>
      </c>
      <c r="Y35" s="395"/>
      <c r="Z35" s="395"/>
      <c r="AA35" s="396"/>
      <c r="AB35" s="75"/>
      <c r="AC35" s="65"/>
      <c r="AD35" s="65"/>
      <c r="AE35" s="80"/>
      <c r="AF35" s="587"/>
      <c r="AG35" s="588"/>
      <c r="AH35" s="588"/>
      <c r="AI35" s="589"/>
      <c r="AJ35" s="428" t="str">
        <f>入力シート!V109</f>
        <v>令和5年6月</v>
      </c>
      <c r="AK35" s="429"/>
      <c r="AL35" s="429"/>
      <c r="AM35" s="160"/>
      <c r="AN35" s="430" t="str">
        <f t="shared" ref="AN35" si="43">IF(AJ35="","","別紙「出張等計画書のとおり」")</f>
        <v>別紙「出張等計画書のとおり」</v>
      </c>
      <c r="AO35" s="431"/>
      <c r="AP35" s="431"/>
      <c r="AQ35" s="431"/>
      <c r="AR35" s="431"/>
      <c r="AS35" s="431"/>
      <c r="AT35" s="431"/>
      <c r="AU35" s="431"/>
      <c r="AV35" s="431"/>
      <c r="AW35" s="431"/>
      <c r="AX35" s="431"/>
      <c r="AY35" s="431"/>
      <c r="AZ35" s="431"/>
      <c r="BA35" s="432"/>
    </row>
    <row r="36" spans="3:53" s="36" customFormat="1" ht="13.5" customHeight="1" x14ac:dyDescent="0.4">
      <c r="C36" s="39"/>
      <c r="D36" s="436"/>
      <c r="E36" s="436"/>
      <c r="F36" s="436"/>
      <c r="G36" s="436"/>
      <c r="H36" s="436"/>
      <c r="I36" s="436"/>
      <c r="J36" s="436"/>
      <c r="K36" s="436"/>
      <c r="L36" s="437"/>
      <c r="M36" s="438"/>
      <c r="N36" s="439"/>
      <c r="O36" s="439"/>
      <c r="P36" s="440"/>
      <c r="Q36" s="394"/>
      <c r="R36" s="395"/>
      <c r="S36" s="395"/>
      <c r="T36" s="395"/>
      <c r="U36" s="441"/>
      <c r="V36" s="609"/>
      <c r="W36" s="610"/>
      <c r="X36" s="394"/>
      <c r="Y36" s="395"/>
      <c r="Z36" s="395"/>
      <c r="AA36" s="396"/>
      <c r="AB36" s="75"/>
      <c r="AC36" s="65"/>
      <c r="AD36" s="65"/>
      <c r="AE36" s="80"/>
      <c r="AF36" s="587"/>
      <c r="AG36" s="588"/>
      <c r="AH36" s="588"/>
      <c r="AI36" s="589"/>
      <c r="AJ36" s="83"/>
      <c r="AK36" s="429" t="str">
        <f>IF(AJ35="","","令和6年3月")</f>
        <v>令和6年3月</v>
      </c>
      <c r="AL36" s="429"/>
      <c r="AM36" s="435"/>
      <c r="AN36" s="600"/>
      <c r="AO36" s="601"/>
      <c r="AP36" s="601"/>
      <c r="AQ36" s="601"/>
      <c r="AR36" s="601"/>
      <c r="AS36" s="601"/>
      <c r="AT36" s="601"/>
      <c r="AU36" s="601"/>
      <c r="AV36" s="601"/>
      <c r="AW36" s="601"/>
      <c r="AX36" s="601"/>
      <c r="AY36" s="601"/>
      <c r="AZ36" s="601"/>
      <c r="BA36" s="602"/>
    </row>
    <row r="37" spans="3:53" s="36" customFormat="1" ht="13.5" customHeight="1" x14ac:dyDescent="0.4">
      <c r="C37" s="39"/>
      <c r="D37" s="436" t="str">
        <f>入力シート!C110</f>
        <v>○○病院訪問</v>
      </c>
      <c r="E37" s="436"/>
      <c r="F37" s="436"/>
      <c r="G37" s="436"/>
      <c r="H37" s="436"/>
      <c r="I37" s="436"/>
      <c r="J37" s="436"/>
      <c r="K37" s="436"/>
      <c r="L37" s="437"/>
      <c r="M37" s="438">
        <f t="shared" ref="M37" si="44">Q37*V37</f>
        <v>50000</v>
      </c>
      <c r="N37" s="439"/>
      <c r="O37" s="439"/>
      <c r="P37" s="440"/>
      <c r="Q37" s="394">
        <v>50000</v>
      </c>
      <c r="R37" s="395"/>
      <c r="S37" s="395"/>
      <c r="T37" s="395"/>
      <c r="U37" s="441" t="str">
        <f t="shared" ref="U37" si="45">IF(V37="","","×")</f>
        <v>×</v>
      </c>
      <c r="V37" s="609">
        <v>1</v>
      </c>
      <c r="W37" s="610"/>
      <c r="X37" s="394">
        <f t="shared" ref="X37" si="46">M37</f>
        <v>50000</v>
      </c>
      <c r="Y37" s="395"/>
      <c r="Z37" s="395"/>
      <c r="AA37" s="396"/>
      <c r="AB37" s="75"/>
      <c r="AC37" s="65"/>
      <c r="AD37" s="65"/>
      <c r="AE37" s="80"/>
      <c r="AF37" s="587"/>
      <c r="AG37" s="588"/>
      <c r="AH37" s="588"/>
      <c r="AI37" s="589"/>
      <c r="AJ37" s="428" t="str">
        <f>入力シート!V110</f>
        <v>令和5年6月</v>
      </c>
      <c r="AK37" s="429"/>
      <c r="AL37" s="429"/>
      <c r="AM37" s="160"/>
      <c r="AN37" s="430" t="str">
        <f t="shared" ref="AN37" si="47">IF(AJ37="","","別紙「出張等計画書のとおり」")</f>
        <v>別紙「出張等計画書のとおり」</v>
      </c>
      <c r="AO37" s="431"/>
      <c r="AP37" s="431"/>
      <c r="AQ37" s="431"/>
      <c r="AR37" s="431"/>
      <c r="AS37" s="431"/>
      <c r="AT37" s="431"/>
      <c r="AU37" s="431"/>
      <c r="AV37" s="431"/>
      <c r="AW37" s="431"/>
      <c r="AX37" s="431"/>
      <c r="AY37" s="431"/>
      <c r="AZ37" s="431"/>
      <c r="BA37" s="432"/>
    </row>
    <row r="38" spans="3:53" s="36" customFormat="1" ht="13.5" customHeight="1" x14ac:dyDescent="0.4">
      <c r="C38" s="39"/>
      <c r="D38" s="436"/>
      <c r="E38" s="436"/>
      <c r="F38" s="436"/>
      <c r="G38" s="436"/>
      <c r="H38" s="436"/>
      <c r="I38" s="436"/>
      <c r="J38" s="436"/>
      <c r="K38" s="436"/>
      <c r="L38" s="437"/>
      <c r="M38" s="438"/>
      <c r="N38" s="439"/>
      <c r="O38" s="439"/>
      <c r="P38" s="440"/>
      <c r="Q38" s="394"/>
      <c r="R38" s="395"/>
      <c r="S38" s="395"/>
      <c r="T38" s="395"/>
      <c r="U38" s="441"/>
      <c r="V38" s="609"/>
      <c r="W38" s="610"/>
      <c r="X38" s="394"/>
      <c r="Y38" s="395"/>
      <c r="Z38" s="395"/>
      <c r="AA38" s="396"/>
      <c r="AB38" s="75"/>
      <c r="AC38" s="65"/>
      <c r="AD38" s="65"/>
      <c r="AE38" s="80"/>
      <c r="AF38" s="587"/>
      <c r="AG38" s="588"/>
      <c r="AH38" s="588"/>
      <c r="AI38" s="589"/>
      <c r="AJ38" s="83"/>
      <c r="AK38" s="429" t="str">
        <f>IF(AJ37="","","令和6年3月")</f>
        <v>令和6年3月</v>
      </c>
      <c r="AL38" s="429"/>
      <c r="AM38" s="435"/>
      <c r="AN38" s="640"/>
      <c r="AO38" s="641"/>
      <c r="AP38" s="641"/>
      <c r="AQ38" s="641"/>
      <c r="AR38" s="641"/>
      <c r="AS38" s="641"/>
      <c r="AT38" s="641"/>
      <c r="AU38" s="641"/>
      <c r="AV38" s="641"/>
      <c r="AW38" s="641"/>
      <c r="AX38" s="641"/>
      <c r="AY38" s="641"/>
      <c r="AZ38" s="641"/>
      <c r="BA38" s="642"/>
    </row>
    <row r="39" spans="3:53" s="36" customFormat="1" ht="13.5" customHeight="1" x14ac:dyDescent="0.4">
      <c r="C39" s="39"/>
      <c r="D39" s="436" t="str">
        <f>入力シート!C111</f>
        <v>○○病院訪問</v>
      </c>
      <c r="E39" s="436"/>
      <c r="F39" s="436"/>
      <c r="G39" s="436"/>
      <c r="H39" s="436"/>
      <c r="I39" s="436"/>
      <c r="J39" s="436"/>
      <c r="K39" s="436"/>
      <c r="L39" s="437"/>
      <c r="M39" s="438">
        <f t="shared" ref="M39" si="48">Q39*V39</f>
        <v>50000</v>
      </c>
      <c r="N39" s="439"/>
      <c r="O39" s="439"/>
      <c r="P39" s="440"/>
      <c r="Q39" s="394">
        <v>50000</v>
      </c>
      <c r="R39" s="395"/>
      <c r="S39" s="395"/>
      <c r="T39" s="395"/>
      <c r="U39" s="441" t="str">
        <f t="shared" ref="U39" si="49">IF(V39="","","×")</f>
        <v>×</v>
      </c>
      <c r="V39" s="609">
        <v>1</v>
      </c>
      <c r="W39" s="610"/>
      <c r="X39" s="394">
        <f t="shared" ref="X39" si="50">M39</f>
        <v>50000</v>
      </c>
      <c r="Y39" s="395"/>
      <c r="Z39" s="395"/>
      <c r="AA39" s="396"/>
      <c r="AB39" s="75"/>
      <c r="AC39" s="65"/>
      <c r="AD39" s="65"/>
      <c r="AE39" s="80"/>
      <c r="AF39" s="587"/>
      <c r="AG39" s="588"/>
      <c r="AH39" s="588"/>
      <c r="AI39" s="589"/>
      <c r="AJ39" s="428" t="str">
        <f>入力シート!V111</f>
        <v>令和5年6月</v>
      </c>
      <c r="AK39" s="429"/>
      <c r="AL39" s="429"/>
      <c r="AM39" s="160"/>
      <c r="AN39" s="600" t="str">
        <f t="shared" ref="AN39" si="51">IF(AJ39="","","別紙「出張等計画書のとおり」")</f>
        <v>別紙「出張等計画書のとおり」</v>
      </c>
      <c r="AO39" s="601"/>
      <c r="AP39" s="601"/>
      <c r="AQ39" s="601"/>
      <c r="AR39" s="601"/>
      <c r="AS39" s="601"/>
      <c r="AT39" s="601"/>
      <c r="AU39" s="601"/>
      <c r="AV39" s="601"/>
      <c r="AW39" s="601"/>
      <c r="AX39" s="601"/>
      <c r="AY39" s="601"/>
      <c r="AZ39" s="601"/>
      <c r="BA39" s="602"/>
    </row>
    <row r="40" spans="3:53" s="36" customFormat="1" ht="13.5" customHeight="1" x14ac:dyDescent="0.4">
      <c r="C40" s="39"/>
      <c r="D40" s="436"/>
      <c r="E40" s="436"/>
      <c r="F40" s="436"/>
      <c r="G40" s="436"/>
      <c r="H40" s="436"/>
      <c r="I40" s="436"/>
      <c r="J40" s="436"/>
      <c r="K40" s="436"/>
      <c r="L40" s="437"/>
      <c r="M40" s="438"/>
      <c r="N40" s="439"/>
      <c r="O40" s="439"/>
      <c r="P40" s="440"/>
      <c r="Q40" s="394"/>
      <c r="R40" s="395"/>
      <c r="S40" s="395"/>
      <c r="T40" s="395"/>
      <c r="U40" s="441"/>
      <c r="V40" s="609"/>
      <c r="W40" s="610"/>
      <c r="X40" s="394"/>
      <c r="Y40" s="395"/>
      <c r="Z40" s="395"/>
      <c r="AA40" s="396"/>
      <c r="AB40" s="75"/>
      <c r="AC40" s="65"/>
      <c r="AD40" s="65"/>
      <c r="AE40" s="80"/>
      <c r="AF40" s="587"/>
      <c r="AG40" s="588"/>
      <c r="AH40" s="588"/>
      <c r="AI40" s="589"/>
      <c r="AJ40" s="83"/>
      <c r="AK40" s="429" t="str">
        <f>IF(AJ39="","","令和6年3月")</f>
        <v>令和6年3月</v>
      </c>
      <c r="AL40" s="429"/>
      <c r="AM40" s="435"/>
      <c r="AN40" s="600"/>
      <c r="AO40" s="601"/>
      <c r="AP40" s="601"/>
      <c r="AQ40" s="601"/>
      <c r="AR40" s="601"/>
      <c r="AS40" s="601"/>
      <c r="AT40" s="601"/>
      <c r="AU40" s="601"/>
      <c r="AV40" s="601"/>
      <c r="AW40" s="601"/>
      <c r="AX40" s="601"/>
      <c r="AY40" s="601"/>
      <c r="AZ40" s="601"/>
      <c r="BA40" s="602"/>
    </row>
    <row r="41" spans="3:53" s="36" customFormat="1" ht="13.5" customHeight="1" x14ac:dyDescent="0.4">
      <c r="C41" s="39"/>
      <c r="D41" s="436" t="str">
        <f>入力シート!C112</f>
        <v>○○病院訪問</v>
      </c>
      <c r="E41" s="436"/>
      <c r="F41" s="436"/>
      <c r="G41" s="436"/>
      <c r="H41" s="436"/>
      <c r="I41" s="436"/>
      <c r="J41" s="436"/>
      <c r="K41" s="436"/>
      <c r="L41" s="437"/>
      <c r="M41" s="438">
        <f t="shared" ref="M41" si="52">Q41*V41</f>
        <v>50000</v>
      </c>
      <c r="N41" s="439"/>
      <c r="O41" s="439"/>
      <c r="P41" s="440"/>
      <c r="Q41" s="394">
        <v>50000</v>
      </c>
      <c r="R41" s="395"/>
      <c r="S41" s="395"/>
      <c r="T41" s="395"/>
      <c r="U41" s="441" t="str">
        <f t="shared" ref="U41" si="53">IF(V41="","","×")</f>
        <v>×</v>
      </c>
      <c r="V41" s="609">
        <v>1</v>
      </c>
      <c r="W41" s="610"/>
      <c r="X41" s="394">
        <f t="shared" ref="X41" si="54">M41</f>
        <v>50000</v>
      </c>
      <c r="Y41" s="395"/>
      <c r="Z41" s="395"/>
      <c r="AA41" s="396"/>
      <c r="AB41" s="75"/>
      <c r="AC41" s="65"/>
      <c r="AD41" s="65"/>
      <c r="AE41" s="80"/>
      <c r="AF41" s="587"/>
      <c r="AG41" s="588"/>
      <c r="AH41" s="588"/>
      <c r="AI41" s="589"/>
      <c r="AJ41" s="428" t="str">
        <f>入力シート!V112</f>
        <v>令和5年6月</v>
      </c>
      <c r="AK41" s="429"/>
      <c r="AL41" s="429"/>
      <c r="AM41" s="160"/>
      <c r="AN41" s="430" t="str">
        <f t="shared" ref="AN41" si="55">IF(AJ41="","","別紙「出張等計画書のとおり」")</f>
        <v>別紙「出張等計画書のとおり」</v>
      </c>
      <c r="AO41" s="431"/>
      <c r="AP41" s="431"/>
      <c r="AQ41" s="431"/>
      <c r="AR41" s="431"/>
      <c r="AS41" s="431"/>
      <c r="AT41" s="431"/>
      <c r="AU41" s="431"/>
      <c r="AV41" s="431"/>
      <c r="AW41" s="431"/>
      <c r="AX41" s="431"/>
      <c r="AY41" s="431"/>
      <c r="AZ41" s="431"/>
      <c r="BA41" s="432"/>
    </row>
    <row r="42" spans="3:53" s="36" customFormat="1" ht="13.5" customHeight="1" x14ac:dyDescent="0.4">
      <c r="C42" s="39"/>
      <c r="D42" s="436"/>
      <c r="E42" s="436"/>
      <c r="F42" s="436"/>
      <c r="G42" s="436"/>
      <c r="H42" s="436"/>
      <c r="I42" s="436"/>
      <c r="J42" s="436"/>
      <c r="K42" s="436"/>
      <c r="L42" s="437"/>
      <c r="M42" s="438"/>
      <c r="N42" s="439"/>
      <c r="O42" s="439"/>
      <c r="P42" s="440"/>
      <c r="Q42" s="394"/>
      <c r="R42" s="395"/>
      <c r="S42" s="395"/>
      <c r="T42" s="395"/>
      <c r="U42" s="441"/>
      <c r="V42" s="609"/>
      <c r="W42" s="610"/>
      <c r="X42" s="394"/>
      <c r="Y42" s="395"/>
      <c r="Z42" s="395"/>
      <c r="AA42" s="396"/>
      <c r="AB42" s="75"/>
      <c r="AC42" s="65"/>
      <c r="AD42" s="65"/>
      <c r="AE42" s="80"/>
      <c r="AF42" s="587"/>
      <c r="AG42" s="588"/>
      <c r="AH42" s="588"/>
      <c r="AI42" s="589"/>
      <c r="AJ42" s="83"/>
      <c r="AK42" s="429" t="str">
        <f>IF(AJ41="","","令和6年3月")</f>
        <v>令和6年3月</v>
      </c>
      <c r="AL42" s="429"/>
      <c r="AM42" s="435"/>
      <c r="AN42" s="600"/>
      <c r="AO42" s="601"/>
      <c r="AP42" s="601"/>
      <c r="AQ42" s="601"/>
      <c r="AR42" s="601"/>
      <c r="AS42" s="601"/>
      <c r="AT42" s="601"/>
      <c r="AU42" s="601"/>
      <c r="AV42" s="601"/>
      <c r="AW42" s="601"/>
      <c r="AX42" s="601"/>
      <c r="AY42" s="601"/>
      <c r="AZ42" s="601"/>
      <c r="BA42" s="602"/>
    </row>
    <row r="43" spans="3:53" s="36" customFormat="1" ht="13.5" customHeight="1" x14ac:dyDescent="0.4">
      <c r="C43" s="39"/>
      <c r="D43" s="436" t="str">
        <f>入力シート!C113</f>
        <v>○○病院訪問</v>
      </c>
      <c r="E43" s="436"/>
      <c r="F43" s="436"/>
      <c r="G43" s="436"/>
      <c r="H43" s="436"/>
      <c r="I43" s="436"/>
      <c r="J43" s="436"/>
      <c r="K43" s="436"/>
      <c r="L43" s="437"/>
      <c r="M43" s="438">
        <f t="shared" ref="M43" si="56">Q43*V43</f>
        <v>50000</v>
      </c>
      <c r="N43" s="439"/>
      <c r="O43" s="439"/>
      <c r="P43" s="440"/>
      <c r="Q43" s="394">
        <v>50000</v>
      </c>
      <c r="R43" s="395"/>
      <c r="S43" s="395"/>
      <c r="T43" s="395"/>
      <c r="U43" s="441" t="str">
        <f t="shared" ref="U43" si="57">IF(V43="","","×")</f>
        <v>×</v>
      </c>
      <c r="V43" s="609">
        <v>1</v>
      </c>
      <c r="W43" s="610"/>
      <c r="X43" s="394">
        <f t="shared" ref="X43" si="58">M43</f>
        <v>50000</v>
      </c>
      <c r="Y43" s="395"/>
      <c r="Z43" s="395"/>
      <c r="AA43" s="396"/>
      <c r="AB43" s="75"/>
      <c r="AC43" s="65"/>
      <c r="AD43" s="65"/>
      <c r="AE43" s="80"/>
      <c r="AF43" s="587"/>
      <c r="AG43" s="588"/>
      <c r="AH43" s="588"/>
      <c r="AI43" s="589"/>
      <c r="AJ43" s="428" t="str">
        <f>入力シート!V113</f>
        <v>令和5年6月</v>
      </c>
      <c r="AK43" s="429"/>
      <c r="AL43" s="429"/>
      <c r="AM43" s="160"/>
      <c r="AN43" s="430" t="str">
        <f t="shared" ref="AN43" si="59">IF(AJ43="","","別紙「出張等計画書のとおり」")</f>
        <v>別紙「出張等計画書のとおり」</v>
      </c>
      <c r="AO43" s="431"/>
      <c r="AP43" s="431"/>
      <c r="AQ43" s="431"/>
      <c r="AR43" s="431"/>
      <c r="AS43" s="431"/>
      <c r="AT43" s="431"/>
      <c r="AU43" s="431"/>
      <c r="AV43" s="431"/>
      <c r="AW43" s="431"/>
      <c r="AX43" s="431"/>
      <c r="AY43" s="431"/>
      <c r="AZ43" s="431"/>
      <c r="BA43" s="432"/>
    </row>
    <row r="44" spans="3:53" s="36" customFormat="1" ht="13.5" customHeight="1" x14ac:dyDescent="0.4">
      <c r="C44" s="39"/>
      <c r="D44" s="436"/>
      <c r="E44" s="436"/>
      <c r="F44" s="436"/>
      <c r="G44" s="436"/>
      <c r="H44" s="436"/>
      <c r="I44" s="436"/>
      <c r="J44" s="436"/>
      <c r="K44" s="436"/>
      <c r="L44" s="437"/>
      <c r="M44" s="438"/>
      <c r="N44" s="439"/>
      <c r="O44" s="439"/>
      <c r="P44" s="440"/>
      <c r="Q44" s="394"/>
      <c r="R44" s="395"/>
      <c r="S44" s="395"/>
      <c r="T44" s="395"/>
      <c r="U44" s="441"/>
      <c r="V44" s="609"/>
      <c r="W44" s="610"/>
      <c r="X44" s="394"/>
      <c r="Y44" s="395"/>
      <c r="Z44" s="395"/>
      <c r="AA44" s="396"/>
      <c r="AB44" s="75"/>
      <c r="AC44" s="65"/>
      <c r="AD44" s="65"/>
      <c r="AE44" s="80"/>
      <c r="AF44" s="587"/>
      <c r="AG44" s="588"/>
      <c r="AH44" s="588"/>
      <c r="AI44" s="589"/>
      <c r="AJ44" s="83"/>
      <c r="AK44" s="429" t="str">
        <f>IF(AJ43="","","令和6年3月")</f>
        <v>令和6年3月</v>
      </c>
      <c r="AL44" s="429"/>
      <c r="AM44" s="435"/>
      <c r="AN44" s="600"/>
      <c r="AO44" s="601"/>
      <c r="AP44" s="601"/>
      <c r="AQ44" s="601"/>
      <c r="AR44" s="601"/>
      <c r="AS44" s="601"/>
      <c r="AT44" s="601"/>
      <c r="AU44" s="601"/>
      <c r="AV44" s="601"/>
      <c r="AW44" s="601"/>
      <c r="AX44" s="601"/>
      <c r="AY44" s="601"/>
      <c r="AZ44" s="601"/>
      <c r="BA44" s="602"/>
    </row>
    <row r="45" spans="3:53" s="36" customFormat="1" ht="13.5" customHeight="1" x14ac:dyDescent="0.4">
      <c r="C45" s="39"/>
      <c r="D45" s="436" t="str">
        <f>入力シート!C114</f>
        <v>○○病院訪問</v>
      </c>
      <c r="E45" s="436"/>
      <c r="F45" s="436"/>
      <c r="G45" s="436"/>
      <c r="H45" s="436"/>
      <c r="I45" s="436"/>
      <c r="J45" s="436"/>
      <c r="K45" s="436"/>
      <c r="L45" s="437"/>
      <c r="M45" s="438">
        <f t="shared" ref="M45" si="60">Q45*V45</f>
        <v>50000</v>
      </c>
      <c r="N45" s="439"/>
      <c r="O45" s="439"/>
      <c r="P45" s="440"/>
      <c r="Q45" s="394">
        <v>50000</v>
      </c>
      <c r="R45" s="395"/>
      <c r="S45" s="395"/>
      <c r="T45" s="395"/>
      <c r="U45" s="441" t="str">
        <f t="shared" ref="U45" si="61">IF(V45="","","×")</f>
        <v>×</v>
      </c>
      <c r="V45" s="609">
        <v>1</v>
      </c>
      <c r="W45" s="610"/>
      <c r="X45" s="394">
        <f t="shared" ref="X45" si="62">M45</f>
        <v>50000</v>
      </c>
      <c r="Y45" s="395"/>
      <c r="Z45" s="395"/>
      <c r="AA45" s="396"/>
      <c r="AB45" s="75"/>
      <c r="AC45" s="65"/>
      <c r="AD45" s="65"/>
      <c r="AE45" s="80"/>
      <c r="AF45" s="587"/>
      <c r="AG45" s="588"/>
      <c r="AH45" s="588"/>
      <c r="AI45" s="589"/>
      <c r="AJ45" s="428" t="str">
        <f>入力シート!V114</f>
        <v>令和5年6月</v>
      </c>
      <c r="AK45" s="429"/>
      <c r="AL45" s="429"/>
      <c r="AM45" s="160"/>
      <c r="AN45" s="430" t="str">
        <f t="shared" ref="AN45" si="63">IF(AJ45="","","別紙「出張等計画書のとおり」")</f>
        <v>別紙「出張等計画書のとおり」</v>
      </c>
      <c r="AO45" s="431"/>
      <c r="AP45" s="431"/>
      <c r="AQ45" s="431"/>
      <c r="AR45" s="431"/>
      <c r="AS45" s="431"/>
      <c r="AT45" s="431"/>
      <c r="AU45" s="431"/>
      <c r="AV45" s="431"/>
      <c r="AW45" s="431"/>
      <c r="AX45" s="431"/>
      <c r="AY45" s="431"/>
      <c r="AZ45" s="431"/>
      <c r="BA45" s="432"/>
    </row>
    <row r="46" spans="3:53" s="36" customFormat="1" ht="13.5" customHeight="1" x14ac:dyDescent="0.4">
      <c r="C46" s="39"/>
      <c r="D46" s="436"/>
      <c r="E46" s="436"/>
      <c r="F46" s="436"/>
      <c r="G46" s="436"/>
      <c r="H46" s="436"/>
      <c r="I46" s="436"/>
      <c r="J46" s="436"/>
      <c r="K46" s="436"/>
      <c r="L46" s="437"/>
      <c r="M46" s="438"/>
      <c r="N46" s="439"/>
      <c r="O46" s="439"/>
      <c r="P46" s="440"/>
      <c r="Q46" s="394"/>
      <c r="R46" s="395"/>
      <c r="S46" s="395"/>
      <c r="T46" s="395"/>
      <c r="U46" s="441"/>
      <c r="V46" s="609"/>
      <c r="W46" s="610"/>
      <c r="X46" s="394"/>
      <c r="Y46" s="395"/>
      <c r="Z46" s="395"/>
      <c r="AA46" s="396"/>
      <c r="AB46" s="75"/>
      <c r="AC46" s="65"/>
      <c r="AD46" s="65"/>
      <c r="AE46" s="80"/>
      <c r="AF46" s="587"/>
      <c r="AG46" s="588"/>
      <c r="AH46" s="588"/>
      <c r="AI46" s="589"/>
      <c r="AJ46" s="83"/>
      <c r="AK46" s="429" t="str">
        <f>IF(AJ45="","","令和6年3月")</f>
        <v>令和6年3月</v>
      </c>
      <c r="AL46" s="429"/>
      <c r="AM46" s="435"/>
      <c r="AN46" s="600"/>
      <c r="AO46" s="601"/>
      <c r="AP46" s="601"/>
      <c r="AQ46" s="601"/>
      <c r="AR46" s="601"/>
      <c r="AS46" s="601"/>
      <c r="AT46" s="601"/>
      <c r="AU46" s="601"/>
      <c r="AV46" s="601"/>
      <c r="AW46" s="601"/>
      <c r="AX46" s="601"/>
      <c r="AY46" s="601"/>
      <c r="AZ46" s="601"/>
      <c r="BA46" s="602"/>
    </row>
    <row r="47" spans="3:53" s="36" customFormat="1" ht="13.5" customHeight="1" x14ac:dyDescent="0.4">
      <c r="C47" s="39"/>
      <c r="D47" s="436" t="str">
        <f>入力シート!C115</f>
        <v>○○病院訪問</v>
      </c>
      <c r="E47" s="436"/>
      <c r="F47" s="436"/>
      <c r="G47" s="436"/>
      <c r="H47" s="436"/>
      <c r="I47" s="436"/>
      <c r="J47" s="436"/>
      <c r="K47" s="436"/>
      <c r="L47" s="437"/>
      <c r="M47" s="438">
        <f t="shared" ref="M47" si="64">Q47*V47</f>
        <v>50000</v>
      </c>
      <c r="N47" s="439"/>
      <c r="O47" s="439"/>
      <c r="P47" s="440"/>
      <c r="Q47" s="394">
        <v>50000</v>
      </c>
      <c r="R47" s="395"/>
      <c r="S47" s="395"/>
      <c r="T47" s="395"/>
      <c r="U47" s="441" t="str">
        <f>IF(V47="","","×")</f>
        <v>×</v>
      </c>
      <c r="V47" s="609">
        <v>1</v>
      </c>
      <c r="W47" s="610"/>
      <c r="X47" s="394">
        <f t="shared" ref="X47" si="65">M47</f>
        <v>50000</v>
      </c>
      <c r="Y47" s="395"/>
      <c r="Z47" s="395"/>
      <c r="AA47" s="396"/>
      <c r="AB47" s="75"/>
      <c r="AC47" s="65"/>
      <c r="AD47" s="65"/>
      <c r="AE47" s="80"/>
      <c r="AF47" s="587"/>
      <c r="AG47" s="588"/>
      <c r="AH47" s="588"/>
      <c r="AI47" s="589"/>
      <c r="AJ47" s="428" t="str">
        <f>入力シート!V115</f>
        <v>令和5年6月</v>
      </c>
      <c r="AK47" s="429"/>
      <c r="AL47" s="429"/>
      <c r="AM47" s="160"/>
      <c r="AN47" s="430" t="str">
        <f t="shared" ref="AN47" si="66">IF(AJ47="","","別紙「出張等計画書のとおり」")</f>
        <v>別紙「出張等計画書のとおり」</v>
      </c>
      <c r="AO47" s="431"/>
      <c r="AP47" s="431"/>
      <c r="AQ47" s="431"/>
      <c r="AR47" s="431"/>
      <c r="AS47" s="431"/>
      <c r="AT47" s="431"/>
      <c r="AU47" s="431"/>
      <c r="AV47" s="431"/>
      <c r="AW47" s="431"/>
      <c r="AX47" s="431"/>
      <c r="AY47" s="431"/>
      <c r="AZ47" s="431"/>
      <c r="BA47" s="432"/>
    </row>
    <row r="48" spans="3:53" s="36" customFormat="1" ht="13.5" customHeight="1" x14ac:dyDescent="0.4">
      <c r="C48" s="39"/>
      <c r="D48" s="436"/>
      <c r="E48" s="436"/>
      <c r="F48" s="436"/>
      <c r="G48" s="436"/>
      <c r="H48" s="436"/>
      <c r="I48" s="436"/>
      <c r="J48" s="436"/>
      <c r="K48" s="436"/>
      <c r="L48" s="437"/>
      <c r="M48" s="438"/>
      <c r="N48" s="439"/>
      <c r="O48" s="439"/>
      <c r="P48" s="440"/>
      <c r="Q48" s="394"/>
      <c r="R48" s="395"/>
      <c r="S48" s="395"/>
      <c r="T48" s="395"/>
      <c r="U48" s="441"/>
      <c r="V48" s="609"/>
      <c r="W48" s="610"/>
      <c r="X48" s="394"/>
      <c r="Y48" s="395"/>
      <c r="Z48" s="395"/>
      <c r="AA48" s="396"/>
      <c r="AB48" s="75"/>
      <c r="AC48" s="65"/>
      <c r="AD48" s="65"/>
      <c r="AE48" s="80"/>
      <c r="AF48" s="587"/>
      <c r="AG48" s="588"/>
      <c r="AH48" s="588"/>
      <c r="AI48" s="589"/>
      <c r="AJ48" s="83"/>
      <c r="AK48" s="429" t="str">
        <f>IF(AJ47="","","令和6年3月")</f>
        <v>令和6年3月</v>
      </c>
      <c r="AL48" s="429"/>
      <c r="AM48" s="435"/>
      <c r="AN48" s="640"/>
      <c r="AO48" s="641"/>
      <c r="AP48" s="641"/>
      <c r="AQ48" s="641"/>
      <c r="AR48" s="641"/>
      <c r="AS48" s="641"/>
      <c r="AT48" s="641"/>
      <c r="AU48" s="641"/>
      <c r="AV48" s="641"/>
      <c r="AW48" s="641"/>
      <c r="AX48" s="641"/>
      <c r="AY48" s="641"/>
      <c r="AZ48" s="641"/>
      <c r="BA48" s="642"/>
    </row>
    <row r="49" spans="1:73" s="36" customFormat="1" ht="13.5" customHeight="1" x14ac:dyDescent="0.4">
      <c r="C49" s="39"/>
      <c r="D49" s="44"/>
      <c r="E49" s="44"/>
      <c r="F49" s="44"/>
      <c r="G49" s="44"/>
      <c r="H49" s="44"/>
      <c r="I49" s="44"/>
      <c r="J49" s="44"/>
      <c r="K49" s="44"/>
      <c r="L49" s="49"/>
      <c r="M49" s="51"/>
      <c r="N49" s="53"/>
      <c r="O49" s="53"/>
      <c r="P49" s="54"/>
      <c r="Q49" s="58"/>
      <c r="R49" s="63"/>
      <c r="S49" s="63"/>
      <c r="T49" s="63"/>
      <c r="U49" s="66"/>
      <c r="V49" s="67"/>
      <c r="W49" s="68"/>
      <c r="X49" s="58"/>
      <c r="Y49" s="63"/>
      <c r="Z49" s="63"/>
      <c r="AA49" s="73"/>
      <c r="AB49" s="75"/>
      <c r="AC49" s="65"/>
      <c r="AD49" s="65"/>
      <c r="AE49" s="80"/>
      <c r="AF49" s="587"/>
      <c r="AG49" s="588"/>
      <c r="AH49" s="588"/>
      <c r="AI49" s="589"/>
      <c r="AJ49" s="83"/>
      <c r="AK49" s="85"/>
      <c r="AL49" s="85"/>
      <c r="AM49" s="87"/>
      <c r="AN49" s="88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90"/>
    </row>
    <row r="50" spans="1:73" s="36" customFormat="1" ht="13.5" customHeight="1" x14ac:dyDescent="0.4">
      <c r="C50" s="456" t="s">
        <v>79</v>
      </c>
      <c r="D50" s="457"/>
      <c r="E50" s="457"/>
      <c r="F50" s="457"/>
      <c r="G50" s="457"/>
      <c r="H50" s="457"/>
      <c r="I50" s="457"/>
      <c r="J50" s="457"/>
      <c r="K50" s="457"/>
      <c r="L50" s="458"/>
      <c r="M50" s="459">
        <f>SUM(M9:P49)</f>
        <v>1000000</v>
      </c>
      <c r="N50" s="460"/>
      <c r="O50" s="460"/>
      <c r="P50" s="461"/>
      <c r="Q50" s="462"/>
      <c r="R50" s="463"/>
      <c r="S50" s="463"/>
      <c r="T50" s="463"/>
      <c r="U50" s="463"/>
      <c r="V50" s="463"/>
      <c r="W50" s="464"/>
      <c r="X50" s="465">
        <f>IF(SUM(X8:AA49)&gt;1000000,1000000,SUM(X8:AA49))</f>
        <v>1000000</v>
      </c>
      <c r="Y50" s="466"/>
      <c r="Z50" s="466"/>
      <c r="AA50" s="467"/>
      <c r="AB50" s="608">
        <f>SUM(AB8:AE49)</f>
        <v>0</v>
      </c>
      <c r="AC50" s="469"/>
      <c r="AD50" s="469"/>
      <c r="AE50" s="470"/>
      <c r="AF50" s="587"/>
      <c r="AG50" s="588"/>
      <c r="AH50" s="588"/>
      <c r="AI50" s="589"/>
      <c r="AJ50" s="471"/>
      <c r="AK50" s="469"/>
      <c r="AL50" s="469"/>
      <c r="AM50" s="470"/>
      <c r="AN50" s="472"/>
      <c r="AO50" s="473"/>
      <c r="AP50" s="473"/>
      <c r="AQ50" s="473"/>
      <c r="AR50" s="473"/>
      <c r="AS50" s="473"/>
      <c r="AT50" s="473"/>
      <c r="AU50" s="473"/>
      <c r="AV50" s="473"/>
      <c r="AW50" s="473"/>
      <c r="AX50" s="473"/>
      <c r="AY50" s="473"/>
      <c r="AZ50" s="473"/>
      <c r="BA50" s="474"/>
    </row>
    <row r="51" spans="1:73" s="36" customFormat="1" ht="13.5" customHeight="1" x14ac:dyDescent="0.4">
      <c r="C51" s="39"/>
      <c r="D51" s="45"/>
      <c r="E51" s="45"/>
      <c r="F51" s="45"/>
      <c r="G51" s="45"/>
      <c r="H51" s="45"/>
      <c r="I51" s="45"/>
      <c r="J51" s="45"/>
      <c r="K51" s="45"/>
      <c r="L51" s="50"/>
      <c r="M51" s="51"/>
      <c r="N51" s="53"/>
      <c r="O51" s="53"/>
      <c r="P51" s="54"/>
      <c r="Q51" s="58"/>
      <c r="R51" s="63"/>
      <c r="S51" s="63"/>
      <c r="T51" s="63"/>
      <c r="U51" s="66"/>
      <c r="V51" s="67"/>
      <c r="W51" s="68"/>
      <c r="X51" s="58"/>
      <c r="Y51" s="63"/>
      <c r="Z51" s="63"/>
      <c r="AA51" s="73"/>
      <c r="AB51" s="75"/>
      <c r="AC51" s="65"/>
      <c r="AD51" s="65"/>
      <c r="AE51" s="80"/>
      <c r="AF51" s="587"/>
      <c r="AG51" s="588"/>
      <c r="AH51" s="588"/>
      <c r="AI51" s="589"/>
      <c r="AJ51" s="82"/>
      <c r="AK51" s="85"/>
      <c r="AL51" s="85"/>
      <c r="AM51" s="87"/>
      <c r="AN51" s="88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90"/>
    </row>
    <row r="52" spans="1:73" s="36" customFormat="1" ht="13.5" customHeight="1" x14ac:dyDescent="0.4">
      <c r="C52" s="611" t="s">
        <v>212</v>
      </c>
      <c r="D52" s="612"/>
      <c r="E52" s="612"/>
      <c r="F52" s="612"/>
      <c r="G52" s="612"/>
      <c r="H52" s="612"/>
      <c r="I52" s="612"/>
      <c r="J52" s="612"/>
      <c r="K52" s="612"/>
      <c r="L52" s="613"/>
      <c r="M52" s="51"/>
      <c r="N52" s="53"/>
      <c r="O52" s="53"/>
      <c r="P52" s="54"/>
      <c r="Q52" s="58"/>
      <c r="R52" s="63"/>
      <c r="S52" s="63"/>
      <c r="T52" s="63"/>
      <c r="U52" s="66"/>
      <c r="V52" s="67"/>
      <c r="W52" s="68"/>
      <c r="X52" s="58"/>
      <c r="Y52" s="63"/>
      <c r="Z52" s="63"/>
      <c r="AA52" s="73"/>
      <c r="AB52" s="75"/>
      <c r="AC52" s="65"/>
      <c r="AD52" s="65"/>
      <c r="AE52" s="80"/>
      <c r="AF52" s="587"/>
      <c r="AG52" s="588"/>
      <c r="AH52" s="588"/>
      <c r="AI52" s="589"/>
      <c r="AJ52" s="82"/>
      <c r="AK52" s="85"/>
      <c r="AL52" s="85"/>
      <c r="AM52" s="87"/>
      <c r="AN52" s="109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3"/>
    </row>
    <row r="53" spans="1:73" s="36" customFormat="1" ht="13.5" customHeight="1" x14ac:dyDescent="0.4">
      <c r="C53" s="39" t="s">
        <v>215</v>
      </c>
      <c r="D53" s="45"/>
      <c r="E53" s="45"/>
      <c r="F53" s="45"/>
      <c r="G53" s="45"/>
      <c r="H53" s="45"/>
      <c r="I53" s="45"/>
      <c r="J53" s="45"/>
      <c r="K53" s="45"/>
      <c r="L53" s="50"/>
      <c r="M53" s="51"/>
      <c r="N53" s="53"/>
      <c r="O53" s="53"/>
      <c r="P53" s="54"/>
      <c r="Q53" s="58"/>
      <c r="R53" s="63"/>
      <c r="S53" s="63"/>
      <c r="T53" s="63"/>
      <c r="U53" s="66"/>
      <c r="V53" s="67"/>
      <c r="W53" s="68"/>
      <c r="X53" s="58"/>
      <c r="Y53" s="63"/>
      <c r="Z53" s="63"/>
      <c r="AA53" s="73"/>
      <c r="AB53" s="75"/>
      <c r="AC53" s="65"/>
      <c r="AD53" s="65"/>
      <c r="AE53" s="80"/>
      <c r="AF53" s="587"/>
      <c r="AG53" s="588"/>
      <c r="AH53" s="588"/>
      <c r="AI53" s="589"/>
      <c r="AJ53" s="82"/>
      <c r="AK53" s="85"/>
      <c r="AL53" s="85"/>
      <c r="AM53" s="85"/>
      <c r="AN53" s="109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3"/>
      <c r="BB53" s="114"/>
    </row>
    <row r="54" spans="1:73" s="36" customFormat="1" ht="13.5" customHeight="1" x14ac:dyDescent="0.4">
      <c r="C54" s="39"/>
      <c r="D54" s="45" t="s">
        <v>201</v>
      </c>
      <c r="E54" s="45"/>
      <c r="F54" s="45"/>
      <c r="G54" s="45"/>
      <c r="H54" s="45"/>
      <c r="I54" s="45"/>
      <c r="J54" s="45"/>
      <c r="K54" s="45"/>
      <c r="L54" s="50"/>
      <c r="M54" s="51"/>
      <c r="N54" s="53"/>
      <c r="O54" s="53"/>
      <c r="P54" s="54"/>
      <c r="Q54" s="58"/>
      <c r="R54" s="63"/>
      <c r="S54" s="63"/>
      <c r="T54" s="63"/>
      <c r="U54" s="66"/>
      <c r="V54" s="67"/>
      <c r="W54" s="68"/>
      <c r="X54" s="58"/>
      <c r="Y54" s="63"/>
      <c r="Z54" s="63"/>
      <c r="AA54" s="73"/>
      <c r="AB54" s="75"/>
      <c r="AC54" s="65"/>
      <c r="AD54" s="65"/>
      <c r="AE54" s="80"/>
      <c r="AF54" s="587"/>
      <c r="AG54" s="588"/>
      <c r="AH54" s="588"/>
      <c r="AI54" s="589"/>
      <c r="AJ54" s="82"/>
      <c r="AK54" s="85"/>
      <c r="AL54" s="85"/>
      <c r="AM54" s="87"/>
      <c r="AN54" s="412" t="s">
        <v>193</v>
      </c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614"/>
      <c r="BH54" s="615"/>
      <c r="BI54" s="615"/>
      <c r="BJ54" s="615"/>
      <c r="BK54" s="615"/>
      <c r="BL54" s="615"/>
      <c r="BM54" s="615"/>
      <c r="BN54" s="615"/>
      <c r="BO54" s="615"/>
      <c r="BP54" s="615"/>
      <c r="BQ54" s="615"/>
      <c r="BR54" s="615"/>
      <c r="BS54" s="615"/>
      <c r="BT54" s="615"/>
      <c r="BU54" s="615"/>
    </row>
    <row r="55" spans="1:73" s="36" customFormat="1" ht="13.5" customHeight="1" x14ac:dyDescent="0.4">
      <c r="A55" s="36">
        <v>1</v>
      </c>
      <c r="C55" s="39"/>
      <c r="D55" s="45" t="str">
        <f>IF(ISNA(VLOOKUP(A55,入力シート!$B$122:$BF$122,2,FALSE)),"",VLOOKUP(A55,入力シート!$B$122:$BF$122,2,FALSE))</f>
        <v>意思決定研修</v>
      </c>
      <c r="E55" s="45"/>
      <c r="F55" s="45"/>
      <c r="G55" s="45"/>
      <c r="H55" s="45"/>
      <c r="I55" s="45"/>
      <c r="J55" s="45"/>
      <c r="K55" s="45"/>
      <c r="L55" s="50"/>
      <c r="M55" s="51"/>
      <c r="N55" s="53"/>
      <c r="O55" s="53"/>
      <c r="P55" s="54"/>
      <c r="Q55" s="58"/>
      <c r="R55" s="63"/>
      <c r="S55" s="63"/>
      <c r="T55" s="63"/>
      <c r="U55" s="66"/>
      <c r="V55" s="67"/>
      <c r="W55" s="68"/>
      <c r="X55" s="394">
        <f>SUM(X56:AA57)</f>
        <v>7330</v>
      </c>
      <c r="Y55" s="395"/>
      <c r="Z55" s="395"/>
      <c r="AA55" s="396"/>
      <c r="AB55" s="75"/>
      <c r="AC55" s="65"/>
      <c r="AD55" s="65"/>
      <c r="AE55" s="80"/>
      <c r="AF55" s="587"/>
      <c r="AG55" s="588"/>
      <c r="AH55" s="588"/>
      <c r="AI55" s="589"/>
      <c r="AJ55" s="82"/>
      <c r="AK55" s="85"/>
      <c r="AL55" s="85"/>
      <c r="AM55" s="87"/>
      <c r="AN55" s="616" t="s">
        <v>194</v>
      </c>
      <c r="AO55" s="617"/>
      <c r="AP55" s="617"/>
      <c r="AQ55" s="617"/>
      <c r="AR55" s="617"/>
      <c r="AS55" s="616" t="s">
        <v>15</v>
      </c>
      <c r="AT55" s="617"/>
      <c r="AU55" s="617"/>
      <c r="AV55" s="617"/>
      <c r="AW55" s="617"/>
      <c r="AX55" s="617"/>
      <c r="AY55" s="617"/>
      <c r="AZ55" s="617"/>
      <c r="BA55" s="618"/>
      <c r="BB55" s="114"/>
      <c r="BH55" s="601"/>
      <c r="BI55" s="601"/>
      <c r="BJ55" s="601"/>
      <c r="BK55" s="601"/>
      <c r="BL55" s="601"/>
      <c r="BM55" s="601"/>
      <c r="BN55" s="601"/>
      <c r="BO55" s="601"/>
      <c r="BP55" s="601"/>
      <c r="BQ55" s="601"/>
      <c r="BR55" s="601"/>
      <c r="BS55" s="601"/>
      <c r="BT55" s="601"/>
      <c r="BU55" s="601"/>
    </row>
    <row r="56" spans="1:73" s="36" customFormat="1" ht="13.5" customHeight="1" x14ac:dyDescent="0.4">
      <c r="A56" s="36">
        <v>0</v>
      </c>
      <c r="C56" s="39"/>
      <c r="D56" s="45" t="str">
        <f>"　 　　"&amp;IF(ISNA(VLOOKUP(A55,入力シート!$B$122:$BF$122,19,FALSE)),"",VLOOKUP(A55,入力シート!$B$122:$BF$122,19,FALSE))&amp;" "&amp;IF(ISNA(VLOOKUP('別紙（1-1）'!A20,入力シート!$B$122:$BA$122,23,FALSE)),"",VLOOKUP('別紙（1-1）'!A20,入力シート!$B$122:$BA$122,23,FALSE))</f>
        <v xml:space="preserve">　 　　大学教授 </v>
      </c>
      <c r="E56" s="45"/>
      <c r="F56" s="45"/>
      <c r="G56" s="45"/>
      <c r="H56" s="45"/>
      <c r="I56" s="45"/>
      <c r="J56" s="45"/>
      <c r="K56" s="45"/>
      <c r="L56" s="50"/>
      <c r="M56" s="438">
        <f>IF(ISNA(VLOOKUP(A55,入力シート!$B$122:$AU$122,35,FALSE)),"",VLOOKUP(A55,入力シート!$B$122:$AU$122,35,FALSE))</f>
        <v>500</v>
      </c>
      <c r="N56" s="439"/>
      <c r="O56" s="439"/>
      <c r="P56" s="440"/>
      <c r="Q56" s="394">
        <f>IF(ISNA(VLOOKUP(A55,入力シート!$B$122:$AU$122,35,FALSE)),"",VLOOKUP(A55,入力シート!$B$122:$AU$122,35,FALSE))</f>
        <v>500</v>
      </c>
      <c r="R56" s="395"/>
      <c r="S56" s="395"/>
      <c r="T56" s="395"/>
      <c r="U56" s="152" t="str">
        <f>IF(V56="","","-")</f>
        <v>-</v>
      </c>
      <c r="V56" s="395">
        <f>IF(ISNA(VLOOKUP(A55,入力シート!$B$122:$AU$122,43,FALSE)),"",VLOOKUP(A55,入力シート!$B$122:$AU$122,43,FALSE))</f>
        <v>90</v>
      </c>
      <c r="W56" s="396"/>
      <c r="X56" s="394">
        <f>IF(ISNA(VLOOKUP(A55,入力シート!$B$122:$AU$122,39,FALSE)),"",VLOOKUP(A55,入力シート!$B$122:$AU$122,39,FALSE))</f>
        <v>410</v>
      </c>
      <c r="Y56" s="395"/>
      <c r="Z56" s="395"/>
      <c r="AA56" s="396"/>
      <c r="AB56" s="619">
        <f>IF(ISNA(VLOOKUP(A55,入力シート!$B$122:$AU$122,43,FALSE)),"",VLOOKUP(A55,入力シート!$B$122:$AU$122,43,FALSE))</f>
        <v>90</v>
      </c>
      <c r="AC56" s="620"/>
      <c r="AD56" s="620"/>
      <c r="AE56" s="621"/>
      <c r="AF56" s="587"/>
      <c r="AG56" s="588"/>
      <c r="AH56" s="588"/>
      <c r="AI56" s="589"/>
      <c r="AJ56" s="428">
        <f>IF(ISNA(VLOOKUP(A55,入力シート!$B$122:$AU$122,13,FALSE)),"",VLOOKUP(A55,入力シート!$B$122:$AU$122,13,FALSE))</f>
        <v>44473</v>
      </c>
      <c r="AK56" s="429"/>
      <c r="AL56" s="429"/>
      <c r="AM56" s="435"/>
      <c r="AN56" s="444" t="str">
        <f>IF(ISNA(VLOOKUP(A73,入力シート!$B$127:$BG$127,39,FALSE)),"",VLOOKUP(A73,入力シート!$B$127:$BG$127,39,FALSE))</f>
        <v>国土交通省</v>
      </c>
      <c r="AO56" s="444"/>
      <c r="AP56" s="444"/>
      <c r="AQ56" s="444"/>
      <c r="AR56" s="444"/>
      <c r="AS56" s="444" t="str">
        <f>IF(ISNA(VLOOKUP(A73,入力シート!$B$127:$BG$127,43,FALSE)),"",VLOOKUP(A73,入力シート!$B$127:$BG$127,43,FALSE))</f>
        <v>東京都千代田区霞が関2-1-3</v>
      </c>
      <c r="AT56" s="444"/>
      <c r="AU56" s="444"/>
      <c r="AV56" s="444"/>
      <c r="AW56" s="444"/>
      <c r="AX56" s="444"/>
      <c r="AY56" s="444"/>
      <c r="AZ56" s="444"/>
      <c r="BA56" s="616"/>
      <c r="BB56" s="114"/>
    </row>
    <row r="57" spans="1:73" s="36" customFormat="1" ht="13.5" customHeight="1" x14ac:dyDescent="0.4">
      <c r="C57" s="39"/>
      <c r="D57" s="45" t="str">
        <f>"　 　　"&amp;IF(ISNA(VLOOKUP(A58,入力シート!$B$123:$BF$123,19,FALSE)),"",VLOOKUP(A58,入力シート!$B$123:$BF$123,19,FALSE))&amp;" "&amp;IF(ISNA(VLOOKUP('別紙（1-1）'!A23,入力シート!$B$123:$BA$123,23,FALSE)),"",VLOOKUP('別紙（1-1）'!A23,入力シート!$B$123:$BA$123,23,FALSE))</f>
        <v xml:space="preserve">　 　　大学教授 </v>
      </c>
      <c r="E57" s="45"/>
      <c r="F57" s="45"/>
      <c r="G57" s="45"/>
      <c r="H57" s="45"/>
      <c r="I57" s="45"/>
      <c r="J57" s="45"/>
      <c r="K57" s="45"/>
      <c r="L57" s="50"/>
      <c r="M57" s="438">
        <f>IF(ISNA(VLOOKUP(A58,入力シート!$B$123:$AU$123,35,FALSE)),"",VLOOKUP(A58,入力シート!$B$123:$AU$123,35,FALSE))</f>
        <v>7000</v>
      </c>
      <c r="N57" s="439"/>
      <c r="O57" s="439"/>
      <c r="P57" s="440"/>
      <c r="Q57" s="394">
        <f>IF(ISNA(VLOOKUP(A58,入力シート!$B$123:$AU$123,35,FALSE)),"",VLOOKUP(A58,入力シート!$B$123:$AU$123,35,FALSE))</f>
        <v>7000</v>
      </c>
      <c r="R57" s="395"/>
      <c r="S57" s="395"/>
      <c r="T57" s="395"/>
      <c r="U57" s="152" t="str">
        <f>IF(V57="","","-")</f>
        <v>-</v>
      </c>
      <c r="V57" s="395">
        <f>IF(ISNA(VLOOKUP(A58,入力シート!$B$123:$AU$123,43,FALSE)),"",VLOOKUP(A58,入力シート!$B$123:$AU$123,43,FALSE))</f>
        <v>80</v>
      </c>
      <c r="W57" s="396"/>
      <c r="X57" s="394">
        <f>IF(ISNA(VLOOKUP(A58,入力シート!$B$123:$AU$123,39,FALSE)),"",VLOOKUP(A58,入力シート!$B$123:$AU$123,39,FALSE))</f>
        <v>6920</v>
      </c>
      <c r="Y57" s="395"/>
      <c r="Z57" s="395"/>
      <c r="AA57" s="396"/>
      <c r="AB57" s="619">
        <f>IF(ISNA(VLOOKUP(A58,入力シート!$B$123:$AU$123,43,FALSE)),"",VLOOKUP(A58,入力シート!$B$123:$AU$123,43,FALSE))</f>
        <v>80</v>
      </c>
      <c r="AC57" s="620"/>
      <c r="AD57" s="620"/>
      <c r="AE57" s="621"/>
      <c r="AF57" s="587"/>
      <c r="AG57" s="588"/>
      <c r="AH57" s="588"/>
      <c r="AI57" s="589"/>
      <c r="AJ57" s="428">
        <f>IF(ISNA(VLOOKUP(A58,入力シート!$B$123:$AU$123,13,FALSE)),"",VLOOKUP(A58,入力シート!$B$123:$AU$123,13,FALSE))</f>
        <v>44473</v>
      </c>
      <c r="AK57" s="429"/>
      <c r="AL57" s="429"/>
      <c r="AM57" s="435"/>
      <c r="AN57" s="444">
        <f>IF(ISNA(VLOOKUP(A74,入力シート!$B$128:$BG$128,39,FALSE)),"",VLOOKUP(A74,入力シート!$B$128:$BG$128,39,FALSE))</f>
        <v>0</v>
      </c>
      <c r="AO57" s="444"/>
      <c r="AP57" s="444"/>
      <c r="AQ57" s="444"/>
      <c r="AR57" s="444"/>
      <c r="AS57" s="444">
        <f>IF(ISNA(VLOOKUP(A74,入力シート!$B$128:$BG$128,43,FALSE)),"",VLOOKUP(A74,入力シート!$B$128:$BG$128,43,FALSE))</f>
        <v>0</v>
      </c>
      <c r="AT57" s="444"/>
      <c r="AU57" s="444"/>
      <c r="AV57" s="444"/>
      <c r="AW57" s="444"/>
      <c r="AX57" s="444"/>
      <c r="AY57" s="444"/>
      <c r="AZ57" s="444"/>
      <c r="BA57" s="616"/>
      <c r="BB57" s="114"/>
    </row>
    <row r="58" spans="1:73" s="36" customFormat="1" ht="13.5" customHeight="1" x14ac:dyDescent="0.4">
      <c r="A58" s="36">
        <v>2</v>
      </c>
      <c r="C58" s="39"/>
      <c r="D58" s="45"/>
      <c r="E58" s="45"/>
      <c r="F58" s="45"/>
      <c r="G58" s="45"/>
      <c r="H58" s="45"/>
      <c r="I58" s="45"/>
      <c r="J58" s="45"/>
      <c r="K58" s="45"/>
      <c r="L58" s="50"/>
      <c r="M58" s="51"/>
      <c r="N58" s="53"/>
      <c r="O58" s="53"/>
      <c r="P58" s="54"/>
      <c r="Q58" s="58"/>
      <c r="R58" s="63"/>
      <c r="S58" s="63"/>
      <c r="T58" s="63"/>
      <c r="U58" s="152"/>
      <c r="V58" s="67"/>
      <c r="W58" s="68"/>
      <c r="X58" s="58"/>
      <c r="Y58" s="63"/>
      <c r="Z58" s="63"/>
      <c r="AA58" s="73"/>
      <c r="AB58" s="103"/>
      <c r="AC58" s="105"/>
      <c r="AD58" s="105"/>
      <c r="AE58" s="106"/>
      <c r="AF58" s="587"/>
      <c r="AG58" s="588"/>
      <c r="AH58" s="588"/>
      <c r="AI58" s="589"/>
      <c r="AJ58" s="82"/>
      <c r="AK58" s="85"/>
      <c r="AL58" s="85"/>
      <c r="AM58" s="87"/>
      <c r="AN58" s="110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4"/>
    </row>
    <row r="59" spans="1:73" s="36" customFormat="1" ht="13.5" customHeight="1" x14ac:dyDescent="0.4">
      <c r="C59" s="39"/>
      <c r="D59" s="45" t="s">
        <v>202</v>
      </c>
      <c r="E59" s="45"/>
      <c r="F59" s="45"/>
      <c r="G59" s="45"/>
      <c r="H59" s="45"/>
      <c r="I59" s="45"/>
      <c r="J59" s="45"/>
      <c r="K59" s="45"/>
      <c r="L59" s="50"/>
      <c r="M59" s="95"/>
      <c r="N59" s="96"/>
      <c r="O59" s="96"/>
      <c r="P59" s="97"/>
      <c r="Q59" s="98"/>
      <c r="R59" s="99"/>
      <c r="S59" s="99"/>
      <c r="T59" s="99"/>
      <c r="U59" s="152"/>
      <c r="V59" s="100"/>
      <c r="W59" s="101"/>
      <c r="X59" s="98"/>
      <c r="Y59" s="99"/>
      <c r="Z59" s="99"/>
      <c r="AA59" s="102"/>
      <c r="AB59" s="103"/>
      <c r="AC59" s="105"/>
      <c r="AD59" s="105"/>
      <c r="AE59" s="106"/>
      <c r="AF59" s="587"/>
      <c r="AG59" s="588"/>
      <c r="AH59" s="588"/>
      <c r="AI59" s="589"/>
      <c r="AJ59" s="83"/>
      <c r="AK59" s="108"/>
      <c r="AL59" s="108"/>
      <c r="AM59" s="86"/>
      <c r="AN59" s="412" t="s">
        <v>193</v>
      </c>
      <c r="AO59" s="413"/>
      <c r="AP59" s="413"/>
      <c r="AQ59" s="413"/>
      <c r="AR59" s="413"/>
      <c r="AS59" s="413"/>
      <c r="AT59" s="413"/>
      <c r="AU59" s="413"/>
      <c r="AV59" s="413"/>
      <c r="AW59" s="413"/>
      <c r="AX59" s="413"/>
      <c r="AY59" s="413"/>
      <c r="AZ59" s="413"/>
      <c r="BA59" s="614"/>
      <c r="BB59" s="114"/>
    </row>
    <row r="60" spans="1:73" s="36" customFormat="1" ht="13.5" customHeight="1" x14ac:dyDescent="0.4">
      <c r="C60" s="39"/>
      <c r="D60" s="45" t="str">
        <f>IF(ISNA(VLOOKUP(A61,入力シート!$B$133:$AU$133,2,FALSE)),"",VLOOKUP(A61,入力シート!$B$133:$AU$133,2,FALSE))</f>
        <v>自立訓練事業所研修</v>
      </c>
      <c r="E60" s="45"/>
      <c r="F60" s="45"/>
      <c r="G60" s="45"/>
      <c r="H60" s="45"/>
      <c r="I60" s="45"/>
      <c r="J60" s="45"/>
      <c r="K60" s="45"/>
      <c r="L60" s="50"/>
      <c r="M60" s="95"/>
      <c r="N60" s="96"/>
      <c r="O60" s="96"/>
      <c r="P60" s="97"/>
      <c r="Q60" s="98"/>
      <c r="R60" s="99"/>
      <c r="S60" s="99"/>
      <c r="T60" s="99"/>
      <c r="U60" s="152"/>
      <c r="V60" s="100"/>
      <c r="W60" s="101"/>
      <c r="X60" s="394">
        <f>SUM(X61:AA63)</f>
        <v>5760</v>
      </c>
      <c r="Y60" s="395"/>
      <c r="Z60" s="395"/>
      <c r="AA60" s="396"/>
      <c r="AB60" s="103"/>
      <c r="AC60" s="105"/>
      <c r="AD60" s="105"/>
      <c r="AE60" s="106"/>
      <c r="AF60" s="587"/>
      <c r="AG60" s="588"/>
      <c r="AH60" s="588"/>
      <c r="AI60" s="589"/>
      <c r="AJ60" s="428"/>
      <c r="AK60" s="429"/>
      <c r="AL60" s="429"/>
      <c r="AM60" s="435"/>
      <c r="AN60" s="616" t="s">
        <v>194</v>
      </c>
      <c r="AO60" s="617"/>
      <c r="AP60" s="617"/>
      <c r="AQ60" s="617"/>
      <c r="AR60" s="622"/>
      <c r="AS60" s="616" t="s">
        <v>15</v>
      </c>
      <c r="AT60" s="617"/>
      <c r="AU60" s="617"/>
      <c r="AV60" s="617"/>
      <c r="AW60" s="617"/>
      <c r="AX60" s="617"/>
      <c r="AY60" s="617"/>
      <c r="AZ60" s="617"/>
      <c r="BA60" s="618"/>
      <c r="BB60" s="114"/>
    </row>
    <row r="61" spans="1:73" s="36" customFormat="1" ht="13.5" customHeight="1" x14ac:dyDescent="0.4">
      <c r="A61" s="36">
        <v>5</v>
      </c>
      <c r="C61" s="39"/>
      <c r="D61" s="45" t="str">
        <f>"　 　　"&amp;IF(ISNA(VLOOKUP(A61,入力シート!$B$133:$BF$133,19,FALSE)),"",VLOOKUP(A61,入力シート!$B$133:$BF$133,19,FALSE))&amp;" "&amp;IF(ISNA(VLOOKUP('別紙（1-1）'!A26,入力シート!$B$133:$BA$133,23,FALSE)),"",VLOOKUP('別紙（1-1）'!A26,入力シート!$B$133:$BA$133,23,FALSE))</f>
        <v xml:space="preserve">　 　　看護師長 </v>
      </c>
      <c r="E61" s="45"/>
      <c r="F61" s="45"/>
      <c r="G61" s="45"/>
      <c r="H61" s="45"/>
      <c r="I61" s="45"/>
      <c r="J61" s="45"/>
      <c r="K61" s="45"/>
      <c r="L61" s="50"/>
      <c r="M61" s="438">
        <f>IF(ISNA(VLOOKUP(A61,入力シート!$B$133:$AU$133,35,FALSE)),"",VLOOKUP(A61,入力シート!$B$133:$AU$133,35,FALSE))</f>
        <v>3000</v>
      </c>
      <c r="N61" s="439"/>
      <c r="O61" s="439"/>
      <c r="P61" s="440"/>
      <c r="Q61" s="394">
        <f>IF(ISNA(VLOOKUP(A61,入力シート!$B$133:$AU$133,35,FALSE)),"",VLOOKUP(A61,入力シート!$B$133:$AU$133,35,FALSE))</f>
        <v>3000</v>
      </c>
      <c r="R61" s="395"/>
      <c r="S61" s="395"/>
      <c r="T61" s="395"/>
      <c r="U61" s="152" t="str">
        <f>IF(V61="","","-")</f>
        <v>-</v>
      </c>
      <c r="V61" s="395">
        <f>IF(ISNA(VLOOKUP(A61,入力シート!$B$133:$AU$133,43,FALSE)),"",VLOOKUP(A61,入力シート!$B$133:$AU$133,43,FALSE))</f>
        <v>2000</v>
      </c>
      <c r="W61" s="396"/>
      <c r="X61" s="394">
        <f>IF(ISNA(VLOOKUP(A61,入力シート!$B$133:$AU$133,39,FALSE)),"",VLOOKUP(A61,入力シート!$B$133:$AU$133,39,FALSE))</f>
        <v>1000</v>
      </c>
      <c r="Y61" s="395"/>
      <c r="Z61" s="395"/>
      <c r="AA61" s="396"/>
      <c r="AB61" s="619">
        <f>IF(ISNA(VLOOKUP(A61,入力シート!$B$133:$AU$133,43,FALSE)),"",VLOOKUP(A61,入力シート!$B$133:$AU$133,43,FALSE))</f>
        <v>2000</v>
      </c>
      <c r="AC61" s="620"/>
      <c r="AD61" s="620"/>
      <c r="AE61" s="621"/>
      <c r="AF61" s="587"/>
      <c r="AG61" s="588"/>
      <c r="AH61" s="588"/>
      <c r="AI61" s="589"/>
      <c r="AJ61" s="428">
        <f>IF(ISNA(VLOOKUP(A61,入力シート!$B$133:$AU$133,13,FALSE)),"",VLOOKUP(A61,入力シート!$B$133:$AU$133,13,FALSE))</f>
        <v>44443</v>
      </c>
      <c r="AK61" s="429"/>
      <c r="AL61" s="429"/>
      <c r="AM61" s="435"/>
      <c r="AN61" s="616" t="str">
        <f>IF(ISNA(VLOOKUP(A61,入力シート!$B$133:$BG$133,47,FALSE)),"",VLOOKUP(A61,入力シート!$B$133:$BG$133,47,FALSE))</f>
        <v>岡山療護センター</v>
      </c>
      <c r="AO61" s="617"/>
      <c r="AP61" s="617"/>
      <c r="AQ61" s="617"/>
      <c r="AR61" s="622"/>
      <c r="AS61" s="616" t="str">
        <f>IF(ISNA(VLOOKUP(A61,入力シート!$B$133:$BG$133,51,FALSE)),"",VLOOKUP(A61,入力シート!$B$133:$BG$133,51,FALSE))</f>
        <v>岡山県岡山市北区西古松2-8-35</v>
      </c>
      <c r="AT61" s="617"/>
      <c r="AU61" s="617"/>
      <c r="AV61" s="617"/>
      <c r="AW61" s="617"/>
      <c r="AX61" s="617"/>
      <c r="AY61" s="617"/>
      <c r="AZ61" s="617"/>
      <c r="BA61" s="618"/>
      <c r="BB61" s="114"/>
    </row>
    <row r="62" spans="1:73" s="36" customFormat="1" ht="13.5" customHeight="1" x14ac:dyDescent="0.4">
      <c r="A62" s="36">
        <v>6</v>
      </c>
      <c r="C62" s="39"/>
      <c r="D62" s="45" t="str">
        <f>"　 　　"&amp;IF(ISNA(VLOOKUP(A62,入力シート!$B$134:$BF$134,19,FALSE)),"",VLOOKUP(A62,入力シート!$B$134:$BF$134,19,FALSE))&amp;" "&amp;IF(ISNA(VLOOKUP('別紙（1-1）'!A27,入力シート!$B$134:$BA$134,23,FALSE)),"",VLOOKUP('別紙（1-1）'!A27,入力シート!$B$134:$BA$134,23,FALSE))</f>
        <v xml:space="preserve">　 　　看護師 </v>
      </c>
      <c r="E62" s="45"/>
      <c r="F62" s="45"/>
      <c r="G62" s="45"/>
      <c r="H62" s="45"/>
      <c r="I62" s="45"/>
      <c r="J62" s="45"/>
      <c r="K62" s="45"/>
      <c r="L62" s="50"/>
      <c r="M62" s="438">
        <f>IF(ISNA(VLOOKUP(A62,入力シート!$B$134:$AU$134,35,FALSE)),"",VLOOKUP(A62,入力シート!$B$134:$AU$134,35,FALSE))</f>
        <v>2000</v>
      </c>
      <c r="N62" s="439"/>
      <c r="O62" s="439"/>
      <c r="P62" s="440"/>
      <c r="Q62" s="394">
        <f>IF(ISNA(VLOOKUP(A62,入力シート!$B$134:$AU$134,35,FALSE)),"",VLOOKUP(A62,入力シート!$B$134:$AU$134,35,FALSE))</f>
        <v>2000</v>
      </c>
      <c r="R62" s="395"/>
      <c r="S62" s="395"/>
      <c r="T62" s="395"/>
      <c r="U62" s="173" t="str">
        <f t="shared" ref="U62:U81" si="67">IF(V62="","","-")</f>
        <v>-</v>
      </c>
      <c r="V62" s="395">
        <f>IF(ISNA(VLOOKUP(A62,入力シート!$B$134:$AU$134,43,FALSE)),"",VLOOKUP(A62,入力シート!$B$134:$AU$134,43,FALSE))</f>
        <v>200</v>
      </c>
      <c r="W62" s="396"/>
      <c r="X62" s="394">
        <f>IF(ISNA(VLOOKUP(A62,入力シート!$B$134:$AU$134,39,FALSE)),"",VLOOKUP(A62,入力シート!$B$134:$AU$134,39,FALSE))</f>
        <v>1800</v>
      </c>
      <c r="Y62" s="395"/>
      <c r="Z62" s="395"/>
      <c r="AA62" s="396"/>
      <c r="AB62" s="619">
        <f>IF(ISNA(VLOOKUP(A62,入力シート!$B$134:$AU$134,43,FALSE)),"",VLOOKUP(A62,入力シート!$B$134:$AU$134,43,FALSE))</f>
        <v>200</v>
      </c>
      <c r="AC62" s="620"/>
      <c r="AD62" s="620"/>
      <c r="AE62" s="621"/>
      <c r="AF62" s="587"/>
      <c r="AG62" s="588"/>
      <c r="AH62" s="588"/>
      <c r="AI62" s="589"/>
      <c r="AJ62" s="428">
        <f>IF(ISNA(VLOOKUP(A62,入力シート!$B$134:$AU$134,13,FALSE)),"",VLOOKUP(A62,入力シート!$B$134:$AU$134,13,FALSE))</f>
        <v>44443</v>
      </c>
      <c r="AK62" s="429"/>
      <c r="AL62" s="429"/>
      <c r="AM62" s="435"/>
      <c r="AN62" s="616">
        <f>IF(ISNA(VLOOKUP(A62,入力シート!$B$134:$BG$134,47,FALSE)),"",VLOOKUP(A62,入力シート!$B$134:$BG$134,47,FALSE))</f>
        <v>0</v>
      </c>
      <c r="AO62" s="617"/>
      <c r="AP62" s="617"/>
      <c r="AQ62" s="617"/>
      <c r="AR62" s="622"/>
      <c r="AS62" s="616">
        <f>IF(ISNA(VLOOKUP(A62,入力シート!$B$134:$BG$134,51,FALSE)),"",VLOOKUP(A62,入力シート!$B$134:$BG$134,51,FALSE))</f>
        <v>0</v>
      </c>
      <c r="AT62" s="617"/>
      <c r="AU62" s="617"/>
      <c r="AV62" s="617"/>
      <c r="AW62" s="617"/>
      <c r="AX62" s="617"/>
      <c r="AY62" s="617"/>
      <c r="AZ62" s="617"/>
      <c r="BA62" s="618"/>
      <c r="BB62" s="114"/>
    </row>
    <row r="63" spans="1:73" s="36" customFormat="1" ht="13.5" customHeight="1" x14ac:dyDescent="0.4">
      <c r="A63" s="36">
        <v>7</v>
      </c>
      <c r="C63" s="39"/>
      <c r="D63" s="45" t="str">
        <f>"　 　　"&amp;IF(ISNA(VLOOKUP(A63,入力シート!$B$135:$BF$135,19,FALSE)),"",VLOOKUP(A63,入力シート!$B$135:$BF$135,19,FALSE))&amp;" "&amp;IF(ISNA(VLOOKUP('別紙（1-1）'!A28,入力シート!$B$135:$BA$135,23,FALSE)),"",VLOOKUP('別紙（1-1）'!A28,入力シート!$B$135:$BA$135,23,FALSE))</f>
        <v xml:space="preserve">　 　　理学療法士 </v>
      </c>
      <c r="E63" s="45"/>
      <c r="F63" s="45"/>
      <c r="G63" s="45"/>
      <c r="H63" s="45"/>
      <c r="I63" s="45"/>
      <c r="J63" s="45"/>
      <c r="K63" s="45"/>
      <c r="L63" s="50"/>
      <c r="M63" s="438">
        <f>IF(ISNA(VLOOKUP(A63,入力シート!$B$135:$BF$135,35,FALSE)),"",VLOOKUP(A63,入力シート!$B$135:$BF$135,35,FALSE))</f>
        <v>3000</v>
      </c>
      <c r="N63" s="439"/>
      <c r="O63" s="439"/>
      <c r="P63" s="440"/>
      <c r="Q63" s="394">
        <f>IF(ISNA(VLOOKUP(A63,入力シート!$B$135:$BF$135,35,FALSE)),"",VLOOKUP(A63,入力シート!$B$135:$BF$135,35,FALSE))</f>
        <v>3000</v>
      </c>
      <c r="R63" s="395"/>
      <c r="S63" s="395"/>
      <c r="T63" s="395"/>
      <c r="U63" s="173" t="str">
        <f t="shared" si="67"/>
        <v>-</v>
      </c>
      <c r="V63" s="395">
        <f>IF(ISNA(VLOOKUP(A63,入力シート!$B$135:$AU$135,43,FALSE)),"",VLOOKUP(A63,入力シート!$B$135:$AU$135,43,FALSE))</f>
        <v>40</v>
      </c>
      <c r="W63" s="396"/>
      <c r="X63" s="394">
        <f>IF(ISNA(VLOOKUP(A63,入力シート!$B$135:$BF$135,39,FALSE)),"",VLOOKUP(A63,入力シート!$B$135:$BF$135,39,FALSE))</f>
        <v>2960</v>
      </c>
      <c r="Y63" s="395"/>
      <c r="Z63" s="395"/>
      <c r="AA63" s="396"/>
      <c r="AB63" s="619">
        <f>IF(ISNA(VLOOKUP(A63,入力シート!$B$135:$AU$135,43,FALSE)),"",VLOOKUP(A63,入力シート!$B$135:$AU$135,43,FALSE))</f>
        <v>40</v>
      </c>
      <c r="AC63" s="620"/>
      <c r="AD63" s="620"/>
      <c r="AE63" s="621"/>
      <c r="AF63" s="587"/>
      <c r="AG63" s="588"/>
      <c r="AH63" s="588"/>
      <c r="AI63" s="589"/>
      <c r="AJ63" s="428">
        <f>IF(ISNA(VLOOKUP(A63,入力シート!$B$135:$BF$135,13,FALSE)),"",VLOOKUP(A63,入力シート!$B$135:$BF$135,13,FALSE))</f>
        <v>44443</v>
      </c>
      <c r="AK63" s="429"/>
      <c r="AL63" s="429"/>
      <c r="AM63" s="435"/>
      <c r="AN63" s="616">
        <f>IF(ISNA(VLOOKUP(A63,入力シート!$B$135:$BG$135,47,FALSE)),"",VLOOKUP(A63,入力シート!$B$135:$BG$135,47,FALSE))</f>
        <v>0</v>
      </c>
      <c r="AO63" s="617"/>
      <c r="AP63" s="617"/>
      <c r="AQ63" s="617"/>
      <c r="AR63" s="622"/>
      <c r="AS63" s="616">
        <f>IF(ISNA(VLOOKUP(A63,入力シート!$B$135:$BG$135,51,FALSE)),"",VLOOKUP(A63,入力シート!$B$135:$BG$135,51,FALSE))</f>
        <v>0</v>
      </c>
      <c r="AT63" s="617"/>
      <c r="AU63" s="617"/>
      <c r="AV63" s="617"/>
      <c r="AW63" s="617"/>
      <c r="AX63" s="617"/>
      <c r="AY63" s="617"/>
      <c r="AZ63" s="617"/>
      <c r="BA63" s="618"/>
      <c r="BB63" s="114"/>
    </row>
    <row r="64" spans="1:73" s="36" customFormat="1" ht="13.5" customHeight="1" x14ac:dyDescent="0.4">
      <c r="C64" s="39"/>
      <c r="D64" s="45"/>
      <c r="E64" s="45"/>
      <c r="F64" s="45"/>
      <c r="G64" s="45"/>
      <c r="H64" s="45"/>
      <c r="I64" s="45"/>
      <c r="J64" s="45"/>
      <c r="K64" s="45"/>
      <c r="L64" s="50"/>
      <c r="M64" s="51"/>
      <c r="N64" s="53"/>
      <c r="O64" s="53"/>
      <c r="P64" s="54"/>
      <c r="Q64" s="58"/>
      <c r="R64" s="63"/>
      <c r="S64" s="63"/>
      <c r="T64" s="63"/>
      <c r="U64" s="173"/>
      <c r="V64" s="67"/>
      <c r="W64" s="68"/>
      <c r="X64" s="58"/>
      <c r="Y64" s="63"/>
      <c r="Z64" s="63"/>
      <c r="AA64" s="73"/>
      <c r="AB64" s="103"/>
      <c r="AC64" s="105"/>
      <c r="AD64" s="105"/>
      <c r="AE64" s="106"/>
      <c r="AF64" s="587"/>
      <c r="AG64" s="588"/>
      <c r="AH64" s="588"/>
      <c r="AI64" s="589"/>
      <c r="AJ64" s="82"/>
      <c r="AK64" s="85"/>
      <c r="AL64" s="85"/>
      <c r="AM64" s="87"/>
      <c r="AN64" s="88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114"/>
    </row>
    <row r="65" spans="1:54" s="36" customFormat="1" ht="13.5" customHeight="1" x14ac:dyDescent="0.4">
      <c r="C65" s="39" t="s">
        <v>214</v>
      </c>
      <c r="D65" s="45"/>
      <c r="E65" s="45"/>
      <c r="F65" s="45"/>
      <c r="G65" s="45"/>
      <c r="H65" s="45"/>
      <c r="I65" s="45"/>
      <c r="J65" s="45"/>
      <c r="K65" s="45"/>
      <c r="L65" s="50"/>
      <c r="M65" s="51"/>
      <c r="N65" s="53"/>
      <c r="O65" s="53"/>
      <c r="P65" s="54"/>
      <c r="Q65" s="58"/>
      <c r="R65" s="63"/>
      <c r="S65" s="63"/>
      <c r="T65" s="63"/>
      <c r="U65" s="173"/>
      <c r="V65" s="67"/>
      <c r="W65" s="68"/>
      <c r="X65" s="58"/>
      <c r="Y65" s="63"/>
      <c r="Z65" s="63"/>
      <c r="AA65" s="73"/>
      <c r="AB65" s="103"/>
      <c r="AC65" s="105"/>
      <c r="AD65" s="105"/>
      <c r="AE65" s="106"/>
      <c r="AF65" s="587"/>
      <c r="AG65" s="588"/>
      <c r="AH65" s="588"/>
      <c r="AI65" s="589"/>
      <c r="AJ65" s="82"/>
      <c r="AK65" s="85"/>
      <c r="AL65" s="85"/>
      <c r="AM65" s="87"/>
      <c r="AN65" s="88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90"/>
    </row>
    <row r="66" spans="1:54" s="36" customFormat="1" ht="13.5" customHeight="1" x14ac:dyDescent="0.4">
      <c r="C66" s="39"/>
      <c r="D66" s="45" t="s">
        <v>130</v>
      </c>
      <c r="E66" s="45"/>
      <c r="F66" s="45"/>
      <c r="G66" s="45"/>
      <c r="H66" s="45"/>
      <c r="I66" s="45"/>
      <c r="J66" s="45"/>
      <c r="K66" s="45"/>
      <c r="L66" s="50"/>
      <c r="M66" s="51"/>
      <c r="N66" s="53"/>
      <c r="O66" s="53"/>
      <c r="P66" s="54"/>
      <c r="Q66" s="58"/>
      <c r="R66" s="63"/>
      <c r="S66" s="63"/>
      <c r="T66" s="63"/>
      <c r="U66" s="173"/>
      <c r="V66" s="67"/>
      <c r="W66" s="68"/>
      <c r="X66" s="58"/>
      <c r="Y66" s="63"/>
      <c r="Z66" s="63"/>
      <c r="AA66" s="73"/>
      <c r="AB66" s="103"/>
      <c r="AC66" s="105"/>
      <c r="AD66" s="105"/>
      <c r="AE66" s="106"/>
      <c r="AF66" s="587"/>
      <c r="AG66" s="588"/>
      <c r="AH66" s="588"/>
      <c r="AI66" s="589"/>
      <c r="AJ66" s="82"/>
      <c r="AK66" s="85"/>
      <c r="AL66" s="85"/>
      <c r="AM66" s="87"/>
      <c r="AN66" s="88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90"/>
    </row>
    <row r="67" spans="1:54" s="36" customFormat="1" ht="13.5" customHeight="1" x14ac:dyDescent="0.4">
      <c r="C67" s="39"/>
      <c r="D67" s="45" t="str">
        <f>IF(ISNA(VLOOKUP(A55,入力シート!$B$122:$BF$122,2,FALSE)),"",VLOOKUP(A55,入力シート!$B$122:$BF$122,2,FALSE))</f>
        <v>意思決定研修</v>
      </c>
      <c r="E67" s="45"/>
      <c r="F67" s="45"/>
      <c r="G67" s="45"/>
      <c r="H67" s="45"/>
      <c r="I67" s="45"/>
      <c r="J67" s="45"/>
      <c r="K67" s="45"/>
      <c r="L67" s="50"/>
      <c r="M67" s="51"/>
      <c r="N67" s="53"/>
      <c r="O67" s="53"/>
      <c r="P67" s="54"/>
      <c r="Q67" s="58"/>
      <c r="R67" s="63"/>
      <c r="S67" s="63"/>
      <c r="T67" s="63"/>
      <c r="U67" s="173"/>
      <c r="V67" s="67"/>
      <c r="W67" s="68"/>
      <c r="X67" s="394">
        <f>SUM(X68:AA69)</f>
        <v>10000</v>
      </c>
      <c r="Y67" s="395"/>
      <c r="Z67" s="395"/>
      <c r="AA67" s="396"/>
      <c r="AB67" s="103"/>
      <c r="AC67" s="105"/>
      <c r="AD67" s="105"/>
      <c r="AE67" s="106"/>
      <c r="AF67" s="587"/>
      <c r="AG67" s="588"/>
      <c r="AH67" s="588"/>
      <c r="AI67" s="589"/>
      <c r="AJ67" s="82"/>
      <c r="AK67" s="85"/>
      <c r="AL67" s="85"/>
      <c r="AM67" s="87"/>
      <c r="AN67" s="88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90"/>
    </row>
    <row r="68" spans="1:54" s="36" customFormat="1" ht="13.5" customHeight="1" x14ac:dyDescent="0.4">
      <c r="C68" s="39"/>
      <c r="D68" s="45" t="str">
        <f>"　 　　"&amp;IF(ISNA(VLOOKUP(A55,入力シート!$B$122:$BF$122,19,FALSE)),"",VLOOKUP(A55,入力シート!$B$122:$BF$122,19,FALSE))&amp;" "&amp;IF(ISNA(VLOOKUP('別紙（1-1）'!A20,入力シート!$B$122:$BA$122,23,FALSE)),"",VLOOKUP('別紙（1-1）'!A20,入力シート!$B$122:$BA$122,23,FALSE))</f>
        <v xml:space="preserve">　 　　大学教授 </v>
      </c>
      <c r="E68" s="45"/>
      <c r="F68" s="45"/>
      <c r="G68" s="45"/>
      <c r="H68" s="45"/>
      <c r="I68" s="45"/>
      <c r="J68" s="45"/>
      <c r="K68" s="45"/>
      <c r="L68" s="50"/>
      <c r="M68" s="438">
        <f>IF(ISNA(VLOOKUP(A55,入力シート!$B$122:$BG$122,47,FALSE)),"",VLOOKUP(A55,入力シート!$B$122:$BG$122,47,FALSE))</f>
        <v>10000</v>
      </c>
      <c r="N68" s="439"/>
      <c r="O68" s="439"/>
      <c r="P68" s="440"/>
      <c r="Q68" s="394">
        <f>IF(ISNA(VLOOKUP(A55,入力シート!$B$122:$BG$122,47,FALSE)),"",VLOOKUP(A55,入力シート!$B$122:$BG$122,47,FALSE))</f>
        <v>10000</v>
      </c>
      <c r="R68" s="395"/>
      <c r="S68" s="395"/>
      <c r="T68" s="395"/>
      <c r="U68" s="173" t="str">
        <f t="shared" si="67"/>
        <v>-</v>
      </c>
      <c r="V68" s="395">
        <f>IF(ISNA(VLOOKUP(A55,入力シート!$B$122:$BG$122,55,FALSE)),"",VLOOKUP(A55,入力シート!$B$122:$BG$122,55,FALSE))</f>
        <v>5000</v>
      </c>
      <c r="W68" s="396"/>
      <c r="X68" s="394">
        <f>IF(ISNA(VLOOKUP(A55,入力シート!$B$122:$BG$122,51,FALSE)),"",VLOOKUP(A55,入力シート!$B$122:$BG$122,51,FALSE))</f>
        <v>5000</v>
      </c>
      <c r="Y68" s="395"/>
      <c r="Z68" s="395"/>
      <c r="AA68" s="396"/>
      <c r="AB68" s="619">
        <f>IF(ISNA(VLOOKUP(A55,入力シート!$B$122:$BG$122,55,FALSE)),"",VLOOKUP(A55,入力シート!$B$122:$BG$122,55,FALSE))</f>
        <v>5000</v>
      </c>
      <c r="AC68" s="620"/>
      <c r="AD68" s="620"/>
      <c r="AE68" s="621"/>
      <c r="AF68" s="587"/>
      <c r="AG68" s="588"/>
      <c r="AH68" s="588"/>
      <c r="AI68" s="589"/>
      <c r="AJ68" s="428">
        <f>IF(ISNA(VLOOKUP(A55,入力シート!$B$122:$AU$122,13,FALSE)),"",VLOOKUP(A55,入力シート!$B$122:$AU$122,13,FALSE))</f>
        <v>44473</v>
      </c>
      <c r="AK68" s="429"/>
      <c r="AL68" s="429"/>
      <c r="AM68" s="435"/>
      <c r="AN68" s="430" t="s">
        <v>136</v>
      </c>
      <c r="AO68" s="431"/>
      <c r="AP68" s="431"/>
      <c r="AQ68" s="431"/>
      <c r="AR68" s="431"/>
      <c r="AS68" s="431"/>
      <c r="AT68" s="431"/>
      <c r="AU68" s="431"/>
      <c r="AV68" s="431"/>
      <c r="AW68" s="431"/>
      <c r="AX68" s="431"/>
      <c r="AY68" s="431"/>
      <c r="AZ68" s="431"/>
      <c r="BA68" s="432"/>
    </row>
    <row r="69" spans="1:54" s="36" customFormat="1" ht="13.5" customHeight="1" x14ac:dyDescent="0.4">
      <c r="C69" s="39"/>
      <c r="D69" s="45" t="str">
        <f>"　 　　"&amp;IF(ISNA(VLOOKUP(A58,入力シート!$B$123:$BF$123,19,FALSE)),"",VLOOKUP(A58,入力シート!$B$123:$BF$123,19,FALSE))&amp;" "&amp;IF(ISNA(VLOOKUP('別紙（1-1）'!A23,入力シート!$B$123:$BA$123,23,FALSE)),"",VLOOKUP('別紙（1-1）'!A23,入力シート!$B$123:$BA$123,23,FALSE))</f>
        <v xml:space="preserve">　 　　大学教授 </v>
      </c>
      <c r="E69" s="45"/>
      <c r="F69" s="45"/>
      <c r="G69" s="45"/>
      <c r="H69" s="45"/>
      <c r="I69" s="45"/>
      <c r="J69" s="45"/>
      <c r="K69" s="45"/>
      <c r="L69" s="50"/>
      <c r="M69" s="438">
        <f>IF(ISNA(VLOOKUP(A58,入力シート!$B$123:$BG$123,47,FALSE)),"",VLOOKUP(A58,入力シート!$B$123:$BG$123,47,FALSE))</f>
        <v>10000</v>
      </c>
      <c r="N69" s="439"/>
      <c r="O69" s="439"/>
      <c r="P69" s="440"/>
      <c r="Q69" s="394">
        <f>IF(ISNA(VLOOKUP(A58,入力シート!$B$123:$BG$123,47,FALSE)),"",VLOOKUP(A58,入力シート!$B$123:$BG$123,47,FALSE))</f>
        <v>10000</v>
      </c>
      <c r="R69" s="395"/>
      <c r="S69" s="395"/>
      <c r="T69" s="395"/>
      <c r="U69" s="173" t="str">
        <f t="shared" si="67"/>
        <v>-</v>
      </c>
      <c r="V69" s="395">
        <f>IF(ISNA(VLOOKUP(A58,入力シート!$B$123:$BG$123,55,FALSE)),"",VLOOKUP(A58,入力シート!$B$123:$BG$123,55,FALSE))</f>
        <v>5000</v>
      </c>
      <c r="W69" s="396"/>
      <c r="X69" s="394">
        <f>IF(ISNA(VLOOKUP(A58,入力シート!$B$123:$BG$123,51,FALSE)),"",VLOOKUP(A58,入力シート!$B$123:$BG$123,51,FALSE))</f>
        <v>5000</v>
      </c>
      <c r="Y69" s="395"/>
      <c r="Z69" s="395"/>
      <c r="AA69" s="396"/>
      <c r="AB69" s="619">
        <f>IF(ISNA(VLOOKUP(A58,入力シート!$B$123:$BG$123,55,FALSE)),"",VLOOKUP(A58,入力シート!$B$123:$BG$123,55,FALSE))</f>
        <v>5000</v>
      </c>
      <c r="AC69" s="620"/>
      <c r="AD69" s="620"/>
      <c r="AE69" s="621"/>
      <c r="AF69" s="587"/>
      <c r="AG69" s="588"/>
      <c r="AH69" s="588"/>
      <c r="AI69" s="589"/>
      <c r="AJ69" s="428">
        <f>IF(ISNA(VLOOKUP(A58,入力シート!$B$123:$AU$123,13,FALSE)),"",VLOOKUP(A58,入力シート!$B$123:$AU$123,13,FALSE))</f>
        <v>44473</v>
      </c>
      <c r="AK69" s="429"/>
      <c r="AL69" s="429"/>
      <c r="AM69" s="435"/>
      <c r="AN69" s="616" t="s">
        <v>136</v>
      </c>
      <c r="AO69" s="617"/>
      <c r="AP69" s="617"/>
      <c r="AQ69" s="617"/>
      <c r="AR69" s="617"/>
      <c r="AS69" s="617"/>
      <c r="AT69" s="617"/>
      <c r="AU69" s="617"/>
      <c r="AV69" s="617"/>
      <c r="AW69" s="617"/>
      <c r="AX69" s="617"/>
      <c r="AY69" s="617"/>
      <c r="AZ69" s="617"/>
      <c r="BA69" s="618"/>
    </row>
    <row r="70" spans="1:54" s="36" customFormat="1" ht="13.5" customHeight="1" x14ac:dyDescent="0.4">
      <c r="C70" s="39"/>
      <c r="D70" s="45"/>
      <c r="E70" s="45"/>
      <c r="F70" s="45"/>
      <c r="G70" s="45"/>
      <c r="H70" s="45"/>
      <c r="I70" s="45"/>
      <c r="J70" s="45"/>
      <c r="K70" s="45"/>
      <c r="L70" s="50"/>
      <c r="M70" s="51"/>
      <c r="N70" s="53"/>
      <c r="O70" s="53"/>
      <c r="P70" s="54"/>
      <c r="Q70" s="58"/>
      <c r="R70" s="63"/>
      <c r="S70" s="63"/>
      <c r="T70" s="63"/>
      <c r="U70" s="173"/>
      <c r="V70" s="67"/>
      <c r="W70" s="68"/>
      <c r="X70" s="58"/>
      <c r="Y70" s="63"/>
      <c r="Z70" s="63"/>
      <c r="AA70" s="73"/>
      <c r="AB70" s="75"/>
      <c r="AC70" s="65"/>
      <c r="AD70" s="65"/>
      <c r="AE70" s="80"/>
      <c r="AF70" s="587"/>
      <c r="AG70" s="588"/>
      <c r="AH70" s="588"/>
      <c r="AI70" s="589"/>
      <c r="AJ70" s="82"/>
      <c r="AK70" s="85"/>
      <c r="AL70" s="85"/>
      <c r="AM70" s="87"/>
      <c r="AN70" s="88"/>
      <c r="AO70" s="89"/>
      <c r="AP70" s="89"/>
      <c r="AQ70" s="181"/>
      <c r="AR70" s="89"/>
      <c r="AS70" s="89"/>
      <c r="AT70" s="89"/>
      <c r="AU70" s="89"/>
      <c r="AV70" s="89"/>
      <c r="AW70" s="89"/>
      <c r="AX70" s="89"/>
      <c r="AY70" s="89"/>
      <c r="AZ70" s="89"/>
      <c r="BA70" s="90"/>
    </row>
    <row r="71" spans="1:54" s="36" customFormat="1" ht="13.5" customHeight="1" x14ac:dyDescent="0.4">
      <c r="C71" s="39" t="s">
        <v>157</v>
      </c>
      <c r="D71" s="45"/>
      <c r="E71" s="45"/>
      <c r="F71" s="45"/>
      <c r="G71" s="45"/>
      <c r="H71" s="45"/>
      <c r="I71" s="45"/>
      <c r="J71" s="45"/>
      <c r="K71" s="45"/>
      <c r="L71" s="50"/>
      <c r="M71" s="51"/>
      <c r="N71" s="53"/>
      <c r="O71" s="53"/>
      <c r="P71" s="54"/>
      <c r="Q71" s="58"/>
      <c r="R71" s="63"/>
      <c r="S71" s="63"/>
      <c r="T71" s="63"/>
      <c r="U71" s="173"/>
      <c r="V71" s="67"/>
      <c r="W71" s="68"/>
      <c r="X71" s="58"/>
      <c r="Y71" s="63"/>
      <c r="Z71" s="63"/>
      <c r="AA71" s="73"/>
      <c r="AB71" s="75"/>
      <c r="AC71" s="65"/>
      <c r="AD71" s="65"/>
      <c r="AE71" s="80"/>
      <c r="AF71" s="587"/>
      <c r="AG71" s="588"/>
      <c r="AH71" s="588"/>
      <c r="AI71" s="589"/>
      <c r="AJ71" s="82"/>
      <c r="AK71" s="85"/>
      <c r="AL71" s="85"/>
      <c r="AM71" s="87"/>
      <c r="AN71" s="623" t="s">
        <v>193</v>
      </c>
      <c r="AO71" s="623"/>
      <c r="AP71" s="623"/>
      <c r="AQ71" s="623"/>
      <c r="AR71" s="623"/>
      <c r="AS71" s="623"/>
      <c r="AT71" s="623"/>
      <c r="AU71" s="623"/>
      <c r="AV71" s="623"/>
      <c r="AW71" s="623"/>
      <c r="AX71" s="623"/>
      <c r="AY71" s="623"/>
      <c r="AZ71" s="623"/>
      <c r="BA71" s="624"/>
    </row>
    <row r="72" spans="1:54" s="36" customFormat="1" ht="13.5" customHeight="1" x14ac:dyDescent="0.4">
      <c r="C72" s="39"/>
      <c r="D72" s="45" t="s">
        <v>130</v>
      </c>
      <c r="E72" s="45"/>
      <c r="F72" s="45"/>
      <c r="G72" s="45"/>
      <c r="H72" s="45"/>
      <c r="I72" s="45"/>
      <c r="J72" s="45"/>
      <c r="K72" s="45"/>
      <c r="L72" s="50"/>
      <c r="M72" s="51"/>
      <c r="N72" s="53"/>
      <c r="O72" s="53"/>
      <c r="P72" s="54"/>
      <c r="Q72" s="58"/>
      <c r="R72" s="63"/>
      <c r="S72" s="63"/>
      <c r="T72" s="63"/>
      <c r="U72" s="173"/>
      <c r="V72" s="67"/>
      <c r="W72" s="68"/>
      <c r="X72" s="394">
        <f>SUM(X73:AA74)</f>
        <v>130958</v>
      </c>
      <c r="Y72" s="395"/>
      <c r="Z72" s="395"/>
      <c r="AA72" s="396"/>
      <c r="AB72" s="75"/>
      <c r="AC72" s="65"/>
      <c r="AD72" s="65"/>
      <c r="AE72" s="80"/>
      <c r="AF72" s="587"/>
      <c r="AG72" s="588"/>
      <c r="AH72" s="588"/>
      <c r="AI72" s="589"/>
      <c r="AJ72" s="82"/>
      <c r="AK72" s="85"/>
      <c r="AL72" s="85"/>
      <c r="AM72" s="87"/>
      <c r="AN72" s="444" t="s">
        <v>194</v>
      </c>
      <c r="AO72" s="444"/>
      <c r="AP72" s="444"/>
      <c r="AQ72" s="444"/>
      <c r="AR72" s="444"/>
      <c r="AS72" s="444" t="s">
        <v>15</v>
      </c>
      <c r="AT72" s="444"/>
      <c r="AU72" s="444"/>
      <c r="AV72" s="444"/>
      <c r="AW72" s="444"/>
      <c r="AX72" s="444"/>
      <c r="AY72" s="444"/>
      <c r="AZ72" s="444"/>
      <c r="BA72" s="445"/>
    </row>
    <row r="73" spans="1:54" s="36" customFormat="1" ht="13.5" customHeight="1" x14ac:dyDescent="0.4">
      <c r="A73" s="36">
        <v>3</v>
      </c>
      <c r="C73" s="39"/>
      <c r="D73" s="45" t="str">
        <f>IF(ISNA(VLOOKUP(A73,入力シート!$B$127:$BG$127,2,FALSE)),"",VLOOKUP(A73,入力シート!$B$127:$BG$127,2,FALSE))</f>
        <v>意思決定研修</v>
      </c>
      <c r="E73" s="45"/>
      <c r="F73" s="45"/>
      <c r="G73" s="45"/>
      <c r="H73" s="45"/>
      <c r="I73" s="45"/>
      <c r="J73" s="45"/>
      <c r="K73" s="45"/>
      <c r="L73" s="50"/>
      <c r="M73" s="438">
        <f>IF(ISNA(VLOOKUP(A73,入力シート!$B$127:$BG$127,27,FALSE)),"",VLOOKUP(A73,入力シート!$B$127:$BG$127,27,FALSE))</f>
        <v>122500</v>
      </c>
      <c r="N73" s="439"/>
      <c r="O73" s="439"/>
      <c r="P73" s="440"/>
      <c r="Q73" s="394">
        <f>IF(ISNA(VLOOKUP(A73,入力シート!$B$127:$BG$127,27,FALSE)),"",VLOOKUP(A73,入力シート!$B$127:$BG$127,27,FALSE))</f>
        <v>122500</v>
      </c>
      <c r="R73" s="395"/>
      <c r="S73" s="395"/>
      <c r="T73" s="395"/>
      <c r="U73" s="173" t="str">
        <f t="shared" si="67"/>
        <v>-</v>
      </c>
      <c r="V73" s="395">
        <f>IF(ISNA(VLOOKUP(A73,入力シート!$B$127:$BG$127,35,FALSE)),"",VLOOKUP(A73,入力シート!$B$127:$BG$127,35,FALSE))</f>
        <v>100</v>
      </c>
      <c r="W73" s="396"/>
      <c r="X73" s="394">
        <f>IF(ISNA(VLOOKUP(A73,入力シート!$B$127:$BG$127,31,FALSE)),"",VLOOKUP(A73,入力シート!$B$127:$BG$127,31,FALSE))</f>
        <v>122400</v>
      </c>
      <c r="Y73" s="395"/>
      <c r="Z73" s="395"/>
      <c r="AA73" s="396"/>
      <c r="AB73" s="619">
        <f>IF(ISNA(VLOOKUP(A73,入力シート!$B$127:$BG$127,35,FALSE)),"",VLOOKUP(A73,入力シート!$B$127:$BG$127,35,FALSE))</f>
        <v>100</v>
      </c>
      <c r="AC73" s="620"/>
      <c r="AD73" s="620"/>
      <c r="AE73" s="621"/>
      <c r="AF73" s="587"/>
      <c r="AG73" s="588"/>
      <c r="AH73" s="588"/>
      <c r="AI73" s="589"/>
      <c r="AJ73" s="428">
        <f>IF(ISNA(VLOOKUP(A73,入力シート!$B$127:$BG$127,13,FALSE)),"",VLOOKUP(A73,入力シート!$B$127:$BG$127,13,FALSE))</f>
        <v>44484</v>
      </c>
      <c r="AK73" s="429"/>
      <c r="AL73" s="429"/>
      <c r="AM73" s="435"/>
      <c r="AN73" s="444" t="str">
        <f>IF(ISNA(VLOOKUP(A73,入力シート!$B$127:$BG$127,39,FALSE)),"",VLOOKUP(A73,入力シート!$B$127:$BG$127,39,FALSE))</f>
        <v>国土交通省</v>
      </c>
      <c r="AO73" s="444"/>
      <c r="AP73" s="444"/>
      <c r="AQ73" s="444"/>
      <c r="AR73" s="444"/>
      <c r="AS73" s="444" t="str">
        <f>IF(ISNA(VLOOKUP(A73,入力シート!$B$127:$BG$127,43,FALSE)),"",VLOOKUP(A73,入力シート!$B$127:$BG$127,43,FALSE))</f>
        <v>東京都千代田区霞が関2-1-3</v>
      </c>
      <c r="AT73" s="444"/>
      <c r="AU73" s="444"/>
      <c r="AV73" s="444"/>
      <c r="AW73" s="444"/>
      <c r="AX73" s="444"/>
      <c r="AY73" s="444"/>
      <c r="AZ73" s="444"/>
      <c r="BA73" s="445"/>
    </row>
    <row r="74" spans="1:54" s="36" customFormat="1" ht="13.5" customHeight="1" x14ac:dyDescent="0.4">
      <c r="A74" s="36">
        <v>4</v>
      </c>
      <c r="C74" s="39"/>
      <c r="D74" s="45" t="str">
        <f>IF(ISNA(VLOOKUP(A74,入力シート!$B$128:$BG$128,2,FALSE)),"",VLOOKUP(A74,入力シート!$B$128:$BG$128,2,FALSE))</f>
        <v>意思決定研修</v>
      </c>
      <c r="E74" s="45"/>
      <c r="F74" s="45"/>
      <c r="G74" s="45"/>
      <c r="H74" s="45"/>
      <c r="I74" s="45"/>
      <c r="J74" s="45"/>
      <c r="K74" s="45"/>
      <c r="L74" s="50"/>
      <c r="M74" s="438">
        <f>IF(ISNA(VLOOKUP(A74,入力シート!$B$128:$BG$128,27,FALSE)),"",VLOOKUP(A74,入力シート!$B$128:$BG$128,27,FALSE))</f>
        <v>8638</v>
      </c>
      <c r="N74" s="439"/>
      <c r="O74" s="439"/>
      <c r="P74" s="440"/>
      <c r="Q74" s="394">
        <f>IF(ISNA(VLOOKUP(A74,入力シート!$B$128:$BG$128,27,FALSE)),"",VLOOKUP(A74,入力シート!$B$128:$BG$128,27,FALSE))</f>
        <v>8638</v>
      </c>
      <c r="R74" s="395"/>
      <c r="S74" s="395"/>
      <c r="T74" s="395"/>
      <c r="U74" s="173" t="str">
        <f t="shared" si="67"/>
        <v>-</v>
      </c>
      <c r="V74" s="395">
        <f>IF(ISNA(VLOOKUP(A74,入力シート!$B$128:$BG$128,35,FALSE)),"",VLOOKUP(A74,入力シート!$B$128:$BG$128,35,FALSE))</f>
        <v>80</v>
      </c>
      <c r="W74" s="396"/>
      <c r="X74" s="394">
        <f>IF(ISNA(VLOOKUP(A74,入力シート!$B$128:$BG$128,31,FALSE)),"",VLOOKUP(A74,入力シート!$B$128:$BG$128,31,FALSE))</f>
        <v>8558</v>
      </c>
      <c r="Y74" s="395"/>
      <c r="Z74" s="395"/>
      <c r="AA74" s="396"/>
      <c r="AB74" s="598">
        <f>IF(ISNA(VLOOKUP(A74,入力シート!$B$128:$BG$128,35,FALSE)),"",VLOOKUP(A74,入力シート!$B$128:$BG$128,35,FALSE))</f>
        <v>80</v>
      </c>
      <c r="AC74" s="441"/>
      <c r="AD74" s="441"/>
      <c r="AE74" s="599"/>
      <c r="AF74" s="587"/>
      <c r="AG74" s="588"/>
      <c r="AH74" s="588"/>
      <c r="AI74" s="589"/>
      <c r="AJ74" s="428">
        <f>IF(ISNA(VLOOKUP(A74,入力シート!$B$128:$BG$128,13,FALSE)),"",VLOOKUP(A74,入力シート!$B$128:$BG$128,13,FALSE))</f>
        <v>44485</v>
      </c>
      <c r="AK74" s="429"/>
      <c r="AL74" s="429"/>
      <c r="AM74" s="435"/>
      <c r="AN74" s="444">
        <f>IF(ISNA(VLOOKUP(A74,入力シート!$B$128:$BG$128,39,FALSE)),"",VLOOKUP(A74,入力シート!$B$128:$BG$128,39,FALSE))</f>
        <v>0</v>
      </c>
      <c r="AO74" s="444"/>
      <c r="AP74" s="444"/>
      <c r="AQ74" s="444"/>
      <c r="AR74" s="444"/>
      <c r="AS74" s="444">
        <f>IF(ISNA(VLOOKUP(A74,入力シート!$B$128:$BG$128,43,FALSE)),"",VLOOKUP(A74,入力シート!$B$128:$BG$128,43,FALSE))</f>
        <v>0</v>
      </c>
      <c r="AT74" s="444"/>
      <c r="AU74" s="444"/>
      <c r="AV74" s="444"/>
      <c r="AW74" s="444"/>
      <c r="AX74" s="444"/>
      <c r="AY74" s="444"/>
      <c r="AZ74" s="444"/>
      <c r="BA74" s="445"/>
    </row>
    <row r="75" spans="1:54" s="36" customFormat="1" ht="13.5" customHeight="1" x14ac:dyDescent="0.4">
      <c r="C75" s="39"/>
      <c r="D75" s="45"/>
      <c r="E75" s="45"/>
      <c r="F75" s="45"/>
      <c r="G75" s="45"/>
      <c r="H75" s="45"/>
      <c r="I75" s="45"/>
      <c r="J75" s="45"/>
      <c r="K75" s="45"/>
      <c r="L75" s="50"/>
      <c r="M75" s="51"/>
      <c r="N75" s="53"/>
      <c r="O75" s="53"/>
      <c r="P75" s="54"/>
      <c r="Q75" s="58"/>
      <c r="R75" s="63"/>
      <c r="S75" s="63"/>
      <c r="T75" s="63"/>
      <c r="U75" s="173"/>
      <c r="V75" s="63"/>
      <c r="W75" s="73"/>
      <c r="X75" s="58"/>
      <c r="Y75" s="63"/>
      <c r="Z75" s="63"/>
      <c r="AA75" s="73"/>
      <c r="AB75" s="104"/>
      <c r="AC75" s="66"/>
      <c r="AD75" s="66"/>
      <c r="AE75" s="107"/>
      <c r="AF75" s="587"/>
      <c r="AG75" s="588"/>
      <c r="AH75" s="588"/>
      <c r="AI75" s="589"/>
      <c r="AJ75" s="82"/>
      <c r="AK75" s="85"/>
      <c r="AL75" s="85"/>
      <c r="AM75" s="87"/>
      <c r="AN75" s="161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3"/>
    </row>
    <row r="76" spans="1:54" s="36" customFormat="1" ht="13.5" customHeight="1" x14ac:dyDescent="0.4">
      <c r="C76" s="122" t="s">
        <v>220</v>
      </c>
      <c r="D76" s="65"/>
      <c r="E76" s="65"/>
      <c r="F76" s="65"/>
      <c r="G76" s="65"/>
      <c r="H76" s="65"/>
      <c r="I76" s="65"/>
      <c r="J76" s="65"/>
      <c r="K76" s="65"/>
      <c r="L76" s="80"/>
      <c r="M76" s="115"/>
      <c r="N76" s="116"/>
      <c r="O76" s="116"/>
      <c r="P76" s="121"/>
      <c r="Q76" s="115"/>
      <c r="R76" s="116"/>
      <c r="S76" s="116"/>
      <c r="T76" s="116"/>
      <c r="U76" s="173"/>
      <c r="V76" s="117"/>
      <c r="W76" s="118"/>
      <c r="X76" s="115"/>
      <c r="Y76" s="116"/>
      <c r="Z76" s="116"/>
      <c r="AA76" s="121"/>
      <c r="AB76" s="75"/>
      <c r="AC76" s="65"/>
      <c r="AD76" s="65"/>
      <c r="AE76" s="80"/>
      <c r="AF76" s="587"/>
      <c r="AG76" s="588"/>
      <c r="AH76" s="588"/>
      <c r="AI76" s="589"/>
      <c r="AJ76" s="119"/>
      <c r="AK76" s="120"/>
      <c r="AL76" s="120"/>
      <c r="AM76" s="159"/>
      <c r="AN76" s="170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71"/>
      <c r="BB76" s="114"/>
    </row>
    <row r="77" spans="1:54" s="36" customFormat="1" ht="13.5" customHeight="1" x14ac:dyDescent="0.4">
      <c r="C77" s="122"/>
      <c r="D77" s="65" t="s">
        <v>202</v>
      </c>
      <c r="E77" s="65"/>
      <c r="F77" s="65"/>
      <c r="G77" s="65"/>
      <c r="H77" s="65"/>
      <c r="I77" s="65"/>
      <c r="J77" s="65"/>
      <c r="K77" s="65"/>
      <c r="L77" s="123"/>
      <c r="M77" s="124"/>
      <c r="N77" s="125"/>
      <c r="O77" s="125"/>
      <c r="P77" s="126"/>
      <c r="Q77" s="124"/>
      <c r="R77" s="125"/>
      <c r="S77" s="125"/>
      <c r="T77" s="125"/>
      <c r="U77" s="173"/>
      <c r="V77" s="127"/>
      <c r="W77" s="128"/>
      <c r="X77" s="124"/>
      <c r="Y77" s="125"/>
      <c r="Z77" s="125"/>
      <c r="AA77" s="126"/>
      <c r="AB77" s="129"/>
      <c r="AC77" s="130"/>
      <c r="AD77" s="130"/>
      <c r="AE77" s="123"/>
      <c r="AF77" s="587"/>
      <c r="AG77" s="588"/>
      <c r="AH77" s="588"/>
      <c r="AI77" s="589"/>
      <c r="AJ77" s="131"/>
      <c r="AK77" s="132"/>
      <c r="AL77" s="132"/>
      <c r="AM77" s="133"/>
      <c r="AN77" s="623" t="s">
        <v>193</v>
      </c>
      <c r="AO77" s="653"/>
      <c r="AP77" s="653"/>
      <c r="AQ77" s="653"/>
      <c r="AR77" s="653"/>
      <c r="AS77" s="653"/>
      <c r="AT77" s="653"/>
      <c r="AU77" s="653"/>
      <c r="AV77" s="653"/>
      <c r="AW77" s="653"/>
      <c r="AX77" s="653"/>
      <c r="AY77" s="653"/>
      <c r="AZ77" s="653"/>
      <c r="BA77" s="654"/>
    </row>
    <row r="78" spans="1:54" s="36" customFormat="1" ht="13.5" customHeight="1" x14ac:dyDescent="0.4">
      <c r="C78" s="122"/>
      <c r="D78" s="65" t="str">
        <f>IF(ISNA(VLOOKUP(A79,入力シート!$B$133:$AU$133,2,FALSE)),"",VLOOKUP(A79,入力シート!$B$133:$AU$133,2,FALSE))</f>
        <v>自立訓練事業所研修</v>
      </c>
      <c r="E78" s="65"/>
      <c r="F78" s="65"/>
      <c r="G78" s="65"/>
      <c r="H78" s="65"/>
      <c r="I78" s="65"/>
      <c r="J78" s="65"/>
      <c r="K78" s="65"/>
      <c r="L78" s="123"/>
      <c r="M78" s="134"/>
      <c r="N78" s="135"/>
      <c r="O78" s="135"/>
      <c r="P78" s="136"/>
      <c r="Q78" s="134"/>
      <c r="R78" s="135"/>
      <c r="S78" s="135"/>
      <c r="T78" s="135"/>
      <c r="U78" s="173"/>
      <c r="V78" s="137"/>
      <c r="W78" s="138"/>
      <c r="X78" s="625">
        <f>SUM(X79:AA82)</f>
        <v>3330</v>
      </c>
      <c r="Y78" s="626"/>
      <c r="Z78" s="626"/>
      <c r="AA78" s="627"/>
      <c r="AB78" s="139"/>
      <c r="AC78" s="140"/>
      <c r="AD78" s="140"/>
      <c r="AE78" s="141"/>
      <c r="AF78" s="587"/>
      <c r="AG78" s="588"/>
      <c r="AH78" s="588"/>
      <c r="AI78" s="589"/>
      <c r="AJ78" s="628"/>
      <c r="AK78" s="629"/>
      <c r="AL78" s="629"/>
      <c r="AM78" s="630"/>
      <c r="AN78" s="631" t="s">
        <v>194</v>
      </c>
      <c r="AO78" s="632"/>
      <c r="AP78" s="632"/>
      <c r="AQ78" s="632"/>
      <c r="AR78" s="633"/>
      <c r="AS78" s="631" t="s">
        <v>15</v>
      </c>
      <c r="AT78" s="632"/>
      <c r="AU78" s="632"/>
      <c r="AV78" s="632"/>
      <c r="AW78" s="632"/>
      <c r="AX78" s="632"/>
      <c r="AY78" s="632"/>
      <c r="AZ78" s="632"/>
      <c r="BA78" s="634"/>
      <c r="BB78" s="142"/>
    </row>
    <row r="79" spans="1:54" s="36" customFormat="1" ht="13.5" customHeight="1" x14ac:dyDescent="0.4">
      <c r="A79" s="36">
        <v>5</v>
      </c>
      <c r="C79" s="122"/>
      <c r="D79" s="65" t="str">
        <f>"　 　　"&amp;IF(ISNA(VLOOKUP(A79,入力シート!$B$133:$BF$133,19,FALSE)),"",VLOOKUP(A79,入力シート!$B$133:$BF$133,19,FALSE))&amp;" "&amp;IF(ISNA(VLOOKUP('別紙（1-1）'!A64,入力シート!$B$133:$BA$133,23,FALSE)),"",VLOOKUP('別紙（1-1）'!A64,入力シート!$B$133:$BA$133,23,FALSE))</f>
        <v xml:space="preserve">　 　　看護師長 </v>
      </c>
      <c r="E79" s="65"/>
      <c r="F79" s="65"/>
      <c r="G79" s="65"/>
      <c r="H79" s="65"/>
      <c r="I79" s="65"/>
      <c r="J79" s="65"/>
      <c r="K79" s="65"/>
      <c r="L79" s="123"/>
      <c r="M79" s="625">
        <f>IF(ISNA(VLOOKUP(A79,入力シート!$B$133:$AU$133,31,FALSE)),"",VLOOKUP(A79,入力シート!$B$133:$AU$133,31,FALSE))</f>
        <v>3000</v>
      </c>
      <c r="N79" s="626"/>
      <c r="O79" s="626"/>
      <c r="P79" s="627"/>
      <c r="Q79" s="625">
        <f>IF(ISNA(VLOOKUP(A79,入力シート!$B$133:$AU$133,31,FALSE)),"",VLOOKUP(A79,入力シート!$B$133:$AU$133,31,FALSE))</f>
        <v>3000</v>
      </c>
      <c r="R79" s="626"/>
      <c r="S79" s="626"/>
      <c r="T79" s="626"/>
      <c r="U79" s="173" t="str">
        <f t="shared" si="67"/>
        <v>-</v>
      </c>
      <c r="V79" s="626">
        <f>IF(ISNA(VLOOKUP(A79,入力シート!$B$133:$BO$133,63,FALSE)),"",VLOOKUP(A79,入力シート!$B$133:$BO$133,63,FALSE))</f>
        <v>100</v>
      </c>
      <c r="W79" s="627"/>
      <c r="X79" s="625">
        <f>M79-AB79</f>
        <v>2900</v>
      </c>
      <c r="Y79" s="626"/>
      <c r="Z79" s="626"/>
      <c r="AA79" s="627"/>
      <c r="AB79" s="625">
        <f>入力シート!BL133</f>
        <v>100</v>
      </c>
      <c r="AC79" s="626"/>
      <c r="AD79" s="626"/>
      <c r="AE79" s="627"/>
      <c r="AF79" s="587"/>
      <c r="AG79" s="588"/>
      <c r="AH79" s="588"/>
      <c r="AI79" s="589"/>
      <c r="AJ79" s="628">
        <f>IF(ISNA(VLOOKUP(A79,入力シート!$B$133:$AU$133,13,FALSE)),"",VLOOKUP(A79,入力シート!$B$133:$AU$133,13,FALSE))</f>
        <v>44443</v>
      </c>
      <c r="AK79" s="629"/>
      <c r="AL79" s="629"/>
      <c r="AM79" s="630"/>
      <c r="AN79" s="631" t="str">
        <f>IF(ISNA(VLOOKUP(A79,入力シート!$B$133:$BG$133,47,FALSE)),"",VLOOKUP(A79,入力シート!$B$133:$BG$133,47,FALSE))</f>
        <v>岡山療護センター</v>
      </c>
      <c r="AO79" s="632"/>
      <c r="AP79" s="632"/>
      <c r="AQ79" s="632"/>
      <c r="AR79" s="633"/>
      <c r="AS79" s="631" t="str">
        <f>IF(ISNA(VLOOKUP(A79,入力シート!$B$133:$BG$133,51,FALSE)),"",VLOOKUP(A79,入力シート!$B$133:$BG$133,51,FALSE))</f>
        <v>岡山県岡山市北区西古松2-8-35</v>
      </c>
      <c r="AT79" s="632"/>
      <c r="AU79" s="632"/>
      <c r="AV79" s="632"/>
      <c r="AW79" s="632"/>
      <c r="AX79" s="632"/>
      <c r="AY79" s="632"/>
      <c r="AZ79" s="632"/>
      <c r="BA79" s="634"/>
      <c r="BB79" s="142"/>
    </row>
    <row r="80" spans="1:54" s="36" customFormat="1" ht="13.5" customHeight="1" x14ac:dyDescent="0.4">
      <c r="A80" s="36">
        <v>6</v>
      </c>
      <c r="C80" s="122"/>
      <c r="D80" s="65" t="str">
        <f>"　 　　"&amp;IF(ISNA(VLOOKUP(A80,入力シート!$B$134:$BF$134,19,FALSE)),"",VLOOKUP(A80,入力シート!$B$134:$BF$134,19,FALSE))&amp;" "&amp;IF(ISNA(VLOOKUP('別紙（1-1）'!A65,入力シート!$B$134:$BA$134,23,FALSE)),"",VLOOKUP('別紙（1-1）'!A65,入力シート!$B$134:$BA$134,23,FALSE))</f>
        <v xml:space="preserve">　 　　看護師 </v>
      </c>
      <c r="E80" s="65"/>
      <c r="F80" s="65"/>
      <c r="G80" s="65"/>
      <c r="H80" s="65"/>
      <c r="I80" s="65"/>
      <c r="J80" s="65"/>
      <c r="K80" s="65"/>
      <c r="L80" s="123"/>
      <c r="M80" s="625">
        <f>IF(ISNA(VLOOKUP(A80,入力シート!$B$134:$AU$134,31,FALSE)),"",VLOOKUP(A80,入力シート!$B$134:$AU$134,31,FALSE))</f>
        <v>500</v>
      </c>
      <c r="N80" s="626"/>
      <c r="O80" s="626"/>
      <c r="P80" s="627"/>
      <c r="Q80" s="625">
        <f>IF(ISNA(VLOOKUP(A80,入力シート!$B$134:$AU$134,31,FALSE)),"",VLOOKUP(A80,入力シート!$B$134:$AU$134,31,FALSE))</f>
        <v>500</v>
      </c>
      <c r="R80" s="626"/>
      <c r="S80" s="626"/>
      <c r="T80" s="626"/>
      <c r="U80" s="173" t="str">
        <f t="shared" si="67"/>
        <v>-</v>
      </c>
      <c r="V80" s="626">
        <f>IF(ISNA(VLOOKUP(A80,入力シート!$B$134:$BO$134,63,FALSE)),"",VLOOKUP(A80,入力シート!$B$134:$BO$134,63,FALSE))</f>
        <v>100</v>
      </c>
      <c r="W80" s="627"/>
      <c r="X80" s="625">
        <f t="shared" ref="X80:X81" si="68">M80-AB80</f>
        <v>400</v>
      </c>
      <c r="Y80" s="626"/>
      <c r="Z80" s="626"/>
      <c r="AA80" s="627"/>
      <c r="AB80" s="625">
        <f>入力シート!BL134</f>
        <v>100</v>
      </c>
      <c r="AC80" s="626"/>
      <c r="AD80" s="626"/>
      <c r="AE80" s="627"/>
      <c r="AF80" s="587"/>
      <c r="AG80" s="588"/>
      <c r="AH80" s="588"/>
      <c r="AI80" s="589"/>
      <c r="AJ80" s="628">
        <f>IF(ISNA(VLOOKUP(A80,入力シート!$B$134:$AU$134,13,FALSE)),"",VLOOKUP(A80,入力シート!$B$134:$AU$134,13,FALSE))</f>
        <v>44443</v>
      </c>
      <c r="AK80" s="629"/>
      <c r="AL80" s="629"/>
      <c r="AM80" s="630"/>
      <c r="AN80" s="631">
        <f>IF(ISNA(VLOOKUP(A80,入力シート!$B$134:$BG$134,47,FALSE)),"",VLOOKUP(A80,入力シート!$B$134:$BG$134,47,FALSE))</f>
        <v>0</v>
      </c>
      <c r="AO80" s="632"/>
      <c r="AP80" s="632"/>
      <c r="AQ80" s="632"/>
      <c r="AR80" s="633"/>
      <c r="AS80" s="631">
        <f>IF(ISNA(VLOOKUP(A80,入力シート!$B$134:$BG$134,51,FALSE)),"",VLOOKUP(A80,入力シート!$B$134:$BG$134,51,FALSE))</f>
        <v>0</v>
      </c>
      <c r="AT80" s="632"/>
      <c r="AU80" s="632"/>
      <c r="AV80" s="632"/>
      <c r="AW80" s="632"/>
      <c r="AX80" s="632"/>
      <c r="AY80" s="632"/>
      <c r="AZ80" s="632"/>
      <c r="BA80" s="634"/>
      <c r="BB80" s="142"/>
    </row>
    <row r="81" spans="1:54" s="36" customFormat="1" ht="13.5" customHeight="1" x14ac:dyDescent="0.4">
      <c r="A81" s="36">
        <v>7</v>
      </c>
      <c r="C81" s="122"/>
      <c r="D81" s="65" t="str">
        <f>"　 　　"&amp;IF(ISNA(VLOOKUP(A81,入力シート!$B$135:$BF$135,19,FALSE)),"",VLOOKUP(A81,入力シート!$B$135:$BF$135,19,FALSE))&amp;" "&amp;IF(ISNA(VLOOKUP('別紙（1-1）'!A66,入力シート!$B$135:$BA$135,23,FALSE)),"",VLOOKUP('別紙（1-1）'!A66,入力シート!$B$135:$BA$135,23,FALSE))</f>
        <v xml:space="preserve">　 　　理学療法士 </v>
      </c>
      <c r="E81" s="65"/>
      <c r="F81" s="65"/>
      <c r="G81" s="65"/>
      <c r="H81" s="65"/>
      <c r="I81" s="65"/>
      <c r="J81" s="65"/>
      <c r="K81" s="65"/>
      <c r="L81" s="123"/>
      <c r="M81" s="625">
        <f>IF(ISNA(VLOOKUP(A81,入力シート!$B$135:$AU$135,31,FALSE)),"",VLOOKUP(A81,入力シート!$B$135:$AU$135,31,FALSE))</f>
        <v>40</v>
      </c>
      <c r="N81" s="626"/>
      <c r="O81" s="626"/>
      <c r="P81" s="627"/>
      <c r="Q81" s="625">
        <f>IF(ISNA(VLOOKUP(A81,入力シート!$B$135:$AU$135,31,FALSE)),"",VLOOKUP(A81,入力シート!$B$135:$AU$135,31,FALSE))</f>
        <v>40</v>
      </c>
      <c r="R81" s="626"/>
      <c r="S81" s="626"/>
      <c r="T81" s="626"/>
      <c r="U81" s="173" t="str">
        <f t="shared" si="67"/>
        <v>-</v>
      </c>
      <c r="V81" s="626">
        <f>IF(ISNA(VLOOKUP(A81,入力シート!$B$135:$BO$135,63,FALSE)),"",VLOOKUP(A81,入力シート!$B$135:$BO$135,63,FALSE))</f>
        <v>10</v>
      </c>
      <c r="W81" s="627"/>
      <c r="X81" s="625">
        <f t="shared" si="68"/>
        <v>30</v>
      </c>
      <c r="Y81" s="626"/>
      <c r="Z81" s="626"/>
      <c r="AA81" s="627"/>
      <c r="AB81" s="625">
        <f>入力シート!BL135</f>
        <v>10</v>
      </c>
      <c r="AC81" s="626"/>
      <c r="AD81" s="626"/>
      <c r="AE81" s="627"/>
      <c r="AF81" s="587"/>
      <c r="AG81" s="588"/>
      <c r="AH81" s="588"/>
      <c r="AI81" s="589"/>
      <c r="AJ81" s="628">
        <f>IF(ISNA(VLOOKUP(A81,入力シート!$B$135:$BF$135,13,FALSE)),"",VLOOKUP(A81,入力シート!$B$135:$BF$135,13,FALSE))</f>
        <v>44443</v>
      </c>
      <c r="AK81" s="629"/>
      <c r="AL81" s="629"/>
      <c r="AM81" s="630"/>
      <c r="AN81" s="631">
        <f>IF(ISNA(VLOOKUP(A81,入力シート!$B$135:$BG$135,47,FALSE)),"",VLOOKUP(A81,入力シート!$B$135:$BG$135,47,FALSE))</f>
        <v>0</v>
      </c>
      <c r="AO81" s="632"/>
      <c r="AP81" s="632"/>
      <c r="AQ81" s="632"/>
      <c r="AR81" s="633"/>
      <c r="AS81" s="631">
        <f>IF(ISNA(VLOOKUP(A81,入力シート!$B$135:$BG$135,51,FALSE)),"",VLOOKUP(A81,入力シート!$B$135:$BG$135,51,FALSE))</f>
        <v>0</v>
      </c>
      <c r="AT81" s="632"/>
      <c r="AU81" s="632"/>
      <c r="AV81" s="632"/>
      <c r="AW81" s="632"/>
      <c r="AX81" s="632"/>
      <c r="AY81" s="632"/>
      <c r="AZ81" s="632"/>
      <c r="BA81" s="634"/>
      <c r="BB81" s="142"/>
    </row>
    <row r="82" spans="1:54" s="36" customFormat="1" ht="13.5" customHeight="1" x14ac:dyDescent="0.4">
      <c r="C82" s="39"/>
      <c r="D82" s="45"/>
      <c r="E82" s="45"/>
      <c r="F82" s="45"/>
      <c r="G82" s="45"/>
      <c r="H82" s="45"/>
      <c r="I82" s="45"/>
      <c r="J82" s="45"/>
      <c r="K82" s="45"/>
      <c r="L82" s="50"/>
      <c r="M82" s="51"/>
      <c r="N82" s="53"/>
      <c r="O82" s="53"/>
      <c r="P82" s="54"/>
      <c r="Q82" s="58"/>
      <c r="R82" s="63"/>
      <c r="S82" s="63"/>
      <c r="T82" s="63"/>
      <c r="U82" s="173"/>
      <c r="V82" s="63"/>
      <c r="W82" s="73"/>
      <c r="X82" s="58"/>
      <c r="Y82" s="63"/>
      <c r="Z82" s="63"/>
      <c r="AA82" s="73"/>
      <c r="AB82" s="104"/>
      <c r="AC82" s="66"/>
      <c r="AD82" s="66"/>
      <c r="AE82" s="107"/>
      <c r="AF82" s="587"/>
      <c r="AG82" s="588"/>
      <c r="AH82" s="588"/>
      <c r="AI82" s="589"/>
      <c r="AJ82" s="82"/>
      <c r="AK82" s="85"/>
      <c r="AL82" s="85"/>
      <c r="AM82" s="87"/>
      <c r="AN82" s="88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90"/>
    </row>
    <row r="83" spans="1:54" s="36" customFormat="1" ht="13.5" customHeight="1" x14ac:dyDescent="0.4">
      <c r="C83" s="39"/>
      <c r="D83" s="44"/>
      <c r="E83" s="44"/>
      <c r="F83" s="44"/>
      <c r="G83" s="44"/>
      <c r="H83" s="44"/>
      <c r="I83" s="44"/>
      <c r="J83" s="44"/>
      <c r="K83" s="44"/>
      <c r="L83" s="49"/>
      <c r="M83" s="51"/>
      <c r="N83" s="53"/>
      <c r="O83" s="53"/>
      <c r="P83" s="54"/>
      <c r="Q83" s="58"/>
      <c r="R83" s="63"/>
      <c r="S83" s="63"/>
      <c r="T83" s="63"/>
      <c r="U83" s="66"/>
      <c r="V83" s="67"/>
      <c r="W83" s="68"/>
      <c r="X83" s="58"/>
      <c r="Y83" s="63"/>
      <c r="Z83" s="63"/>
      <c r="AA83" s="73"/>
      <c r="AB83" s="76"/>
      <c r="AC83" s="78"/>
      <c r="AD83" s="78"/>
      <c r="AE83" s="81"/>
      <c r="AF83" s="587"/>
      <c r="AG83" s="588"/>
      <c r="AH83" s="588"/>
      <c r="AI83" s="589"/>
      <c r="AJ83" s="83"/>
      <c r="AK83" s="85"/>
      <c r="AL83" s="85"/>
      <c r="AM83" s="87"/>
      <c r="AN83" s="88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90"/>
    </row>
    <row r="84" spans="1:54" s="36" customFormat="1" ht="13.5" customHeight="1" x14ac:dyDescent="0.4">
      <c r="C84" s="456" t="s">
        <v>79</v>
      </c>
      <c r="D84" s="457"/>
      <c r="E84" s="457"/>
      <c r="F84" s="457"/>
      <c r="G84" s="457"/>
      <c r="H84" s="457"/>
      <c r="I84" s="457"/>
      <c r="J84" s="457"/>
      <c r="K84" s="457"/>
      <c r="L84" s="458"/>
      <c r="M84" s="459">
        <f>SUM(M51:P83)</f>
        <v>170178</v>
      </c>
      <c r="N84" s="460"/>
      <c r="O84" s="460"/>
      <c r="P84" s="461"/>
      <c r="Q84" s="462"/>
      <c r="R84" s="463"/>
      <c r="S84" s="463"/>
      <c r="T84" s="463"/>
      <c r="U84" s="463"/>
      <c r="V84" s="463"/>
      <c r="W84" s="464"/>
      <c r="X84" s="465">
        <f>SUM(X78+X67+X60+X72+X55)</f>
        <v>157378</v>
      </c>
      <c r="Y84" s="466"/>
      <c r="Z84" s="466"/>
      <c r="AA84" s="467"/>
      <c r="AB84" s="608">
        <f>SUM(AB8:AE83)</f>
        <v>12800</v>
      </c>
      <c r="AC84" s="469"/>
      <c r="AD84" s="469"/>
      <c r="AE84" s="470"/>
      <c r="AF84" s="468">
        <f>入力シート!T13</f>
        <v>0</v>
      </c>
      <c r="AG84" s="469"/>
      <c r="AH84" s="469"/>
      <c r="AI84" s="470"/>
      <c r="AJ84" s="471"/>
      <c r="AK84" s="469"/>
      <c r="AL84" s="469"/>
      <c r="AM84" s="470"/>
      <c r="AN84" s="472"/>
      <c r="AO84" s="473"/>
      <c r="AP84" s="473"/>
      <c r="AQ84" s="473"/>
      <c r="AR84" s="473"/>
      <c r="AS84" s="473"/>
      <c r="AT84" s="473"/>
      <c r="AU84" s="473"/>
      <c r="AV84" s="473"/>
      <c r="AW84" s="473"/>
      <c r="AX84" s="473"/>
      <c r="AY84" s="473"/>
      <c r="AZ84" s="473"/>
      <c r="BA84" s="474"/>
    </row>
    <row r="85" spans="1:54" s="36" customFormat="1" ht="4.5" customHeight="1" x14ac:dyDescent="0.4">
      <c r="C85" s="40"/>
      <c r="D85" s="40"/>
      <c r="E85" s="40"/>
      <c r="F85" s="40"/>
      <c r="G85" s="40"/>
      <c r="H85" s="40"/>
      <c r="I85" s="40"/>
      <c r="J85" s="40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</row>
    <row r="86" spans="1:54" s="35" customFormat="1" ht="15" customHeight="1" x14ac:dyDescent="0.4">
      <c r="B86" s="38" t="s">
        <v>213</v>
      </c>
    </row>
    <row r="87" spans="1:54" s="35" customFormat="1" ht="4.5" customHeight="1" x14ac:dyDescent="0.4">
      <c r="B87" s="34"/>
    </row>
    <row r="88" spans="1:54" s="37" customFormat="1" ht="15" customHeight="1" x14ac:dyDescent="0.4">
      <c r="C88" s="527" t="s">
        <v>82</v>
      </c>
      <c r="D88" s="528"/>
      <c r="E88" s="528"/>
      <c r="F88" s="528"/>
      <c r="G88" s="528"/>
      <c r="H88" s="528"/>
      <c r="I88" s="528"/>
      <c r="J88" s="528"/>
      <c r="K88" s="528"/>
      <c r="L88" s="528"/>
      <c r="M88" s="528"/>
      <c r="N88" s="528"/>
      <c r="O88" s="528"/>
      <c r="P88" s="528"/>
      <c r="Q88" s="528"/>
      <c r="R88" s="528"/>
      <c r="S88" s="528"/>
      <c r="T88" s="528"/>
      <c r="U88" s="528"/>
      <c r="V88" s="528"/>
      <c r="W88" s="529"/>
      <c r="X88" s="527" t="s">
        <v>83</v>
      </c>
      <c r="Y88" s="528"/>
      <c r="Z88" s="528"/>
      <c r="AA88" s="528"/>
      <c r="AB88" s="528"/>
      <c r="AC88" s="528"/>
      <c r="AD88" s="528"/>
      <c r="AE88" s="528"/>
      <c r="AF88" s="528"/>
      <c r="AG88" s="528"/>
      <c r="AH88" s="528"/>
      <c r="AI88" s="528"/>
      <c r="AJ88" s="528"/>
      <c r="AK88" s="528"/>
      <c r="AL88" s="528"/>
      <c r="AM88" s="528"/>
      <c r="AN88" s="528"/>
      <c r="AO88" s="528"/>
      <c r="AP88" s="528"/>
      <c r="AQ88" s="528"/>
      <c r="AR88" s="529"/>
      <c r="AS88" s="527" t="s">
        <v>84</v>
      </c>
      <c r="AT88" s="528"/>
      <c r="AU88" s="528"/>
      <c r="AV88" s="528"/>
      <c r="AW88" s="528"/>
      <c r="AX88" s="528"/>
      <c r="AY88" s="528"/>
      <c r="AZ88" s="528"/>
      <c r="BA88" s="529"/>
    </row>
    <row r="89" spans="1:54" s="37" customFormat="1" ht="15" customHeight="1" x14ac:dyDescent="0.4">
      <c r="C89" s="530" t="s">
        <v>85</v>
      </c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2"/>
      <c r="Q89" s="531" t="s">
        <v>86</v>
      </c>
      <c r="R89" s="531"/>
      <c r="S89" s="531"/>
      <c r="T89" s="531"/>
      <c r="U89" s="531"/>
      <c r="V89" s="531"/>
      <c r="W89" s="533"/>
      <c r="X89" s="530" t="s">
        <v>85</v>
      </c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  <c r="AJ89" s="531"/>
      <c r="AK89" s="532"/>
      <c r="AL89" s="652" t="s">
        <v>86</v>
      </c>
      <c r="AM89" s="531"/>
      <c r="AN89" s="531"/>
      <c r="AO89" s="531"/>
      <c r="AP89" s="531"/>
      <c r="AQ89" s="531"/>
      <c r="AR89" s="533"/>
      <c r="AS89" s="592"/>
      <c r="AT89" s="593"/>
      <c r="AU89" s="593"/>
      <c r="AV89" s="593"/>
      <c r="AW89" s="593"/>
      <c r="AX89" s="593"/>
      <c r="AY89" s="593"/>
      <c r="AZ89" s="593"/>
      <c r="BA89" s="594"/>
    </row>
    <row r="90" spans="1:54" s="37" customFormat="1" ht="15" customHeight="1" x14ac:dyDescent="0.4">
      <c r="C90" s="518" t="s">
        <v>87</v>
      </c>
      <c r="D90" s="519"/>
      <c r="E90" s="519"/>
      <c r="F90" s="519"/>
      <c r="G90" s="519"/>
      <c r="H90" s="519"/>
      <c r="I90" s="519"/>
      <c r="J90" s="519"/>
      <c r="K90" s="519"/>
      <c r="L90" s="519"/>
      <c r="M90" s="519"/>
      <c r="N90" s="519"/>
      <c r="O90" s="519"/>
      <c r="P90" s="520"/>
      <c r="Q90" s="516">
        <f>X50+X84</f>
        <v>1157378</v>
      </c>
      <c r="R90" s="516"/>
      <c r="S90" s="516"/>
      <c r="T90" s="516"/>
      <c r="U90" s="516"/>
      <c r="V90" s="516"/>
      <c r="W90" s="517"/>
      <c r="X90" s="518" t="s">
        <v>62</v>
      </c>
      <c r="Y90" s="519"/>
      <c r="Z90" s="519"/>
      <c r="AA90" s="519"/>
      <c r="AB90" s="519"/>
      <c r="AC90" s="519"/>
      <c r="AD90" s="519"/>
      <c r="AE90" s="519"/>
      <c r="AF90" s="519"/>
      <c r="AG90" s="519"/>
      <c r="AH90" s="519"/>
      <c r="AI90" s="519"/>
      <c r="AJ90" s="519"/>
      <c r="AK90" s="520"/>
      <c r="AL90" s="635">
        <f>X50</f>
        <v>1000000</v>
      </c>
      <c r="AM90" s="636"/>
      <c r="AN90" s="636"/>
      <c r="AO90" s="636"/>
      <c r="AP90" s="636"/>
      <c r="AQ90" s="636"/>
      <c r="AR90" s="637"/>
      <c r="AS90" s="595"/>
      <c r="AT90" s="596"/>
      <c r="AU90" s="596"/>
      <c r="AV90" s="596"/>
      <c r="AW90" s="596"/>
      <c r="AX90" s="596"/>
      <c r="AY90" s="596"/>
      <c r="AZ90" s="596"/>
      <c r="BA90" s="597"/>
    </row>
    <row r="91" spans="1:54" ht="15" customHeight="1" x14ac:dyDescent="0.4">
      <c r="C91" s="518" t="s">
        <v>89</v>
      </c>
      <c r="D91" s="519"/>
      <c r="E91" s="519"/>
      <c r="F91" s="519"/>
      <c r="G91" s="519"/>
      <c r="H91" s="519"/>
      <c r="I91" s="519"/>
      <c r="J91" s="519"/>
      <c r="K91" s="519"/>
      <c r="L91" s="519"/>
      <c r="M91" s="519"/>
      <c r="N91" s="519"/>
      <c r="O91" s="519"/>
      <c r="P91" s="520"/>
      <c r="Q91" s="638">
        <f>AB84+AB50</f>
        <v>12800</v>
      </c>
      <c r="R91" s="516"/>
      <c r="S91" s="516"/>
      <c r="T91" s="516"/>
      <c r="U91" s="516"/>
      <c r="V91" s="516"/>
      <c r="W91" s="517"/>
      <c r="X91" s="518" t="s">
        <v>219</v>
      </c>
      <c r="Y91" s="519"/>
      <c r="Z91" s="519"/>
      <c r="AA91" s="519"/>
      <c r="AB91" s="519"/>
      <c r="AC91" s="519"/>
      <c r="AD91" s="519"/>
      <c r="AE91" s="519"/>
      <c r="AF91" s="519"/>
      <c r="AG91" s="519"/>
      <c r="AH91" s="519"/>
      <c r="AI91" s="519"/>
      <c r="AJ91" s="519"/>
      <c r="AK91" s="520"/>
      <c r="AL91" s="639">
        <f>M84</f>
        <v>170178</v>
      </c>
      <c r="AM91" s="516"/>
      <c r="AN91" s="516"/>
      <c r="AO91" s="516"/>
      <c r="AP91" s="516"/>
      <c r="AQ91" s="516"/>
      <c r="AR91" s="517"/>
      <c r="AS91" s="595"/>
      <c r="AT91" s="596"/>
      <c r="AU91" s="596"/>
      <c r="AV91" s="596"/>
      <c r="AW91" s="596"/>
      <c r="AX91" s="596"/>
      <c r="AY91" s="596"/>
      <c r="AZ91" s="596"/>
      <c r="BA91" s="597"/>
      <c r="BB91" s="93"/>
    </row>
    <row r="92" spans="1:54" ht="15" customHeight="1" x14ac:dyDescent="0.4">
      <c r="C92" s="603" t="s">
        <v>11</v>
      </c>
      <c r="D92" s="604"/>
      <c r="E92" s="604"/>
      <c r="F92" s="604"/>
      <c r="G92" s="604"/>
      <c r="H92" s="604"/>
      <c r="I92" s="604"/>
      <c r="J92" s="604"/>
      <c r="K92" s="604"/>
      <c r="L92" s="604"/>
      <c r="M92" s="604"/>
      <c r="N92" s="604"/>
      <c r="O92" s="604"/>
      <c r="P92" s="605"/>
      <c r="Q92" s="606">
        <f>AF84</f>
        <v>0</v>
      </c>
      <c r="R92" s="606"/>
      <c r="S92" s="606"/>
      <c r="T92" s="606"/>
      <c r="U92" s="606"/>
      <c r="V92" s="606"/>
      <c r="W92" s="607"/>
      <c r="X92" s="603"/>
      <c r="Y92" s="604"/>
      <c r="Z92" s="604"/>
      <c r="AA92" s="604"/>
      <c r="AB92" s="604"/>
      <c r="AC92" s="604"/>
      <c r="AD92" s="604"/>
      <c r="AE92" s="604"/>
      <c r="AF92" s="604"/>
      <c r="AG92" s="604"/>
      <c r="AH92" s="604"/>
      <c r="AI92" s="604"/>
      <c r="AJ92" s="604"/>
      <c r="AK92" s="605"/>
      <c r="AL92" s="62"/>
      <c r="AM92" s="62"/>
      <c r="AN92" s="62"/>
      <c r="AO92" s="62"/>
      <c r="AP92" s="62"/>
      <c r="AQ92" s="62"/>
      <c r="AR92" s="70"/>
      <c r="AS92" s="646"/>
      <c r="AT92" s="647"/>
      <c r="AU92" s="647"/>
      <c r="AV92" s="647"/>
      <c r="AW92" s="647"/>
      <c r="AX92" s="647"/>
      <c r="AY92" s="647"/>
      <c r="AZ92" s="647"/>
      <c r="BA92" s="648"/>
      <c r="BB92" s="93"/>
    </row>
    <row r="93" spans="1:54" ht="15" customHeight="1" x14ac:dyDescent="0.4">
      <c r="C93" s="574" t="s">
        <v>90</v>
      </c>
      <c r="D93" s="575"/>
      <c r="E93" s="575"/>
      <c r="F93" s="575"/>
      <c r="G93" s="575"/>
      <c r="H93" s="575"/>
      <c r="I93" s="575"/>
      <c r="J93" s="575"/>
      <c r="K93" s="575"/>
      <c r="L93" s="575"/>
      <c r="M93" s="575"/>
      <c r="N93" s="575"/>
      <c r="O93" s="575"/>
      <c r="P93" s="576"/>
      <c r="Q93" s="577">
        <f>Q90+Q91+Q92</f>
        <v>1170178</v>
      </c>
      <c r="R93" s="577"/>
      <c r="S93" s="577"/>
      <c r="T93" s="577"/>
      <c r="U93" s="577"/>
      <c r="V93" s="577"/>
      <c r="W93" s="578"/>
      <c r="X93" s="574" t="s">
        <v>91</v>
      </c>
      <c r="Y93" s="575"/>
      <c r="Z93" s="575"/>
      <c r="AA93" s="575"/>
      <c r="AB93" s="575"/>
      <c r="AC93" s="575"/>
      <c r="AD93" s="575"/>
      <c r="AE93" s="575"/>
      <c r="AF93" s="575"/>
      <c r="AG93" s="575"/>
      <c r="AH93" s="575"/>
      <c r="AI93" s="575"/>
      <c r="AJ93" s="575"/>
      <c r="AK93" s="576"/>
      <c r="AL93" s="649">
        <f>SUM(AL90:AR92)</f>
        <v>1170178</v>
      </c>
      <c r="AM93" s="650"/>
      <c r="AN93" s="650"/>
      <c r="AO93" s="650"/>
      <c r="AP93" s="650"/>
      <c r="AQ93" s="650"/>
      <c r="AR93" s="651"/>
      <c r="AS93" s="582">
        <f>Q93-AL93</f>
        <v>0</v>
      </c>
      <c r="AT93" s="582"/>
      <c r="AU93" s="582"/>
      <c r="AV93" s="582"/>
      <c r="AW93" s="582"/>
      <c r="AX93" s="582"/>
      <c r="AY93" s="582"/>
      <c r="AZ93" s="582"/>
      <c r="BA93" s="583"/>
      <c r="BB93" s="93"/>
    </row>
    <row r="94" spans="1:54" s="36" customFormat="1" ht="5.25" customHeight="1" x14ac:dyDescent="0.4">
      <c r="C94" s="40"/>
      <c r="D94" s="40"/>
      <c r="E94" s="40"/>
      <c r="F94" s="40"/>
      <c r="G94" s="40"/>
      <c r="H94" s="40"/>
      <c r="I94" s="40"/>
      <c r="J94" s="40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</row>
  </sheetData>
  <mergeCells count="356">
    <mergeCell ref="AN77:BA77"/>
    <mergeCell ref="X72:AA72"/>
    <mergeCell ref="X67:AA67"/>
    <mergeCell ref="X55:AA55"/>
    <mergeCell ref="AJ39:AL39"/>
    <mergeCell ref="AK40:AM40"/>
    <mergeCell ref="AJ41:AL41"/>
    <mergeCell ref="AK42:AM42"/>
    <mergeCell ref="AJ43:AL43"/>
    <mergeCell ref="AK44:AM44"/>
    <mergeCell ref="AJ45:AL45"/>
    <mergeCell ref="AK46:AM46"/>
    <mergeCell ref="AJ47:AL47"/>
    <mergeCell ref="X47:AA48"/>
    <mergeCell ref="X60:AA60"/>
    <mergeCell ref="AJ60:AM60"/>
    <mergeCell ref="AN60:AR60"/>
    <mergeCell ref="AS60:BA60"/>
    <mergeCell ref="AN50:BA50"/>
    <mergeCell ref="AJ31:AL31"/>
    <mergeCell ref="AK32:AM32"/>
    <mergeCell ref="AJ33:AL33"/>
    <mergeCell ref="AK34:AM34"/>
    <mergeCell ref="AJ35:AL35"/>
    <mergeCell ref="AK36:AM36"/>
    <mergeCell ref="AJ37:AL37"/>
    <mergeCell ref="AK38:AM38"/>
    <mergeCell ref="AK48:AM48"/>
    <mergeCell ref="AK22:AM22"/>
    <mergeCell ref="AJ23:AL23"/>
    <mergeCell ref="AK24:AM24"/>
    <mergeCell ref="AJ25:AL25"/>
    <mergeCell ref="AK26:AM26"/>
    <mergeCell ref="AJ27:AL27"/>
    <mergeCell ref="AK28:AM28"/>
    <mergeCell ref="AJ29:AL29"/>
    <mergeCell ref="AK30:AM30"/>
    <mergeCell ref="AN33:BA34"/>
    <mergeCell ref="AN35:BA36"/>
    <mergeCell ref="AN37:BA38"/>
    <mergeCell ref="AN39:BA40"/>
    <mergeCell ref="AN41:BA42"/>
    <mergeCell ref="AN43:BA44"/>
    <mergeCell ref="AN45:BA46"/>
    <mergeCell ref="AN47:BA48"/>
    <mergeCell ref="AJ15:AL15"/>
    <mergeCell ref="AK16:AM16"/>
    <mergeCell ref="AJ17:AL17"/>
    <mergeCell ref="AK18:AM18"/>
    <mergeCell ref="AJ19:AL19"/>
    <mergeCell ref="AK20:AM20"/>
    <mergeCell ref="AN15:BA16"/>
    <mergeCell ref="AN17:BA18"/>
    <mergeCell ref="AN19:BA20"/>
    <mergeCell ref="AN21:BA22"/>
    <mergeCell ref="AN23:BA24"/>
    <mergeCell ref="AN25:BA26"/>
    <mergeCell ref="AN27:BA28"/>
    <mergeCell ref="AN29:BA30"/>
    <mergeCell ref="AN31:BA32"/>
    <mergeCell ref="AJ21:AL21"/>
    <mergeCell ref="V33:W34"/>
    <mergeCell ref="V35:W36"/>
    <mergeCell ref="V37:W38"/>
    <mergeCell ref="V39:W40"/>
    <mergeCell ref="V41:W42"/>
    <mergeCell ref="V43:W44"/>
    <mergeCell ref="V45:W46"/>
    <mergeCell ref="V47:W48"/>
    <mergeCell ref="X15:AA16"/>
    <mergeCell ref="X17:AA18"/>
    <mergeCell ref="X19:AA20"/>
    <mergeCell ref="X21:AA22"/>
    <mergeCell ref="X23:AA24"/>
    <mergeCell ref="X25:AA26"/>
    <mergeCell ref="X27:AA28"/>
    <mergeCell ref="X29:AA30"/>
    <mergeCell ref="X31:AA32"/>
    <mergeCell ref="X33:AA34"/>
    <mergeCell ref="X35:AA36"/>
    <mergeCell ref="X37:AA38"/>
    <mergeCell ref="X39:AA40"/>
    <mergeCell ref="X41:AA42"/>
    <mergeCell ref="X43:AA44"/>
    <mergeCell ref="X45:AA46"/>
    <mergeCell ref="V15:W16"/>
    <mergeCell ref="V17:W18"/>
    <mergeCell ref="V19:W20"/>
    <mergeCell ref="V21:W22"/>
    <mergeCell ref="V23:W24"/>
    <mergeCell ref="V25:W26"/>
    <mergeCell ref="V27:W28"/>
    <mergeCell ref="V29:W30"/>
    <mergeCell ref="V31:W32"/>
    <mergeCell ref="Q47:T48"/>
    <mergeCell ref="U15:U16"/>
    <mergeCell ref="U17:U18"/>
    <mergeCell ref="U19:U20"/>
    <mergeCell ref="U21:U22"/>
    <mergeCell ref="U23:U24"/>
    <mergeCell ref="U25:U26"/>
    <mergeCell ref="U27:U28"/>
    <mergeCell ref="U29:U30"/>
    <mergeCell ref="U31:U32"/>
    <mergeCell ref="U33:U34"/>
    <mergeCell ref="U35:U36"/>
    <mergeCell ref="U37:U38"/>
    <mergeCell ref="U39:U40"/>
    <mergeCell ref="U41:U42"/>
    <mergeCell ref="U43:U44"/>
    <mergeCell ref="U45:U46"/>
    <mergeCell ref="U47:U48"/>
    <mergeCell ref="M33:P34"/>
    <mergeCell ref="M35:P36"/>
    <mergeCell ref="M37:P38"/>
    <mergeCell ref="M39:P40"/>
    <mergeCell ref="M41:P42"/>
    <mergeCell ref="M43:P44"/>
    <mergeCell ref="M45:P46"/>
    <mergeCell ref="M47:P48"/>
    <mergeCell ref="Q15:T16"/>
    <mergeCell ref="Q17:T18"/>
    <mergeCell ref="Q19:T20"/>
    <mergeCell ref="Q21:T22"/>
    <mergeCell ref="Q23:T24"/>
    <mergeCell ref="Q25:T26"/>
    <mergeCell ref="Q27:T28"/>
    <mergeCell ref="Q29:T30"/>
    <mergeCell ref="Q31:T32"/>
    <mergeCell ref="Q33:T34"/>
    <mergeCell ref="Q35:T36"/>
    <mergeCell ref="Q37:T38"/>
    <mergeCell ref="Q39:T40"/>
    <mergeCell ref="Q41:T42"/>
    <mergeCell ref="Q43:T44"/>
    <mergeCell ref="Q45:T46"/>
    <mergeCell ref="M15:P16"/>
    <mergeCell ref="M17:P18"/>
    <mergeCell ref="M19:P20"/>
    <mergeCell ref="M21:P22"/>
    <mergeCell ref="M23:P24"/>
    <mergeCell ref="M25:P26"/>
    <mergeCell ref="M27:P28"/>
    <mergeCell ref="M29:P30"/>
    <mergeCell ref="M31:P32"/>
    <mergeCell ref="D43:L44"/>
    <mergeCell ref="D45:L46"/>
    <mergeCell ref="D23:L24"/>
    <mergeCell ref="D25:L26"/>
    <mergeCell ref="D27:L28"/>
    <mergeCell ref="D29:L30"/>
    <mergeCell ref="D31:L32"/>
    <mergeCell ref="D33:L34"/>
    <mergeCell ref="D47:L48"/>
    <mergeCell ref="AN13:BA14"/>
    <mergeCell ref="AS89:BA92"/>
    <mergeCell ref="AF8:AI83"/>
    <mergeCell ref="C92:P92"/>
    <mergeCell ref="Q92:W92"/>
    <mergeCell ref="X92:AK92"/>
    <mergeCell ref="C93:P93"/>
    <mergeCell ref="Q93:W93"/>
    <mergeCell ref="X93:AK93"/>
    <mergeCell ref="AL93:AR93"/>
    <mergeCell ref="AS93:BA93"/>
    <mergeCell ref="D11:L12"/>
    <mergeCell ref="M11:P12"/>
    <mergeCell ref="Q11:T12"/>
    <mergeCell ref="U11:U12"/>
    <mergeCell ref="V11:W12"/>
    <mergeCell ref="X11:AA12"/>
    <mergeCell ref="AN11:BA12"/>
    <mergeCell ref="C89:P89"/>
    <mergeCell ref="Q89:W89"/>
    <mergeCell ref="X89:AK89"/>
    <mergeCell ref="AL89:AR89"/>
    <mergeCell ref="C90:P90"/>
    <mergeCell ref="Q90:W90"/>
    <mergeCell ref="D9:L10"/>
    <mergeCell ref="M9:P10"/>
    <mergeCell ref="Q9:T10"/>
    <mergeCell ref="U9:U10"/>
    <mergeCell ref="V9:W10"/>
    <mergeCell ref="X9:AA10"/>
    <mergeCell ref="AN9:BA10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X90:AK90"/>
    <mergeCell ref="AL90:AR90"/>
    <mergeCell ref="C91:P91"/>
    <mergeCell ref="Q91:W91"/>
    <mergeCell ref="X91:AK91"/>
    <mergeCell ref="AL91:AR91"/>
    <mergeCell ref="C84:L84"/>
    <mergeCell ref="M84:P84"/>
    <mergeCell ref="Q84:W84"/>
    <mergeCell ref="X84:AA84"/>
    <mergeCell ref="AB84:AE84"/>
    <mergeCell ref="AF84:AI84"/>
    <mergeCell ref="AJ84:AM84"/>
    <mergeCell ref="AN84:BA84"/>
    <mergeCell ref="C88:W88"/>
    <mergeCell ref="X88:AR88"/>
    <mergeCell ref="AS88:BA88"/>
    <mergeCell ref="M80:P80"/>
    <mergeCell ref="Q80:T80"/>
    <mergeCell ref="V80:W80"/>
    <mergeCell ref="X80:AA80"/>
    <mergeCell ref="AB80:AE80"/>
    <mergeCell ref="AJ80:AM80"/>
    <mergeCell ref="AN80:AR80"/>
    <mergeCell ref="AS80:BA80"/>
    <mergeCell ref="M81:P81"/>
    <mergeCell ref="Q81:T81"/>
    <mergeCell ref="V81:W81"/>
    <mergeCell ref="X81:AA81"/>
    <mergeCell ref="AB81:AE81"/>
    <mergeCell ref="AJ81:AM81"/>
    <mergeCell ref="AN81:AR81"/>
    <mergeCell ref="AS81:BA81"/>
    <mergeCell ref="X78:AA78"/>
    <mergeCell ref="AJ78:AM78"/>
    <mergeCell ref="AN78:AR78"/>
    <mergeCell ref="AS78:BA78"/>
    <mergeCell ref="M79:P79"/>
    <mergeCell ref="Q79:T79"/>
    <mergeCell ref="V79:W79"/>
    <mergeCell ref="X79:AA79"/>
    <mergeCell ref="AB79:AE79"/>
    <mergeCell ref="AJ79:AM79"/>
    <mergeCell ref="AN79:AR79"/>
    <mergeCell ref="AS79:BA79"/>
    <mergeCell ref="M74:P74"/>
    <mergeCell ref="Q74:T74"/>
    <mergeCell ref="V74:W74"/>
    <mergeCell ref="X74:AA74"/>
    <mergeCell ref="AB74:AE74"/>
    <mergeCell ref="AJ74:AM74"/>
    <mergeCell ref="AN74:AR74"/>
    <mergeCell ref="AS74:BA74"/>
    <mergeCell ref="AN71:BA71"/>
    <mergeCell ref="AN72:AR72"/>
    <mergeCell ref="AS72:BA72"/>
    <mergeCell ref="M73:P73"/>
    <mergeCell ref="Q73:T73"/>
    <mergeCell ref="V73:W73"/>
    <mergeCell ref="X73:AA73"/>
    <mergeCell ref="AB73:AE73"/>
    <mergeCell ref="AJ73:AM73"/>
    <mergeCell ref="AN73:AR73"/>
    <mergeCell ref="AS73:BA73"/>
    <mergeCell ref="M68:P68"/>
    <mergeCell ref="Q68:T68"/>
    <mergeCell ref="V68:W68"/>
    <mergeCell ref="X68:AA68"/>
    <mergeCell ref="AB68:AE68"/>
    <mergeCell ref="AJ68:AM68"/>
    <mergeCell ref="AN68:BA68"/>
    <mergeCell ref="M69:P69"/>
    <mergeCell ref="Q69:T69"/>
    <mergeCell ref="V69:W69"/>
    <mergeCell ref="X69:AA69"/>
    <mergeCell ref="AB69:AE69"/>
    <mergeCell ref="AJ69:AM69"/>
    <mergeCell ref="AN69:BA69"/>
    <mergeCell ref="M62:P62"/>
    <mergeCell ref="Q62:T62"/>
    <mergeCell ref="V62:W62"/>
    <mergeCell ref="X62:AA62"/>
    <mergeCell ref="AB62:AE62"/>
    <mergeCell ref="AJ62:AM62"/>
    <mergeCell ref="AN62:AR62"/>
    <mergeCell ref="AS62:BA62"/>
    <mergeCell ref="M63:P63"/>
    <mergeCell ref="Q63:T63"/>
    <mergeCell ref="V63:W63"/>
    <mergeCell ref="X63:AA63"/>
    <mergeCell ref="AB63:AE63"/>
    <mergeCell ref="AJ63:AM63"/>
    <mergeCell ref="AN63:AR63"/>
    <mergeCell ref="AS63:BA63"/>
    <mergeCell ref="M61:P61"/>
    <mergeCell ref="Q61:T61"/>
    <mergeCell ref="V61:W61"/>
    <mergeCell ref="X61:AA61"/>
    <mergeCell ref="AB61:AE61"/>
    <mergeCell ref="AJ61:AM61"/>
    <mergeCell ref="AN61:AR61"/>
    <mergeCell ref="AS61:BA61"/>
    <mergeCell ref="M57:P57"/>
    <mergeCell ref="Q57:T57"/>
    <mergeCell ref="V57:W57"/>
    <mergeCell ref="X57:AA57"/>
    <mergeCell ref="AB57:AE57"/>
    <mergeCell ref="AJ57:AM57"/>
    <mergeCell ref="AN57:AR57"/>
    <mergeCell ref="AS57:BA57"/>
    <mergeCell ref="AN59:BA59"/>
    <mergeCell ref="C52:L52"/>
    <mergeCell ref="AN54:BA54"/>
    <mergeCell ref="BH54:BU54"/>
    <mergeCell ref="AN55:AR55"/>
    <mergeCell ref="AS55:BA55"/>
    <mergeCell ref="BH55:BL55"/>
    <mergeCell ref="BM55:BU55"/>
    <mergeCell ref="M56:P56"/>
    <mergeCell ref="Q56:T56"/>
    <mergeCell ref="V56:W56"/>
    <mergeCell ref="X56:AA56"/>
    <mergeCell ref="AB56:AE56"/>
    <mergeCell ref="AJ56:AM56"/>
    <mergeCell ref="AN56:AR56"/>
    <mergeCell ref="AS56:BA56"/>
    <mergeCell ref="AJ11:AL11"/>
    <mergeCell ref="AK12:AM12"/>
    <mergeCell ref="AJ13:AL13"/>
    <mergeCell ref="AK14:AM14"/>
    <mergeCell ref="C50:L50"/>
    <mergeCell ref="M50:P50"/>
    <mergeCell ref="Q50:W50"/>
    <mergeCell ref="X50:AA50"/>
    <mergeCell ref="AB50:AE50"/>
    <mergeCell ref="AJ50:AM50"/>
    <mergeCell ref="D13:L14"/>
    <mergeCell ref="M13:P14"/>
    <mergeCell ref="Q13:T14"/>
    <mergeCell ref="U13:U14"/>
    <mergeCell ref="V13:W14"/>
    <mergeCell ref="X13:AA14"/>
    <mergeCell ref="D15:L16"/>
    <mergeCell ref="D17:L18"/>
    <mergeCell ref="D19:L20"/>
    <mergeCell ref="D21:L22"/>
    <mergeCell ref="D35:L36"/>
    <mergeCell ref="D37:L38"/>
    <mergeCell ref="D39:L40"/>
    <mergeCell ref="D41:L42"/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  <rowBreaks count="1" manualBreakCount="1">
    <brk id="50" min="1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別紙（1-1）</vt:lpstr>
      <vt:lpstr>別紙（1-2）</vt:lpstr>
      <vt:lpstr>入力シート!Print_Area</vt:lpstr>
      <vt:lpstr>'別紙（1-1）'!Print_Area</vt:lpstr>
      <vt:lpstr>'別紙（1-2）'!Print_Area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2023-04-18T07:01:50Z</cp:lastPrinted>
  <dcterms:created xsi:type="dcterms:W3CDTF">2020-12-14T04:29:59Z</dcterms:created>
  <dcterms:modified xsi:type="dcterms:W3CDTF">2023-04-18T09:13:06Z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2022-05-29T15:30:24Z</vt:filetime>
  </property>
</Properties>
</file>