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F39B164D-3327-491D-9992-454E43949D90}" xr6:coauthVersionLast="47" xr6:coauthVersionMax="47" xr10:uidLastSave="{00000000-0000-0000-0000-000000000000}"/>
  <bookViews>
    <workbookView xWindow="-3390" yWindow="-16320" windowWidth="29040" windowHeight="15720" xr2:uid="{A3C957DD-3838-4DAE-B1EB-8BD6B5E74869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'1-2'!$A$2:$X$12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1" l="1"/>
  <c r="AF12" i="1" s="1"/>
  <c r="AG12" i="1" s="1"/>
  <c r="AB12" i="1"/>
  <c r="O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O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AC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O9" i="1" s="1"/>
  <c r="T9" i="1"/>
  <c r="N9" i="1"/>
  <c r="V9" i="1" s="1"/>
  <c r="M9" i="1"/>
  <c r="U9" i="1" s="1"/>
  <c r="L9" i="1"/>
  <c r="I9" i="1"/>
  <c r="AD10" i="1" l="1"/>
  <c r="W10" i="1"/>
  <c r="X10" i="1"/>
  <c r="AC12" i="1"/>
  <c r="O10" i="1"/>
  <c r="AC9" i="1"/>
  <c r="AC11" i="1"/>
  <c r="AD11" i="1" l="1"/>
  <c r="X11" i="1"/>
  <c r="W11" i="1"/>
  <c r="AD9" i="1"/>
  <c r="W9" i="1"/>
  <c r="X9" i="1"/>
  <c r="AD12" i="1"/>
  <c r="X12" i="1"/>
  <c r="W12" i="1"/>
</calcChain>
</file>

<file path=xl/sharedStrings.xml><?xml version="1.0" encoding="utf-8"?>
<sst xmlns="http://schemas.openxmlformats.org/spreadsheetml/2006/main" count="70" uniqueCount="61">
  <si>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</si>
  <si>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</si>
  <si>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</si>
  <si>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</si>
  <si>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</si>
  <si>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</si>
  <si>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</si>
  <si>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</si>
  <si>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</si>
  <si>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</si>
  <si>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</si>
  <si>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</si>
  <si>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</si>
  <si>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</si>
  <si>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</si>
  <si>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</si>
  <si>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</si>
  <si>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</si>
  <si>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</si>
  <si>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</si>
  <si>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</si>
  <si>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</si>
  <si>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</si>
  <si>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</si>
  <si>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</si>
  <si>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</si>
  <si>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</si>
  <si>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</si>
  <si>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</si>
  <si>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</si>
  <si>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</si>
  <si>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</si>
  <si>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</si>
  <si>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</si>
  <si>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</si>
  <si>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</si>
  <si>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</si>
  <si>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</si>
  <si>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フィアット</t>
    </r>
    <phoneticPr fontId="3"/>
  </si>
  <si>
    <r>
      <rPr>
        <sz val="8"/>
        <rFont val="ＭＳ Ｐゴシック"/>
        <family val="3"/>
        <charset val="128"/>
      </rPr>
      <t>ドブロ</t>
    </r>
    <phoneticPr fontId="3"/>
  </si>
  <si>
    <t>3DA-K9FYH01</t>
    <phoneticPr fontId="3"/>
  </si>
  <si>
    <t>0001,0003,0011</t>
    <phoneticPr fontId="3"/>
  </si>
  <si>
    <t>YH01</t>
    <phoneticPr fontId="3"/>
  </si>
  <si>
    <t>8AT</t>
    <phoneticPr fontId="3"/>
  </si>
  <si>
    <t xml:space="preserve"> I, D,FI,TC,IC,P,EP</t>
    <phoneticPr fontId="3"/>
  </si>
  <si>
    <t>CCO, EGR, DF,SCR</t>
    <phoneticPr fontId="3"/>
  </si>
  <si>
    <t>A</t>
    <phoneticPr fontId="3"/>
  </si>
  <si>
    <t>0002,0004,0012</t>
    <phoneticPr fontId="3"/>
  </si>
  <si>
    <t>3DA-K9FYH01L</t>
    <phoneticPr fontId="3"/>
  </si>
  <si>
    <t>0001,0002,0011</t>
    <phoneticPr fontId="3"/>
  </si>
  <si>
    <t>1001,1002,1011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</si>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</sst>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sz val="8"/>
      <name val="Arial"/>
      <family val="2"/>
      <charset val="128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name val="游ゴシック Light"/>
      <family val="3"/>
      <charset val="128"/>
      <scheme val="maj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7" fontId="12" fillId="3" borderId="30" xfId="1" applyNumberFormat="1" applyFont="1" applyFill="1" applyBorder="1" applyAlignment="1">
      <alignment horizontal="center" vertical="center" wrapText="1"/>
    </xf>
    <xf numFmtId="176" fontId="12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28" xfId="0" applyNumberFormat="1" applyFont="1" applyFill="1" applyBorder="1" applyAlignment="1">
      <alignment horizontal="center" vertical="center"/>
    </xf>
    <xf numFmtId="178" fontId="4" fillId="3" borderId="28" xfId="0" quotePrefix="1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7" fillId="0" borderId="2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4" fillId="0" borderId="28" xfId="0" applyFont="1" applyBorder="1"/>
    <xf numFmtId="0" fontId="4" fillId="0" borderId="6" xfId="0" applyFont="1" applyBorder="1" applyAlignment="1">
      <alignment horizontal="center" vertical="center"/>
    </xf>
    <xf numFmtId="0" fontId="13" fillId="0" borderId="2" xfId="0" applyFont="1" applyBorder="1"/>
    <xf numFmtId="0" fontId="4" fillId="0" borderId="7" xfId="0" applyFont="1" applyBorder="1"/>
    <xf numFmtId="0" fontId="12" fillId="0" borderId="0" xfId="0" applyFont="1" applyAlignment="1">
      <alignment horizontal="center" vertical="center"/>
    </xf>
    <xf numFmtId="176" fontId="12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8229FC51-B1E4-4665-915C-8E760C5CE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587-D993-497C-9362-F273E3E7D4C7}">
  <sheetPr>
    <tabColor rgb="FFC00000"/>
  </sheetPr>
  <dimension ref="A1:AG23"/>
  <sheetViews>
    <sheetView tabSelected="1" view="pageBreakPreview" zoomScaleNormal="100" zoomScaleSheetLayoutView="100" workbookViewId="0">
      <selection activeCell="G44" sqref="G44"/>
    </sheetView>
  </sheetViews>
  <sheetFormatPr defaultColWidth="9" defaultRowHeight="10" x14ac:dyDescent="0.2"/>
  <cols>
    <col min="1" max="1" width="15.90625" style="2" customWidth="1"/>
    <col min="2" max="2" width="3.90625" style="2" bestFit="1" customWidth="1"/>
    <col min="3" max="3" width="12.36328125" style="2" customWidth="1"/>
    <col min="4" max="4" width="13.90625" style="2" bestFit="1" customWidth="1"/>
    <col min="5" max="5" width="13.90625" style="3" customWidth="1"/>
    <col min="6" max="8" width="8.0898437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6.0898437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" width="3.6328125" style="2" customWidth="1"/>
    <col min="26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3" width="8.453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9" width="8.453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5" width="8.453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1" width="8.453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7" width="8.453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3" width="8.453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9" width="8.453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5" width="8.453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1" width="8.453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7" width="8.453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3" width="8.453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9" width="8.453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5" width="8.453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1" width="8.453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7" width="8.453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3" width="8.453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9" width="8.453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5" width="8.453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1" width="8.453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7" width="8.453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3" width="8.453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9" width="8.453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5" width="8.453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1" width="8.453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7" width="8.453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3" width="8.453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9" width="8.453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5" width="8.453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1" width="8.453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7" width="8.453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3" width="8.453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9" width="8.453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5" width="8.453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1" width="8.453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7" width="8.453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3" width="8.453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9" width="8.453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5" width="8.453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1" width="8.453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7" width="8.453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3" width="8.453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9" width="8.453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5" width="8.453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1" width="8.453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7" width="8.453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3" width="8.453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9" width="8.453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5" width="8.453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1" width="8.453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7" width="8.453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3" width="8.453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9" width="8.453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5" width="8.453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1" width="8.453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7" width="8.453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3" width="8.453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9" width="8.453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5" width="8.453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1" width="8.453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7" width="8.453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3" width="8.453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9" width="8.453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5" width="8.453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 x14ac:dyDescent="0.35">
      <c r="A1" s="1"/>
      <c r="B1" s="1"/>
      <c r="R1" s="4"/>
    </row>
    <row r="2" spans="1:33" ht="15.5" x14ac:dyDescent="0.3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9"/>
      <c r="T2" s="10"/>
      <c r="U2" s="10"/>
      <c r="V2" s="10"/>
      <c r="W2" s="10"/>
      <c r="X2" s="10"/>
    </row>
    <row r="3" spans="1:33" ht="15.5" x14ac:dyDescent="0.35">
      <c r="A3" s="11" t="s">
        <v>2</v>
      </c>
      <c r="B3" s="12"/>
      <c r="E3" s="5"/>
      <c r="J3" s="7"/>
      <c r="R3" s="13"/>
      <c r="S3" s="14" t="s">
        <v>3</v>
      </c>
      <c r="T3" s="14"/>
      <c r="U3" s="14"/>
      <c r="V3" s="14"/>
      <c r="W3" s="14"/>
      <c r="X3" s="14"/>
      <c r="Z3" s="15" t="s">
        <v>4</v>
      </c>
      <c r="AA3" s="16"/>
      <c r="AB3" s="17" t="s">
        <v>5</v>
      </c>
      <c r="AC3" s="18"/>
      <c r="AD3" s="18"/>
      <c r="AE3" s="19" t="s">
        <v>6</v>
      </c>
      <c r="AF3" s="18"/>
      <c r="AG3" s="20"/>
    </row>
    <row r="4" spans="1:33" ht="12" customHeight="1" thickBot="1" x14ac:dyDescent="0.25">
      <c r="A4" s="21" t="s">
        <v>7</v>
      </c>
      <c r="B4" s="22" t="s">
        <v>8</v>
      </c>
      <c r="C4" s="23"/>
      <c r="D4" s="24"/>
      <c r="E4" s="25"/>
      <c r="F4" s="22" t="s">
        <v>9</v>
      </c>
      <c r="G4" s="26"/>
      <c r="H4" s="27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32" t="s">
        <v>14</v>
      </c>
      <c r="Q4" s="33" t="s">
        <v>15</v>
      </c>
      <c r="R4" s="34"/>
      <c r="S4" s="35"/>
      <c r="T4" s="36" t="s">
        <v>16</v>
      </c>
      <c r="U4" s="37" t="s">
        <v>17</v>
      </c>
      <c r="V4" s="32" t="s">
        <v>18</v>
      </c>
      <c r="W4" s="38" t="s">
        <v>19</v>
      </c>
      <c r="X4" s="39"/>
      <c r="Z4" s="40" t="s">
        <v>20</v>
      </c>
      <c r="AA4" s="40" t="s">
        <v>21</v>
      </c>
      <c r="AB4" s="27" t="s">
        <v>22</v>
      </c>
      <c r="AC4" s="41" t="s">
        <v>23</v>
      </c>
      <c r="AD4" s="41" t="s">
        <v>24</v>
      </c>
      <c r="AE4" s="27" t="s">
        <v>22</v>
      </c>
      <c r="AF4" s="41" t="s">
        <v>23</v>
      </c>
      <c r="AG4" s="41" t="s">
        <v>25</v>
      </c>
    </row>
    <row r="5" spans="1:33" ht="11.25" customHeight="1" x14ac:dyDescent="0.2">
      <c r="A5" s="42"/>
      <c r="B5" s="43"/>
      <c r="C5" s="44"/>
      <c r="D5" s="45"/>
      <c r="E5" s="46"/>
      <c r="F5" s="47"/>
      <c r="G5" s="48"/>
      <c r="H5" s="42"/>
      <c r="I5" s="42"/>
      <c r="J5" s="43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30</v>
      </c>
      <c r="P5" s="53"/>
      <c r="Q5" s="54"/>
      <c r="R5" s="55"/>
      <c r="S5" s="56"/>
      <c r="T5" s="57"/>
      <c r="U5" s="58"/>
      <c r="V5" s="59"/>
      <c r="W5" s="32" t="s">
        <v>23</v>
      </c>
      <c r="X5" s="32" t="s">
        <v>24</v>
      </c>
      <c r="Z5" s="40"/>
      <c r="AA5" s="40"/>
      <c r="AB5" s="60"/>
      <c r="AC5" s="61"/>
      <c r="AD5" s="61"/>
      <c r="AE5" s="60"/>
      <c r="AF5" s="61"/>
      <c r="AG5" s="61"/>
    </row>
    <row r="6" spans="1:33" x14ac:dyDescent="0.2">
      <c r="A6" s="42"/>
      <c r="B6" s="43"/>
      <c r="C6" s="44"/>
      <c r="D6" s="21" t="s">
        <v>31</v>
      </c>
      <c r="E6" s="62" t="s">
        <v>32</v>
      </c>
      <c r="F6" s="21" t="s">
        <v>31</v>
      </c>
      <c r="G6" s="27" t="s">
        <v>33</v>
      </c>
      <c r="H6" s="42"/>
      <c r="I6" s="42"/>
      <c r="J6" s="43"/>
      <c r="K6" s="63"/>
      <c r="L6" s="64"/>
      <c r="M6" s="63"/>
      <c r="N6" s="65"/>
      <c r="O6" s="65"/>
      <c r="P6" s="53"/>
      <c r="Q6" s="32" t="s">
        <v>34</v>
      </c>
      <c r="R6" s="32" t="s">
        <v>35</v>
      </c>
      <c r="S6" s="66" t="s">
        <v>36</v>
      </c>
      <c r="T6" s="67" t="s">
        <v>37</v>
      </c>
      <c r="U6" s="58"/>
      <c r="V6" s="59"/>
      <c r="W6" s="68"/>
      <c r="X6" s="68"/>
      <c r="Z6" s="40"/>
      <c r="AA6" s="40"/>
      <c r="AB6" s="60"/>
      <c r="AC6" s="61"/>
      <c r="AD6" s="61"/>
      <c r="AE6" s="60"/>
      <c r="AF6" s="61"/>
      <c r="AG6" s="61"/>
    </row>
    <row r="7" spans="1:33" x14ac:dyDescent="0.2">
      <c r="A7" s="42"/>
      <c r="B7" s="43"/>
      <c r="C7" s="44"/>
      <c r="D7" s="42"/>
      <c r="E7" s="42"/>
      <c r="F7" s="42"/>
      <c r="G7" s="42"/>
      <c r="H7" s="42"/>
      <c r="I7" s="42"/>
      <c r="J7" s="43"/>
      <c r="K7" s="63"/>
      <c r="L7" s="64"/>
      <c r="M7" s="63"/>
      <c r="N7" s="65"/>
      <c r="O7" s="65"/>
      <c r="P7" s="53"/>
      <c r="Q7" s="53"/>
      <c r="R7" s="53"/>
      <c r="S7" s="59"/>
      <c r="T7" s="69"/>
      <c r="U7" s="58"/>
      <c r="V7" s="59"/>
      <c r="W7" s="68"/>
      <c r="X7" s="68"/>
      <c r="Z7" s="40"/>
      <c r="AA7" s="40"/>
      <c r="AB7" s="60"/>
      <c r="AC7" s="61"/>
      <c r="AD7" s="61"/>
      <c r="AE7" s="60"/>
      <c r="AF7" s="61"/>
      <c r="AG7" s="61"/>
    </row>
    <row r="8" spans="1:33" x14ac:dyDescent="0.2">
      <c r="A8" s="70"/>
      <c r="B8" s="47"/>
      <c r="C8" s="71"/>
      <c r="D8" s="70"/>
      <c r="E8" s="70"/>
      <c r="F8" s="70"/>
      <c r="G8" s="70"/>
      <c r="H8" s="70"/>
      <c r="I8" s="70"/>
      <c r="J8" s="47"/>
      <c r="K8" s="72"/>
      <c r="L8" s="73"/>
      <c r="M8" s="72"/>
      <c r="N8" s="74"/>
      <c r="O8" s="74"/>
      <c r="P8" s="75"/>
      <c r="Q8" s="75"/>
      <c r="R8" s="75"/>
      <c r="S8" s="76"/>
      <c r="T8" s="77"/>
      <c r="U8" s="78"/>
      <c r="V8" s="76"/>
      <c r="W8" s="79"/>
      <c r="X8" s="79"/>
      <c r="Z8" s="80"/>
      <c r="AA8" s="80"/>
      <c r="AB8" s="81"/>
      <c r="AC8" s="82"/>
      <c r="AD8" s="82"/>
      <c r="AE8" s="81"/>
      <c r="AF8" s="82"/>
      <c r="AG8" s="82"/>
    </row>
    <row r="9" spans="1:33" ht="12.75" customHeight="1" x14ac:dyDescent="0.2">
      <c r="A9" s="83" t="s">
        <v>38</v>
      </c>
      <c r="B9" s="84" t="s">
        <v>39</v>
      </c>
      <c r="C9" s="85"/>
      <c r="D9" s="21" t="s">
        <v>40</v>
      </c>
      <c r="E9" s="86" t="s">
        <v>41</v>
      </c>
      <c r="F9" s="21" t="s">
        <v>42</v>
      </c>
      <c r="G9" s="21">
        <v>1.498</v>
      </c>
      <c r="H9" s="21" t="s">
        <v>43</v>
      </c>
      <c r="I9" s="87" t="str">
        <f>IF(Z9="","",(IF(AA9-Z9&gt;0,CONCATENATE(TEXT(Z9,"#,##0"),"~",TEXT(AA9,"#,##0")),TEXT(Z9,"#,##0"))))</f>
        <v>1,560</v>
      </c>
      <c r="J9" s="22">
        <v>5</v>
      </c>
      <c r="K9" s="88">
        <v>18.100000000000001</v>
      </c>
      <c r="L9" s="89">
        <f>IF(K9&gt;0,1/K9*37.7*68.6,"")</f>
        <v>142.88508287292817</v>
      </c>
      <c r="M9" s="90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91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92" t="str">
        <f>IF(Z9="","",IF(AE9="",TEXT(AB9,"#,##0.0"),(IF(AB9-AE9&gt;0,CONCATENATE(TEXT(AE9,"#,##0.0"),"~",TEXT(AB9,"#,##0.0")),TEXT(AB9,"#,##0.0")))))</f>
        <v>25.7</v>
      </c>
      <c r="P9" s="93" t="s">
        <v>44</v>
      </c>
      <c r="Q9" s="41" t="s">
        <v>45</v>
      </c>
      <c r="R9" s="94" t="s">
        <v>46</v>
      </c>
      <c r="S9" s="95"/>
      <c r="T9" s="96" t="str">
        <f>IF((LEFT(E9,1)="6"),"☆☆☆☆☆",IF((LEFT(E9,1)="5"),"☆☆☆☆",IF((LEFT(E9,1)="4"),"☆☆☆"," ")))</f>
        <v xml:space="preserve"> </v>
      </c>
      <c r="U9" s="97">
        <f t="shared" ref="U9:U12" si="0">IFERROR(IF(K9&lt;M9,"",(ROUNDDOWN(K9/M9*100,0))),"")</f>
        <v>123</v>
      </c>
      <c r="V9" s="98" t="str">
        <f t="shared" ref="V9:V10" si="1">IFERROR(IF(K9&lt;N9,"",(ROUNDDOWN(K9/N9*100,0))),"")</f>
        <v/>
      </c>
      <c r="W9" s="98">
        <f t="shared" ref="W9:W12" si="2">IF(AC9&lt;55,"",IF(AA9="",AC9,IF(AF9-AC9&gt;0,CONCATENATE(AC9,"~",AF9),AC9)))</f>
        <v>70</v>
      </c>
      <c r="X9" s="99" t="str">
        <f t="shared" ref="X9:X12" si="3">IF(AC9&lt;55,"",AD9)</f>
        <v>★2.0</v>
      </c>
      <c r="Z9" s="100">
        <v>1560</v>
      </c>
      <c r="AA9" s="101"/>
      <c r="AB9" s="102">
        <f>IF(Z9="","",ROUNDUP(ROUND(IF(Z9&gt;=2759,9.5,IF(Z9&lt;2759,(-2.47/1000000*Z9*Z9)-(8.52/10000*Z9)+30.65)),1)*1.1,1))</f>
        <v>25.700000000000003</v>
      </c>
      <c r="AC9" s="103">
        <f>IF(K9="","",ROUNDDOWN(K9/AB9*100,0))</f>
        <v>70</v>
      </c>
      <c r="AD9" s="103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102" t="str">
        <f>IF(AA9="","",ROUNDUP(ROUND(IF(AA9&gt;=2759,9.5,IF(AA9&lt;2759,(-2.47/1000000*AA9*AA9)-(8.52/10000*AA9)+30.65)),1)*1.1,1))</f>
        <v/>
      </c>
      <c r="AF9" s="103" t="str">
        <f>IF(AE9="","",IF(K9="","",ROUNDDOWN(K9/AE9*100,0)))</f>
        <v/>
      </c>
      <c r="AG9" s="103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2.75" customHeight="1" x14ac:dyDescent="0.2">
      <c r="A10" s="104"/>
      <c r="B10" s="105"/>
      <c r="C10" s="106"/>
      <c r="D10" s="42"/>
      <c r="E10" s="107" t="s">
        <v>47</v>
      </c>
      <c r="F10" s="42"/>
      <c r="G10" s="42"/>
      <c r="H10" s="42"/>
      <c r="I10" s="87" t="str">
        <f t="shared" ref="I10:I12" si="4">IF(Z10="","",(IF(AA10-Z10&gt;0,CONCATENATE(TEXT(Z10,"#,##0"),"~",TEXT(AA10,"#,##0")),TEXT(Z10,"#,##0"))))</f>
        <v>1,580</v>
      </c>
      <c r="J10" s="43"/>
      <c r="K10" s="88">
        <v>18.100000000000001</v>
      </c>
      <c r="L10" s="89">
        <f t="shared" ref="L10:L12" si="5">IF(K10&gt;0,1/K10*37.7*68.6,"")</f>
        <v>142.88508287292817</v>
      </c>
      <c r="M10" s="90">
        <f t="shared" ref="M10:M12" si="6"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14.6</v>
      </c>
      <c r="N10" s="91">
        <f t="shared" ref="N10:N12" si="7"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18.200000000000003</v>
      </c>
      <c r="O10" s="92" t="str">
        <f t="shared" ref="O10:O12" si="8">IF(Z10="","",IF(AE10="",TEXT(AB10,"#,##0.0"),(IF(AB10-AE10&gt;0,CONCATENATE(TEXT(AE10,"#,##0.0"),"~",TEXT(AB10,"#,##0.0")),TEXT(AB10,"#,##0.0")))))</f>
        <v>25.5</v>
      </c>
      <c r="P10" s="108"/>
      <c r="Q10" s="61"/>
      <c r="R10" s="109"/>
      <c r="S10" s="95"/>
      <c r="T10" s="96" t="str">
        <f t="shared" ref="T10:T12" si="9">IF((LEFT(E10,1)="6"),"☆☆☆☆☆",IF((LEFT(E10,1)="5"),"☆☆☆☆",IF((LEFT(E10,1)="4"),"☆☆☆"," ")))</f>
        <v xml:space="preserve"> </v>
      </c>
      <c r="U10" s="97">
        <f t="shared" si="0"/>
        <v>123</v>
      </c>
      <c r="V10" s="98" t="str">
        <f t="shared" si="1"/>
        <v/>
      </c>
      <c r="W10" s="98">
        <f t="shared" si="2"/>
        <v>70</v>
      </c>
      <c r="X10" s="99" t="str">
        <f t="shared" si="3"/>
        <v>★2.0</v>
      </c>
      <c r="Z10" s="100">
        <v>1580</v>
      </c>
      <c r="AA10" s="110"/>
      <c r="AB10" s="102">
        <f t="shared" ref="AB10:AB12" si="10">IF(Z10="","",ROUNDUP(ROUND(IF(Z10&gt;=2759,9.5,IF(Z10&lt;2759,(-2.47/1000000*Z10*Z10)-(8.52/10000*Z10)+30.65)),1)*1.1,1))</f>
        <v>25.5</v>
      </c>
      <c r="AC10" s="103">
        <f t="shared" ref="AC10:AC12" si="11">IF(K10="","",ROUNDDOWN(K10/AB10*100,0))</f>
        <v>70</v>
      </c>
      <c r="AD10" s="103" t="str">
        <f t="shared" ref="AD10:AD12" si="12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102" t="str">
        <f t="shared" ref="AE10:AE12" si="13">IF(AA10="","",ROUNDUP(ROUND(IF(AA10&gt;=2759,9.5,IF(AA10&lt;2759,(-2.47/1000000*AA10*AA10)-(8.52/10000*AA10)+30.65)),1)*1.1,1))</f>
        <v/>
      </c>
      <c r="AF10" s="103" t="str">
        <f t="shared" ref="AF10:AF12" si="14">IF(AE10="","",IF(K10="","",ROUNDDOWN(K10/AE10*100,0)))</f>
        <v/>
      </c>
      <c r="AG10" s="103" t="str">
        <f t="shared" ref="AG10:AG12" si="15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2.75" customHeight="1" x14ac:dyDescent="0.2">
      <c r="A11" s="104"/>
      <c r="B11" s="105"/>
      <c r="C11" s="106"/>
      <c r="D11" s="21" t="s">
        <v>48</v>
      </c>
      <c r="E11" s="86" t="s">
        <v>49</v>
      </c>
      <c r="F11" s="42"/>
      <c r="G11" s="21">
        <v>1.498</v>
      </c>
      <c r="H11" s="21" t="s">
        <v>43</v>
      </c>
      <c r="I11" s="87" t="str">
        <f t="shared" si="4"/>
        <v>1,660</v>
      </c>
      <c r="J11" s="111">
        <v>7</v>
      </c>
      <c r="K11" s="88">
        <v>18.100000000000001</v>
      </c>
      <c r="L11" s="89">
        <f t="shared" si="5"/>
        <v>142.88508287292817</v>
      </c>
      <c r="M11" s="90">
        <f t="shared" si="6"/>
        <v>13.5</v>
      </c>
      <c r="N11" s="91">
        <f t="shared" si="7"/>
        <v>17</v>
      </c>
      <c r="O11" s="92" t="str">
        <f t="shared" si="8"/>
        <v>24.7</v>
      </c>
      <c r="P11" s="93" t="s">
        <v>44</v>
      </c>
      <c r="Q11" s="41" t="s">
        <v>45</v>
      </c>
      <c r="R11" s="94" t="s">
        <v>46</v>
      </c>
      <c r="S11" s="95"/>
      <c r="T11" s="96" t="str">
        <f t="shared" si="9"/>
        <v xml:space="preserve"> </v>
      </c>
      <c r="U11" s="97">
        <f t="shared" si="0"/>
        <v>134</v>
      </c>
      <c r="V11" s="98">
        <f>IFERROR(IF(K11&lt;N11,"",(ROUNDDOWN(K11/N11*100,0))),"")</f>
        <v>106</v>
      </c>
      <c r="W11" s="98">
        <f t="shared" si="2"/>
        <v>73</v>
      </c>
      <c r="X11" s="99" t="str">
        <f t="shared" si="3"/>
        <v>★2.0</v>
      </c>
      <c r="Z11" s="100">
        <v>1660</v>
      </c>
      <c r="AA11" s="110"/>
      <c r="AB11" s="102">
        <f t="shared" si="10"/>
        <v>24.700000000000003</v>
      </c>
      <c r="AC11" s="103">
        <f t="shared" si="11"/>
        <v>73</v>
      </c>
      <c r="AD11" s="103" t="str">
        <f t="shared" si="12"/>
        <v>★2.0</v>
      </c>
      <c r="AE11" s="102" t="str">
        <f t="shared" si="13"/>
        <v/>
      </c>
      <c r="AF11" s="103" t="str">
        <f t="shared" si="14"/>
        <v/>
      </c>
      <c r="AG11" s="103" t="str">
        <f t="shared" si="15"/>
        <v/>
      </c>
    </row>
    <row r="12" spans="1:33" ht="13" x14ac:dyDescent="0.2">
      <c r="A12" s="104"/>
      <c r="B12" s="105"/>
      <c r="C12" s="106"/>
      <c r="D12" s="42"/>
      <c r="E12" s="107" t="s">
        <v>50</v>
      </c>
      <c r="F12" s="42"/>
      <c r="G12" s="42"/>
      <c r="H12" s="42"/>
      <c r="I12" s="87" t="str">
        <f t="shared" si="4"/>
        <v>1,620</v>
      </c>
      <c r="J12" s="111">
        <v>5</v>
      </c>
      <c r="K12" s="88">
        <v>18.100000000000001</v>
      </c>
      <c r="L12" s="89">
        <f t="shared" si="5"/>
        <v>142.88508287292817</v>
      </c>
      <c r="M12" s="90">
        <f t="shared" si="6"/>
        <v>14.6</v>
      </c>
      <c r="N12" s="91">
        <f t="shared" si="7"/>
        <v>18.200000000000003</v>
      </c>
      <c r="O12" s="92" t="str">
        <f t="shared" si="8"/>
        <v>25.1</v>
      </c>
      <c r="P12" s="108"/>
      <c r="Q12" s="61"/>
      <c r="R12" s="109"/>
      <c r="S12" s="112"/>
      <c r="T12" s="96" t="str">
        <f t="shared" si="9"/>
        <v xml:space="preserve"> </v>
      </c>
      <c r="U12" s="97">
        <f t="shared" si="0"/>
        <v>123</v>
      </c>
      <c r="V12" s="98" t="str">
        <f>IFERROR(IF(K12&lt;N12,"",(ROUNDDOWN(K12/N12*100,0))),"")</f>
        <v/>
      </c>
      <c r="W12" s="98">
        <f t="shared" si="2"/>
        <v>72</v>
      </c>
      <c r="X12" s="99" t="str">
        <f t="shared" si="3"/>
        <v>★2.0</v>
      </c>
      <c r="Z12" s="100">
        <v>1620</v>
      </c>
      <c r="AA12" s="110"/>
      <c r="AB12" s="102">
        <f t="shared" si="10"/>
        <v>25.1</v>
      </c>
      <c r="AC12" s="103">
        <f t="shared" si="11"/>
        <v>72</v>
      </c>
      <c r="AD12" s="103" t="str">
        <f t="shared" si="12"/>
        <v>★2.0</v>
      </c>
      <c r="AE12" s="102" t="str">
        <f t="shared" si="13"/>
        <v/>
      </c>
      <c r="AF12" s="103" t="str">
        <f t="shared" si="14"/>
        <v/>
      </c>
      <c r="AG12" s="103" t="str">
        <f t="shared" si="15"/>
        <v/>
      </c>
    </row>
    <row r="13" spans="1:33" x14ac:dyDescent="0.2">
      <c r="E13" s="5"/>
      <c r="J13" s="113"/>
    </row>
    <row r="14" spans="1:33" x14ac:dyDescent="0.2">
      <c r="B14" s="2" t="s">
        <v>51</v>
      </c>
      <c r="E14" s="5"/>
    </row>
    <row r="15" spans="1:33" x14ac:dyDescent="0.2">
      <c r="B15" s="2" t="s">
        <v>52</v>
      </c>
      <c r="E15" s="5"/>
    </row>
    <row r="16" spans="1:33" ht="13" x14ac:dyDescent="0.2">
      <c r="B16" s="2" t="s">
        <v>53</v>
      </c>
      <c r="E16" s="5"/>
      <c r="K16" s="114"/>
      <c r="N16" s="114"/>
      <c r="O16" s="114"/>
    </row>
    <row r="17" spans="2:15" ht="13" x14ac:dyDescent="0.2">
      <c r="B17" s="2" t="s">
        <v>54</v>
      </c>
      <c r="E17" s="5"/>
      <c r="K17" s="114"/>
      <c r="N17" s="114"/>
      <c r="O17" s="114"/>
    </row>
    <row r="18" spans="2:15" ht="13" x14ac:dyDescent="0.2">
      <c r="B18" s="2" t="s">
        <v>55</v>
      </c>
      <c r="E18" s="5"/>
      <c r="K18" s="115"/>
      <c r="N18" s="115"/>
      <c r="O18" s="115"/>
    </row>
    <row r="19" spans="2:15" x14ac:dyDescent="0.2">
      <c r="B19" s="2" t="s">
        <v>56</v>
      </c>
      <c r="E19" s="5"/>
    </row>
    <row r="20" spans="2:15" x14ac:dyDescent="0.2">
      <c r="B20" s="2" t="s">
        <v>57</v>
      </c>
      <c r="E20" s="5"/>
    </row>
    <row r="21" spans="2:15" x14ac:dyDescent="0.2">
      <c r="B21" s="2" t="s">
        <v>58</v>
      </c>
      <c r="E21" s="5"/>
    </row>
    <row r="22" spans="2:15" x14ac:dyDescent="0.2">
      <c r="B22" s="2" t="s">
        <v>59</v>
      </c>
      <c r="E22" s="5"/>
    </row>
    <row r="23" spans="2:15" x14ac:dyDescent="0.2">
      <c r="C23" s="2" t="s">
        <v>60</v>
      </c>
      <c r="E23" s="5"/>
    </row>
  </sheetData>
  <mergeCells count="56">
    <mergeCell ref="J9:J10"/>
    <mergeCell ref="P9:P10"/>
    <mergeCell ref="Q9:Q10"/>
    <mergeCell ref="R9:R10"/>
    <mergeCell ref="D11:D12"/>
    <mergeCell ref="G11:G12"/>
    <mergeCell ref="H11:H12"/>
    <mergeCell ref="P11:P12"/>
    <mergeCell ref="Q11:Q12"/>
    <mergeCell ref="R11:R12"/>
    <mergeCell ref="A9:A12"/>
    <mergeCell ref="B9:C12"/>
    <mergeCell ref="D9:D10"/>
    <mergeCell ref="F9:F12"/>
    <mergeCell ref="G9:G10"/>
    <mergeCell ref="H9:H10"/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