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5ADBCBFE-1C02-46A9-832C-AAF4D3FF2928}" xr6:coauthVersionLast="47" xr6:coauthVersionMax="47" xr10:uidLastSave="{00000000-0000-0000-0000-000000000000}"/>
  <bookViews>
    <workbookView xWindow="-120" yWindow="-120" windowWidth="29040" windowHeight="15720" firstSheet="1" activeTab="12" xr2:uid="{00000000-000D-0000-FFFF-FFFF00000000}"/>
  </bookViews>
  <sheets>
    <sheet name="Alfa Romeo" sheetId="1" r:id="rId1"/>
    <sheet name="Audi" sheetId="7" r:id="rId2"/>
    <sheet name="Citroen" sheetId="3" r:id="rId3"/>
    <sheet name="BMW" sheetId="4" r:id="rId4"/>
    <sheet name="DS" sheetId="8" r:id="rId5"/>
    <sheet name="Fiat" sheetId="11" r:id="rId6"/>
    <sheet name="Jaguar" sheetId="9" r:id="rId7"/>
    <sheet name="Jeep" sheetId="13" r:id="rId8"/>
    <sheet name="Land Rover" sheetId="5" r:id="rId9"/>
    <sheet name="Mazda_import" sheetId="10" r:id="rId10"/>
    <sheet name="Mercedes-Benz" sheetId="12" r:id="rId11"/>
    <sheet name="Peugeot" sheetId="2" r:id="rId12"/>
    <sheet name="Volkswagen" sheetId="6" r:id="rId13"/>
  </sheets>
  <externalReferences>
    <externalReference r:id="rId14"/>
    <externalReference r:id="rId15"/>
    <externalReference r:id="rId16"/>
  </externalReferences>
  <definedNames>
    <definedName name="_xlnm._FilterDatabase" localSheetId="0" hidden="1">'Alfa Romeo'!$A$8:$U$19</definedName>
    <definedName name="_xlnm._FilterDatabase" localSheetId="1" hidden="1">Audi!$A$8:$Z$8</definedName>
    <definedName name="_xlnm._FilterDatabase" localSheetId="3" hidden="1">BMW!$A$7:$X$147</definedName>
    <definedName name="_xlnm._FilterDatabase" localSheetId="2" hidden="1">Citroen!$A$8:$Z$8</definedName>
    <definedName name="_xlnm._FilterDatabase" localSheetId="4" hidden="1">DS!$A$8:$Z$8</definedName>
    <definedName name="_xlnm._FilterDatabase" localSheetId="6" hidden="1">Jaguar!$A$8:$Y$8</definedName>
    <definedName name="_xlnm._FilterDatabase" localSheetId="8" hidden="1">'Land Rover'!$A$8:$Z$8</definedName>
    <definedName name="_xlnm._FilterDatabase" localSheetId="9" hidden="1">Mazda_import!$A$8:$Z$8</definedName>
    <definedName name="_xlnm._FilterDatabase" localSheetId="10" hidden="1">'Mercedes-Benz'!$A$8:$Z$8</definedName>
    <definedName name="_xlnm._FilterDatabase" localSheetId="11" hidden="1">Peugeot!$A$8:$Z$8</definedName>
    <definedName name="_xlnm._FilterDatabase" localSheetId="12" hidden="1">Volkswagen!$A$8:$Z$8</definedName>
    <definedName name="bcdsbj" localSheetId="3">[1]!製作者選択</definedName>
    <definedName name="bcdsbj">[1]!製作者選択</definedName>
    <definedName name="fdbsikf" localSheetId="3">[1]!新型構変選択</definedName>
    <definedName name="fdbsikf">[1]!新型構変選択</definedName>
    <definedName name="hgohgu" localSheetId="3">[1]!Module1.提出用印刷</definedName>
    <definedName name="hgohgu">[1]!Module1.提出用印刷</definedName>
    <definedName name="hvghkvkh" localSheetId="3">[3]!提出用印刷</definedName>
    <definedName name="hvghkvkh">[3]!提出用印刷</definedName>
    <definedName name="igvhk" localSheetId="3">[1]!製作者選択</definedName>
    <definedName name="igvhk">[1]!製作者選択</definedName>
    <definedName name="kbkjhb" localSheetId="3">[3]!社内配布用印刷</definedName>
    <definedName name="kbkjhb">[3]!社内配布用印刷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3">[1]!Module1.社内配布用印刷</definedName>
    <definedName name="Module1.社内配布用印刷" localSheetId="2">[1]!Module1.社内配布用印刷</definedName>
    <definedName name="Module1.社内配布用印刷" localSheetId="4">[1]!Module1.社内配布用印刷</definedName>
    <definedName name="Module1.社内配布用印刷" localSheetId="6">[1]!Module1.社内配布用印刷</definedName>
    <definedName name="Module1.社内配布用印刷" localSheetId="8">[1]!Module1.社内配布用印刷</definedName>
    <definedName name="Module1.社内配布用印刷" localSheetId="9">[1]!Module1.社内配布用印刷</definedName>
    <definedName name="Module1.社内配布用印刷" localSheetId="10">[1]!Module1.社内配布用印刷</definedName>
    <definedName name="Module1.社内配布用印刷" localSheetId="11">[1]!Module1.社内配布用印刷</definedName>
    <definedName name="Module1.社内配布用印刷" localSheetId="12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3">[1]!Module1.提出用印刷</definedName>
    <definedName name="Module1.提出用印刷" localSheetId="2">[1]!Module1.提出用印刷</definedName>
    <definedName name="Module1.提出用印刷" localSheetId="4">[1]!Module1.提出用印刷</definedName>
    <definedName name="Module1.提出用印刷" localSheetId="6">[1]!Module1.提出用印刷</definedName>
    <definedName name="Module1.提出用印刷" localSheetId="8">[1]!Module1.提出用印刷</definedName>
    <definedName name="Module1.提出用印刷" localSheetId="9">[1]!Module1.提出用印刷</definedName>
    <definedName name="Module1.提出用印刷" localSheetId="10">[1]!Module1.提出用印刷</definedName>
    <definedName name="Module1.提出用印刷" localSheetId="11">[1]!Module1.提出用印刷</definedName>
    <definedName name="Module1.提出用印刷" localSheetId="12">[1]!Module1.提出用印刷</definedName>
    <definedName name="Module1.提出用印刷">[1]!Module1.提出用印刷</definedName>
    <definedName name="_xlnm.Print_Area" localSheetId="0">'Alfa Romeo'!$A$2:$X$18</definedName>
    <definedName name="_xlnm.Print_Area" localSheetId="1">Audi!$A$2:$X$32</definedName>
    <definedName name="_xlnm.Print_Area" localSheetId="3">BMW!$A$1:$X$147</definedName>
    <definedName name="_xlnm.Print_Area" localSheetId="2">Citroen!$A$2:$X$41</definedName>
    <definedName name="_xlnm.Print_Area" localSheetId="4">DS!$A$2:$X$28</definedName>
    <definedName name="_xlnm.Print_Area" localSheetId="5">Fiat!$A$2:$X$17</definedName>
    <definedName name="_xlnm.Print_Area" localSheetId="6">Jaguar!$A$2:$X$15</definedName>
    <definedName name="_xlnm.Print_Area" localSheetId="7">Jeep!$A$2:$X$14</definedName>
    <definedName name="_xlnm.Print_Area" localSheetId="8">'Land Rover'!$A$2:$X$36</definedName>
    <definedName name="_xlnm.Print_Area" localSheetId="9">Mazda_import!$A$2:$X$13</definedName>
    <definedName name="_xlnm.Print_Area" localSheetId="10">'Mercedes-Benz'!$A$2:$X$58</definedName>
    <definedName name="_xlnm.Print_Area" localSheetId="11">Peugeot!$A$2:$X$60</definedName>
    <definedName name="_xlnm.Print_Area" localSheetId="12">Volkswagen!$A$2:$X$18</definedName>
    <definedName name="_xlnm.Print_Titles" localSheetId="0">'Alfa Romeo'!$3:$8</definedName>
    <definedName name="_xlnm.Print_Titles" localSheetId="1">Audi!$3:$8</definedName>
    <definedName name="_xlnm.Print_Titles" localSheetId="3">BMW!$2:$7</definedName>
    <definedName name="_xlnm.Print_Titles" localSheetId="2">Citroen!$3:$8</definedName>
    <definedName name="_xlnm.Print_Titles" localSheetId="4">DS!$3:$8</definedName>
    <definedName name="_xlnm.Print_Titles" localSheetId="6">Jaguar!$3:$8</definedName>
    <definedName name="_xlnm.Print_Titles" localSheetId="8">'Land Rover'!$3:$8</definedName>
    <definedName name="_xlnm.Print_Titles" localSheetId="9">Mazda_import!$3:$8</definedName>
    <definedName name="_xlnm.Print_Titles" localSheetId="10">'Mercedes-Benz'!$3:$8</definedName>
    <definedName name="_xlnm.Print_Titles" localSheetId="11">Peugeot!$3:$8</definedName>
    <definedName name="_xlnm.Print_Titles" localSheetId="12">Volkswagen!$3:$8</definedName>
    <definedName name="_xlnm.Print_Titles">[2]乗用・ＲＶ車!$A$1:$IV$7</definedName>
    <definedName name="sbdfdsjbdj" localSheetId="3">[3]!提出用印刷</definedName>
    <definedName name="sbdfdsjbdj">[3]!提出用印刷</definedName>
    <definedName name="ujvfhvkjh" localSheetId="3">[1]!新型構変選択</definedName>
    <definedName name="ujvfhvkjh">[1]!新型構変選択</definedName>
    <definedName name="アバルト_WLTC">[3]!社内配布用印刷</definedName>
    <definedName name="っｄ" localSheetId="9">[3]!社内配布用印刷</definedName>
    <definedName name="っｄ">[3]!社内配布用印刷</definedName>
    <definedName name="フィアット_WLTC">[1]!新型構変選択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3">[3]!社内配布用印刷</definedName>
    <definedName name="社内配布用印刷" localSheetId="2">[3]!社内配布用印刷</definedName>
    <definedName name="社内配布用印刷" localSheetId="4">[3]!社内配布用印刷</definedName>
    <definedName name="社内配布用印刷" localSheetId="6">[3]!社内配布用印刷</definedName>
    <definedName name="社内配布用印刷" localSheetId="8">[3]!社内配布用印刷</definedName>
    <definedName name="社内配布用印刷" localSheetId="9">[3]!社内配布用印刷</definedName>
    <definedName name="社内配布用印刷" localSheetId="10">[3]!社内配布用印刷</definedName>
    <definedName name="社内配布用印刷" localSheetId="11">[3]!社内配布用印刷</definedName>
    <definedName name="社内配布用印刷" localSheetId="12">[3]!社内配布用印刷</definedName>
    <definedName name="社内配布用印刷">[3]!社内配布用印刷</definedName>
    <definedName name="新型構変選択" localSheetId="0">[1]!新型構変選択</definedName>
    <definedName name="新型構変選択" localSheetId="1">[1]!新型構変選択</definedName>
    <definedName name="新型構変選択" localSheetId="3">[1]!新型構変選択</definedName>
    <definedName name="新型構変選択" localSheetId="2">[1]!新型構変選択</definedName>
    <definedName name="新型構変選択" localSheetId="4">[1]!新型構変選択</definedName>
    <definedName name="新型構変選択" localSheetId="6">[1]!新型構変選択</definedName>
    <definedName name="新型構変選択" localSheetId="8">[1]!新型構変選択</definedName>
    <definedName name="新型構変選択" localSheetId="9">[1]!新型構変選択</definedName>
    <definedName name="新型構変選択" localSheetId="10">[1]!新型構変選択</definedName>
    <definedName name="新型構変選択" localSheetId="11">[1]!新型構変選択</definedName>
    <definedName name="新型構変選択" localSheetId="12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3">[1]!製作者選択</definedName>
    <definedName name="製作者選択" localSheetId="2">[1]!製作者選択</definedName>
    <definedName name="製作者選択" localSheetId="4">[1]!製作者選択</definedName>
    <definedName name="製作者選択" localSheetId="6">[1]!製作者選択</definedName>
    <definedName name="製作者選択" localSheetId="8">[1]!製作者選択</definedName>
    <definedName name="製作者選択" localSheetId="9">[1]!製作者選択</definedName>
    <definedName name="製作者選択" localSheetId="10">[1]!製作者選択</definedName>
    <definedName name="製作者選択" localSheetId="11">[1]!製作者選択</definedName>
    <definedName name="製作者選択" localSheetId="12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3">[3]!提出用印刷</definedName>
    <definedName name="提出用印刷" localSheetId="2">[3]!提出用印刷</definedName>
    <definedName name="提出用印刷" localSheetId="4">[3]!提出用印刷</definedName>
    <definedName name="提出用印刷" localSheetId="6">[3]!提出用印刷</definedName>
    <definedName name="提出用印刷" localSheetId="8">[3]!提出用印刷</definedName>
    <definedName name="提出用印刷" localSheetId="9">[3]!提出用印刷</definedName>
    <definedName name="提出用印刷" localSheetId="10">[3]!提出用印刷</definedName>
    <definedName name="提出用印刷" localSheetId="11">[3]!提出用印刷</definedName>
    <definedName name="提出用印刷" localSheetId="12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3" l="1"/>
  <c r="L9" i="13"/>
  <c r="M9" i="13"/>
  <c r="U9" i="13" s="1"/>
  <c r="N9" i="13"/>
  <c r="V9" i="13" s="1"/>
  <c r="AB9" i="13"/>
  <c r="AC9" i="13"/>
  <c r="W9" i="13" s="1"/>
  <c r="AD9" i="13"/>
  <c r="X9" i="13" s="1"/>
  <c r="AE9" i="13"/>
  <c r="AF9" i="13" s="1"/>
  <c r="AG9" i="13" s="1"/>
  <c r="I10" i="13"/>
  <c r="L10" i="13"/>
  <c r="M10" i="13"/>
  <c r="U10" i="13" s="1"/>
  <c r="N10" i="13"/>
  <c r="V10" i="13" s="1"/>
  <c r="AB10" i="13"/>
  <c r="AC10" i="13" s="1"/>
  <c r="AE10" i="13"/>
  <c r="I11" i="13"/>
  <c r="L11" i="13"/>
  <c r="M11" i="13"/>
  <c r="N11" i="13"/>
  <c r="V11" i="13" s="1"/>
  <c r="U11" i="13"/>
  <c r="AB11" i="13"/>
  <c r="AC11" i="13" s="1"/>
  <c r="AE11" i="13"/>
  <c r="O11" i="13" s="1"/>
  <c r="I12" i="13"/>
  <c r="L12" i="13"/>
  <c r="M12" i="13"/>
  <c r="U12" i="13" s="1"/>
  <c r="N12" i="13"/>
  <c r="V12" i="13"/>
  <c r="AB12" i="13"/>
  <c r="AC12" i="13"/>
  <c r="AD12" i="13" s="1"/>
  <c r="AE12" i="13"/>
  <c r="AF12" i="13"/>
  <c r="AG12" i="13" s="1"/>
  <c r="I13" i="13"/>
  <c r="L13" i="13"/>
  <c r="M13" i="13"/>
  <c r="U13" i="13" s="1"/>
  <c r="N13" i="13"/>
  <c r="V13" i="13" s="1"/>
  <c r="AB13" i="13"/>
  <c r="AC13" i="13" s="1"/>
  <c r="AE13" i="13"/>
  <c r="I14" i="13"/>
  <c r="L14" i="13"/>
  <c r="M14" i="13"/>
  <c r="N14" i="13"/>
  <c r="V14" i="13" s="1"/>
  <c r="U14" i="13"/>
  <c r="AB14" i="13"/>
  <c r="AC14" i="13" s="1"/>
  <c r="AE14" i="13"/>
  <c r="AF14" i="13" s="1"/>
  <c r="AG14" i="13" s="1"/>
  <c r="L15" i="13"/>
  <c r="U15" i="13"/>
  <c r="V15" i="13"/>
  <c r="W15" i="13"/>
  <c r="X15" i="13" s="1"/>
  <c r="W13" i="13" l="1"/>
  <c r="AD13" i="13"/>
  <c r="W14" i="13"/>
  <c r="AD14" i="13"/>
  <c r="X14" i="13" s="1"/>
  <c r="O13" i="13"/>
  <c r="O12" i="13"/>
  <c r="AF11" i="13"/>
  <c r="AG11" i="13" s="1"/>
  <c r="O10" i="13"/>
  <c r="O9" i="13"/>
  <c r="AD11" i="13"/>
  <c r="W11" i="13"/>
  <c r="X11" i="13"/>
  <c r="AD10" i="13"/>
  <c r="X10" i="13" s="1"/>
  <c r="W10" i="13"/>
  <c r="O14" i="13"/>
  <c r="X12" i="13"/>
  <c r="X13" i="13"/>
  <c r="W12" i="13"/>
  <c r="AF10" i="13"/>
  <c r="AG10" i="13" s="1"/>
  <c r="AF13" i="13"/>
  <c r="AG13" i="13" s="1"/>
  <c r="I9" i="12"/>
  <c r="L9" i="12"/>
  <c r="M9" i="12"/>
  <c r="N9" i="12"/>
  <c r="V9" i="12" s="1"/>
  <c r="U9" i="12"/>
  <c r="AB9" i="12"/>
  <c r="AC9" i="12" s="1"/>
  <c r="AE9" i="12"/>
  <c r="O9" i="12" s="1"/>
  <c r="I10" i="12"/>
  <c r="L10" i="12"/>
  <c r="M10" i="12"/>
  <c r="N10" i="12"/>
  <c r="V10" i="12" s="1"/>
  <c r="U10" i="12"/>
  <c r="AB10" i="12"/>
  <c r="AC10" i="12" s="1"/>
  <c r="AE10" i="12"/>
  <c r="O10" i="12" s="1"/>
  <c r="I11" i="12"/>
  <c r="L11" i="12"/>
  <c r="M11" i="12"/>
  <c r="U11" i="12" s="1"/>
  <c r="N11" i="12"/>
  <c r="V11" i="12" s="1"/>
  <c r="AB11" i="12"/>
  <c r="AC11" i="12" s="1"/>
  <c r="AE11" i="12"/>
  <c r="O11" i="12" s="1"/>
  <c r="I12" i="12"/>
  <c r="L12" i="12"/>
  <c r="M12" i="12"/>
  <c r="U12" i="12" s="1"/>
  <c r="N12" i="12"/>
  <c r="V12" i="12" s="1"/>
  <c r="AB12" i="12"/>
  <c r="AC12" i="12" s="1"/>
  <c r="AD12" i="12" s="1"/>
  <c r="AE12" i="12"/>
  <c r="I13" i="12"/>
  <c r="L13" i="12"/>
  <c r="M13" i="12"/>
  <c r="U13" i="12" s="1"/>
  <c r="N13" i="12"/>
  <c r="V13" i="12" s="1"/>
  <c r="AB13" i="12"/>
  <c r="AC13" i="12"/>
  <c r="AD13" i="12" s="1"/>
  <c r="AE13" i="12"/>
  <c r="O13" i="12" s="1"/>
  <c r="I14" i="12"/>
  <c r="L14" i="12"/>
  <c r="M14" i="12"/>
  <c r="U14" i="12" s="1"/>
  <c r="N14" i="12"/>
  <c r="V14" i="12" s="1"/>
  <c r="AB14" i="12"/>
  <c r="AC14" i="12" s="1"/>
  <c r="AE14" i="12"/>
  <c r="AF14" i="12" s="1"/>
  <c r="I15" i="12"/>
  <c r="L15" i="12"/>
  <c r="M15" i="12"/>
  <c r="U15" i="12" s="1"/>
  <c r="N15" i="12"/>
  <c r="V15" i="12" s="1"/>
  <c r="AB15" i="12"/>
  <c r="AC15" i="12" s="1"/>
  <c r="AE15" i="12"/>
  <c r="O15" i="12" s="1"/>
  <c r="I16" i="12"/>
  <c r="L16" i="12"/>
  <c r="M16" i="12"/>
  <c r="U16" i="12" s="1"/>
  <c r="N16" i="12"/>
  <c r="V16" i="12" s="1"/>
  <c r="AB16" i="12"/>
  <c r="AC16" i="12" s="1"/>
  <c r="AE16" i="12"/>
  <c r="AF16" i="12"/>
  <c r="AG16" i="12"/>
  <c r="I17" i="12"/>
  <c r="L17" i="12"/>
  <c r="M17" i="12"/>
  <c r="N17" i="12"/>
  <c r="U17" i="12"/>
  <c r="V17" i="12"/>
  <c r="AB17" i="12"/>
  <c r="AC17" i="12" s="1"/>
  <c r="AE17" i="12"/>
  <c r="O17" i="12" s="1"/>
  <c r="I18" i="12"/>
  <c r="L18" i="12"/>
  <c r="M18" i="12"/>
  <c r="N18" i="12"/>
  <c r="U18" i="12"/>
  <c r="V18" i="12"/>
  <c r="AB18" i="12"/>
  <c r="AC18" i="12"/>
  <c r="AD18" i="12" s="1"/>
  <c r="X18" i="12" s="1"/>
  <c r="AE18" i="12"/>
  <c r="AF18" i="12"/>
  <c r="AG18" i="12" s="1"/>
  <c r="I19" i="12"/>
  <c r="L19" i="12"/>
  <c r="M19" i="12"/>
  <c r="U19" i="12" s="1"/>
  <c r="N19" i="12"/>
  <c r="V19" i="12"/>
  <c r="AB19" i="12"/>
  <c r="AC19" i="12" s="1"/>
  <c r="AE19" i="12"/>
  <c r="I20" i="12"/>
  <c r="L20" i="12"/>
  <c r="M20" i="12"/>
  <c r="U20" i="12" s="1"/>
  <c r="N20" i="12"/>
  <c r="V20" i="12" s="1"/>
  <c r="AB20" i="12"/>
  <c r="AC20" i="12"/>
  <c r="AD20" i="12" s="1"/>
  <c r="AE20" i="12"/>
  <c r="O20" i="12" s="1"/>
  <c r="I21" i="12"/>
  <c r="L21" i="12"/>
  <c r="M21" i="12"/>
  <c r="U21" i="12" s="1"/>
  <c r="N21" i="12"/>
  <c r="V21" i="12" s="1"/>
  <c r="AB21" i="12"/>
  <c r="AC21" i="12"/>
  <c r="AD21" i="12"/>
  <c r="AE21" i="12"/>
  <c r="O21" i="12" s="1"/>
  <c r="I22" i="12"/>
  <c r="L22" i="12"/>
  <c r="M22" i="12"/>
  <c r="U22" i="12" s="1"/>
  <c r="N22" i="12"/>
  <c r="V22" i="12" s="1"/>
  <c r="AB22" i="12"/>
  <c r="AC22" i="12" s="1"/>
  <c r="AE22" i="12"/>
  <c r="AF22" i="12" s="1"/>
  <c r="I23" i="12"/>
  <c r="L23" i="12"/>
  <c r="M23" i="12"/>
  <c r="N23" i="12"/>
  <c r="V23" i="12" s="1"/>
  <c r="U23" i="12"/>
  <c r="AB23" i="12"/>
  <c r="AC23" i="12"/>
  <c r="AE23" i="12"/>
  <c r="O23" i="12" s="1"/>
  <c r="AF23" i="12"/>
  <c r="AG23" i="12" s="1"/>
  <c r="I24" i="12"/>
  <c r="L24" i="12"/>
  <c r="M24" i="12"/>
  <c r="N24" i="12"/>
  <c r="V24" i="12" s="1"/>
  <c r="U24" i="12"/>
  <c r="AB24" i="12"/>
  <c r="AC24" i="12" s="1"/>
  <c r="AE24" i="12"/>
  <c r="O24" i="12" s="1"/>
  <c r="I25" i="12"/>
  <c r="L25" i="12"/>
  <c r="M25" i="12"/>
  <c r="N25" i="12"/>
  <c r="U25" i="12"/>
  <c r="V25" i="12"/>
  <c r="AB25" i="12"/>
  <c r="AC25" i="12" s="1"/>
  <c r="AE25" i="12"/>
  <c r="O25" i="12" s="1"/>
  <c r="I26" i="12"/>
  <c r="L26" i="12"/>
  <c r="M26" i="12"/>
  <c r="N26" i="12"/>
  <c r="U26" i="12"/>
  <c r="V26" i="12"/>
  <c r="AB26" i="12"/>
  <c r="AC26" i="12" s="1"/>
  <c r="AD26" i="12" s="1"/>
  <c r="X26" i="12" s="1"/>
  <c r="AE26" i="12"/>
  <c r="O26" i="12" s="1"/>
  <c r="I27" i="12"/>
  <c r="L27" i="12"/>
  <c r="M27" i="12"/>
  <c r="U27" i="12" s="1"/>
  <c r="N27" i="12"/>
  <c r="V27" i="12"/>
  <c r="AB27" i="12"/>
  <c r="AC27" i="12" s="1"/>
  <c r="AE27" i="12"/>
  <c r="O27" i="12" s="1"/>
  <c r="I28" i="12"/>
  <c r="L28" i="12"/>
  <c r="M28" i="12"/>
  <c r="U28" i="12" s="1"/>
  <c r="N28" i="12"/>
  <c r="V28" i="12" s="1"/>
  <c r="AB28" i="12"/>
  <c r="AC28" i="12"/>
  <c r="AD28" i="12" s="1"/>
  <c r="AE28" i="12"/>
  <c r="O28" i="12" s="1"/>
  <c r="I29" i="12"/>
  <c r="L29" i="12"/>
  <c r="M29" i="12"/>
  <c r="U29" i="12" s="1"/>
  <c r="N29" i="12"/>
  <c r="V29" i="12" s="1"/>
  <c r="AB29" i="12"/>
  <c r="AC29" i="12" s="1"/>
  <c r="AE29" i="12"/>
  <c r="AF29" i="12"/>
  <c r="AG29" i="12" s="1"/>
  <c r="I30" i="12"/>
  <c r="L30" i="12"/>
  <c r="M30" i="12"/>
  <c r="U30" i="12" s="1"/>
  <c r="N30" i="12"/>
  <c r="V30" i="12" s="1"/>
  <c r="AB30" i="12"/>
  <c r="AC30" i="12" s="1"/>
  <c r="AE30" i="12"/>
  <c r="AF30" i="12" s="1"/>
  <c r="I31" i="12"/>
  <c r="L31" i="12"/>
  <c r="M31" i="12"/>
  <c r="N31" i="12"/>
  <c r="V31" i="12" s="1"/>
  <c r="U31" i="12"/>
  <c r="AB31" i="12"/>
  <c r="AC31" i="12" s="1"/>
  <c r="AE31" i="12"/>
  <c r="AF31" i="12" s="1"/>
  <c r="AG31" i="12" s="1"/>
  <c r="I32" i="12"/>
  <c r="L32" i="12"/>
  <c r="M32" i="12"/>
  <c r="N32" i="12"/>
  <c r="V32" i="12" s="1"/>
  <c r="U32" i="12"/>
  <c r="AB32" i="12"/>
  <c r="AC32" i="12" s="1"/>
  <c r="AE32" i="12"/>
  <c r="AF32" i="12"/>
  <c r="W32" i="12" s="1"/>
  <c r="I33" i="12"/>
  <c r="L33" i="12"/>
  <c r="M33" i="12"/>
  <c r="U33" i="12" s="1"/>
  <c r="N33" i="12"/>
  <c r="V33" i="12"/>
  <c r="AB33" i="12"/>
  <c r="AC33" i="12" s="1"/>
  <c r="AE33" i="12"/>
  <c r="I34" i="12"/>
  <c r="L34" i="12"/>
  <c r="M34" i="12"/>
  <c r="U34" i="12" s="1"/>
  <c r="N34" i="12"/>
  <c r="V34" i="12"/>
  <c r="AB34" i="12"/>
  <c r="AC34" i="12" s="1"/>
  <c r="AD34" i="12" s="1"/>
  <c r="X34" i="12" s="1"/>
  <c r="AE34" i="12"/>
  <c r="O34" i="12" s="1"/>
  <c r="AF34" i="12"/>
  <c r="AG34" i="12" s="1"/>
  <c r="I35" i="12"/>
  <c r="L35" i="12"/>
  <c r="M35" i="12"/>
  <c r="U35" i="12" s="1"/>
  <c r="N35" i="12"/>
  <c r="V35" i="12" s="1"/>
  <c r="AB35" i="12"/>
  <c r="AC35" i="12" s="1"/>
  <c r="AE35" i="12"/>
  <c r="O35" i="12" s="1"/>
  <c r="I36" i="12"/>
  <c r="L36" i="12"/>
  <c r="M36" i="12"/>
  <c r="U36" i="12" s="1"/>
  <c r="N36" i="12"/>
  <c r="V36" i="12" s="1"/>
  <c r="AB36" i="12"/>
  <c r="AC36" i="12" s="1"/>
  <c r="AD36" i="12" s="1"/>
  <c r="AE36" i="12"/>
  <c r="I37" i="12"/>
  <c r="L37" i="12"/>
  <c r="M37" i="12"/>
  <c r="U37" i="12" s="1"/>
  <c r="N37" i="12"/>
  <c r="V37" i="12" s="1"/>
  <c r="AB37" i="12"/>
  <c r="AC37" i="12"/>
  <c r="AD37" i="12" s="1"/>
  <c r="AE37" i="12"/>
  <c r="AF37" i="12"/>
  <c r="AG37" i="12" s="1"/>
  <c r="I38" i="12"/>
  <c r="L38" i="12"/>
  <c r="M38" i="12"/>
  <c r="U38" i="12" s="1"/>
  <c r="N38" i="12"/>
  <c r="V38" i="12" s="1"/>
  <c r="AB38" i="12"/>
  <c r="AC38" i="12" s="1"/>
  <c r="AE38" i="12"/>
  <c r="AF38" i="12" s="1"/>
  <c r="I39" i="12"/>
  <c r="L39" i="12"/>
  <c r="M39" i="12"/>
  <c r="N39" i="12"/>
  <c r="V39" i="12" s="1"/>
  <c r="U39" i="12"/>
  <c r="AB39" i="12"/>
  <c r="AC39" i="12" s="1"/>
  <c r="AE39" i="12"/>
  <c r="O39" i="12" s="1"/>
  <c r="I40" i="12"/>
  <c r="L40" i="12"/>
  <c r="M40" i="12"/>
  <c r="U40" i="12" s="1"/>
  <c r="N40" i="12"/>
  <c r="V40" i="12"/>
  <c r="AB40" i="12"/>
  <c r="AC40" i="12" s="1"/>
  <c r="AE40" i="12"/>
  <c r="AF40" i="12"/>
  <c r="AG40" i="12" s="1"/>
  <c r="I41" i="12"/>
  <c r="L41" i="12"/>
  <c r="M41" i="12"/>
  <c r="N41" i="12"/>
  <c r="V41" i="12" s="1"/>
  <c r="U41" i="12"/>
  <c r="AB41" i="12"/>
  <c r="AC41" i="12" s="1"/>
  <c r="AE41" i="12"/>
  <c r="AF41" i="12"/>
  <c r="AG41" i="12" s="1"/>
  <c r="I42" i="12"/>
  <c r="L42" i="12"/>
  <c r="M42" i="12"/>
  <c r="U42" i="12" s="1"/>
  <c r="N42" i="12"/>
  <c r="V42" i="12"/>
  <c r="AB42" i="12"/>
  <c r="AC42" i="12" s="1"/>
  <c r="AD42" i="12" s="1"/>
  <c r="X42" i="12" s="1"/>
  <c r="AE42" i="12"/>
  <c r="O42" i="12" s="1"/>
  <c r="AF42" i="12"/>
  <c r="AG42" i="12" s="1"/>
  <c r="I43" i="12"/>
  <c r="L43" i="12"/>
  <c r="M43" i="12"/>
  <c r="U43" i="12" s="1"/>
  <c r="N43" i="12"/>
  <c r="V43" i="12" s="1"/>
  <c r="AB43" i="12"/>
  <c r="AC43" i="12" s="1"/>
  <c r="AE43" i="12"/>
  <c r="O43" i="12" s="1"/>
  <c r="I44" i="12"/>
  <c r="L44" i="12"/>
  <c r="M44" i="12"/>
  <c r="U44" i="12" s="1"/>
  <c r="N44" i="12"/>
  <c r="V44" i="12" s="1"/>
  <c r="AB44" i="12"/>
  <c r="AC44" i="12" s="1"/>
  <c r="AD44" i="12" s="1"/>
  <c r="AE44" i="12"/>
  <c r="O44" i="12" s="1"/>
  <c r="I45" i="12"/>
  <c r="L45" i="12"/>
  <c r="M45" i="12"/>
  <c r="U45" i="12" s="1"/>
  <c r="N45" i="12"/>
  <c r="V45" i="12" s="1"/>
  <c r="AB45" i="12"/>
  <c r="AC45" i="12" s="1"/>
  <c r="AE45" i="12"/>
  <c r="O45" i="12" s="1"/>
  <c r="AF45" i="12"/>
  <c r="AG45" i="12" s="1"/>
  <c r="I46" i="12"/>
  <c r="L46" i="12"/>
  <c r="M46" i="12"/>
  <c r="U46" i="12" s="1"/>
  <c r="N46" i="12"/>
  <c r="V46" i="12" s="1"/>
  <c r="AB46" i="12"/>
  <c r="AC46" i="12" s="1"/>
  <c r="AE46" i="12"/>
  <c r="AF46" i="12" s="1"/>
  <c r="I47" i="12"/>
  <c r="L47" i="12"/>
  <c r="M47" i="12"/>
  <c r="N47" i="12"/>
  <c r="V47" i="12" s="1"/>
  <c r="U47" i="12"/>
  <c r="AB47" i="12"/>
  <c r="AC47" i="12"/>
  <c r="AD47" i="12"/>
  <c r="AE47" i="12"/>
  <c r="O47" i="12" s="1"/>
  <c r="AF47" i="12"/>
  <c r="AG47" i="12" s="1"/>
  <c r="AD29" i="12" l="1"/>
  <c r="X29" i="12" s="1"/>
  <c r="AD38" i="12"/>
  <c r="X38" i="12" s="1"/>
  <c r="AD39" i="12"/>
  <c r="X39" i="12" s="1"/>
  <c r="AD45" i="12"/>
  <c r="X45" i="12" s="1"/>
  <c r="AD46" i="12"/>
  <c r="X46" i="12" s="1"/>
  <c r="O37" i="12"/>
  <c r="O36" i="12"/>
  <c r="X21" i="12"/>
  <c r="W18" i="12"/>
  <c r="W16" i="12"/>
  <c r="O12" i="12"/>
  <c r="O33" i="12"/>
  <c r="AG32" i="12"/>
  <c r="AF26" i="12"/>
  <c r="O16" i="12"/>
  <c r="AF15" i="12"/>
  <c r="AG15" i="12" s="1"/>
  <c r="X13" i="12"/>
  <c r="O41" i="12"/>
  <c r="O32" i="12"/>
  <c r="O29" i="12"/>
  <c r="X47" i="12"/>
  <c r="W42" i="12"/>
  <c r="X37" i="12"/>
  <c r="W34" i="12"/>
  <c r="O31" i="12"/>
  <c r="O40" i="12"/>
  <c r="AF39" i="12"/>
  <c r="AG39" i="12" s="1"/>
  <c r="AF24" i="12"/>
  <c r="AG24" i="12" s="1"/>
  <c r="AF21" i="12"/>
  <c r="AG21" i="12" s="1"/>
  <c r="O19" i="12"/>
  <c r="O18" i="12"/>
  <c r="AF10" i="12"/>
  <c r="AG10" i="12" s="1"/>
  <c r="AD40" i="12"/>
  <c r="X40" i="12" s="1"/>
  <c r="AD19" i="12"/>
  <c r="X19" i="12"/>
  <c r="AD24" i="12"/>
  <c r="X24" i="12" s="1"/>
  <c r="AG22" i="12"/>
  <c r="W22" i="12"/>
  <c r="AD10" i="12"/>
  <c r="X10" i="12" s="1"/>
  <c r="AD9" i="12"/>
  <c r="X9" i="12" s="1"/>
  <c r="AG38" i="12"/>
  <c r="W38" i="12"/>
  <c r="X17" i="12"/>
  <c r="AD17" i="12"/>
  <c r="AD11" i="12"/>
  <c r="X11" i="12" s="1"/>
  <c r="AD35" i="12"/>
  <c r="X35" i="12" s="1"/>
  <c r="AD22" i="12"/>
  <c r="X22" i="12" s="1"/>
  <c r="AG46" i="12"/>
  <c r="W46" i="12"/>
  <c r="AD43" i="12"/>
  <c r="X43" i="12" s="1"/>
  <c r="AD33" i="12"/>
  <c r="X33" i="12" s="1"/>
  <c r="AD16" i="12"/>
  <c r="X16" i="12" s="1"/>
  <c r="AG14" i="12"/>
  <c r="W14" i="12"/>
  <c r="AD27" i="12"/>
  <c r="X27" i="12" s="1"/>
  <c r="X15" i="12"/>
  <c r="AD14" i="12"/>
  <c r="X14" i="12" s="1"/>
  <c r="AD41" i="12"/>
  <c r="X41" i="12" s="1"/>
  <c r="W41" i="12"/>
  <c r="W40" i="12"/>
  <c r="AD32" i="12"/>
  <c r="X32" i="12" s="1"/>
  <c r="AG30" i="12"/>
  <c r="W30" i="12"/>
  <c r="X31" i="12"/>
  <c r="X30" i="12"/>
  <c r="AD30" i="12"/>
  <c r="AD25" i="12"/>
  <c r="X25" i="12" s="1"/>
  <c r="W24" i="12"/>
  <c r="O38" i="12"/>
  <c r="W10" i="12"/>
  <c r="O46" i="12"/>
  <c r="X44" i="12"/>
  <c r="X36" i="12"/>
  <c r="AF33" i="12"/>
  <c r="AD31" i="12"/>
  <c r="X28" i="12"/>
  <c r="AF25" i="12"/>
  <c r="AD23" i="12"/>
  <c r="X23" i="12" s="1"/>
  <c r="X20" i="12"/>
  <c r="AF17" i="12"/>
  <c r="AD15" i="12"/>
  <c r="X12" i="12"/>
  <c r="AF9" i="12"/>
  <c r="W45" i="12"/>
  <c r="AF43" i="12"/>
  <c r="W37" i="12"/>
  <c r="AF35" i="12"/>
  <c r="W29" i="12"/>
  <c r="AF27" i="12"/>
  <c r="W21" i="12"/>
  <c r="AF19" i="12"/>
  <c r="AF11" i="12"/>
  <c r="O30" i="12"/>
  <c r="AF44" i="12"/>
  <c r="AF36" i="12"/>
  <c r="AF28" i="12"/>
  <c r="AF20" i="12"/>
  <c r="AF12" i="12"/>
  <c r="W31" i="12"/>
  <c r="W23" i="12"/>
  <c r="W15" i="12"/>
  <c r="AF13" i="12"/>
  <c r="O22" i="12"/>
  <c r="O14" i="12"/>
  <c r="W47" i="12"/>
  <c r="I9" i="11"/>
  <c r="L9" i="11"/>
  <c r="M9" i="11"/>
  <c r="N9" i="11"/>
  <c r="U9" i="11"/>
  <c r="V9" i="11"/>
  <c r="AB9" i="11"/>
  <c r="AC9" i="11" s="1"/>
  <c r="AE9" i="11"/>
  <c r="AF9" i="11"/>
  <c r="AG9" i="11"/>
  <c r="I10" i="11"/>
  <c r="L10" i="11"/>
  <c r="M10" i="11"/>
  <c r="U10" i="11" s="1"/>
  <c r="N10" i="11"/>
  <c r="V10" i="11" s="1"/>
  <c r="AB10" i="11"/>
  <c r="AC10" i="11" s="1"/>
  <c r="AE10" i="11"/>
  <c r="O10" i="11" s="1"/>
  <c r="AF10" i="11"/>
  <c r="AG10" i="11"/>
  <c r="I11" i="11"/>
  <c r="L11" i="11"/>
  <c r="M11" i="11"/>
  <c r="U11" i="11" s="1"/>
  <c r="N11" i="11"/>
  <c r="V11" i="11"/>
  <c r="AB11" i="11"/>
  <c r="AC11" i="11" s="1"/>
  <c r="AE11" i="11"/>
  <c r="I12" i="11"/>
  <c r="L12" i="11"/>
  <c r="M12" i="11"/>
  <c r="U12" i="11" s="1"/>
  <c r="N12" i="11"/>
  <c r="V12" i="11" s="1"/>
  <c r="AB12" i="11"/>
  <c r="AC12" i="11"/>
  <c r="AD12" i="11" s="1"/>
  <c r="AE12" i="11"/>
  <c r="O12" i="11" s="1"/>
  <c r="I13" i="11"/>
  <c r="L13" i="11"/>
  <c r="M13" i="11"/>
  <c r="U13" i="11" s="1"/>
  <c r="N13" i="11"/>
  <c r="V13" i="11" s="1"/>
  <c r="AB13" i="11"/>
  <c r="AC13" i="11"/>
  <c r="AD13" i="11"/>
  <c r="AE13" i="11"/>
  <c r="O13" i="11" s="1"/>
  <c r="I14" i="11"/>
  <c r="L14" i="11"/>
  <c r="M14" i="11"/>
  <c r="U14" i="11" s="1"/>
  <c r="N14" i="11"/>
  <c r="V14" i="11" s="1"/>
  <c r="AB14" i="11"/>
  <c r="AC14" i="11"/>
  <c r="W14" i="11" s="1"/>
  <c r="AD14" i="11"/>
  <c r="AE14" i="11"/>
  <c r="AF14" i="11" s="1"/>
  <c r="AG14" i="11" s="1"/>
  <c r="I15" i="11"/>
  <c r="L15" i="11"/>
  <c r="M15" i="11"/>
  <c r="U15" i="11" s="1"/>
  <c r="N15" i="11"/>
  <c r="V15" i="11" s="1"/>
  <c r="AB15" i="11"/>
  <c r="AC15" i="11"/>
  <c r="W15" i="11" s="1"/>
  <c r="AD15" i="11"/>
  <c r="AE15" i="11"/>
  <c r="O15" i="11" s="1"/>
  <c r="I16" i="11"/>
  <c r="L16" i="11"/>
  <c r="M16" i="11"/>
  <c r="N16" i="11"/>
  <c r="U16" i="11"/>
  <c r="V16" i="11"/>
  <c r="AB16" i="11"/>
  <c r="AC16" i="11"/>
  <c r="AE16" i="11"/>
  <c r="AF16" i="11"/>
  <c r="AG16" i="11"/>
  <c r="L17" i="11"/>
  <c r="U17" i="11"/>
  <c r="V17" i="11"/>
  <c r="W17" i="11"/>
  <c r="X17" i="11" s="1"/>
  <c r="AG26" i="12" l="1"/>
  <c r="W26" i="12"/>
  <c r="W39" i="12"/>
  <c r="AG28" i="12"/>
  <c r="W28" i="12"/>
  <c r="AG36" i="12"/>
  <c r="W36" i="12"/>
  <c r="AG11" i="12"/>
  <c r="W11" i="12"/>
  <c r="W44" i="12"/>
  <c r="AG44" i="12"/>
  <c r="W25" i="12"/>
  <c r="AG25" i="12"/>
  <c r="AG19" i="12"/>
  <c r="W19" i="12"/>
  <c r="W9" i="12"/>
  <c r="AG9" i="12"/>
  <c r="W17" i="12"/>
  <c r="AG17" i="12"/>
  <c r="AG35" i="12"/>
  <c r="W35" i="12"/>
  <c r="AG13" i="12"/>
  <c r="W13" i="12"/>
  <c r="AG43" i="12"/>
  <c r="W43" i="12"/>
  <c r="AG12" i="12"/>
  <c r="W12" i="12"/>
  <c r="W33" i="12"/>
  <c r="AG33" i="12"/>
  <c r="AG20" i="12"/>
  <c r="W20" i="12"/>
  <c r="AG27" i="12"/>
  <c r="W27" i="12"/>
  <c r="AD9" i="11"/>
  <c r="X9" i="11" s="1"/>
  <c r="W9" i="11"/>
  <c r="AF15" i="11"/>
  <c r="AG15" i="11" s="1"/>
  <c r="AF12" i="11"/>
  <c r="AG12" i="11" s="1"/>
  <c r="O11" i="11"/>
  <c r="X16" i="11"/>
  <c r="X13" i="11"/>
  <c r="O16" i="11"/>
  <c r="O9" i="11"/>
  <c r="W16" i="11"/>
  <c r="AD16" i="11"/>
  <c r="AD11" i="11"/>
  <c r="W11" i="11"/>
  <c r="X11" i="11"/>
  <c r="AD10" i="11"/>
  <c r="X10" i="11" s="1"/>
  <c r="W10" i="11"/>
  <c r="W12" i="11"/>
  <c r="X12" i="11"/>
  <c r="X14" i="11"/>
  <c r="W13" i="11"/>
  <c r="AF11" i="11"/>
  <c r="AG11" i="11" s="1"/>
  <c r="X15" i="11"/>
  <c r="AF13" i="11"/>
  <c r="AG13" i="11" s="1"/>
  <c r="O14" i="11"/>
  <c r="I9" i="10"/>
  <c r="L9" i="10"/>
  <c r="M9" i="10"/>
  <c r="U9" i="10" s="1"/>
  <c r="N9" i="10"/>
  <c r="V9" i="10" s="1"/>
  <c r="AB9" i="10"/>
  <c r="AC9" i="10"/>
  <c r="AD9" i="10" s="1"/>
  <c r="X9" i="10" s="1"/>
  <c r="AE9" i="10"/>
  <c r="O9" i="10" s="1"/>
  <c r="I10" i="10"/>
  <c r="L10" i="10"/>
  <c r="M10" i="10"/>
  <c r="U10" i="10" s="1"/>
  <c r="N10" i="10"/>
  <c r="V10" i="10" s="1"/>
  <c r="AB10" i="10"/>
  <c r="AC10" i="10" s="1"/>
  <c r="AE10" i="10"/>
  <c r="O10" i="10" s="1"/>
  <c r="W9" i="10" l="1"/>
  <c r="AD10" i="10"/>
  <c r="X10" i="10" s="1"/>
  <c r="W10" i="10"/>
  <c r="AF9" i="10"/>
  <c r="AG9" i="10" s="1"/>
  <c r="AF10" i="10"/>
  <c r="AG10" i="10" s="1"/>
  <c r="L9" i="9"/>
  <c r="U9" i="9"/>
  <c r="V9" i="9"/>
  <c r="L10" i="9"/>
  <c r="U10" i="9"/>
  <c r="V10" i="9"/>
  <c r="L11" i="9"/>
  <c r="U11" i="9"/>
  <c r="V11" i="9"/>
  <c r="L12" i="9"/>
  <c r="U12" i="9"/>
  <c r="V12" i="9"/>
  <c r="L13" i="9"/>
  <c r="U13" i="9"/>
  <c r="V13" i="9"/>
  <c r="L14" i="9"/>
  <c r="U14" i="9"/>
  <c r="V14" i="9"/>
  <c r="I9" i="8"/>
  <c r="L9" i="8"/>
  <c r="M9" i="8"/>
  <c r="N9" i="8"/>
  <c r="T9" i="8"/>
  <c r="U9" i="8"/>
  <c r="V9" i="8"/>
  <c r="AB9" i="8"/>
  <c r="AC9" i="8" s="1"/>
  <c r="AE9" i="8"/>
  <c r="AF9" i="8" s="1"/>
  <c r="AG9" i="8" s="1"/>
  <c r="I10" i="8"/>
  <c r="L10" i="8"/>
  <c r="M10" i="8"/>
  <c r="U10" i="8" s="1"/>
  <c r="N10" i="8"/>
  <c r="V10" i="8" s="1"/>
  <c r="T10" i="8"/>
  <c r="AB10" i="8"/>
  <c r="AC10" i="8" s="1"/>
  <c r="W10" i="8" s="1"/>
  <c r="AE10" i="8"/>
  <c r="O10" i="8" s="1"/>
  <c r="I11" i="8"/>
  <c r="L11" i="8"/>
  <c r="M11" i="8"/>
  <c r="N11" i="8"/>
  <c r="V11" i="8" s="1"/>
  <c r="T11" i="8"/>
  <c r="U11" i="8"/>
  <c r="AB11" i="8"/>
  <c r="AC11" i="8" s="1"/>
  <c r="W11" i="8" s="1"/>
  <c r="AE11" i="8"/>
  <c r="AF11" i="8"/>
  <c r="AG11" i="8" s="1"/>
  <c r="I12" i="8"/>
  <c r="L12" i="8"/>
  <c r="M12" i="8"/>
  <c r="U12" i="8" s="1"/>
  <c r="N12" i="8"/>
  <c r="V12" i="8" s="1"/>
  <c r="T12" i="8"/>
  <c r="AB12" i="8"/>
  <c r="AC12" i="8" s="1"/>
  <c r="W12" i="8" s="1"/>
  <c r="AE12" i="8"/>
  <c r="O12" i="8" s="1"/>
  <c r="I13" i="8"/>
  <c r="L13" i="8"/>
  <c r="M13" i="8"/>
  <c r="N13" i="8"/>
  <c r="V13" i="8" s="1"/>
  <c r="T13" i="8"/>
  <c r="U13" i="8"/>
  <c r="AB13" i="8"/>
  <c r="AC13" i="8" s="1"/>
  <c r="W13" i="8" s="1"/>
  <c r="AE13" i="8"/>
  <c r="AF13" i="8"/>
  <c r="AG13" i="8" s="1"/>
  <c r="I14" i="8"/>
  <c r="L14" i="8"/>
  <c r="M14" i="8"/>
  <c r="N14" i="8"/>
  <c r="T14" i="8"/>
  <c r="U14" i="8"/>
  <c r="V14" i="8"/>
  <c r="AB14" i="8"/>
  <c r="AC14" i="8" s="1"/>
  <c r="W14" i="8" s="1"/>
  <c r="AE14" i="8"/>
  <c r="AF14" i="8"/>
  <c r="AG14" i="8" s="1"/>
  <c r="I15" i="8"/>
  <c r="L15" i="8"/>
  <c r="M15" i="8"/>
  <c r="U15" i="8" s="1"/>
  <c r="N15" i="8"/>
  <c r="V15" i="8" s="1"/>
  <c r="T15" i="8"/>
  <c r="AB15" i="8"/>
  <c r="AC15" i="8"/>
  <c r="W15" i="8" s="1"/>
  <c r="AE15" i="8"/>
  <c r="O15" i="8" s="1"/>
  <c r="AF15" i="8"/>
  <c r="AG15" i="8" s="1"/>
  <c r="I16" i="8"/>
  <c r="L16" i="8"/>
  <c r="M16" i="8"/>
  <c r="N16" i="8"/>
  <c r="T16" i="8"/>
  <c r="U16" i="8"/>
  <c r="V16" i="8"/>
  <c r="W16" i="8"/>
  <c r="AB16" i="8"/>
  <c r="AC16" i="8"/>
  <c r="AE16" i="8"/>
  <c r="O16" i="8" s="1"/>
  <c r="I17" i="8"/>
  <c r="L17" i="8"/>
  <c r="M17" i="8"/>
  <c r="U17" i="8" s="1"/>
  <c r="N17" i="8"/>
  <c r="T17" i="8"/>
  <c r="V17" i="8"/>
  <c r="AB17" i="8"/>
  <c r="AC17" i="8"/>
  <c r="W17" i="8" s="1"/>
  <c r="AE17" i="8"/>
  <c r="AF17" i="8" s="1"/>
  <c r="AG17" i="8" s="1"/>
  <c r="AF10" i="8" l="1"/>
  <c r="AG10" i="8" s="1"/>
  <c r="AF16" i="8"/>
  <c r="AG16" i="8" s="1"/>
  <c r="O13" i="8"/>
  <c r="O11" i="8"/>
  <c r="O14" i="8"/>
  <c r="O17" i="8"/>
  <c r="AF12" i="8"/>
  <c r="AG12" i="8" s="1"/>
  <c r="O9" i="8"/>
  <c r="W9" i="8"/>
  <c r="AD9" i="8"/>
  <c r="X9" i="8" s="1"/>
  <c r="X12" i="8"/>
  <c r="AD17" i="8"/>
  <c r="X17" i="8" s="1"/>
  <c r="AD16" i="8"/>
  <c r="X16" i="8" s="1"/>
  <c r="AD15" i="8"/>
  <c r="X15" i="8" s="1"/>
  <c r="AD14" i="8"/>
  <c r="X14" i="8" s="1"/>
  <c r="AD13" i="8"/>
  <c r="X13" i="8" s="1"/>
  <c r="AD12" i="8"/>
  <c r="AD11" i="8"/>
  <c r="X11" i="8" s="1"/>
  <c r="AD10" i="8"/>
  <c r="X10" i="8" s="1"/>
  <c r="I9" i="7"/>
  <c r="L9" i="7"/>
  <c r="U9" i="7"/>
  <c r="V9" i="7"/>
  <c r="AA9" i="7"/>
  <c r="O9" i="7" s="1"/>
  <c r="AD9" i="7"/>
  <c r="AE9" i="7"/>
  <c r="AG9" i="7"/>
  <c r="L10" i="7"/>
  <c r="U10" i="7"/>
  <c r="V10" i="7"/>
  <c r="AA10" i="7"/>
  <c r="AB10" i="7" s="1"/>
  <c r="AD10" i="7"/>
  <c r="AE10" i="7"/>
  <c r="AG10" i="7" s="1"/>
  <c r="I11" i="7"/>
  <c r="L11" i="7"/>
  <c r="U11" i="7"/>
  <c r="V11" i="7"/>
  <c r="AA11" i="7"/>
  <c r="AB11" i="7"/>
  <c r="AD11" i="7"/>
  <c r="O11" i="7" s="1"/>
  <c r="I12" i="7"/>
  <c r="L12" i="7"/>
  <c r="U12" i="7"/>
  <c r="V12" i="7"/>
  <c r="AA12" i="7"/>
  <c r="AB12" i="7" s="1"/>
  <c r="AF12" i="7" s="1"/>
  <c r="AD12" i="7"/>
  <c r="AE12" i="7" s="1"/>
  <c r="AG12" i="7" s="1"/>
  <c r="I13" i="7"/>
  <c r="L13" i="7"/>
  <c r="O13" i="7"/>
  <c r="U13" i="7"/>
  <c r="V13" i="7"/>
  <c r="AA13" i="7"/>
  <c r="AB13" i="7"/>
  <c r="AF13" i="7" s="1"/>
  <c r="AD13" i="7"/>
  <c r="AE13" i="7"/>
  <c r="AG13" i="7" s="1"/>
  <c r="L14" i="7"/>
  <c r="U14" i="7"/>
  <c r="V14" i="7"/>
  <c r="AA14" i="7"/>
  <c r="AB14" i="7" s="1"/>
  <c r="AD14" i="7"/>
  <c r="AE14" i="7"/>
  <c r="AG14" i="7" s="1"/>
  <c r="I15" i="7"/>
  <c r="L15" i="7"/>
  <c r="U15" i="7"/>
  <c r="V15" i="7"/>
  <c r="AA15" i="7"/>
  <c r="AB15" i="7" s="1"/>
  <c r="AD15" i="7"/>
  <c r="AE15" i="7" s="1"/>
  <c r="AG15" i="7" s="1"/>
  <c r="I16" i="7"/>
  <c r="L16" i="7"/>
  <c r="U16" i="7"/>
  <c r="V16" i="7"/>
  <c r="AA16" i="7"/>
  <c r="AB16" i="7" s="1"/>
  <c r="AD16" i="7"/>
  <c r="AE16" i="7" s="1"/>
  <c r="AG16" i="7" s="1"/>
  <c r="I17" i="7"/>
  <c r="L17" i="7"/>
  <c r="U17" i="7"/>
  <c r="V17" i="7"/>
  <c r="AA17" i="7"/>
  <c r="AB17" i="7"/>
  <c r="AF17" i="7" s="1"/>
  <c r="AD17" i="7"/>
  <c r="O17" i="7" s="1"/>
  <c r="L18" i="7"/>
  <c r="U18" i="7"/>
  <c r="V18" i="7"/>
  <c r="AA18" i="7"/>
  <c r="AB18" i="7" s="1"/>
  <c r="AD18" i="7"/>
  <c r="AE18" i="7" s="1"/>
  <c r="AG18" i="7" s="1"/>
  <c r="I19" i="7"/>
  <c r="L19" i="7"/>
  <c r="U19" i="7"/>
  <c r="V19" i="7"/>
  <c r="AA19" i="7"/>
  <c r="AB19" i="7"/>
  <c r="AF19" i="7" s="1"/>
  <c r="AD19" i="7"/>
  <c r="AE19" i="7" s="1"/>
  <c r="AG19" i="7" s="1"/>
  <c r="I20" i="7"/>
  <c r="L20" i="7"/>
  <c r="O20" i="7"/>
  <c r="U20" i="7"/>
  <c r="V20" i="7"/>
  <c r="AA20" i="7"/>
  <c r="AB20" i="7"/>
  <c r="AF20" i="7" s="1"/>
  <c r="AD20" i="7"/>
  <c r="AE20" i="7"/>
  <c r="AG20" i="7" s="1"/>
  <c r="I21" i="7"/>
  <c r="L21" i="7"/>
  <c r="U21" i="7"/>
  <c r="V21" i="7"/>
  <c r="AA21" i="7"/>
  <c r="O21" i="7" s="1"/>
  <c r="AD21" i="7"/>
  <c r="AE21" i="7"/>
  <c r="I22" i="7"/>
  <c r="L22" i="7"/>
  <c r="U22" i="7"/>
  <c r="V22" i="7"/>
  <c r="AA22" i="7"/>
  <c r="AB22" i="7" s="1"/>
  <c r="AD22" i="7"/>
  <c r="AE22" i="7"/>
  <c r="AG22" i="7" s="1"/>
  <c r="I23" i="7"/>
  <c r="L23" i="7"/>
  <c r="U23" i="7"/>
  <c r="V23" i="7"/>
  <c r="AA23" i="7"/>
  <c r="AB23" i="7"/>
  <c r="AF23" i="7" s="1"/>
  <c r="AD23" i="7"/>
  <c r="AE23" i="7" s="1"/>
  <c r="AG23" i="7" s="1"/>
  <c r="I24" i="7"/>
  <c r="L24" i="7"/>
  <c r="U24" i="7"/>
  <c r="V24" i="7"/>
  <c r="AA24" i="7"/>
  <c r="O24" i="7" s="1"/>
  <c r="AB24" i="7"/>
  <c r="AF24" i="7" s="1"/>
  <c r="AD24" i="7"/>
  <c r="AE24" i="7" s="1"/>
  <c r="AG24" i="7" s="1"/>
  <c r="I25" i="7"/>
  <c r="L25" i="7"/>
  <c r="U25" i="7"/>
  <c r="V25" i="7"/>
  <c r="AA25" i="7"/>
  <c r="O25" i="7" s="1"/>
  <c r="AB25" i="7"/>
  <c r="AF25" i="7" s="1"/>
  <c r="X25" i="7" s="1"/>
  <c r="AD25" i="7"/>
  <c r="AE25" i="7"/>
  <c r="AG25" i="7" s="1"/>
  <c r="AH25" i="7" s="1"/>
  <c r="I26" i="7"/>
  <c r="L26" i="7"/>
  <c r="U26" i="7"/>
  <c r="V26" i="7"/>
  <c r="AA26" i="7"/>
  <c r="O26" i="7" s="1"/>
  <c r="AB26" i="7"/>
  <c r="W26" i="7" s="1"/>
  <c r="AD26" i="7"/>
  <c r="AE26" i="7"/>
  <c r="AG26" i="7" s="1"/>
  <c r="I27" i="7"/>
  <c r="L27" i="7"/>
  <c r="O27" i="7"/>
  <c r="U27" i="7"/>
  <c r="V27" i="7"/>
  <c r="AA27" i="7"/>
  <c r="AB27" i="7"/>
  <c r="AF27" i="7" s="1"/>
  <c r="AD27" i="7"/>
  <c r="AE27" i="7"/>
  <c r="AG27" i="7" s="1"/>
  <c r="I28" i="7"/>
  <c r="L28" i="7"/>
  <c r="U28" i="7"/>
  <c r="V28" i="7"/>
  <c r="AA28" i="7"/>
  <c r="O28" i="7" s="1"/>
  <c r="AD28" i="7"/>
  <c r="AE28" i="7"/>
  <c r="AG28" i="7" s="1"/>
  <c r="I29" i="7"/>
  <c r="L29" i="7"/>
  <c r="U29" i="7"/>
  <c r="V29" i="7"/>
  <c r="AA29" i="7"/>
  <c r="AB29" i="7"/>
  <c r="AF29" i="7" s="1"/>
  <c r="AD29" i="7"/>
  <c r="AE29" i="7" s="1"/>
  <c r="W29" i="7" l="1"/>
  <c r="AG29" i="7"/>
  <c r="AH29" i="7" s="1"/>
  <c r="O23" i="7"/>
  <c r="X29" i="7"/>
  <c r="AB28" i="7"/>
  <c r="AF28" i="7" s="1"/>
  <c r="AB21" i="7"/>
  <c r="AB9" i="7"/>
  <c r="AF9" i="7" s="1"/>
  <c r="AH9" i="7" s="1"/>
  <c r="AH24" i="7"/>
  <c r="AH20" i="7"/>
  <c r="AH13" i="7"/>
  <c r="O19" i="7"/>
  <c r="O29" i="7"/>
  <c r="W25" i="7"/>
  <c r="O12" i="7"/>
  <c r="AH23" i="7"/>
  <c r="AG21" i="7"/>
  <c r="W22" i="7"/>
  <c r="AF22" i="7"/>
  <c r="AH22" i="7" s="1"/>
  <c r="W18" i="7"/>
  <c r="AF18" i="7"/>
  <c r="AH18" i="7" s="1"/>
  <c r="AH12" i="7"/>
  <c r="AH28" i="7"/>
  <c r="AH27" i="7"/>
  <c r="AH19" i="7"/>
  <c r="AF10" i="7"/>
  <c r="AH10" i="7" s="1"/>
  <c r="W10" i="7"/>
  <c r="X10" i="7"/>
  <c r="AF15" i="7"/>
  <c r="AH15" i="7" s="1"/>
  <c r="W15" i="7"/>
  <c r="W14" i="7"/>
  <c r="AF14" i="7"/>
  <c r="AH14" i="7" s="1"/>
  <c r="AF16" i="7"/>
  <c r="AH16" i="7" s="1"/>
  <c r="W16" i="7"/>
  <c r="X19" i="7"/>
  <c r="X12" i="7"/>
  <c r="O10" i="7"/>
  <c r="X23" i="7"/>
  <c r="W27" i="7"/>
  <c r="AF26" i="7"/>
  <c r="W23" i="7"/>
  <c r="W19" i="7"/>
  <c r="O14" i="7"/>
  <c r="W12" i="7"/>
  <c r="AF11" i="7"/>
  <c r="AH11" i="7" s="1"/>
  <c r="X9" i="7"/>
  <c r="X24" i="7"/>
  <c r="O22" i="7"/>
  <c r="X20" i="7"/>
  <c r="O18" i="7"/>
  <c r="X13" i="7"/>
  <c r="AE11" i="7"/>
  <c r="AG11" i="7" s="1"/>
  <c r="W9" i="7"/>
  <c r="X27" i="7"/>
  <c r="X28" i="7"/>
  <c r="W28" i="7"/>
  <c r="W24" i="7"/>
  <c r="W20" i="7"/>
  <c r="X17" i="7"/>
  <c r="O15" i="7"/>
  <c r="W13" i="7"/>
  <c r="O16" i="7"/>
  <c r="AE17" i="7"/>
  <c r="AG17" i="7" s="1"/>
  <c r="AH17" i="7" s="1"/>
  <c r="I9" i="6"/>
  <c r="L9" i="6"/>
  <c r="U9" i="6"/>
  <c r="V9" i="6"/>
  <c r="AA9" i="6"/>
  <c r="AB9" i="6" s="1"/>
  <c r="AF9" i="6" s="1"/>
  <c r="AD9" i="6"/>
  <c r="O9" i="6" s="1"/>
  <c r="I10" i="6"/>
  <c r="L10" i="6"/>
  <c r="U10" i="6"/>
  <c r="V10" i="6"/>
  <c r="AA10" i="6"/>
  <c r="AB10" i="6" s="1"/>
  <c r="AF10" i="6" s="1"/>
  <c r="AD10" i="6"/>
  <c r="O10" i="6" s="1"/>
  <c r="AE10" i="6"/>
  <c r="AG10" i="6" s="1"/>
  <c r="I11" i="6"/>
  <c r="L11" i="6"/>
  <c r="U11" i="6"/>
  <c r="V11" i="6"/>
  <c r="AA11" i="6"/>
  <c r="AB11" i="6"/>
  <c r="AD11" i="6"/>
  <c r="AE11" i="6" s="1"/>
  <c r="AG11" i="6" s="1"/>
  <c r="I12" i="6"/>
  <c r="L12" i="6"/>
  <c r="U12" i="6"/>
  <c r="V12" i="6"/>
  <c r="AA12" i="6"/>
  <c r="AB12" i="6" s="1"/>
  <c r="AD12" i="6"/>
  <c r="AE12" i="6" s="1"/>
  <c r="AG12" i="6" s="1"/>
  <c r="I13" i="6"/>
  <c r="L13" i="6"/>
  <c r="U13" i="6"/>
  <c r="V13" i="6"/>
  <c r="AA13" i="6"/>
  <c r="AB13" i="6" s="1"/>
  <c r="AD13" i="6"/>
  <c r="I14" i="6"/>
  <c r="L14" i="6"/>
  <c r="U14" i="6"/>
  <c r="V14" i="6"/>
  <c r="AA14" i="6"/>
  <c r="AB14" i="6" s="1"/>
  <c r="AF14" i="6" s="1"/>
  <c r="AD14" i="6"/>
  <c r="O14" i="6" s="1"/>
  <c r="I15" i="6"/>
  <c r="L15" i="6"/>
  <c r="O15" i="6"/>
  <c r="U15" i="6"/>
  <c r="V15" i="6"/>
  <c r="AA15" i="6"/>
  <c r="AB15" i="6" s="1"/>
  <c r="AD15" i="6"/>
  <c r="AE15" i="6" s="1"/>
  <c r="AG15" i="6" s="1"/>
  <c r="I16" i="6"/>
  <c r="L16" i="6"/>
  <c r="U16" i="6"/>
  <c r="V16" i="6"/>
  <c r="AA16" i="6"/>
  <c r="AB16" i="6" s="1"/>
  <c r="AD16" i="6"/>
  <c r="AF21" i="7" l="1"/>
  <c r="X21" i="7" s="1"/>
  <c r="W21" i="7"/>
  <c r="AH21" i="7"/>
  <c r="AH26" i="7"/>
  <c r="X26" i="7"/>
  <c r="W17" i="7"/>
  <c r="X11" i="7"/>
  <c r="X14" i="7"/>
  <c r="X18" i="7"/>
  <c r="W11" i="7"/>
  <c r="X22" i="7"/>
  <c r="X16" i="7"/>
  <c r="X15" i="7"/>
  <c r="O13" i="6"/>
  <c r="AH10" i="6"/>
  <c r="O16" i="6"/>
  <c r="O11" i="6"/>
  <c r="W11" i="6"/>
  <c r="AF13" i="6"/>
  <c r="X13" i="6"/>
  <c r="W15" i="6"/>
  <c r="AF15" i="6"/>
  <c r="X15" i="6" s="1"/>
  <c r="AF12" i="6"/>
  <c r="AH12" i="6" s="1"/>
  <c r="X12" i="6"/>
  <c r="AF16" i="6"/>
  <c r="X16" i="6"/>
  <c r="AE14" i="6"/>
  <c r="AG14" i="6" s="1"/>
  <c r="AH14" i="6" s="1"/>
  <c r="AF11" i="6"/>
  <c r="X11" i="6" s="1"/>
  <c r="X9" i="6"/>
  <c r="O12" i="6"/>
  <c r="X10" i="6"/>
  <c r="AE16" i="6"/>
  <c r="AG16" i="6" s="1"/>
  <c r="AH16" i="6" s="1"/>
  <c r="X14" i="6"/>
  <c r="W10" i="6"/>
  <c r="AE9" i="6"/>
  <c r="AG9" i="6" s="1"/>
  <c r="AH9" i="6" s="1"/>
  <c r="AE13" i="6"/>
  <c r="AG13" i="6" s="1"/>
  <c r="L9" i="5"/>
  <c r="M9" i="5"/>
  <c r="U9" i="5" s="1"/>
  <c r="N9" i="5"/>
  <c r="V9" i="5" s="1"/>
  <c r="AB9" i="5"/>
  <c r="AC9" i="5" s="1"/>
  <c r="AD9" i="5" s="1"/>
  <c r="X9" i="5" s="1"/>
  <c r="AE9" i="5"/>
  <c r="O9" i="5" s="1"/>
  <c r="L10" i="5"/>
  <c r="M10" i="5"/>
  <c r="U10" i="5" s="1"/>
  <c r="N10" i="5"/>
  <c r="V10" i="5" s="1"/>
  <c r="AB10" i="5"/>
  <c r="AC10" i="5" s="1"/>
  <c r="AD10" i="5" s="1"/>
  <c r="AE10" i="5"/>
  <c r="O10" i="5" s="1"/>
  <c r="L11" i="5"/>
  <c r="M11" i="5"/>
  <c r="U11" i="5" s="1"/>
  <c r="N11" i="5"/>
  <c r="V11" i="5" s="1"/>
  <c r="AB11" i="5"/>
  <c r="AC11" i="5" s="1"/>
  <c r="AE11" i="5"/>
  <c r="AF11" i="5" s="1"/>
  <c r="AG11" i="5" s="1"/>
  <c r="L12" i="5"/>
  <c r="M12" i="5"/>
  <c r="U12" i="5" s="1"/>
  <c r="N12" i="5"/>
  <c r="V12" i="5" s="1"/>
  <c r="AB12" i="5"/>
  <c r="AC12" i="5" s="1"/>
  <c r="AE12" i="5"/>
  <c r="AF12" i="5" s="1"/>
  <c r="AG12" i="5" s="1"/>
  <c r="L13" i="5"/>
  <c r="M13" i="5"/>
  <c r="N13" i="5"/>
  <c r="V13" i="5" s="1"/>
  <c r="U13" i="5"/>
  <c r="AB13" i="5"/>
  <c r="AC13" i="5"/>
  <c r="AD13" i="5" s="1"/>
  <c r="X13" i="5" s="1"/>
  <c r="AE13" i="5"/>
  <c r="L14" i="5"/>
  <c r="M14" i="5"/>
  <c r="U14" i="5" s="1"/>
  <c r="N14" i="5"/>
  <c r="V14" i="5" s="1"/>
  <c r="AB14" i="5"/>
  <c r="AC14" i="5"/>
  <c r="AD14" i="5" s="1"/>
  <c r="AE14" i="5"/>
  <c r="O14" i="5" s="1"/>
  <c r="L15" i="5"/>
  <c r="M15" i="5"/>
  <c r="U15" i="5" s="1"/>
  <c r="N15" i="5"/>
  <c r="V15" i="5" s="1"/>
  <c r="AB15" i="5"/>
  <c r="AC15" i="5" s="1"/>
  <c r="AE15" i="5"/>
  <c r="AF15" i="5" s="1"/>
  <c r="AG15" i="5" s="1"/>
  <c r="L16" i="5"/>
  <c r="M16" i="5"/>
  <c r="U16" i="5" s="1"/>
  <c r="N16" i="5"/>
  <c r="V16" i="5" s="1"/>
  <c r="AB16" i="5"/>
  <c r="AC16" i="5" s="1"/>
  <c r="AE16" i="5"/>
  <c r="AF16" i="5"/>
  <c r="AG16" i="5" s="1"/>
  <c r="L17" i="5"/>
  <c r="M17" i="5"/>
  <c r="U17" i="5" s="1"/>
  <c r="N17" i="5"/>
  <c r="V17" i="5" s="1"/>
  <c r="AB17" i="5"/>
  <c r="AC17" i="5"/>
  <c r="AD17" i="5" s="1"/>
  <c r="X17" i="5" s="1"/>
  <c r="AE17" i="5"/>
  <c r="O17" i="5" s="1"/>
  <c r="L18" i="5"/>
  <c r="M18" i="5"/>
  <c r="U18" i="5" s="1"/>
  <c r="N18" i="5"/>
  <c r="V18" i="5"/>
  <c r="AB18" i="5"/>
  <c r="AC18" i="5"/>
  <c r="AD18" i="5" s="1"/>
  <c r="AE18" i="5"/>
  <c r="O18" i="5" s="1"/>
  <c r="L19" i="5"/>
  <c r="M19" i="5"/>
  <c r="U19" i="5" s="1"/>
  <c r="N19" i="5"/>
  <c r="V19" i="5" s="1"/>
  <c r="AB19" i="5"/>
  <c r="AC19" i="5" s="1"/>
  <c r="AE19" i="5"/>
  <c r="AF19" i="5" s="1"/>
  <c r="AG19" i="5" s="1"/>
  <c r="L20" i="5"/>
  <c r="M20" i="5"/>
  <c r="U20" i="5" s="1"/>
  <c r="N20" i="5"/>
  <c r="V20" i="5" s="1"/>
  <c r="AB20" i="5"/>
  <c r="AC20" i="5" s="1"/>
  <c r="AE20" i="5"/>
  <c r="AF20" i="5"/>
  <c r="AG20" i="5"/>
  <c r="L21" i="5"/>
  <c r="M21" i="5"/>
  <c r="U21" i="5" s="1"/>
  <c r="N21" i="5"/>
  <c r="V21" i="5" s="1"/>
  <c r="AB21" i="5"/>
  <c r="AC21" i="5"/>
  <c r="AD21" i="5" s="1"/>
  <c r="X21" i="5" s="1"/>
  <c r="AE21" i="5"/>
  <c r="O21" i="5" s="1"/>
  <c r="L22" i="5"/>
  <c r="M22" i="5"/>
  <c r="U22" i="5" s="1"/>
  <c r="N22" i="5"/>
  <c r="V22" i="5"/>
  <c r="AB22" i="5"/>
  <c r="AC22" i="5"/>
  <c r="AD22" i="5" s="1"/>
  <c r="AE22" i="5"/>
  <c r="O22" i="5" s="1"/>
  <c r="L23" i="5"/>
  <c r="M23" i="5"/>
  <c r="U23" i="5" s="1"/>
  <c r="N23" i="5"/>
  <c r="V23" i="5" s="1"/>
  <c r="AB23" i="5"/>
  <c r="AC23" i="5" s="1"/>
  <c r="AE23" i="5"/>
  <c r="AF23" i="5" s="1"/>
  <c r="AG23" i="5" s="1"/>
  <c r="L24" i="5"/>
  <c r="M24" i="5"/>
  <c r="U24" i="5" s="1"/>
  <c r="N24" i="5"/>
  <c r="V24" i="5" s="1"/>
  <c r="AB24" i="5"/>
  <c r="AC24" i="5" s="1"/>
  <c r="AE24" i="5"/>
  <c r="AF24" i="5"/>
  <c r="AG24" i="5"/>
  <c r="L25" i="5"/>
  <c r="M25" i="5"/>
  <c r="U25" i="5" s="1"/>
  <c r="N25" i="5"/>
  <c r="V25" i="5" s="1"/>
  <c r="AB25" i="5"/>
  <c r="AC25" i="5"/>
  <c r="AD25" i="5" s="1"/>
  <c r="X25" i="5" s="1"/>
  <c r="AE25" i="5"/>
  <c r="AF25" i="5"/>
  <c r="AG25" i="5" s="1"/>
  <c r="L26" i="5"/>
  <c r="M26" i="5"/>
  <c r="U26" i="5" s="1"/>
  <c r="N26" i="5"/>
  <c r="V26" i="5" s="1"/>
  <c r="AB26" i="5"/>
  <c r="AC26" i="5"/>
  <c r="AD26" i="5" s="1"/>
  <c r="AE26" i="5"/>
  <c r="L27" i="5"/>
  <c r="M27" i="5"/>
  <c r="U27" i="5" s="1"/>
  <c r="N27" i="5"/>
  <c r="V27" i="5" s="1"/>
  <c r="AB27" i="5"/>
  <c r="AC27" i="5" s="1"/>
  <c r="AE27" i="5"/>
  <c r="AF27" i="5" s="1"/>
  <c r="AG27" i="5" s="1"/>
  <c r="L28" i="5"/>
  <c r="M28" i="5"/>
  <c r="U28" i="5" s="1"/>
  <c r="N28" i="5"/>
  <c r="V28" i="5"/>
  <c r="AB28" i="5"/>
  <c r="AC28" i="5"/>
  <c r="AD28" i="5" s="1"/>
  <c r="AE28" i="5"/>
  <c r="O28" i="5" s="1"/>
  <c r="AF28" i="5"/>
  <c r="AG28" i="5" s="1"/>
  <c r="L29" i="5"/>
  <c r="M29" i="5"/>
  <c r="U29" i="5" s="1"/>
  <c r="N29" i="5"/>
  <c r="V29" i="5" s="1"/>
  <c r="AB29" i="5"/>
  <c r="AC29" i="5"/>
  <c r="AD29" i="5" s="1"/>
  <c r="X29" i="5" s="1"/>
  <c r="AE29" i="5"/>
  <c r="AF29" i="5"/>
  <c r="AG29" i="5" s="1"/>
  <c r="L30" i="5"/>
  <c r="M30" i="5"/>
  <c r="U30" i="5" s="1"/>
  <c r="N30" i="5"/>
  <c r="V30" i="5" s="1"/>
  <c r="AB30" i="5"/>
  <c r="AC30" i="5"/>
  <c r="AD30" i="5" s="1"/>
  <c r="AE30" i="5"/>
  <c r="L31" i="5"/>
  <c r="M31" i="5"/>
  <c r="U31" i="5" s="1"/>
  <c r="N31" i="5"/>
  <c r="V31" i="5" s="1"/>
  <c r="AB31" i="5"/>
  <c r="AC31" i="5" s="1"/>
  <c r="AE31" i="5"/>
  <c r="AF31" i="5" s="1"/>
  <c r="AG31" i="5" s="1"/>
  <c r="L32" i="5"/>
  <c r="M32" i="5"/>
  <c r="U32" i="5" s="1"/>
  <c r="N32" i="5"/>
  <c r="V32" i="5"/>
  <c r="AB32" i="5"/>
  <c r="AC32" i="5"/>
  <c r="W32" i="5" s="1"/>
  <c r="AE32" i="5"/>
  <c r="O32" i="5" s="1"/>
  <c r="AF32" i="5"/>
  <c r="AG32" i="5" s="1"/>
  <c r="L33" i="5"/>
  <c r="M33" i="5"/>
  <c r="N33" i="5"/>
  <c r="V33" i="5" s="1"/>
  <c r="U33" i="5"/>
  <c r="AB33" i="5"/>
  <c r="AC33" i="5" s="1"/>
  <c r="AE33" i="5"/>
  <c r="AF33" i="5"/>
  <c r="AG33" i="5" s="1"/>
  <c r="L34" i="5"/>
  <c r="M34" i="5"/>
  <c r="U34" i="5" s="1"/>
  <c r="N34" i="5"/>
  <c r="V34" i="5"/>
  <c r="AB34" i="5"/>
  <c r="AC34" i="5" s="1"/>
  <c r="AD34" i="5" s="1"/>
  <c r="AE34" i="5"/>
  <c r="L35" i="5"/>
  <c r="M35" i="5"/>
  <c r="U35" i="5" s="1"/>
  <c r="N35" i="5"/>
  <c r="V35" i="5" s="1"/>
  <c r="AB35" i="5"/>
  <c r="AC35" i="5" s="1"/>
  <c r="AE35" i="5"/>
  <c r="AF35" i="5" s="1"/>
  <c r="AG35" i="5" s="1"/>
  <c r="AH13" i="6" l="1"/>
  <c r="W9" i="6"/>
  <c r="AH11" i="6"/>
  <c r="AH15" i="6"/>
  <c r="W14" i="6"/>
  <c r="W16" i="6"/>
  <c r="W13" i="6"/>
  <c r="AD33" i="5"/>
  <c r="X33" i="5" s="1"/>
  <c r="W33" i="5"/>
  <c r="W24" i="5"/>
  <c r="AD24" i="5"/>
  <c r="W12" i="5"/>
  <c r="AD12" i="5"/>
  <c r="X12" i="5" s="1"/>
  <c r="W20" i="5"/>
  <c r="AD20" i="5"/>
  <c r="W16" i="5"/>
  <c r="AD16" i="5"/>
  <c r="O13" i="5"/>
  <c r="AF9" i="5"/>
  <c r="AG9" i="5" s="1"/>
  <c r="AD32" i="5"/>
  <c r="W25" i="5"/>
  <c r="O24" i="5"/>
  <c r="O20" i="5"/>
  <c r="O16" i="5"/>
  <c r="W28" i="5"/>
  <c r="W13" i="5"/>
  <c r="O12" i="5"/>
  <c r="O34" i="5"/>
  <c r="O33" i="5"/>
  <c r="O30" i="5"/>
  <c r="O29" i="5"/>
  <c r="O26" i="5"/>
  <c r="O25" i="5"/>
  <c r="AF21" i="5"/>
  <c r="AG21" i="5" s="1"/>
  <c r="AF17" i="5"/>
  <c r="AG17" i="5" s="1"/>
  <c r="AF13" i="5"/>
  <c r="AG13" i="5" s="1"/>
  <c r="W35" i="5"/>
  <c r="AD35" i="5"/>
  <c r="X35" i="5" s="1"/>
  <c r="W31" i="5"/>
  <c r="AD31" i="5"/>
  <c r="X31" i="5" s="1"/>
  <c r="W23" i="5"/>
  <c r="AD23" i="5"/>
  <c r="X23" i="5" s="1"/>
  <c r="W19" i="5"/>
  <c r="AD19" i="5"/>
  <c r="X19" i="5" s="1"/>
  <c r="W15" i="5"/>
  <c r="AD15" i="5"/>
  <c r="X15" i="5" s="1"/>
  <c r="W27" i="5"/>
  <c r="AD27" i="5"/>
  <c r="X27" i="5" s="1"/>
  <c r="W11" i="5"/>
  <c r="AD11" i="5"/>
  <c r="X11" i="5" s="1"/>
  <c r="O11" i="5"/>
  <c r="W29" i="5"/>
  <c r="W21" i="5"/>
  <c r="W9" i="5"/>
  <c r="O31" i="5"/>
  <c r="O15" i="5"/>
  <c r="X34" i="5"/>
  <c r="X30" i="5"/>
  <c r="X26" i="5"/>
  <c r="X22" i="5"/>
  <c r="X18" i="5"/>
  <c r="X14" i="5"/>
  <c r="X10" i="5"/>
  <c r="O27" i="5"/>
  <c r="O19" i="5"/>
  <c r="W26" i="5"/>
  <c r="AF34" i="5"/>
  <c r="AG34" i="5" s="1"/>
  <c r="AF30" i="5"/>
  <c r="AG30" i="5" s="1"/>
  <c r="AF26" i="5"/>
  <c r="AG26" i="5" s="1"/>
  <c r="AF22" i="5"/>
  <c r="AG22" i="5" s="1"/>
  <c r="AF18" i="5"/>
  <c r="AG18" i="5" s="1"/>
  <c r="AF14" i="5"/>
  <c r="AG14" i="5" s="1"/>
  <c r="AF10" i="5"/>
  <c r="AG10" i="5" s="1"/>
  <c r="W34" i="5"/>
  <c r="X28" i="5"/>
  <c r="X24" i="5"/>
  <c r="X20" i="5"/>
  <c r="X16" i="5"/>
  <c r="O35" i="5"/>
  <c r="O23" i="5"/>
  <c r="X32" i="5"/>
  <c r="I9" i="3"/>
  <c r="L9" i="3"/>
  <c r="M9" i="3"/>
  <c r="N9" i="3"/>
  <c r="T9" i="3"/>
  <c r="U9" i="3"/>
  <c r="V9" i="3"/>
  <c r="AB9" i="3"/>
  <c r="AC9" i="3" s="1"/>
  <c r="W9" i="3" s="1"/>
  <c r="AE9" i="3"/>
  <c r="I10" i="3"/>
  <c r="L10" i="3"/>
  <c r="M10" i="3"/>
  <c r="N10" i="3"/>
  <c r="V10" i="3" s="1"/>
  <c r="T10" i="3"/>
  <c r="U10" i="3"/>
  <c r="AB10" i="3"/>
  <c r="AC10" i="3" s="1"/>
  <c r="W10" i="3" s="1"/>
  <c r="AE10" i="3"/>
  <c r="I11" i="3"/>
  <c r="L11" i="3"/>
  <c r="M11" i="3"/>
  <c r="U11" i="3" s="1"/>
  <c r="N11" i="3"/>
  <c r="T11" i="3"/>
  <c r="V11" i="3"/>
  <c r="AB11" i="3"/>
  <c r="AC11" i="3"/>
  <c r="W11" i="3" s="1"/>
  <c r="AE11" i="3"/>
  <c r="O11" i="3" s="1"/>
  <c r="I12" i="3"/>
  <c r="L12" i="3"/>
  <c r="M12" i="3"/>
  <c r="U12" i="3" s="1"/>
  <c r="N12" i="3"/>
  <c r="V12" i="3" s="1"/>
  <c r="T12" i="3"/>
  <c r="AB12" i="3"/>
  <c r="AC12" i="3" s="1"/>
  <c r="W12" i="3" s="1"/>
  <c r="AE12" i="3"/>
  <c r="I13" i="3"/>
  <c r="L13" i="3"/>
  <c r="M13" i="3"/>
  <c r="U13" i="3" s="1"/>
  <c r="N13" i="3"/>
  <c r="T13" i="3"/>
  <c r="V13" i="3"/>
  <c r="AB13" i="3"/>
  <c r="AC13" i="3" s="1"/>
  <c r="AE13" i="3"/>
  <c r="I14" i="3"/>
  <c r="L14" i="3"/>
  <c r="M14" i="3"/>
  <c r="U14" i="3" s="1"/>
  <c r="N14" i="3"/>
  <c r="T14" i="3"/>
  <c r="V14" i="3"/>
  <c r="W14" i="3"/>
  <c r="AB14" i="3"/>
  <c r="AC14" i="3"/>
  <c r="AE14" i="3"/>
  <c r="O14" i="3" s="1"/>
  <c r="I15" i="3"/>
  <c r="L15" i="3"/>
  <c r="M15" i="3"/>
  <c r="U15" i="3" s="1"/>
  <c r="N15" i="3"/>
  <c r="V15" i="3" s="1"/>
  <c r="T15" i="3"/>
  <c r="AB15" i="3"/>
  <c r="AC15" i="3" s="1"/>
  <c r="W15" i="3" s="1"/>
  <c r="AE15" i="3"/>
  <c r="I16" i="3"/>
  <c r="L16" i="3"/>
  <c r="M16" i="3"/>
  <c r="U16" i="3" s="1"/>
  <c r="N16" i="3"/>
  <c r="T16" i="3"/>
  <c r="V16" i="3"/>
  <c r="AB16" i="3"/>
  <c r="AC16" i="3"/>
  <c r="W16" i="3" s="1"/>
  <c r="AE16" i="3"/>
  <c r="O16" i="3" s="1"/>
  <c r="I17" i="3"/>
  <c r="L17" i="3"/>
  <c r="M17" i="3"/>
  <c r="U17" i="3" s="1"/>
  <c r="N17" i="3"/>
  <c r="V17" i="3" s="1"/>
  <c r="T17" i="3"/>
  <c r="AB17" i="3"/>
  <c r="AC17" i="3" s="1"/>
  <c r="W17" i="3" s="1"/>
  <c r="AE17" i="3"/>
  <c r="I18" i="3"/>
  <c r="L18" i="3"/>
  <c r="M18" i="3"/>
  <c r="U18" i="3" s="1"/>
  <c r="N18" i="3"/>
  <c r="V18" i="3" s="1"/>
  <c r="T18" i="3"/>
  <c r="AB18" i="3"/>
  <c r="AC18" i="3" s="1"/>
  <c r="W18" i="3" s="1"/>
  <c r="AE18" i="3"/>
  <c r="I19" i="3"/>
  <c r="L19" i="3"/>
  <c r="M19" i="3"/>
  <c r="U19" i="3" s="1"/>
  <c r="N19" i="3"/>
  <c r="V19" i="3" s="1"/>
  <c r="T19" i="3"/>
  <c r="W19" i="3"/>
  <c r="AB19" i="3"/>
  <c r="AC19" i="3"/>
  <c r="AE19" i="3"/>
  <c r="O19" i="3" s="1"/>
  <c r="I20" i="3"/>
  <c r="L20" i="3"/>
  <c r="M20" i="3"/>
  <c r="U20" i="3" s="1"/>
  <c r="N20" i="3"/>
  <c r="V20" i="3" s="1"/>
  <c r="T20" i="3"/>
  <c r="AB20" i="3"/>
  <c r="AC20" i="3"/>
  <c r="W20" i="3" s="1"/>
  <c r="AE20" i="3"/>
  <c r="O20" i="3" s="1"/>
  <c r="I21" i="3"/>
  <c r="L21" i="3"/>
  <c r="M21" i="3"/>
  <c r="U21" i="3" s="1"/>
  <c r="N21" i="3"/>
  <c r="V21" i="3" s="1"/>
  <c r="T21" i="3"/>
  <c r="AB21" i="3"/>
  <c r="AC21" i="3"/>
  <c r="W21" i="3" s="1"/>
  <c r="AE21" i="3"/>
  <c r="I22" i="3"/>
  <c r="L22" i="3"/>
  <c r="M22" i="3"/>
  <c r="U22" i="3" s="1"/>
  <c r="N22" i="3"/>
  <c r="V22" i="3" s="1"/>
  <c r="T22" i="3"/>
  <c r="AB22" i="3"/>
  <c r="AC22" i="3" s="1"/>
  <c r="W22" i="3" s="1"/>
  <c r="AE22" i="3"/>
  <c r="O22" i="3" s="1"/>
  <c r="I23" i="3"/>
  <c r="L23" i="3"/>
  <c r="M23" i="3"/>
  <c r="U23" i="3" s="1"/>
  <c r="N23" i="3"/>
  <c r="V23" i="3" s="1"/>
  <c r="T23" i="3"/>
  <c r="AB23" i="3"/>
  <c r="AC23" i="3"/>
  <c r="W23" i="3" s="1"/>
  <c r="AE23" i="3"/>
  <c r="O23" i="3" s="1"/>
  <c r="I24" i="3"/>
  <c r="L24" i="3"/>
  <c r="M24" i="3"/>
  <c r="U24" i="3" s="1"/>
  <c r="N24" i="3"/>
  <c r="V24" i="3" s="1"/>
  <c r="T24" i="3"/>
  <c r="AB24" i="3"/>
  <c r="AC24" i="3"/>
  <c r="W24" i="3" s="1"/>
  <c r="AE24" i="3"/>
  <c r="I25" i="3"/>
  <c r="L25" i="3"/>
  <c r="M25" i="3"/>
  <c r="U25" i="3" s="1"/>
  <c r="N25" i="3"/>
  <c r="V25" i="3" s="1"/>
  <c r="T25" i="3"/>
  <c r="AB25" i="3"/>
  <c r="AC25" i="3" s="1"/>
  <c r="W25" i="3" s="1"/>
  <c r="AE25" i="3"/>
  <c r="I26" i="3"/>
  <c r="L26" i="3"/>
  <c r="M26" i="3"/>
  <c r="U26" i="3" s="1"/>
  <c r="N26" i="3"/>
  <c r="V26" i="3" s="1"/>
  <c r="T26" i="3"/>
  <c r="AB26" i="3"/>
  <c r="AC26" i="3" s="1"/>
  <c r="W26" i="3" s="1"/>
  <c r="AE26" i="3"/>
  <c r="I27" i="3"/>
  <c r="L27" i="3"/>
  <c r="M27" i="3"/>
  <c r="U27" i="3" s="1"/>
  <c r="N27" i="3"/>
  <c r="V27" i="3" s="1"/>
  <c r="T27" i="3"/>
  <c r="W27" i="3"/>
  <c r="AB27" i="3"/>
  <c r="AC27" i="3"/>
  <c r="AE27" i="3"/>
  <c r="O27" i="3" s="1"/>
  <c r="I28" i="3"/>
  <c r="L28" i="3"/>
  <c r="M28" i="3"/>
  <c r="U28" i="3" s="1"/>
  <c r="N28" i="3"/>
  <c r="V28" i="3" s="1"/>
  <c r="T28" i="3"/>
  <c r="AB28" i="3"/>
  <c r="AC28" i="3"/>
  <c r="W28" i="3" s="1"/>
  <c r="AE28" i="3"/>
  <c r="O28" i="3" s="1"/>
  <c r="I29" i="3"/>
  <c r="L29" i="3"/>
  <c r="M29" i="3"/>
  <c r="U29" i="3" s="1"/>
  <c r="N29" i="3"/>
  <c r="V29" i="3" s="1"/>
  <c r="T29" i="3"/>
  <c r="AB29" i="3"/>
  <c r="AC29" i="3"/>
  <c r="W29" i="3" s="1"/>
  <c r="AE29" i="3"/>
  <c r="I30" i="3"/>
  <c r="L30" i="3"/>
  <c r="M30" i="3"/>
  <c r="U30" i="3" s="1"/>
  <c r="N30" i="3"/>
  <c r="V30" i="3" s="1"/>
  <c r="T30" i="3"/>
  <c r="AB30" i="3"/>
  <c r="AC30" i="3" s="1"/>
  <c r="W30" i="3" s="1"/>
  <c r="AE30" i="3"/>
  <c r="O30" i="3" s="1"/>
  <c r="I9" i="2"/>
  <c r="M9" i="2"/>
  <c r="U9" i="2" s="1"/>
  <c r="N9" i="2"/>
  <c r="T9" i="2"/>
  <c r="V9" i="2"/>
  <c r="AB9" i="2"/>
  <c r="AC9" i="2" s="1"/>
  <c r="AE9" i="2"/>
  <c r="O9" i="2" s="1"/>
  <c r="I10" i="2"/>
  <c r="M10" i="2"/>
  <c r="U10" i="2" s="1"/>
  <c r="N10" i="2"/>
  <c r="V10" i="2" s="1"/>
  <c r="T10" i="2"/>
  <c r="AB10" i="2"/>
  <c r="AC10" i="2" s="1"/>
  <c r="AE10" i="2"/>
  <c r="O10" i="2" s="1"/>
  <c r="I11" i="2"/>
  <c r="M11" i="2"/>
  <c r="U11" i="2" s="1"/>
  <c r="N11" i="2"/>
  <c r="V11" i="2" s="1"/>
  <c r="T11" i="2"/>
  <c r="AB11" i="2"/>
  <c r="AC11" i="2" s="1"/>
  <c r="AE11" i="2"/>
  <c r="AF11" i="2"/>
  <c r="AG11" i="2" s="1"/>
  <c r="I12" i="2"/>
  <c r="M12" i="2"/>
  <c r="U12" i="2" s="1"/>
  <c r="N12" i="2"/>
  <c r="V12" i="2" s="1"/>
  <c r="T12" i="2"/>
  <c r="AB12" i="2"/>
  <c r="O12" i="2" s="1"/>
  <c r="AC12" i="2"/>
  <c r="AD12" i="2" s="1"/>
  <c r="AE12" i="2"/>
  <c r="AF12" i="2" s="1"/>
  <c r="AG12" i="2" s="1"/>
  <c r="I13" i="2"/>
  <c r="M13" i="2"/>
  <c r="U13" i="2" s="1"/>
  <c r="N13" i="2"/>
  <c r="V13" i="2" s="1"/>
  <c r="T13" i="2"/>
  <c r="AB13" i="2"/>
  <c r="AC13" i="2"/>
  <c r="W13" i="2" s="1"/>
  <c r="AE13" i="2"/>
  <c r="AF13" i="2" s="1"/>
  <c r="AG13" i="2" s="1"/>
  <c r="I14" i="2"/>
  <c r="M14" i="2"/>
  <c r="U14" i="2" s="1"/>
  <c r="N14" i="2"/>
  <c r="V14" i="2" s="1"/>
  <c r="T14" i="2"/>
  <c r="AB14" i="2"/>
  <c r="AC14" i="2" s="1"/>
  <c r="AE14" i="2"/>
  <c r="AF14" i="2" s="1"/>
  <c r="AG14" i="2" s="1"/>
  <c r="I15" i="2"/>
  <c r="M15" i="2"/>
  <c r="N15" i="2"/>
  <c r="V15" i="2" s="1"/>
  <c r="T15" i="2"/>
  <c r="U15" i="2"/>
  <c r="AB15" i="2"/>
  <c r="AC15" i="2" s="1"/>
  <c r="AE15" i="2"/>
  <c r="O15" i="2" s="1"/>
  <c r="AF15" i="2"/>
  <c r="AG15" i="2" s="1"/>
  <c r="I16" i="2"/>
  <c r="M16" i="2"/>
  <c r="N16" i="2"/>
  <c r="V16" i="2" s="1"/>
  <c r="T16" i="2"/>
  <c r="U16" i="2"/>
  <c r="AB16" i="2"/>
  <c r="AC16" i="2"/>
  <c r="W16" i="2" s="1"/>
  <c r="AE16" i="2"/>
  <c r="O16" i="2" s="1"/>
  <c r="I17" i="2"/>
  <c r="M17" i="2"/>
  <c r="N17" i="2"/>
  <c r="T17" i="2"/>
  <c r="U17" i="2"/>
  <c r="V17" i="2"/>
  <c r="AB17" i="2"/>
  <c r="AC17" i="2"/>
  <c r="W17" i="2" s="1"/>
  <c r="AE17" i="2"/>
  <c r="O17" i="2" s="1"/>
  <c r="AF17" i="2"/>
  <c r="AG17" i="2"/>
  <c r="I18" i="2"/>
  <c r="M18" i="2"/>
  <c r="U18" i="2" s="1"/>
  <c r="N18" i="2"/>
  <c r="V18" i="2" s="1"/>
  <c r="T18" i="2"/>
  <c r="AB18" i="2"/>
  <c r="AC18" i="2" s="1"/>
  <c r="AE18" i="2"/>
  <c r="O18" i="2" s="1"/>
  <c r="I19" i="2"/>
  <c r="M19" i="2"/>
  <c r="U19" i="2" s="1"/>
  <c r="N19" i="2"/>
  <c r="V19" i="2" s="1"/>
  <c r="T19" i="2"/>
  <c r="AB19" i="2"/>
  <c r="AC19" i="2" s="1"/>
  <c r="AE19" i="2"/>
  <c r="AF19" i="2"/>
  <c r="AG19" i="2" s="1"/>
  <c r="I20" i="2"/>
  <c r="M20" i="2"/>
  <c r="U20" i="2" s="1"/>
  <c r="N20" i="2"/>
  <c r="V20" i="2" s="1"/>
  <c r="T20" i="2"/>
  <c r="AB20" i="2"/>
  <c r="O20" i="2" s="1"/>
  <c r="AC20" i="2"/>
  <c r="AD20" i="2" s="1"/>
  <c r="AE20" i="2"/>
  <c r="AF20" i="2"/>
  <c r="AG20" i="2"/>
  <c r="I21" i="2"/>
  <c r="M21" i="2"/>
  <c r="U21" i="2" s="1"/>
  <c r="N21" i="2"/>
  <c r="V21" i="2" s="1"/>
  <c r="T21" i="2"/>
  <c r="AB21" i="2"/>
  <c r="AC21" i="2"/>
  <c r="W21" i="2" s="1"/>
  <c r="AD21" i="2"/>
  <c r="AE21" i="2"/>
  <c r="AF21" i="2" s="1"/>
  <c r="AG21" i="2" s="1"/>
  <c r="I22" i="2"/>
  <c r="M22" i="2"/>
  <c r="U22" i="2" s="1"/>
  <c r="N22" i="2"/>
  <c r="V22" i="2" s="1"/>
  <c r="T22" i="2"/>
  <c r="AB22" i="2"/>
  <c r="AC22" i="2"/>
  <c r="W22" i="2" s="1"/>
  <c r="AD22" i="2"/>
  <c r="X22" i="2" s="1"/>
  <c r="AE22" i="2"/>
  <c r="AF22" i="2" s="1"/>
  <c r="AG22" i="2" s="1"/>
  <c r="I23" i="2"/>
  <c r="M23" i="2"/>
  <c r="N23" i="2"/>
  <c r="V23" i="2" s="1"/>
  <c r="T23" i="2"/>
  <c r="U23" i="2"/>
  <c r="AB23" i="2"/>
  <c r="AC23" i="2" s="1"/>
  <c r="AE23" i="2"/>
  <c r="O23" i="2" s="1"/>
  <c r="I24" i="2"/>
  <c r="M24" i="2"/>
  <c r="N24" i="2"/>
  <c r="T24" i="2"/>
  <c r="U24" i="2"/>
  <c r="V24" i="2"/>
  <c r="AB24" i="2"/>
  <c r="AC24" i="2" s="1"/>
  <c r="W24" i="2" s="1"/>
  <c r="AE24" i="2"/>
  <c r="AF24" i="2"/>
  <c r="AG24" i="2"/>
  <c r="I25" i="2"/>
  <c r="M25" i="2"/>
  <c r="U25" i="2" s="1"/>
  <c r="N25" i="2"/>
  <c r="V25" i="2" s="1"/>
  <c r="T25" i="2"/>
  <c r="W25" i="2"/>
  <c r="AB25" i="2"/>
  <c r="AC25" i="2"/>
  <c r="AD25" i="2"/>
  <c r="AE25" i="2"/>
  <c r="AF25" i="2" s="1"/>
  <c r="AG25" i="2" s="1"/>
  <c r="I26" i="2"/>
  <c r="M26" i="2"/>
  <c r="U26" i="2" s="1"/>
  <c r="N26" i="2"/>
  <c r="T26" i="2"/>
  <c r="V26" i="2"/>
  <c r="AB26" i="2"/>
  <c r="AC26" i="2" s="1"/>
  <c r="AE26" i="2"/>
  <c r="I27" i="2"/>
  <c r="M27" i="2"/>
  <c r="U27" i="2" s="1"/>
  <c r="N27" i="2"/>
  <c r="V27" i="2" s="1"/>
  <c r="T27" i="2"/>
  <c r="AB27" i="2"/>
  <c r="AC27" i="2" s="1"/>
  <c r="AE27" i="2"/>
  <c r="O27" i="2" s="1"/>
  <c r="AF27" i="2"/>
  <c r="AG27" i="2" s="1"/>
  <c r="I28" i="2"/>
  <c r="M28" i="2"/>
  <c r="U28" i="2" s="1"/>
  <c r="N28" i="2"/>
  <c r="V28" i="2" s="1"/>
  <c r="T28" i="2"/>
  <c r="AB28" i="2"/>
  <c r="AC28" i="2"/>
  <c r="AD28" i="2" s="1"/>
  <c r="AE28" i="2"/>
  <c r="AF28" i="2"/>
  <c r="AG28" i="2" s="1"/>
  <c r="I29" i="2"/>
  <c r="M29" i="2"/>
  <c r="U29" i="2" s="1"/>
  <c r="N29" i="2"/>
  <c r="V29" i="2" s="1"/>
  <c r="T29" i="2"/>
  <c r="AB29" i="2"/>
  <c r="O29" i="2" s="1"/>
  <c r="AC29" i="2"/>
  <c r="W29" i="2" s="1"/>
  <c r="AE29" i="2"/>
  <c r="AF29" i="2" s="1"/>
  <c r="AG29" i="2" s="1"/>
  <c r="I30" i="2"/>
  <c r="M30" i="2"/>
  <c r="N30" i="2"/>
  <c r="V30" i="2" s="1"/>
  <c r="T30" i="2"/>
  <c r="U30" i="2"/>
  <c r="AB30" i="2"/>
  <c r="AC30" i="2" s="1"/>
  <c r="AE30" i="2"/>
  <c r="AF30" i="2" s="1"/>
  <c r="AG30" i="2" s="1"/>
  <c r="I31" i="2"/>
  <c r="M31" i="2"/>
  <c r="N31" i="2"/>
  <c r="V31" i="2" s="1"/>
  <c r="T31" i="2"/>
  <c r="U31" i="2"/>
  <c r="AB31" i="2"/>
  <c r="AC31" i="2" s="1"/>
  <c r="AE31" i="2"/>
  <c r="O31" i="2" s="1"/>
  <c r="AF31" i="2"/>
  <c r="AG31" i="2" s="1"/>
  <c r="I32" i="2"/>
  <c r="M32" i="2"/>
  <c r="N32" i="2"/>
  <c r="V32" i="2" s="1"/>
  <c r="T32" i="2"/>
  <c r="U32" i="2"/>
  <c r="AB32" i="2"/>
  <c r="AC32" i="2"/>
  <c r="W32" i="2" s="1"/>
  <c r="AE32" i="2"/>
  <c r="AF32" i="2" s="1"/>
  <c r="AG32" i="2" s="1"/>
  <c r="I33" i="2"/>
  <c r="M33" i="2"/>
  <c r="U33" i="2" s="1"/>
  <c r="N33" i="2"/>
  <c r="T33" i="2"/>
  <c r="V33" i="2"/>
  <c r="AB33" i="2"/>
  <c r="AC33" i="2" s="1"/>
  <c r="AE33" i="2"/>
  <c r="O33" i="2" s="1"/>
  <c r="AF33" i="2"/>
  <c r="AG33" i="2" s="1"/>
  <c r="I34" i="2"/>
  <c r="M34" i="2"/>
  <c r="U34" i="2" s="1"/>
  <c r="N34" i="2"/>
  <c r="V34" i="2" s="1"/>
  <c r="T34" i="2"/>
  <c r="AB34" i="2"/>
  <c r="AC34" i="2" s="1"/>
  <c r="AE34" i="2"/>
  <c r="O34" i="2" s="1"/>
  <c r="I35" i="2"/>
  <c r="M35" i="2"/>
  <c r="U35" i="2" s="1"/>
  <c r="N35" i="2"/>
  <c r="V35" i="2" s="1"/>
  <c r="T35" i="2"/>
  <c r="AB35" i="2"/>
  <c r="AC35" i="2" s="1"/>
  <c r="AE35" i="2"/>
  <c r="AF35" i="2"/>
  <c r="AG35" i="2" s="1"/>
  <c r="I36" i="2"/>
  <c r="M36" i="2"/>
  <c r="U36" i="2" s="1"/>
  <c r="N36" i="2"/>
  <c r="V36" i="2" s="1"/>
  <c r="T36" i="2"/>
  <c r="AB36" i="2"/>
  <c r="O36" i="2" s="1"/>
  <c r="AE36" i="2"/>
  <c r="AF36" i="2"/>
  <c r="AG36" i="2"/>
  <c r="I37" i="2"/>
  <c r="M37" i="2"/>
  <c r="U37" i="2" s="1"/>
  <c r="N37" i="2"/>
  <c r="V37" i="2" s="1"/>
  <c r="O37" i="2"/>
  <c r="T37" i="2"/>
  <c r="AB37" i="2"/>
  <c r="AC37" i="2"/>
  <c r="W37" i="2" s="1"/>
  <c r="AD37" i="2"/>
  <c r="AE37" i="2"/>
  <c r="AF37" i="2" s="1"/>
  <c r="AG37" i="2" s="1"/>
  <c r="I38" i="2"/>
  <c r="M38" i="2"/>
  <c r="U38" i="2" s="1"/>
  <c r="N38" i="2"/>
  <c r="V38" i="2" s="1"/>
  <c r="T38" i="2"/>
  <c r="AB38" i="2"/>
  <c r="AC38" i="2"/>
  <c r="W38" i="2" s="1"/>
  <c r="AE38" i="2"/>
  <c r="AF38" i="2" s="1"/>
  <c r="AG38" i="2" s="1"/>
  <c r="I39" i="2"/>
  <c r="M39" i="2"/>
  <c r="U39" i="2" s="1"/>
  <c r="N39" i="2"/>
  <c r="V39" i="2" s="1"/>
  <c r="T39" i="2"/>
  <c r="AB39" i="2"/>
  <c r="AC39" i="2" s="1"/>
  <c r="AE39" i="2"/>
  <c r="AF39" i="2"/>
  <c r="AG39" i="2" s="1"/>
  <c r="I40" i="2"/>
  <c r="M40" i="2"/>
  <c r="U40" i="2" s="1"/>
  <c r="N40" i="2"/>
  <c r="V40" i="2" s="1"/>
  <c r="T40" i="2"/>
  <c r="AB40" i="2"/>
  <c r="AC40" i="2" s="1"/>
  <c r="W40" i="2" s="1"/>
  <c r="AE40" i="2"/>
  <c r="O40" i="2" s="1"/>
  <c r="AF40" i="2"/>
  <c r="AG40" i="2" s="1"/>
  <c r="I41" i="2"/>
  <c r="M41" i="2"/>
  <c r="N41" i="2"/>
  <c r="T41" i="2"/>
  <c r="U41" i="2"/>
  <c r="V41" i="2"/>
  <c r="W41" i="2"/>
  <c r="AB41" i="2"/>
  <c r="AC41" i="2"/>
  <c r="AD41" i="2"/>
  <c r="AE41" i="2"/>
  <c r="O41" i="2" s="1"/>
  <c r="AF41" i="2"/>
  <c r="AG41" i="2"/>
  <c r="I42" i="2"/>
  <c r="M42" i="2"/>
  <c r="U42" i="2" s="1"/>
  <c r="N42" i="2"/>
  <c r="T42" i="2"/>
  <c r="V42" i="2"/>
  <c r="AB42" i="2"/>
  <c r="AC42" i="2" s="1"/>
  <c r="AE42" i="2"/>
  <c r="O42" i="2" s="1"/>
  <c r="I43" i="2"/>
  <c r="M43" i="2"/>
  <c r="U43" i="2" s="1"/>
  <c r="N43" i="2"/>
  <c r="V43" i="2" s="1"/>
  <c r="T43" i="2"/>
  <c r="AB43" i="2"/>
  <c r="AC43" i="2" s="1"/>
  <c r="AE43" i="2"/>
  <c r="O43" i="2" s="1"/>
  <c r="I44" i="2"/>
  <c r="M44" i="2"/>
  <c r="U44" i="2" s="1"/>
  <c r="N44" i="2"/>
  <c r="V44" i="2" s="1"/>
  <c r="T44" i="2"/>
  <c r="AB44" i="2"/>
  <c r="AC44" i="2"/>
  <c r="AD44" i="2" s="1"/>
  <c r="AE44" i="2"/>
  <c r="AF44" i="2" s="1"/>
  <c r="AG44" i="2" s="1"/>
  <c r="I45" i="2"/>
  <c r="M45" i="2"/>
  <c r="U45" i="2" s="1"/>
  <c r="N45" i="2"/>
  <c r="V45" i="2" s="1"/>
  <c r="T45" i="2"/>
  <c r="AB45" i="2"/>
  <c r="AC45" i="2" s="1"/>
  <c r="AE45" i="2"/>
  <c r="AF45" i="2" s="1"/>
  <c r="AG45" i="2" s="1"/>
  <c r="I46" i="2"/>
  <c r="M46" i="2"/>
  <c r="U46" i="2" s="1"/>
  <c r="N46" i="2"/>
  <c r="V46" i="2" s="1"/>
  <c r="T46" i="2"/>
  <c r="AB46" i="2"/>
  <c r="AC46" i="2"/>
  <c r="W46" i="2" s="1"/>
  <c r="AD46" i="2"/>
  <c r="X46" i="2" s="1"/>
  <c r="AE46" i="2"/>
  <c r="AF46" i="2" s="1"/>
  <c r="AG46" i="2" s="1"/>
  <c r="I47" i="2"/>
  <c r="M47" i="2"/>
  <c r="N47" i="2"/>
  <c r="V47" i="2" s="1"/>
  <c r="T47" i="2"/>
  <c r="U47" i="2"/>
  <c r="AB47" i="2"/>
  <c r="AC47" i="2" s="1"/>
  <c r="I48" i="2"/>
  <c r="M48" i="2"/>
  <c r="U48" i="2" s="1"/>
  <c r="N48" i="2"/>
  <c r="V48" i="2" s="1"/>
  <c r="T48" i="2"/>
  <c r="AB48" i="2"/>
  <c r="AC48" i="2" s="1"/>
  <c r="AE48" i="2"/>
  <c r="AF48" i="2"/>
  <c r="AG48" i="2" s="1"/>
  <c r="I49" i="2"/>
  <c r="M49" i="2"/>
  <c r="U49" i="2" s="1"/>
  <c r="N49" i="2"/>
  <c r="V49" i="2" s="1"/>
  <c r="T49" i="2"/>
  <c r="AB49" i="2"/>
  <c r="AC49" i="2"/>
  <c r="AD49" i="2" s="1"/>
  <c r="AE49" i="2"/>
  <c r="AF49" i="2"/>
  <c r="AG49" i="2"/>
  <c r="W10" i="5" l="1"/>
  <c r="W17" i="5"/>
  <c r="W14" i="5"/>
  <c r="W30" i="5"/>
  <c r="W18" i="5"/>
  <c r="W22" i="5"/>
  <c r="O29" i="3"/>
  <c r="O21" i="3"/>
  <c r="O15" i="3"/>
  <c r="O10" i="3"/>
  <c r="O26" i="3"/>
  <c r="O18" i="3"/>
  <c r="O9" i="3"/>
  <c r="O25" i="3"/>
  <c r="O17" i="3"/>
  <c r="O13" i="3"/>
  <c r="O12" i="3"/>
  <c r="O24" i="3"/>
  <c r="X20" i="3"/>
  <c r="W13" i="3"/>
  <c r="AD13" i="3"/>
  <c r="X13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D30" i="3"/>
  <c r="X30" i="3" s="1"/>
  <c r="AD29" i="3"/>
  <c r="X29" i="3" s="1"/>
  <c r="AD28" i="3"/>
  <c r="X28" i="3" s="1"/>
  <c r="AD27" i="3"/>
  <c r="X27" i="3" s="1"/>
  <c r="AD26" i="3"/>
  <c r="X26" i="3" s="1"/>
  <c r="AD25" i="3"/>
  <c r="X25" i="3" s="1"/>
  <c r="AD24" i="3"/>
  <c r="X24" i="3" s="1"/>
  <c r="AD23" i="3"/>
  <c r="X23" i="3" s="1"/>
  <c r="AD22" i="3"/>
  <c r="X22" i="3" s="1"/>
  <c r="AD21" i="3"/>
  <c r="X21" i="3" s="1"/>
  <c r="AD20" i="3"/>
  <c r="AD19" i="3"/>
  <c r="X19" i="3" s="1"/>
  <c r="AD18" i="3"/>
  <c r="X18" i="3" s="1"/>
  <c r="AD17" i="3"/>
  <c r="X17" i="3" s="1"/>
  <c r="AD16" i="3"/>
  <c r="X16" i="3" s="1"/>
  <c r="AD15" i="3"/>
  <c r="X15" i="3" s="1"/>
  <c r="AD14" i="3"/>
  <c r="X14" i="3" s="1"/>
  <c r="AD12" i="3"/>
  <c r="X12" i="3" s="1"/>
  <c r="AD11" i="3"/>
  <c r="X11" i="3" s="1"/>
  <c r="AD10" i="3"/>
  <c r="X10" i="3" s="1"/>
  <c r="AD9" i="3"/>
  <c r="X9" i="3" s="1"/>
  <c r="W30" i="2"/>
  <c r="AD30" i="2"/>
  <c r="X30" i="2" s="1"/>
  <c r="W45" i="2"/>
  <c r="AD45" i="2"/>
  <c r="W14" i="2"/>
  <c r="AD14" i="2"/>
  <c r="X33" i="2"/>
  <c r="AD33" i="2"/>
  <c r="W33" i="2"/>
  <c r="O25" i="2"/>
  <c r="X25" i="2"/>
  <c r="O48" i="2"/>
  <c r="AF43" i="2"/>
  <c r="AG43" i="2" s="1"/>
  <c r="O39" i="2"/>
  <c r="AD38" i="2"/>
  <c r="X38" i="2" s="1"/>
  <c r="O32" i="2"/>
  <c r="O28" i="2"/>
  <c r="O19" i="2"/>
  <c r="AD17" i="2"/>
  <c r="X17" i="2" s="1"/>
  <c r="AD13" i="2"/>
  <c r="O11" i="2"/>
  <c r="O49" i="2"/>
  <c r="X41" i="2"/>
  <c r="O21" i="2"/>
  <c r="O45" i="2"/>
  <c r="O44" i="2"/>
  <c r="O35" i="2"/>
  <c r="O24" i="2"/>
  <c r="AC36" i="2"/>
  <c r="AD36" i="2" s="1"/>
  <c r="AD29" i="2"/>
  <c r="X29" i="2" s="1"/>
  <c r="O26" i="2"/>
  <c r="AF23" i="2"/>
  <c r="AG23" i="2" s="1"/>
  <c r="AF16" i="2"/>
  <c r="AG16" i="2" s="1"/>
  <c r="O13" i="2"/>
  <c r="W23" i="2"/>
  <c r="AD23" i="2"/>
  <c r="X23" i="2" s="1"/>
  <c r="AD9" i="2"/>
  <c r="X9" i="2" s="1"/>
  <c r="W9" i="2"/>
  <c r="W47" i="2"/>
  <c r="X47" i="2"/>
  <c r="AD47" i="2"/>
  <c r="AD27" i="2"/>
  <c r="W27" i="2"/>
  <c r="X27" i="2"/>
  <c r="AD18" i="2"/>
  <c r="X18" i="2" s="1"/>
  <c r="W18" i="2"/>
  <c r="AD10" i="2"/>
  <c r="X10" i="2" s="1"/>
  <c r="W10" i="2"/>
  <c r="AD26" i="2"/>
  <c r="X26" i="2" s="1"/>
  <c r="W26" i="2"/>
  <c r="W15" i="2"/>
  <c r="AD15" i="2"/>
  <c r="X15" i="2" s="1"/>
  <c r="AD42" i="2"/>
  <c r="X42" i="2" s="1"/>
  <c r="W42" i="2"/>
  <c r="AD19" i="2"/>
  <c r="X19" i="2" s="1"/>
  <c r="W19" i="2"/>
  <c r="AD11" i="2"/>
  <c r="X11" i="2" s="1"/>
  <c r="W11" i="2"/>
  <c r="AD34" i="2"/>
  <c r="X34" i="2" s="1"/>
  <c r="W34" i="2"/>
  <c r="W31" i="2"/>
  <c r="AD31" i="2"/>
  <c r="X31" i="2" s="1"/>
  <c r="AD48" i="2"/>
  <c r="X48" i="2" s="1"/>
  <c r="W48" i="2"/>
  <c r="W39" i="2"/>
  <c r="AD39" i="2"/>
  <c r="X39" i="2" s="1"/>
  <c r="AD43" i="2"/>
  <c r="X43" i="2" s="1"/>
  <c r="W43" i="2"/>
  <c r="AD35" i="2"/>
  <c r="X35" i="2" s="1"/>
  <c r="W35" i="2"/>
  <c r="O30" i="2"/>
  <c r="O22" i="2"/>
  <c r="O14" i="2"/>
  <c r="O38" i="2"/>
  <c r="X49" i="2"/>
  <c r="O47" i="2"/>
  <c r="X44" i="2"/>
  <c r="X28" i="2"/>
  <c r="X20" i="2"/>
  <c r="X12" i="2"/>
  <c r="AF9" i="2"/>
  <c r="AG9" i="2" s="1"/>
  <c r="O46" i="2"/>
  <c r="W49" i="2"/>
  <c r="X45" i="2"/>
  <c r="W44" i="2"/>
  <c r="AF42" i="2"/>
  <c r="AG42" i="2" s="1"/>
  <c r="AD40" i="2"/>
  <c r="X37" i="2"/>
  <c r="W36" i="2"/>
  <c r="AF34" i="2"/>
  <c r="AG34" i="2" s="1"/>
  <c r="AD32" i="2"/>
  <c r="W28" i="2"/>
  <c r="AF26" i="2"/>
  <c r="AG26" i="2" s="1"/>
  <c r="AD24" i="2"/>
  <c r="X24" i="2" s="1"/>
  <c r="X21" i="2"/>
  <c r="W20" i="2"/>
  <c r="AF18" i="2"/>
  <c r="AG18" i="2" s="1"/>
  <c r="AD16" i="2"/>
  <c r="X13" i="2"/>
  <c r="W12" i="2"/>
  <c r="AF10" i="2"/>
  <c r="AG10" i="2" s="1"/>
  <c r="X14" i="2"/>
  <c r="X40" i="2"/>
  <c r="X32" i="2"/>
  <c r="X16" i="2"/>
  <c r="W19" i="1"/>
  <c r="X19" i="1" s="1"/>
  <c r="V19" i="1"/>
  <c r="U19" i="1"/>
  <c r="L19" i="1"/>
  <c r="AE18" i="1"/>
  <c r="AF18" i="1" s="1"/>
  <c r="AG18" i="1" s="1"/>
  <c r="AB18" i="1"/>
  <c r="O18" i="1" s="1"/>
  <c r="U18" i="1"/>
  <c r="N18" i="1"/>
  <c r="V18" i="1" s="1"/>
  <c r="M18" i="1"/>
  <c r="L18" i="1"/>
  <c r="I18" i="1"/>
  <c r="AE17" i="1"/>
  <c r="AF17" i="1" s="1"/>
  <c r="AG17" i="1" s="1"/>
  <c r="AB17" i="1"/>
  <c r="AC17" i="1" s="1"/>
  <c r="O17" i="1"/>
  <c r="N17" i="1"/>
  <c r="V17" i="1" s="1"/>
  <c r="M17" i="1"/>
  <c r="U17" i="1" s="1"/>
  <c r="L17" i="1"/>
  <c r="I17" i="1"/>
  <c r="AE16" i="1"/>
  <c r="AF16" i="1" s="1"/>
  <c r="AG16" i="1" s="1"/>
  <c r="AC16" i="1"/>
  <c r="AD16" i="1" s="1"/>
  <c r="AB16" i="1"/>
  <c r="O16" i="1" s="1"/>
  <c r="V16" i="1"/>
  <c r="N16" i="1"/>
  <c r="M16" i="1"/>
  <c r="U16" i="1" s="1"/>
  <c r="L16" i="1"/>
  <c r="I16" i="1"/>
  <c r="AE15" i="1"/>
  <c r="AF15" i="1" s="1"/>
  <c r="AG15" i="1" s="1"/>
  <c r="AB15" i="1"/>
  <c r="V15" i="1"/>
  <c r="N15" i="1"/>
  <c r="M15" i="1"/>
  <c r="U15" i="1" s="1"/>
  <c r="L15" i="1"/>
  <c r="I15" i="1"/>
  <c r="AE14" i="1"/>
  <c r="AF14" i="1" s="1"/>
  <c r="AG14" i="1" s="1"/>
  <c r="AB14" i="1"/>
  <c r="AC14" i="1" s="1"/>
  <c r="V14" i="1"/>
  <c r="N14" i="1"/>
  <c r="M14" i="1"/>
  <c r="U14" i="1" s="1"/>
  <c r="L14" i="1"/>
  <c r="I14" i="1"/>
  <c r="AE13" i="1"/>
  <c r="AF13" i="1" s="1"/>
  <c r="AG13" i="1" s="1"/>
  <c r="AB13" i="1"/>
  <c r="AC13" i="1" s="1"/>
  <c r="N13" i="1"/>
  <c r="V13" i="1" s="1"/>
  <c r="M13" i="1"/>
  <c r="U13" i="1" s="1"/>
  <c r="L13" i="1"/>
  <c r="I13" i="1"/>
  <c r="AE12" i="1"/>
  <c r="AF12" i="1" s="1"/>
  <c r="AG12" i="1" s="1"/>
  <c r="AB12" i="1"/>
  <c r="AC12" i="1" s="1"/>
  <c r="AD12" i="1" s="1"/>
  <c r="N12" i="1"/>
  <c r="V12" i="1" s="1"/>
  <c r="M12" i="1"/>
  <c r="U12" i="1" s="1"/>
  <c r="L12" i="1"/>
  <c r="I12" i="1"/>
  <c r="AE11" i="1"/>
  <c r="AF11" i="1" s="1"/>
  <c r="AG11" i="1" s="1"/>
  <c r="AB11" i="1"/>
  <c r="N11" i="1"/>
  <c r="V11" i="1" s="1"/>
  <c r="M11" i="1"/>
  <c r="U11" i="1" s="1"/>
  <c r="L11" i="1"/>
  <c r="I11" i="1"/>
  <c r="AE10" i="1"/>
  <c r="AF10" i="1" s="1"/>
  <c r="AG10" i="1" s="1"/>
  <c r="AB10" i="1"/>
  <c r="AC10" i="1" s="1"/>
  <c r="N10" i="1"/>
  <c r="V10" i="1" s="1"/>
  <c r="M10" i="1"/>
  <c r="U10" i="1" s="1"/>
  <c r="L10" i="1"/>
  <c r="I10" i="1"/>
  <c r="AE9" i="1"/>
  <c r="AF9" i="1" s="1"/>
  <c r="AG9" i="1" s="1"/>
  <c r="AB9" i="1"/>
  <c r="AC9" i="1" s="1"/>
  <c r="O9" i="1"/>
  <c r="N9" i="1"/>
  <c r="V9" i="1" s="1"/>
  <c r="M9" i="1"/>
  <c r="U9" i="1" s="1"/>
  <c r="L9" i="1"/>
  <c r="I9" i="1"/>
  <c r="X36" i="2" l="1"/>
  <c r="O15" i="1"/>
  <c r="O12" i="1"/>
  <c r="O10" i="1"/>
  <c r="O14" i="1"/>
  <c r="O11" i="1"/>
  <c r="AD13" i="1"/>
  <c r="X13" i="1" s="1"/>
  <c r="W13" i="1"/>
  <c r="AD14" i="1"/>
  <c r="X14" i="1" s="1"/>
  <c r="W14" i="1"/>
  <c r="AD9" i="1"/>
  <c r="X9" i="1" s="1"/>
  <c r="W9" i="1"/>
  <c r="AD10" i="1"/>
  <c r="W10" i="1"/>
  <c r="X10" i="1"/>
  <c r="AD17" i="1"/>
  <c r="X17" i="1" s="1"/>
  <c r="W17" i="1"/>
  <c r="O13" i="1"/>
  <c r="AC15" i="1"/>
  <c r="X12" i="1"/>
  <c r="X16" i="1"/>
  <c r="AC18" i="1"/>
  <c r="AC11" i="1"/>
  <c r="W12" i="1"/>
  <c r="W16" i="1"/>
  <c r="AD18" i="1" l="1"/>
  <c r="X18" i="1" s="1"/>
  <c r="W18" i="1"/>
  <c r="AD11" i="1"/>
  <c r="X11" i="1" s="1"/>
  <c r="W11" i="1"/>
  <c r="AD15" i="1"/>
  <c r="X15" i="1" s="1"/>
  <c r="W15" i="1"/>
</calcChain>
</file>

<file path=xl/sharedStrings.xml><?xml version="1.0" encoding="utf-8"?>
<sst xmlns="http://schemas.openxmlformats.org/spreadsheetml/2006/main" count="3695" uniqueCount="833">
  <si>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</si>
  <si>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</si>
  <si>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</si>
  <si>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</si>
  <si>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</si>
  <si>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</si>
  <si>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</si>
  <si>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</si>
  <si>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</si>
  <si>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</si>
  <si>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</si>
  <si>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</si>
  <si>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</si>
  <si>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</si>
  <si>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</si>
  <si>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令和2年度
燃費基準
達成・向上
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</si>
  <si>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</si>
  <si>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</si>
  <si>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</si>
  <si>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</si>
  <si>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</si>
  <si>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</si>
  <si>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</si>
  <si>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rPr>
        <sz val="8"/>
        <rFont val="ＭＳ Ｐゴシック"/>
        <family val="3"/>
        <charset val="128"/>
      </rPr>
      <t>燃費値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</si>
  <si>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</si>
  <si>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</si>
  <si>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
相当値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</si>
  <si>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</si>
  <si>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</si>
  <si>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</si>
  <si>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</si>
  <si>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</si>
  <si>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</si>
  <si>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</si>
  <si>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</si>
  <si>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</si>
  <si>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</si>
  <si>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3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</si>
  <si>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</si>
  <si>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駆動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</si>
  <si>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</si>
  <si>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</si>
  <si>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3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</si>
  <si>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</si>
  <si>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形式</t>
    </r>
  </si>
  <si>
    <r>
      <rPr>
        <sz val="8"/>
        <rFont val="ＭＳ Ｐゴシック"/>
        <family val="3"/>
        <charset val="128"/>
      </rPr>
      <t>レベル</t>
    </r>
  </si>
  <si>
    <t>アルファロメオ</t>
  </si>
  <si>
    <t>ジュリア</t>
  </si>
  <si>
    <t>3DA-95222</t>
    <phoneticPr fontId="3"/>
  </si>
  <si>
    <t>0001～0002</t>
    <phoneticPr fontId="3"/>
  </si>
  <si>
    <t>8AT （Ｅ）</t>
  </si>
  <si>
    <t>I, D, TC, IC, EP</t>
    <phoneticPr fontId="3"/>
  </si>
  <si>
    <t>CCO, EGR, DF,SCR</t>
    <phoneticPr fontId="3"/>
  </si>
  <si>
    <t>R</t>
    <phoneticPr fontId="3"/>
  </si>
  <si>
    <t>0003～0004</t>
    <phoneticPr fontId="3"/>
  </si>
  <si>
    <t>ステルヴィオ</t>
    <phoneticPr fontId="3"/>
  </si>
  <si>
    <t>3DA-94922</t>
    <phoneticPr fontId="3"/>
  </si>
  <si>
    <t>0001
0011</t>
    <phoneticPr fontId="3"/>
  </si>
  <si>
    <t>A</t>
    <phoneticPr fontId="3"/>
  </si>
  <si>
    <t>0002
0012</t>
    <phoneticPr fontId="3"/>
  </si>
  <si>
    <t>0003
0013</t>
    <phoneticPr fontId="3"/>
  </si>
  <si>
    <t>0004
0014</t>
    <phoneticPr fontId="3"/>
  </si>
  <si>
    <t>0021
0031</t>
    <phoneticPr fontId="3"/>
  </si>
  <si>
    <t>0022
0032</t>
    <phoneticPr fontId="3"/>
  </si>
  <si>
    <t>0023
0033</t>
    <phoneticPr fontId="3"/>
  </si>
  <si>
    <t>0024
0034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</si>
  <si>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</si>
  <si>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</si>
  <si>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</si>
  <si>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</si>
  <si>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</si>
  <si>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</si>
  <si>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</si>
  <si>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</si>
  <si>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</si>
  <si>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</si>
  <si>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</si>
  <si>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</si>
  <si>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</si>
  <si>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</si>
  <si>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</si>
  <si>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</si>
  <si>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</si>
  <si>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</si>
  <si>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</si>
  <si>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</si>
  <si>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t>F</t>
  </si>
  <si>
    <t>CCO, EGR, DF, SCR</t>
  </si>
  <si>
    <t>I, D, FI, TC, IC, P, EP</t>
  </si>
  <si>
    <t>8AT(E･LTC)</t>
  </si>
  <si>
    <t>YH01</t>
  </si>
  <si>
    <t>0002, 0012</t>
    <phoneticPr fontId="3"/>
  </si>
  <si>
    <t>3DA-K9PYH01L</t>
  </si>
  <si>
    <t>0001, 0011</t>
    <phoneticPr fontId="3"/>
  </si>
  <si>
    <t>1001</t>
    <phoneticPr fontId="3"/>
  </si>
  <si>
    <t>1101, 1111</t>
    <phoneticPr fontId="3"/>
  </si>
  <si>
    <t>3DA-K9PYH01</t>
  </si>
  <si>
    <t>0104, 0114</t>
    <phoneticPr fontId="3"/>
  </si>
  <si>
    <t>0103, 0113</t>
    <phoneticPr fontId="3"/>
  </si>
  <si>
    <t>0102, 0112</t>
    <phoneticPr fontId="3"/>
  </si>
  <si>
    <t>0101, 0111</t>
    <phoneticPr fontId="3"/>
  </si>
  <si>
    <t>1005</t>
  </si>
  <si>
    <t>1004</t>
  </si>
  <si>
    <t>1003</t>
  </si>
  <si>
    <t>1002</t>
  </si>
  <si>
    <t>0004</t>
  </si>
  <si>
    <t>0003</t>
  </si>
  <si>
    <t>0002</t>
  </si>
  <si>
    <t>0001</t>
  </si>
  <si>
    <t>リフター</t>
    <phoneticPr fontId="3"/>
  </si>
  <si>
    <t>AH01</t>
  </si>
  <si>
    <t>0004, 0012</t>
  </si>
  <si>
    <t>3DA-P87AH01</t>
  </si>
  <si>
    <t>0003, 0011</t>
  </si>
  <si>
    <t>1104, 1204</t>
    <phoneticPr fontId="3"/>
  </si>
  <si>
    <t>3DA-R8AH01</t>
  </si>
  <si>
    <t>1103, 1203</t>
    <phoneticPr fontId="3"/>
  </si>
  <si>
    <t>1102, 1202</t>
    <phoneticPr fontId="3"/>
  </si>
  <si>
    <t>0104, 1101, 0204, 1201</t>
    <phoneticPr fontId="3"/>
  </si>
  <si>
    <t>0103, 0203</t>
    <phoneticPr fontId="3"/>
  </si>
  <si>
    <t>0102, 0202</t>
    <phoneticPr fontId="3"/>
  </si>
  <si>
    <t>0101, 0201</t>
    <phoneticPr fontId="3"/>
  </si>
  <si>
    <t>0004, 1001</t>
  </si>
  <si>
    <t>3DA-P84AH01</t>
  </si>
  <si>
    <t>3DA-P52YH01</t>
  </si>
  <si>
    <t>3DA-P51YH01</t>
  </si>
  <si>
    <t>3DA-P24YH01</t>
  </si>
  <si>
    <t>プジョー</t>
  </si>
  <si>
    <t>低排出ガス
認定レベル</t>
    <rPh sb="6" eb="8">
      <t>ニンテイ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</si>
  <si>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</si>
  <si>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3"/>
  </si>
  <si>
    <t>主要排出
ガス対策</t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</si>
  <si>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</si>
  <si>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</si>
  <si>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</si>
  <si>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</si>
  <si>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</si>
  <si>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</si>
  <si>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</si>
  <si>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</si>
  <si>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</si>
  <si>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</si>
  <si>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</si>
  <si>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</si>
  <si>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</si>
  <si>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</si>
  <si>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</si>
  <si>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</si>
  <si>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</si>
  <si>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</si>
  <si>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</si>
  <si>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r>
      <t>Stellantis</t>
    </r>
    <r>
      <rPr>
        <sz val="8"/>
        <rFont val="游ゴシック"/>
        <family val="2"/>
        <charset val="128"/>
      </rPr>
      <t>ジャパン株式会社</t>
    </r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</si>
  <si>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</si>
  <si>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3DA-K9CYH01L</t>
  </si>
  <si>
    <t>3DA-K9CYH01</t>
  </si>
  <si>
    <t>1001</t>
  </si>
  <si>
    <t>ベルランゴ</t>
    <phoneticPr fontId="3"/>
  </si>
  <si>
    <t>0209</t>
  </si>
  <si>
    <t>3DA-C84AH01</t>
  </si>
  <si>
    <t>0204, 0208</t>
  </si>
  <si>
    <t>0203, 0207</t>
  </si>
  <si>
    <t>0202, 0206</t>
  </si>
  <si>
    <t>0201, 0205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</si>
  <si>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</si>
  <si>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3DA-C41YH01</t>
  </si>
  <si>
    <t>C4</t>
    <phoneticPr fontId="3"/>
  </si>
  <si>
    <t>6AT(E･LTC)</t>
  </si>
  <si>
    <t>0003, 0006</t>
  </si>
  <si>
    <t>3DA-A8YH01</t>
  </si>
  <si>
    <t>0002, 0005</t>
  </si>
  <si>
    <t>0001, 0004</t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</si>
  <si>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</si>
  <si>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シトロエン</t>
    <phoneticPr fontId="3"/>
  </si>
  <si>
    <t>★3.5</t>
    <phoneticPr fontId="3"/>
  </si>
  <si>
    <t>85~88</t>
  </si>
  <si>
    <t>A</t>
  </si>
  <si>
    <t>CCO,EGR,
DF,SCR</t>
  </si>
  <si>
    <t>H,I,D,FI,TC,
IC,P,EP,CN</t>
    <phoneticPr fontId="3"/>
  </si>
  <si>
    <t>13.4~14.0</t>
    <phoneticPr fontId="3"/>
  </si>
  <si>
    <r>
      <t>2530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</si>
  <si>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t>8AT(E,LTC)</t>
    <phoneticPr fontId="3"/>
  </si>
  <si>
    <t>B57D30B</t>
    <phoneticPr fontId="3"/>
  </si>
  <si>
    <t>0102,0106,0107
0111,0112</t>
    <phoneticPr fontId="3"/>
  </si>
  <si>
    <t>3CA-TB4230</t>
  </si>
  <si>
    <t>BMW X7 xDrive40d</t>
  </si>
  <si>
    <t>BMW</t>
    <phoneticPr fontId="3"/>
  </si>
  <si>
    <t>★3</t>
    <phoneticPr fontId="3"/>
  </si>
  <si>
    <t>82~84</t>
  </si>
  <si>
    <t>14.1~14.4</t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</si>
  <si>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2520</t>
    </r>
    <phoneticPr fontId="3"/>
  </si>
  <si>
    <t>0101,0103~0105
0108~0110</t>
    <phoneticPr fontId="3"/>
  </si>
  <si>
    <t>0002,0006,0007
0011,0012</t>
    <phoneticPr fontId="3"/>
  </si>
  <si>
    <t>0001,0003~0005
0008~0010</t>
    <phoneticPr fontId="3"/>
  </si>
  <si>
    <t>★3.5</t>
  </si>
  <si>
    <t xml:space="preserve"> </t>
  </si>
  <si>
    <t>H,I,D,FI,TC,
IC,P,EP,CN</t>
  </si>
  <si>
    <t>8AT (E-LCT)</t>
  </si>
  <si>
    <t>B57D30B-PA0001N0</t>
  </si>
  <si>
    <t>0106</t>
  </si>
  <si>
    <t>3CA-22EN30</t>
  </si>
  <si>
    <t>BMW</t>
  </si>
  <si>
    <t>0105</t>
  </si>
  <si>
    <t>★4</t>
  </si>
  <si>
    <t>0104</t>
  </si>
  <si>
    <t>0103</t>
  </si>
  <si>
    <t>0102</t>
  </si>
  <si>
    <t>0101</t>
  </si>
  <si>
    <t>0006</t>
  </si>
  <si>
    <t>0005</t>
  </si>
  <si>
    <t>★2</t>
    <phoneticPr fontId="3"/>
  </si>
  <si>
    <t>70~71</t>
  </si>
  <si>
    <t>17.3~17.5</t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</si>
  <si>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2290</t>
    </r>
    <phoneticPr fontId="3"/>
  </si>
  <si>
    <t>0005,0006
0011,0012</t>
    <phoneticPr fontId="3"/>
  </si>
  <si>
    <t>3CA-GT8230S</t>
    <phoneticPr fontId="3"/>
  </si>
  <si>
    <t>BMW X6 xDrive35d</t>
  </si>
  <si>
    <t/>
  </si>
  <si>
    <t>17.6~17.7</t>
  </si>
  <si>
    <r>
      <t>2260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</si>
  <si>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0002~0004
0008~0010</t>
    <phoneticPr fontId="3"/>
  </si>
  <si>
    <t>★1.5</t>
    <phoneticPr fontId="3"/>
  </si>
  <si>
    <t>0001,0007</t>
    <phoneticPr fontId="3"/>
  </si>
  <si>
    <t>★2.5</t>
  </si>
  <si>
    <t>8AT(E,LTC)</t>
  </si>
  <si>
    <t>0012</t>
  </si>
  <si>
    <t>3CA-12EY30S</t>
  </si>
  <si>
    <t>0011</t>
  </si>
  <si>
    <t>0010</t>
  </si>
  <si>
    <t>0009</t>
  </si>
  <si>
    <t>0008</t>
  </si>
  <si>
    <t>0007</t>
  </si>
  <si>
    <t>★2</t>
  </si>
  <si>
    <t>★2.5</t>
    <phoneticPr fontId="3"/>
  </si>
  <si>
    <t>77~79</t>
  </si>
  <si>
    <t>15.3~15.7</t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</si>
  <si>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2440</t>
    </r>
    <phoneticPr fontId="3"/>
  </si>
  <si>
    <t>0201~0205</t>
    <phoneticPr fontId="3"/>
  </si>
  <si>
    <t>3CA-JU8230A</t>
    <phoneticPr fontId="3"/>
  </si>
  <si>
    <t>BMW X5 xDrive40d</t>
  </si>
  <si>
    <t>0206</t>
    <phoneticPr fontId="3"/>
  </si>
  <si>
    <t>75~77</t>
  </si>
  <si>
    <t>16.1~16.5</t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</si>
  <si>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</si>
  <si>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0012,0013,0017,
0018</t>
    <phoneticPr fontId="3"/>
  </si>
  <si>
    <t>3CA-JU8230S</t>
    <phoneticPr fontId="3"/>
  </si>
  <si>
    <t>BMW X5 xDrive35d</t>
  </si>
  <si>
    <t>70~73</t>
  </si>
  <si>
    <t>16.8~17.5</t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</si>
  <si>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</si>
  <si>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0002~0011,
0014~0016</t>
    <phoneticPr fontId="3"/>
  </si>
  <si>
    <t>2260,2270</t>
    <phoneticPr fontId="3"/>
  </si>
  <si>
    <t>0001,0019</t>
    <phoneticPr fontId="3"/>
  </si>
  <si>
    <t>75~78</t>
  </si>
  <si>
    <t>15.7~16.5</t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</si>
  <si>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</si>
  <si>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0101~0112</t>
    <phoneticPr fontId="3"/>
  </si>
  <si>
    <t>0002~0012</t>
    <phoneticPr fontId="3"/>
  </si>
  <si>
    <t>0001,0013</t>
    <phoneticPr fontId="3"/>
  </si>
  <si>
    <t>3CA-12EV30S</t>
  </si>
  <si>
    <t>★3</t>
  </si>
  <si>
    <t>3CA-12EV30A</t>
  </si>
  <si>
    <t>★1</t>
    <phoneticPr fontId="3"/>
  </si>
  <si>
    <t>62~63</t>
  </si>
  <si>
    <t>I,D,FI,TC,
IC,P,EP,CN</t>
  </si>
  <si>
    <t>21.9~22.4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</si>
  <si>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</si>
  <si>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B47D20A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</si>
  <si>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</si>
  <si>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t>3DA-VJ20</t>
    <phoneticPr fontId="3"/>
  </si>
  <si>
    <t>BMW X4 xDrive20d</t>
  </si>
  <si>
    <t>★1.5</t>
  </si>
  <si>
    <t>B47D20B</t>
  </si>
  <si>
    <t>3DA-VJ20</t>
  </si>
  <si>
    <t>0102</t>
    <phoneticPr fontId="3"/>
  </si>
  <si>
    <t>★1</t>
  </si>
  <si>
    <t>0101</t>
    <phoneticPr fontId="3"/>
  </si>
  <si>
    <t>3DA-UZ20</t>
  </si>
  <si>
    <t>BMW X3 xDrive20d</t>
  </si>
  <si>
    <t>3DA-UZ20</t>
    <phoneticPr fontId="3"/>
  </si>
  <si>
    <t>0002</t>
    <phoneticPr fontId="3"/>
  </si>
  <si>
    <t>0001</t>
    <phoneticPr fontId="3"/>
  </si>
  <si>
    <t>67~69</t>
  </si>
  <si>
    <t>20.0~20.4</t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</si>
  <si>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</si>
  <si>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</si>
  <si>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3CA-UZ7230</t>
    <phoneticPr fontId="3"/>
  </si>
  <si>
    <t>BMW X3 M40d</t>
    <phoneticPr fontId="3"/>
  </si>
  <si>
    <t>66~68</t>
  </si>
  <si>
    <t>3CA-UZ7230</t>
  </si>
  <si>
    <t>BMW X3 M40d</t>
  </si>
  <si>
    <t>★0.5</t>
    <phoneticPr fontId="3"/>
  </si>
  <si>
    <t>B47C20B</t>
    <phoneticPr fontId="3"/>
  </si>
  <si>
    <t>3DA-YL20</t>
    <phoneticPr fontId="3"/>
  </si>
  <si>
    <t>BMW X2 xDrive20d</t>
  </si>
  <si>
    <t>7AT</t>
  </si>
  <si>
    <t>B47C20B-DC0005N0</t>
  </si>
  <si>
    <t>3CA-42EG20</t>
  </si>
  <si>
    <t>BMW X1 xDrive20d</t>
  </si>
  <si>
    <t>24.2~24.5</t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</si>
  <si>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</si>
  <si>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3DA-AD20</t>
    <phoneticPr fontId="3"/>
  </si>
  <si>
    <t>BMW X1 xDrive18d</t>
  </si>
  <si>
    <t>57~59</t>
  </si>
  <si>
    <t>20.1~20.7</t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</si>
  <si>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</si>
  <si>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</si>
  <si>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3DA-GW30</t>
    <phoneticPr fontId="3"/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</si>
  <si>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</si>
  <si>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3DA-BC30</t>
    <phoneticPr fontId="3"/>
  </si>
  <si>
    <t>BMW 840d xDriveｸ-ﾍﾟ</t>
  </si>
  <si>
    <t>BMW 840d xDriveｶﾌﾞﾘｵﾚ</t>
  </si>
  <si>
    <t>18.8~19.4</t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</si>
  <si>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</si>
  <si>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B57D30A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</si>
  <si>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</si>
  <si>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3DA-7V30</t>
    <phoneticPr fontId="3"/>
  </si>
  <si>
    <t>BMW 740Ld xDrive</t>
    <phoneticPr fontId="3"/>
  </si>
  <si>
    <t>65~66</t>
  </si>
  <si>
    <t>19.8~20.1</t>
  </si>
  <si>
    <r>
      <t>2070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</si>
  <si>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0006~0008</t>
    <phoneticPr fontId="3"/>
  </si>
  <si>
    <t>3DA-7S30</t>
    <phoneticPr fontId="3"/>
  </si>
  <si>
    <t>BMW 740d xDrive</t>
    <phoneticPr fontId="3"/>
  </si>
  <si>
    <t>62~64</t>
  </si>
  <si>
    <t>20.3~20.9</t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</si>
  <si>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2060</t>
    </r>
    <phoneticPr fontId="3"/>
  </si>
  <si>
    <t>0001~0005</t>
    <phoneticPr fontId="3"/>
  </si>
  <si>
    <t>3CA-22EJ30</t>
  </si>
  <si>
    <t>66~67</t>
  </si>
  <si>
    <t>22.1~22.4</t>
  </si>
  <si>
    <t>1880~1900</t>
    <phoneticPr fontId="3"/>
  </si>
  <si>
    <t>B47D20B</t>
    <phoneticPr fontId="3"/>
  </si>
  <si>
    <t>1202,1204</t>
    <phoneticPr fontId="3"/>
  </si>
  <si>
    <t>3DA-JP20</t>
    <phoneticPr fontId="3"/>
  </si>
  <si>
    <t>BMW 523d xDriveﾂ-ﾘﾝｸﾞ</t>
  </si>
  <si>
    <t>22.6~22.8</t>
  </si>
  <si>
    <t>1840~1860</t>
    <phoneticPr fontId="3"/>
  </si>
  <si>
    <t>1201,1203</t>
    <phoneticPr fontId="3"/>
  </si>
  <si>
    <t>63~64</t>
  </si>
  <si>
    <t>23.3~23.5</t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</si>
  <si>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</si>
  <si>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1202~1204</t>
    <phoneticPr fontId="3"/>
  </si>
  <si>
    <t>3DA-JF20</t>
    <phoneticPr fontId="3"/>
  </si>
  <si>
    <t>BMW 523d xDrive</t>
    <phoneticPr fontId="3"/>
  </si>
  <si>
    <t>1201</t>
    <phoneticPr fontId="3"/>
  </si>
  <si>
    <t>23.6~24.0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</si>
  <si>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</si>
  <si>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0101~0103,
0105~0107</t>
    <phoneticPr fontId="3"/>
  </si>
  <si>
    <t>3DA-6L20</t>
    <phoneticPr fontId="3"/>
  </si>
  <si>
    <t>BMW 320d xDriveTouring</t>
  </si>
  <si>
    <t>60~61</t>
  </si>
  <si>
    <t>0001~0003,
0005~0007</t>
    <phoneticPr fontId="3"/>
  </si>
  <si>
    <t>0104,0108</t>
    <phoneticPr fontId="3"/>
  </si>
  <si>
    <t>0004,0008</t>
    <phoneticPr fontId="3"/>
  </si>
  <si>
    <t>24.1~24.5</t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</si>
  <si>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</si>
  <si>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</si>
  <si>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3DA-5V20</t>
    <phoneticPr fontId="3"/>
  </si>
  <si>
    <t>BMW 320d xDrive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</si>
  <si>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</si>
  <si>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0102,0104,0106,
0108</t>
    <phoneticPr fontId="3"/>
  </si>
  <si>
    <t>3DA-6W20</t>
    <phoneticPr fontId="3"/>
  </si>
  <si>
    <t>BMW 218d Gran Tourer</t>
    <phoneticPr fontId="3"/>
  </si>
  <si>
    <t>0101,0103,0105,
0107</t>
    <phoneticPr fontId="3"/>
  </si>
  <si>
    <t>68~69</t>
  </si>
  <si>
    <t>F</t>
    <phoneticPr fontId="3"/>
  </si>
  <si>
    <t>3DA-6T20</t>
    <phoneticPr fontId="3"/>
  </si>
  <si>
    <t>BMW 218d Active Tourer</t>
    <phoneticPr fontId="3"/>
  </si>
  <si>
    <t>25.3~25.5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</si>
  <si>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</si>
  <si>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自動７速</t>
  </si>
  <si>
    <t>B47C20B</t>
  </si>
  <si>
    <t>0204</t>
  </si>
  <si>
    <t>3DA-22BY20</t>
  </si>
  <si>
    <t>BMW 218d Active Tourer</t>
  </si>
  <si>
    <t>0203</t>
  </si>
  <si>
    <t>0202</t>
  </si>
  <si>
    <t>0201</t>
  </si>
  <si>
    <t>7AT(E)</t>
  </si>
  <si>
    <t>7AT(DCT)</t>
  </si>
  <si>
    <t>25.9~26.1</t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</si>
  <si>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</si>
  <si>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</si>
  <si>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>3DA-7M20</t>
    <phoneticPr fontId="3"/>
  </si>
  <si>
    <t>BMW 218d</t>
    <phoneticPr fontId="3"/>
  </si>
  <si>
    <t>26.1~26.3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</si>
  <si>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</si>
  <si>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</si>
  <si>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BMW 118d</t>
    <phoneticPr fontId="3"/>
  </si>
  <si>
    <t>0201,0202,
0211,0212</t>
    <phoneticPr fontId="3"/>
  </si>
  <si>
    <t>3DA-42BT20</t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</si>
  <si>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</si>
  <si>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MINI</t>
    <phoneticPr fontId="3"/>
  </si>
  <si>
    <t>24.4~24.7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</si>
  <si>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</si>
  <si>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0101,0102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</si>
  <si>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</si>
  <si>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25.0~25.3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</si>
  <si>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</si>
  <si>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t>0001,0002</t>
    <phoneticPr fontId="3"/>
  </si>
  <si>
    <t>3DA-42BT20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</si>
  <si>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</si>
  <si>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25.5~25.8</t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</si>
  <si>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</si>
  <si>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t>3DA-BB20M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</si>
  <si>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</si>
  <si>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67~68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</si>
  <si>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</si>
  <si>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CCO,
EGR,DF</t>
  </si>
  <si>
    <t>27.2~27.5</t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</si>
  <si>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</si>
  <si>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t>3DA-XV20MW</t>
    <phoneticPr fontId="3"/>
  </si>
  <si>
    <t xml:space="preserve">Mini Cooper SD 5 Door </t>
    <phoneticPr fontId="3"/>
  </si>
  <si>
    <t>7AT(E)</t>
    <phoneticPr fontId="3"/>
  </si>
  <si>
    <t>B37C15A</t>
  </si>
  <si>
    <t>1001,1003,</t>
    <phoneticPr fontId="3"/>
  </si>
  <si>
    <t>3DA-XV15MW</t>
  </si>
  <si>
    <t xml:space="preserve">Mini Cooper D 5 Door </t>
    <phoneticPr fontId="3"/>
  </si>
  <si>
    <t>27.7</t>
    <phoneticPr fontId="3"/>
  </si>
  <si>
    <t>1002,1004</t>
    <phoneticPr fontId="3"/>
  </si>
  <si>
    <t>0002,0004</t>
    <phoneticPr fontId="3"/>
  </si>
  <si>
    <t>0001,0003</t>
    <phoneticPr fontId="3"/>
  </si>
  <si>
    <t>28.1~28.4</t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</si>
  <si>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</si>
  <si>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3DA-XY15MW</t>
    <phoneticPr fontId="3"/>
  </si>
  <si>
    <t>Mini Cooper D</t>
    <phoneticPr fontId="3"/>
  </si>
  <si>
    <t>(km/L)</t>
  </si>
  <si>
    <t>(km/L)</t>
    <phoneticPr fontId="3"/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</si>
  <si>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</si>
  <si>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(L)</t>
    <phoneticPr fontId="3"/>
  </si>
  <si>
    <t>認定レベル</t>
    <phoneticPr fontId="3"/>
  </si>
  <si>
    <t>形式</t>
    <phoneticPr fontId="3"/>
  </si>
  <si>
    <t>ガス対策</t>
    <rPh sb="2" eb="4">
      <t>タイサク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</si>
  <si>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</si>
  <si>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型式</t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</si>
  <si>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</si>
  <si>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駆動</t>
    <phoneticPr fontId="3"/>
  </si>
  <si>
    <t>主要排出</t>
    <rPh sb="2" eb="4">
      <t>ハイシュツ</t>
    </rPh>
    <phoneticPr fontId="3"/>
  </si>
  <si>
    <t>主要燃費</t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</si>
  <si>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</si>
  <si>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</si>
  <si>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</si>
  <si>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</si>
  <si>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</si>
  <si>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t>燃費値</t>
    <rPh sb="0" eb="2">
      <t>ネンピ</t>
    </rPh>
    <rPh sb="2" eb="3">
      <t>チ</t>
    </rPh>
    <phoneticPr fontId="3"/>
  </si>
  <si>
    <t>車両重量
（kg）</t>
  </si>
  <si>
    <t>通称名</t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</si>
  <si>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</si>
  <si>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ビー・エム・ダブリュー株式会社</t>
    <phoneticPr fontId="3"/>
  </si>
  <si>
    <t>当該自動車の製造又は輸入の事業を行う者の氏名又は名称</t>
    <phoneticPr fontId="3"/>
  </si>
  <si>
    <t>CCO, PDF, EGR SCR,</t>
    <phoneticPr fontId="3"/>
  </si>
  <si>
    <t>I, D, P, EP</t>
    <phoneticPr fontId="3"/>
  </si>
  <si>
    <r>
      <t>2,150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  <charset val="128"/>
      </rPr>
      <t>2,170</t>
    </r>
    <phoneticPr fontId="3"/>
  </si>
  <si>
    <r>
      <t>9AT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</si>
  <si>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r>
      <t xml:space="preserve">204DTY
</t>
    </r>
    <r>
      <rPr>
        <sz val="8"/>
        <rFont val="ＭＳ Ｐゴシック"/>
        <family val="3"/>
        <charset val="128"/>
      </rPr>
      <t>（内燃機関）</t>
    </r>
    <r>
      <rPr>
        <sz val="8"/>
        <rFont val="Arial"/>
        <family val="2"/>
      </rPr>
      <t xml:space="preserve">
54737
</t>
    </r>
    <r>
      <rPr>
        <sz val="8"/>
        <rFont val="ＭＳ Ｐゴシック"/>
        <family val="3"/>
        <charset val="128"/>
      </rPr>
      <t>（電動機）</t>
    </r>
    <phoneticPr fontId="3"/>
  </si>
  <si>
    <t>0003, 0004</t>
    <phoneticPr fontId="3"/>
  </si>
  <si>
    <t>3CA-LC2ND</t>
    <phoneticPr fontId="3"/>
  </si>
  <si>
    <r>
      <t>2,080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2,100</t>
    </r>
    <phoneticPr fontId="3"/>
  </si>
  <si>
    <t>0001, 0002, 0004</t>
    <phoneticPr fontId="3"/>
  </si>
  <si>
    <t>ディスカバリースポーツ</t>
    <phoneticPr fontId="3"/>
  </si>
  <si>
    <r>
      <t>0001</t>
    </r>
    <r>
      <rPr>
        <sz val="8"/>
        <rFont val="ＭＳ Ｐゴシック"/>
        <family val="3"/>
        <charset val="128"/>
      </rPr>
      <t>～0004</t>
    </r>
    <phoneticPr fontId="3"/>
  </si>
  <si>
    <t>3CA-LZ2NB</t>
    <phoneticPr fontId="3"/>
  </si>
  <si>
    <t>レンジローバーイヴォーク</t>
    <phoneticPr fontId="3"/>
  </si>
  <si>
    <r>
      <t>8AT×2</t>
    </r>
    <r>
      <rPr>
        <sz val="8"/>
        <rFont val="ＭＳ Ｐゴシック"/>
        <family val="3"/>
        <charset val="128"/>
      </rPr>
      <t>　　
（</t>
    </r>
    <r>
      <rPr>
        <sz val="8"/>
        <rFont val="Arial"/>
        <family val="2"/>
      </rPr>
      <t>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</si>
  <si>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t>3CA-LY2NCC</t>
    <phoneticPr fontId="3"/>
  </si>
  <si>
    <t>レンジローバーヴェラール</t>
    <phoneticPr fontId="3"/>
  </si>
  <si>
    <t>3CA-LY2NAC</t>
    <phoneticPr fontId="3"/>
  </si>
  <si>
    <r>
      <t>5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>7</t>
    </r>
    <rPh sb="1" eb="2">
      <t>マタ</t>
    </rPh>
    <phoneticPr fontId="3"/>
  </si>
  <si>
    <r>
      <t>2,360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2,430</t>
    </r>
    <phoneticPr fontId="3"/>
  </si>
  <si>
    <r>
      <t xml:space="preserve">DT306
</t>
    </r>
    <r>
      <rPr>
        <sz val="8"/>
        <rFont val="ＭＳ Ｐゴシック"/>
        <family val="3"/>
        <charset val="128"/>
      </rPr>
      <t>（内燃機関）</t>
    </r>
    <r>
      <rPr>
        <sz val="8"/>
        <rFont val="Arial"/>
        <family val="2"/>
      </rPr>
      <t xml:space="preserve">
29684
</t>
    </r>
    <r>
      <rPr>
        <sz val="8"/>
        <rFont val="ＭＳ Ｐゴシック"/>
        <family val="3"/>
        <charset val="128"/>
      </rPr>
      <t>（電動機）</t>
    </r>
    <phoneticPr fontId="3"/>
  </si>
  <si>
    <r>
      <t>0011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 0013, 0016,
0102, 0103 </t>
    </r>
    <phoneticPr fontId="3"/>
  </si>
  <si>
    <r>
      <t>2,440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2,500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</si>
  <si>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 xml:space="preserve"> 0003, 0006
0014, 0015,
0101</t>
    </r>
    <phoneticPr fontId="3"/>
  </si>
  <si>
    <r>
      <t>2,520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2,550</t>
    </r>
    <phoneticPr fontId="3"/>
  </si>
  <si>
    <t>0004, 0005</t>
    <phoneticPr fontId="3"/>
  </si>
  <si>
    <t>3CA-LE72WCB</t>
    <phoneticPr fontId="3"/>
  </si>
  <si>
    <t>ディフェンダー110 (コイルサスペンション）</t>
    <phoneticPr fontId="3"/>
  </si>
  <si>
    <r>
      <t>2,540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2,560</t>
    </r>
    <phoneticPr fontId="3"/>
  </si>
  <si>
    <t>1011, 1012</t>
    <phoneticPr fontId="3"/>
  </si>
  <si>
    <t xml:space="preserve">ディフェンダー130 </t>
    <phoneticPr fontId="3"/>
  </si>
  <si>
    <t>ディフェンダー130  Outbound</t>
    <phoneticPr fontId="3"/>
  </si>
  <si>
    <t>3CA-LE72WAB</t>
    <phoneticPr fontId="3"/>
  </si>
  <si>
    <r>
      <t>2,380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2,420</t>
    </r>
    <phoneticPr fontId="3"/>
  </si>
  <si>
    <t xml:space="preserve">0012, 0013, 0016,
0102, 0103 </t>
    <phoneticPr fontId="3"/>
  </si>
  <si>
    <r>
      <t>2,450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2,500</t>
    </r>
    <phoneticPr fontId="3"/>
  </si>
  <si>
    <t>0002, 0003, 0006,
0011, 0014, 0015,
0101</t>
    <phoneticPr fontId="3"/>
  </si>
  <si>
    <r>
      <t>2,530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2,570</t>
    </r>
    <phoneticPr fontId="3"/>
  </si>
  <si>
    <t>0001, 0004, 0005</t>
    <phoneticPr fontId="3"/>
  </si>
  <si>
    <t>ディフェンダー110 (エアサスペンション）</t>
    <phoneticPr fontId="3"/>
  </si>
  <si>
    <r>
      <t>2,330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2,360</t>
    </r>
    <phoneticPr fontId="3"/>
  </si>
  <si>
    <t>0001, 0002, 0003</t>
    <phoneticPr fontId="3"/>
  </si>
  <si>
    <t>3CA-LE62WAB</t>
    <phoneticPr fontId="3"/>
  </si>
  <si>
    <t>ディフェンダー90 (コイルサスペンション）</t>
    <phoneticPr fontId="3"/>
  </si>
  <si>
    <r>
      <t>2,340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2,370</t>
    </r>
    <phoneticPr fontId="3"/>
  </si>
  <si>
    <t>ディフェンダー90 (エアサスペンション）</t>
    <phoneticPr fontId="3"/>
  </si>
  <si>
    <r>
      <t>2,500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2,520</t>
    </r>
    <phoneticPr fontId="3"/>
  </si>
  <si>
    <t>0009, 0012, 0015</t>
    <phoneticPr fontId="3"/>
  </si>
  <si>
    <t>3CA-LR3WB</t>
    <phoneticPr fontId="3"/>
  </si>
  <si>
    <r>
      <t>2,430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2,470</t>
    </r>
    <phoneticPr fontId="3"/>
  </si>
  <si>
    <t>0005, 0006, 0112</t>
    <phoneticPr fontId="3"/>
  </si>
  <si>
    <t>0003, 0011</t>
    <phoneticPr fontId="3"/>
  </si>
  <si>
    <r>
      <t>2,480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2,530</t>
    </r>
    <phoneticPr fontId="3"/>
  </si>
  <si>
    <t>0001, 0002, 0004,
0007, 0008, 0103,
0104, 0111</t>
    <phoneticPr fontId="3"/>
  </si>
  <si>
    <t>ディスカバリー</t>
    <phoneticPr fontId="3"/>
  </si>
  <si>
    <t>0002, 0003, 0004</t>
    <phoneticPr fontId="3"/>
  </si>
  <si>
    <t>3CA-L123WA</t>
    <phoneticPr fontId="3"/>
  </si>
  <si>
    <t>レンジローバースポーツ</t>
    <phoneticPr fontId="3"/>
  </si>
  <si>
    <r>
      <t>2540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2550</t>
    </r>
    <phoneticPr fontId="3"/>
  </si>
  <si>
    <t>0103,0104</t>
    <phoneticPr fontId="3"/>
  </si>
  <si>
    <t>3CA-LK93WA</t>
    <phoneticPr fontId="3"/>
  </si>
  <si>
    <r>
      <t>2580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2600</t>
    </r>
    <phoneticPr fontId="3"/>
  </si>
  <si>
    <t>0003,0004</t>
    <phoneticPr fontId="3"/>
  </si>
  <si>
    <r>
      <t>2.680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2,700</t>
    </r>
    <phoneticPr fontId="3"/>
  </si>
  <si>
    <r>
      <rPr>
        <sz val="8"/>
        <rFont val="ＭＳ Ｐゴシック"/>
        <family val="3"/>
        <charset val="128"/>
      </rPr>
      <t>レンジローバー</t>
    </r>
    <phoneticPr fontId="3"/>
  </si>
  <si>
    <r>
      <rPr>
        <sz val="8"/>
        <rFont val="ＭＳ Ｐゴシック"/>
        <family val="3"/>
        <charset val="128"/>
      </rPr>
      <t>ランドローバー</t>
    </r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</si>
  <si>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</si>
  <si>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令</t>
    </r>
    <r>
      <rPr>
        <sz val="8"/>
        <color theme="1"/>
        <rFont val="ＭＳ Ｐゴシック"/>
        <family val="3"/>
        <charset val="128"/>
      </rPr>
      <t>和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</si>
  <si>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</si>
  <si>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 xml:space="preserve">）
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</si>
  <si>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</si>
  <si>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 : ジャガー・ランドローバー・ジャパン株式会社</t>
    </r>
    <phoneticPr fontId="3"/>
  </si>
  <si>
    <t>（注）「燃費基準相当値」の欄には、燃費基準値をディーゼル車用に換算した値を記載しています。</t>
    <phoneticPr fontId="3"/>
  </si>
  <si>
    <t>I,D,FI,TC,IC,P,EP,
CN,AM</t>
  </si>
  <si>
    <t>DFH</t>
    <phoneticPr fontId="3"/>
  </si>
  <si>
    <r>
      <rPr>
        <sz val="8"/>
        <color theme="1"/>
        <rFont val="ＭＳ Ｐゴシック"/>
        <family val="3"/>
        <charset val="128"/>
      </rPr>
      <t>車両重量</t>
    </r>
    <r>
      <rPr>
        <sz val="8"/>
        <color theme="1"/>
        <rFont val="Arial"/>
        <family val="2"/>
      </rPr>
      <t>1,740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1,760kg</t>
    </r>
    <r>
      <rPr>
        <sz val="8"/>
        <color theme="1"/>
        <rFont val="ＭＳ Ｐゴシック"/>
        <family val="3"/>
        <charset val="128"/>
      </rPr>
      <t>の全類別</t>
    </r>
    <phoneticPr fontId="3"/>
  </si>
  <si>
    <t>3DA-3CDFH</t>
    <phoneticPr fontId="3"/>
  </si>
  <si>
    <t>Passat Alltrack 2.0 TDI / 140kW (DSG)</t>
    <phoneticPr fontId="3"/>
  </si>
  <si>
    <r>
      <rPr>
        <sz val="8"/>
        <color theme="1"/>
        <rFont val="ＭＳ Ｐゴシック"/>
        <family val="3"/>
        <charset val="128"/>
      </rPr>
      <t>車両重量</t>
    </r>
    <r>
      <rPr>
        <sz val="8"/>
        <color theme="1"/>
        <rFont val="Arial"/>
        <family val="2"/>
      </rPr>
      <t>1,610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1,630kg</t>
    </r>
    <r>
      <rPr>
        <sz val="8"/>
        <color theme="1"/>
        <rFont val="ＭＳ Ｐゴシック"/>
        <family val="3"/>
        <charset val="128"/>
      </rPr>
      <t>の全類別</t>
    </r>
    <phoneticPr fontId="3"/>
  </si>
  <si>
    <t>Passat Variant  2.0TDI / 140kW (DSG)</t>
    <phoneticPr fontId="3"/>
  </si>
  <si>
    <r>
      <rPr>
        <sz val="8"/>
        <color theme="1"/>
        <rFont val="ＭＳ Ｐゴシック"/>
        <family val="3"/>
        <charset val="128"/>
      </rPr>
      <t>車両重量</t>
    </r>
    <r>
      <rPr>
        <sz val="8"/>
        <color theme="1"/>
        <rFont val="Arial"/>
        <family val="2"/>
      </rPr>
      <t>1,560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1,580kg</t>
    </r>
    <r>
      <rPr>
        <sz val="8"/>
        <color theme="1"/>
        <rFont val="ＭＳ Ｐゴシック"/>
        <family val="3"/>
        <charset val="128"/>
      </rPr>
      <t>の全類別</t>
    </r>
    <phoneticPr fontId="3"/>
  </si>
  <si>
    <t>Passat Sedan 2.0TDI / 140kW (DSG)</t>
    <phoneticPr fontId="3"/>
  </si>
  <si>
    <t>CCO,EGR,
DF,SCR</t>
    <phoneticPr fontId="3"/>
  </si>
  <si>
    <t>I,D,FI,TC,IC,P,EP,
CN,AM</t>
    <phoneticPr fontId="3"/>
  </si>
  <si>
    <t>6AT(E)</t>
  </si>
  <si>
    <t>DLU</t>
    <phoneticPr fontId="3"/>
  </si>
  <si>
    <t>―</t>
  </si>
  <si>
    <t>3DA-7NDLU</t>
    <phoneticPr fontId="3"/>
  </si>
  <si>
    <t>Sharan 2.0 TDI / 130kW (DSG)</t>
    <phoneticPr fontId="3"/>
  </si>
  <si>
    <t>DFF</t>
    <phoneticPr fontId="3"/>
  </si>
  <si>
    <t>3DA-A1DFF</t>
    <phoneticPr fontId="3"/>
  </si>
  <si>
    <t>T-Roc 2.0 TDI / 110kW (DSG)</t>
    <phoneticPr fontId="3"/>
  </si>
  <si>
    <t>DFG</t>
    <phoneticPr fontId="3"/>
  </si>
  <si>
    <t>3DA-1TDFG</t>
    <phoneticPr fontId="3"/>
  </si>
  <si>
    <t>Golf Touran 2.0 TDI / 110kW (DSG)</t>
    <phoneticPr fontId="3"/>
  </si>
  <si>
    <t>DTT</t>
    <phoneticPr fontId="3"/>
  </si>
  <si>
    <t>3DA-CDDTT</t>
    <phoneticPr fontId="3"/>
  </si>
  <si>
    <t>Golf 2.0 TDI / 110kW (DSG)</t>
  </si>
  <si>
    <t>DTS</t>
    <phoneticPr fontId="3"/>
  </si>
  <si>
    <t>3DA-CDDTS</t>
    <phoneticPr fontId="3"/>
  </si>
  <si>
    <t>Golf 2.0 TDI / 110kW (DSG)</t>
    <phoneticPr fontId="3"/>
  </si>
  <si>
    <t>ﾌｫﾙｸｽﾜｰｹﾞﾝ</t>
  </si>
  <si>
    <r>
      <t>レ</t>
    </r>
    <r>
      <rPr>
        <sz val="8"/>
        <color theme="1"/>
        <rFont val="ＭＳ Ｐゴシック"/>
        <family val="3"/>
        <charset val="128"/>
      </rPr>
      <t>ベル</t>
    </r>
  </si>
  <si>
    <r>
      <t>形</t>
    </r>
    <r>
      <rPr>
        <sz val="8"/>
        <color theme="1"/>
        <rFont val="ＭＳ Ｐゴシック"/>
        <family val="3"/>
        <charset val="128"/>
      </rPr>
      <t>式</t>
    </r>
  </si>
  <si>
    <r>
      <t>対</t>
    </r>
    <r>
      <rPr>
        <sz val="8"/>
        <color theme="1"/>
        <rFont val="ＭＳ Ｐゴシック"/>
        <family val="3"/>
        <charset val="128"/>
      </rPr>
      <t>策</t>
    </r>
  </si>
  <si>
    <r>
      <t>対</t>
    </r>
    <r>
      <rPr>
        <sz val="8"/>
        <color theme="1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</si>
  <si>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color theme="1"/>
        <rFont val="ＭＳ Ｐゴシック"/>
        <family val="3"/>
        <charset val="128"/>
      </rPr>
      <t>ス認定</t>
    </r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</si>
  <si>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</si>
  <si>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t>駆</t>
    </r>
    <r>
      <rPr>
        <sz val="8"/>
        <color theme="1"/>
        <rFont val="ＭＳ Ｐゴシック"/>
        <family val="3"/>
        <charset val="128"/>
      </rPr>
      <t>動</t>
    </r>
  </si>
  <si>
    <r>
      <t>出</t>
    </r>
    <r>
      <rPr>
        <sz val="8"/>
        <color theme="1"/>
        <rFont val="ＭＳ Ｐゴシック"/>
        <family val="3"/>
        <charset val="128"/>
      </rPr>
      <t>ガス</t>
    </r>
  </si>
  <si>
    <r>
      <t>改</t>
    </r>
    <r>
      <rPr>
        <sz val="8"/>
        <color theme="1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</si>
  <si>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color theme="1"/>
        <rFont val="ＭＳ Ｐゴシック"/>
        <family val="3"/>
        <charset val="128"/>
      </rPr>
      <t>排出</t>
    </r>
  </si>
  <si>
    <r>
      <t>主</t>
    </r>
    <r>
      <rPr>
        <sz val="8"/>
        <color theme="1"/>
        <rFont val="ＭＳ Ｐゴシック"/>
        <family val="3"/>
        <charset val="128"/>
      </rPr>
      <t>要排</t>
    </r>
  </si>
  <si>
    <r>
      <t>燃</t>
    </r>
    <r>
      <rPr>
        <sz val="8"/>
        <color theme="1"/>
        <rFont val="ＭＳ Ｐゴシック"/>
        <family val="3"/>
        <charset val="128"/>
      </rPr>
      <t>費</t>
    </r>
  </si>
  <si>
    <r>
      <t>総</t>
    </r>
    <r>
      <rPr>
        <sz val="8"/>
        <color theme="1"/>
        <rFont val="ＭＳ Ｐゴシック"/>
        <family val="3"/>
        <charset val="128"/>
      </rPr>
      <t>排
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</si>
  <si>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</si>
  <si>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t>TEST</t>
    <phoneticPr fontId="3"/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</si>
  <si>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</si>
  <si>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color theme="1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</si>
  <si>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color theme="1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</si>
  <si>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</si>
  <si>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
相当値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</si>
  <si>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</si>
  <si>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</si>
  <si>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WLTC</t>
    </r>
    <r>
      <rPr>
        <sz val="8"/>
        <color theme="1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</si>
  <si>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</si>
  <si>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3"/>
  </si>
  <si>
    <r>
      <t>変</t>
    </r>
    <r>
      <rPr>
        <sz val="8"/>
        <color theme="1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</si>
  <si>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</si>
  <si>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</si>
  <si>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</si>
  <si>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</t>
    </r>
    <r>
      <rPr>
        <sz val="8"/>
        <color theme="1"/>
        <rFont val="Arial"/>
        <family val="2"/>
      </rPr>
      <t>12</t>
    </r>
    <r>
      <rPr>
        <sz val="8"/>
        <color theme="1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</si>
  <si>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</si>
  <si>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t>（注）「燃費基準相当値」の欄には、燃費基準値をディーゼル車用に換算した値を記載しています</t>
    <phoneticPr fontId="3"/>
  </si>
  <si>
    <t>H,I,D,FI,TC,IC,P,EP,CN,AM</t>
    <phoneticPr fontId="3"/>
  </si>
  <si>
    <t>7AT
(E)</t>
  </si>
  <si>
    <t>DTP</t>
    <phoneticPr fontId="3"/>
  </si>
  <si>
    <t>―</t>
    <phoneticPr fontId="3"/>
  </si>
  <si>
    <t>3CA-FYDTPS</t>
    <phoneticPr fontId="3"/>
  </si>
  <si>
    <t>Q5 40 TDI quattro  (S-tronic)</t>
    <phoneticPr fontId="3"/>
  </si>
  <si>
    <t>3CA-FYDTPA</t>
    <phoneticPr fontId="3"/>
  </si>
  <si>
    <t>Q5 40 TDI quattro air sus  (S-tronic)</t>
    <phoneticPr fontId="3"/>
  </si>
  <si>
    <t>I,D,FI,TC,IC,P,EP,CN,AM</t>
    <phoneticPr fontId="3"/>
  </si>
  <si>
    <t>3DA-F3DFGF</t>
    <phoneticPr fontId="3"/>
  </si>
  <si>
    <t>Q3 35 TDI quattro (S-tronic)</t>
    <phoneticPr fontId="3"/>
  </si>
  <si>
    <t>3DA-GADFG</t>
    <phoneticPr fontId="3"/>
  </si>
  <si>
    <t>Q2 35 TDI  (S-tronic)</t>
    <phoneticPr fontId="3"/>
  </si>
  <si>
    <t>DFB</t>
    <phoneticPr fontId="3"/>
  </si>
  <si>
    <t>車両重量1,880～1,900kg
の全類別</t>
    <rPh sb="0" eb="2">
      <t>シャリョウ</t>
    </rPh>
    <rPh sb="2" eb="4">
      <t>ジュウリョウ</t>
    </rPh>
    <rPh sb="19" eb="20">
      <t>ゼン</t>
    </rPh>
    <rPh sb="20" eb="22">
      <t>ルイベツ</t>
    </rPh>
    <phoneticPr fontId="3"/>
  </si>
  <si>
    <t>3CA-F2DFBS</t>
    <phoneticPr fontId="3"/>
  </si>
  <si>
    <t>A7 Sportback 40 TDI quattro (S-tronic)</t>
    <phoneticPr fontId="3"/>
  </si>
  <si>
    <t>車両重量1,840～1,870kg
の全類別</t>
    <rPh sb="0" eb="2">
      <t>シャリョウ</t>
    </rPh>
    <rPh sb="2" eb="4">
      <t>ジュウリョウ</t>
    </rPh>
    <rPh sb="19" eb="20">
      <t>ゼン</t>
    </rPh>
    <rPh sb="20" eb="22">
      <t>ルイベツ</t>
    </rPh>
    <phoneticPr fontId="3"/>
  </si>
  <si>
    <t>車両重量1,880～1,940kg
の全類別</t>
    <rPh sb="0" eb="2">
      <t>シャリョウ</t>
    </rPh>
    <rPh sb="2" eb="4">
      <t>ジュウリョウ</t>
    </rPh>
    <rPh sb="19" eb="20">
      <t>ゼン</t>
    </rPh>
    <rPh sb="20" eb="22">
      <t>ルイベツ</t>
    </rPh>
    <phoneticPr fontId="3"/>
  </si>
  <si>
    <t>3CA-F2DFBF</t>
    <phoneticPr fontId="3"/>
  </si>
  <si>
    <t>A6 Avant 40 TDI quattro  (S-tronic)</t>
    <phoneticPr fontId="3"/>
  </si>
  <si>
    <t>車両重量1,820～1,870kg
の全類別</t>
    <rPh sb="0" eb="2">
      <t>シャリョウ</t>
    </rPh>
    <rPh sb="2" eb="4">
      <t>ジュウリョウ</t>
    </rPh>
    <rPh sb="19" eb="20">
      <t>ゼン</t>
    </rPh>
    <rPh sb="20" eb="22">
      <t>ルイベツ</t>
    </rPh>
    <phoneticPr fontId="3"/>
  </si>
  <si>
    <t>A6 40 TDI quattro
A6 Avant 40 TDI quattro  (S-tronic)</t>
    <phoneticPr fontId="3"/>
  </si>
  <si>
    <t>車両重量1,810kg
の全類別</t>
    <rPh sb="0" eb="2">
      <t>シャリョウ</t>
    </rPh>
    <rPh sb="2" eb="4">
      <t>ジュウリョウ</t>
    </rPh>
    <rPh sb="13" eb="14">
      <t>ゼン</t>
    </rPh>
    <rPh sb="14" eb="16">
      <t>ルイベツ</t>
    </rPh>
    <phoneticPr fontId="3"/>
  </si>
  <si>
    <t>A6 40 TDI quattro (S-tronic)</t>
    <phoneticPr fontId="3"/>
  </si>
  <si>
    <t>サンルーフ有</t>
    <rPh sb="5" eb="6">
      <t>アリ</t>
    </rPh>
    <phoneticPr fontId="3"/>
  </si>
  <si>
    <t>DET</t>
    <phoneticPr fontId="3"/>
  </si>
  <si>
    <t>0004, 0014</t>
    <phoneticPr fontId="3"/>
  </si>
  <si>
    <t>3DA-F5DETL</t>
    <phoneticPr fontId="3"/>
  </si>
  <si>
    <t>A5 Sportback 40 TDI quattro  (S-tronic)</t>
    <phoneticPr fontId="3"/>
  </si>
  <si>
    <t>サンルーフ無</t>
    <rPh sb="5" eb="6">
      <t>ナシ</t>
    </rPh>
    <phoneticPr fontId="3"/>
  </si>
  <si>
    <r>
      <t>1,690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1,720</t>
    </r>
    <phoneticPr fontId="3"/>
  </si>
  <si>
    <t>3CA-F5DTPL</t>
    <phoneticPr fontId="3"/>
  </si>
  <si>
    <t>DEZ</t>
    <phoneticPr fontId="3"/>
  </si>
  <si>
    <t>3CA-F5DEZL</t>
    <phoneticPr fontId="3"/>
  </si>
  <si>
    <t>A5 Sportback 35 TDI  (S-tronic)</t>
    <phoneticPr fontId="3"/>
  </si>
  <si>
    <t>3DA-F5DETF</t>
    <phoneticPr fontId="3"/>
  </si>
  <si>
    <t>A5 Coupe 40 TDI quattro  (S-tronic)</t>
    <phoneticPr fontId="3"/>
  </si>
  <si>
    <r>
      <t>1,660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1,680</t>
    </r>
    <phoneticPr fontId="3"/>
  </si>
  <si>
    <t>3CA-F5DTPF</t>
    <phoneticPr fontId="3"/>
  </si>
  <si>
    <t>0502~0514</t>
    <phoneticPr fontId="3"/>
  </si>
  <si>
    <t>3DA-8WDETF</t>
    <phoneticPr fontId="3"/>
  </si>
  <si>
    <t>A4 Avant 40 TDI quattro  (S-tronic)</t>
    <phoneticPr fontId="3"/>
  </si>
  <si>
    <t>0004~0014</t>
    <phoneticPr fontId="3"/>
  </si>
  <si>
    <t>A4 40 TDI quattro  (S-tronic)</t>
    <phoneticPr fontId="3"/>
  </si>
  <si>
    <r>
      <t>1,660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1,730</t>
    </r>
    <phoneticPr fontId="3"/>
  </si>
  <si>
    <t>3CA-8WDTPF</t>
    <phoneticPr fontId="3"/>
  </si>
  <si>
    <t>A4 40 TDI quattro 
A4 Avant 40 TDI quattro  (S-tronic)</t>
  </si>
  <si>
    <t>3CA-8WDEZ</t>
    <phoneticPr fontId="3"/>
  </si>
  <si>
    <t>A4 35 TDI 
A4 Avant 35 TDI  (S-tronic)</t>
    <phoneticPr fontId="3"/>
  </si>
  <si>
    <t>ｱｳﾃﾞｨ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</si>
  <si>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</si>
  <si>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</si>
  <si>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</si>
  <si>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</si>
  <si>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</si>
  <si>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</si>
  <si>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</si>
  <si>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</si>
  <si>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</si>
  <si>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</si>
  <si>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</si>
  <si>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</si>
  <si>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</si>
  <si>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</si>
  <si>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</si>
  <si>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</si>
  <si>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車</t>
    </r>
    <r>
      <rPr>
        <sz val="8"/>
        <color rgb="FF0070C0"/>
        <rFont val="ＭＳ Ｐゴシック"/>
        <family val="3"/>
        <charset val="128"/>
      </rPr>
      <t>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</t>
    </r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</si>
  <si>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</si>
  <si>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0004, 0104</t>
  </si>
  <si>
    <t>3DA-X74AH01</t>
  </si>
  <si>
    <t>0003, 0103</t>
  </si>
  <si>
    <t>0002, 0102</t>
  </si>
  <si>
    <t>0001, 0101</t>
  </si>
  <si>
    <t>DS 7</t>
    <phoneticPr fontId="3"/>
  </si>
  <si>
    <t>3DA-D41YH01</t>
  </si>
  <si>
    <t>DS 4</t>
    <phoneticPr fontId="3"/>
  </si>
  <si>
    <t>0002, 0012</t>
  </si>
  <si>
    <t>3DA-D34YH01</t>
  </si>
  <si>
    <t>0001, 0011</t>
  </si>
  <si>
    <r>
      <t xml:space="preserve">DS 3 </t>
    </r>
    <r>
      <rPr>
        <sz val="8"/>
        <color theme="1"/>
        <rFont val="游ゴシック"/>
        <family val="2"/>
        <charset val="128"/>
      </rPr>
      <t>クロスバック</t>
    </r>
    <phoneticPr fontId="3"/>
  </si>
  <si>
    <t>DS</t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</si>
  <si>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</si>
  <si>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rPr>
        <sz val="8"/>
        <rFont val="Segoe UI Symbol"/>
        <family val="2"/>
      </rPr>
      <t>★</t>
    </r>
    <r>
      <rPr>
        <sz val="8"/>
        <rFont val="Yu Gothic"/>
        <family val="3"/>
        <charset val="128"/>
      </rPr>
      <t>1</t>
    </r>
    <phoneticPr fontId="3"/>
  </si>
  <si>
    <t>A</t>
    <phoneticPr fontId="3"/>
  </si>
  <si>
    <t>EGR SCR,</t>
    <phoneticPr fontId="3"/>
  </si>
  <si>
    <r>
      <t>1,900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1,980</t>
    </r>
    <phoneticPr fontId="3"/>
  </si>
  <si>
    <r>
      <t>8AT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</si>
  <si>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r>
      <t xml:space="preserve">204DTY
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 xml:space="preserve">54737
</t>
    </r>
    <r>
      <rPr>
        <sz val="8"/>
        <rFont val="ＭＳ Ｐゴシック"/>
        <family val="3"/>
        <charset val="128"/>
      </rPr>
      <t>（電動機）</t>
    </r>
  </si>
  <si>
    <r>
      <t>0001</t>
    </r>
    <r>
      <rPr>
        <sz val="8"/>
        <rFont val="ＭＳ Ｐゴシック"/>
        <family val="3"/>
        <charset val="128"/>
      </rPr>
      <t>～0004</t>
    </r>
    <phoneticPr fontId="3"/>
  </si>
  <si>
    <t>3CA-DF2NB</t>
    <phoneticPr fontId="3"/>
  </si>
  <si>
    <t>E-PACE</t>
    <phoneticPr fontId="3"/>
  </si>
  <si>
    <r>
      <rPr>
        <sz val="8"/>
        <rFont val="Segoe UI Symbol"/>
        <family val="2"/>
      </rPr>
      <t>★</t>
    </r>
    <r>
      <rPr>
        <sz val="8"/>
        <rFont val="Yu Gothic"/>
        <family val="3"/>
        <charset val="128"/>
      </rPr>
      <t>1.5</t>
    </r>
    <phoneticPr fontId="3"/>
  </si>
  <si>
    <r>
      <t>65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67</t>
    </r>
    <phoneticPr fontId="3"/>
  </si>
  <si>
    <r>
      <t>21.1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21.8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</si>
  <si>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</t>
    </r>
    <phoneticPr fontId="3"/>
  </si>
  <si>
    <r>
      <t>68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69</t>
    </r>
    <phoneticPr fontId="3"/>
  </si>
  <si>
    <r>
      <t>20.5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20.8</t>
    </r>
    <phoneticPr fontId="3"/>
  </si>
  <si>
    <r>
      <t>2,010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2,030</t>
    </r>
    <phoneticPr fontId="3"/>
  </si>
  <si>
    <t>0001, 0002</t>
    <phoneticPr fontId="3"/>
  </si>
  <si>
    <t>3CA-DC2NC</t>
    <phoneticPr fontId="3"/>
  </si>
  <si>
    <t>F-PACE</t>
    <phoneticPr fontId="3"/>
  </si>
  <si>
    <r>
      <t>21.4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21.6</t>
    </r>
    <phoneticPr fontId="3"/>
  </si>
  <si>
    <r>
      <t>1,940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1,960</t>
    </r>
    <phoneticPr fontId="3"/>
  </si>
  <si>
    <t>3CA-JBS2ND</t>
    <phoneticPr fontId="3"/>
  </si>
  <si>
    <t>XF Sportbrake</t>
    <phoneticPr fontId="3"/>
  </si>
  <si>
    <r>
      <t>66</t>
    </r>
    <r>
      <rPr>
        <sz val="8"/>
        <rFont val="ＭＳ Ｐゴシック"/>
        <family val="3"/>
        <charset val="128"/>
      </rPr>
      <t>～67</t>
    </r>
    <phoneticPr fontId="3"/>
  </si>
  <si>
    <r>
      <t>22.0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22.2</t>
    </r>
    <phoneticPr fontId="3"/>
  </si>
  <si>
    <r>
      <t>1,890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1,910</t>
    </r>
    <phoneticPr fontId="3"/>
  </si>
  <si>
    <t>0001, 0002</t>
    <phoneticPr fontId="3"/>
  </si>
  <si>
    <t>3CA-JB2ND</t>
    <phoneticPr fontId="3"/>
  </si>
  <si>
    <t>XF</t>
    <phoneticPr fontId="3"/>
  </si>
  <si>
    <r>
      <t>22.9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23.2</t>
    </r>
    <phoneticPr fontId="3"/>
  </si>
  <si>
    <r>
      <t>1,800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1,820</t>
    </r>
    <phoneticPr fontId="3"/>
  </si>
  <si>
    <t>3CA-JA2ND</t>
    <phoneticPr fontId="3"/>
  </si>
  <si>
    <t>XE</t>
    <phoneticPr fontId="3"/>
  </si>
  <si>
    <t>ジャガー</t>
    <phoneticPr fontId="3"/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</si>
  <si>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</si>
  <si>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</si>
  <si>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</si>
  <si>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類別区分番号</t>
    <rPh sb="0" eb="2">
      <t>ルイベツ</t>
    </rPh>
    <rPh sb="2" eb="4">
      <t>クブン</t>
    </rPh>
    <rPh sb="4" eb="6">
      <t>バンゴウ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</si>
  <si>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</si>
  <si>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</si>
  <si>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</si>
  <si>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</si>
  <si>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</si>
  <si>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</si>
  <si>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</si>
  <si>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</si>
  <si>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</si>
  <si>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</si>
  <si>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t>令和12年度</t>
    <rPh sb="0" eb="2">
      <t>レイワ</t>
    </rPh>
    <rPh sb="4" eb="6">
      <t>ネンド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</si>
  <si>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</si>
  <si>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</si>
  <si>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</si>
  <si>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</si>
  <si>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</si>
  <si>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</si>
  <si>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</si>
  <si>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</si>
  <si>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ディーゼル乗用車</t>
    <rPh sb="5" eb="7">
      <t>ジョウヨウ</t>
    </rPh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</si>
  <si>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：</t>
    </r>
    <r>
      <rPr>
        <b/>
        <sz val="8"/>
        <rFont val="ＭＳ Ｐゴシック"/>
        <family val="3"/>
        <charset val="128"/>
      </rPr>
      <t xml:space="preserve"> ジャガー・ランドローバー・ジャパン株式会社</t>
    </r>
    <phoneticPr fontId="3"/>
  </si>
  <si>
    <t>（注）「燃費基準相当値」の欄には、燃費基準値をディーゼル車用に換算した値を記載しています。</t>
  </si>
  <si>
    <t>CCO+EGR+DF</t>
  </si>
  <si>
    <t>I,D,FI,TC,IC,P,EP,CN</t>
  </si>
  <si>
    <t>S8</t>
  </si>
  <si>
    <t>0053,0054</t>
    <phoneticPr fontId="3"/>
  </si>
  <si>
    <t>3DA-DK8AY</t>
  </si>
  <si>
    <t>3DA-DK8FY</t>
  </si>
  <si>
    <t>MAZDA CX-3</t>
    <phoneticPr fontId="3"/>
  </si>
  <si>
    <t>マツダ</t>
  </si>
  <si>
    <t>マツダ株式会社</t>
    <rPh sb="3" eb="5">
      <t>カブシキ</t>
    </rPh>
    <rPh sb="5" eb="7">
      <t>カイシャ</t>
    </rPh>
    <phoneticPr fontId="3"/>
  </si>
  <si>
    <t>1002</t>
    <phoneticPr fontId="3"/>
  </si>
  <si>
    <t>1001,1011</t>
    <phoneticPr fontId="3"/>
  </si>
  <si>
    <t xml:space="preserve"> I, D,FI,TC,IC,P,EP</t>
    <phoneticPr fontId="3"/>
  </si>
  <si>
    <t>8AT</t>
    <phoneticPr fontId="3"/>
  </si>
  <si>
    <t>0001,0011</t>
    <phoneticPr fontId="3"/>
  </si>
  <si>
    <t>3DA-K9FYH01L</t>
    <phoneticPr fontId="3"/>
  </si>
  <si>
    <t>フィアット</t>
    <phoneticPr fontId="3"/>
  </si>
  <si>
    <t>0004</t>
    <phoneticPr fontId="3"/>
  </si>
  <si>
    <t>0003</t>
    <phoneticPr fontId="3"/>
  </si>
  <si>
    <t>0002,0012</t>
    <phoneticPr fontId="3"/>
  </si>
  <si>
    <t>YH01</t>
    <phoneticPr fontId="3"/>
  </si>
  <si>
    <t>3DA-K9FYH01</t>
    <phoneticPr fontId="3"/>
  </si>
  <si>
    <t>ドブロ</t>
    <phoneticPr fontId="3"/>
  </si>
  <si>
    <t>R</t>
  </si>
  <si>
    <t>EGR,CCO,DF,SCR</t>
  </si>
  <si>
    <t>I,D,FI,TC,IC,P,EP</t>
  </si>
  <si>
    <t>9AT(E･LTC)</t>
  </si>
  <si>
    <t>0032,0042,0072</t>
    <phoneticPr fontId="3"/>
  </si>
  <si>
    <t>3DA-447815N</t>
  </si>
  <si>
    <t>0012,0052</t>
  </si>
  <si>
    <t>0084</t>
    <phoneticPr fontId="3"/>
  </si>
  <si>
    <t>3DA-447813N</t>
  </si>
  <si>
    <t>V220d</t>
    <phoneticPr fontId="3"/>
  </si>
  <si>
    <t>H,I,D,FI,TC,IC,P,EP</t>
  </si>
  <si>
    <t>656M-EM0023</t>
  </si>
  <si>
    <t>0023,0024,0063,0064</t>
    <phoneticPr fontId="3"/>
  </si>
  <si>
    <t>3CA-223023</t>
  </si>
  <si>
    <t>0001,0002,0003,0004,
0043,0044</t>
    <phoneticPr fontId="3"/>
  </si>
  <si>
    <t>S450d 4MATIC</t>
    <phoneticPr fontId="3"/>
  </si>
  <si>
    <t>0012,0014,0032,0034
0052,0054</t>
    <phoneticPr fontId="3"/>
  </si>
  <si>
    <t>3CA-167933</t>
  </si>
  <si>
    <t>0024,0044</t>
    <phoneticPr fontId="3"/>
  </si>
  <si>
    <t>0002,0004,0022,0042</t>
    <phoneticPr fontId="3"/>
  </si>
  <si>
    <t>GLS450d 4MATIC</t>
    <phoneticPr fontId="3"/>
  </si>
  <si>
    <t>0334,0534</t>
  </si>
  <si>
    <t>3DA-167923</t>
  </si>
  <si>
    <t>0304,0314,0324,0504,
0514,0524</t>
  </si>
  <si>
    <t>GLS400d 4MATIC</t>
    <phoneticPr fontId="3"/>
  </si>
  <si>
    <t>0014</t>
    <phoneticPr fontId="3"/>
  </si>
  <si>
    <t>3CA-167333</t>
  </si>
  <si>
    <t>0012</t>
    <phoneticPr fontId="3"/>
  </si>
  <si>
    <r>
      <t xml:space="preserve">GLE450d 4MATIC </t>
    </r>
    <r>
      <rPr>
        <sz val="8"/>
        <rFont val="ＭＳ Ｐゴシック"/>
        <family val="3"/>
        <charset val="128"/>
      </rPr>
      <t>ｸｰﾍﾟ</t>
    </r>
    <phoneticPr fontId="3"/>
  </si>
  <si>
    <t>0114</t>
    <phoneticPr fontId="3"/>
  </si>
  <si>
    <t>3CA-167133</t>
  </si>
  <si>
    <t>0112</t>
    <phoneticPr fontId="3"/>
  </si>
  <si>
    <t>0102,0104</t>
    <phoneticPr fontId="3"/>
  </si>
  <si>
    <t>GLE450d 4MATIC</t>
    <phoneticPr fontId="3"/>
  </si>
  <si>
    <t>0112,0114</t>
    <phoneticPr fontId="3"/>
  </si>
  <si>
    <t>3DA-167323</t>
  </si>
  <si>
    <r>
      <t xml:space="preserve">GLE400d 4MATIC </t>
    </r>
    <r>
      <rPr>
        <sz val="8"/>
        <rFont val="ＭＳ Ｐゴシック"/>
        <family val="3"/>
        <charset val="128"/>
      </rPr>
      <t>ｸｰﾍﾟ</t>
    </r>
    <phoneticPr fontId="3"/>
  </si>
  <si>
    <t>654M-EM0023</t>
  </si>
  <si>
    <t>0502,0504,0512,0514</t>
    <phoneticPr fontId="3"/>
  </si>
  <si>
    <t>3CA-167109C</t>
  </si>
  <si>
    <t>0404,0412,0414</t>
    <phoneticPr fontId="3"/>
  </si>
  <si>
    <t>0402</t>
    <phoneticPr fontId="3"/>
  </si>
  <si>
    <t>0312,0314</t>
  </si>
  <si>
    <t>0302,0304</t>
  </si>
  <si>
    <t>0202,0204,0212,0214</t>
  </si>
  <si>
    <t>GLE300d 4MATIC</t>
  </si>
  <si>
    <t>0104,0122,0124,0132,
0134,0152,0154</t>
  </si>
  <si>
    <t>3DA-253315C</t>
  </si>
  <si>
    <t>0102,0104,0122,0124,
0132,0134,0152,0154</t>
  </si>
  <si>
    <t>3DA-253315</t>
  </si>
  <si>
    <t>GLC220d 4MATIC ｸｰﾍﾟ</t>
  </si>
  <si>
    <t>CCO,AS,DF,SCR</t>
  </si>
  <si>
    <t>I,D,V,EP</t>
  </si>
  <si>
    <t>0004,0022,0024,0034,
0052,0054</t>
  </si>
  <si>
    <t>3DA-253915C</t>
  </si>
  <si>
    <t>0002,0032</t>
  </si>
  <si>
    <t>0002,0004,0022,0024,
0032,0034,0052,0054</t>
  </si>
  <si>
    <t>3DA-253915</t>
  </si>
  <si>
    <t>GLC220d 4MATIC</t>
  </si>
  <si>
    <t>3CA-213217</t>
  </si>
  <si>
    <t>E220d 4MATIC SW</t>
    <phoneticPr fontId="3"/>
  </si>
  <si>
    <t>0002,0004,0012,0014,
0022,0024</t>
  </si>
  <si>
    <t>3CA-213204C</t>
  </si>
  <si>
    <r>
      <t>E220d</t>
    </r>
    <r>
      <rPr>
        <sz val="8"/>
        <rFont val="ＭＳ Ｐゴシック"/>
        <family val="3"/>
        <charset val="128"/>
      </rPr>
      <t>ｽﾃｰｼｮﾝﾜｺﾞﾝ</t>
    </r>
    <phoneticPr fontId="3"/>
  </si>
  <si>
    <t>0014,0024</t>
  </si>
  <si>
    <t>3CA-213004C</t>
  </si>
  <si>
    <t>0002,0004,0012,0022</t>
  </si>
  <si>
    <t>E220d</t>
    <phoneticPr fontId="3"/>
  </si>
  <si>
    <t>3DA-257314C</t>
  </si>
  <si>
    <t>3DA-257314</t>
  </si>
  <si>
    <t>CLS220d</t>
    <phoneticPr fontId="3"/>
  </si>
  <si>
    <t>3CA-206214C</t>
  </si>
  <si>
    <t>ベンツ</t>
  </si>
  <si>
    <t>C220d 4MATIC SW</t>
    <phoneticPr fontId="3"/>
  </si>
  <si>
    <t>メルセデス･</t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</si>
  <si>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</si>
  <si>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</si>
  <si>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メルセデス・ベンツ日本株式会社</t>
    </r>
    <rPh sb="9" eb="15">
      <t>ニホンカブシキガイシャ</t>
    </rPh>
    <phoneticPr fontId="22"/>
  </si>
  <si>
    <t>0103</t>
    <phoneticPr fontId="3"/>
  </si>
  <si>
    <t xml:space="preserve"> I, EP</t>
    <phoneticPr fontId="3"/>
  </si>
  <si>
    <t>9AT</t>
    <phoneticPr fontId="3"/>
  </si>
  <si>
    <t>3DA-H620</t>
    <phoneticPr fontId="3"/>
  </si>
  <si>
    <t>コマンダー</t>
    <phoneticPr fontId="3"/>
  </si>
  <si>
    <t>ジープ</t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</si>
  <si>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2</t>
    </r>
    <r>
      <rPr>
        <sz val="8"/>
        <color indexed="8"/>
        <rFont val="ＭＳ Ｐゴシック"/>
        <family val="3"/>
        <charset val="128"/>
      </rPr>
      <t>年度
燃費基準
相当値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</si>
</sst>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_);[Red]\(0\)"/>
    <numFmt numFmtId="178" formatCode="0_ "/>
    <numFmt numFmtId="179" formatCode="0.0_ "/>
    <numFmt numFmtId="180" formatCode="0.000_ "/>
    <numFmt numFmtId="181" formatCode="0.0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8"/>
      <name val="游ゴシック Light"/>
      <family val="3"/>
      <charset val="128"/>
      <scheme val="maj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  <charset val="128"/>
    </font>
    <font>
      <u/>
      <sz val="8"/>
      <name val="ＭＳ Ｐゴシック"/>
      <family val="3"/>
      <charset val="128"/>
    </font>
    <font>
      <b/>
      <sz val="10"/>
      <color rgb="FFFF0000"/>
      <name val="Arial"/>
      <family val="2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8"/>
      <color theme="1"/>
      <name val="Arial"/>
      <family val="2"/>
    </font>
    <font>
      <sz val="8"/>
      <name val="游ゴシック"/>
      <family val="2"/>
      <charset val="128"/>
    </font>
    <font>
      <sz val="10"/>
      <name val="Arial"/>
      <family val="2"/>
    </font>
    <font>
      <sz val="8"/>
      <color rgb="FFFF0000"/>
      <name val="ＭＳ Ｐゴシック"/>
      <family val="3"/>
      <charset val="128"/>
    </font>
    <font>
      <sz val="8"/>
      <name val="游ゴシック"/>
      <family val="3"/>
      <charset val="128"/>
    </font>
    <font>
      <vertAlign val="superscript"/>
      <sz val="8"/>
      <name val="Arial"/>
      <family val="2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color theme="1"/>
      <name val="Arial"/>
      <family val="2"/>
      <charset val="128"/>
    </font>
    <font>
      <sz val="8"/>
      <name val="ＭＳ 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8"/>
      <color theme="1"/>
      <name val="Arial Unicode MS"/>
      <family val="3"/>
      <charset val="128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8"/>
      <name val="Arial Unicode MS"/>
      <family val="3"/>
      <charset val="128"/>
    </font>
    <font>
      <u/>
      <sz val="8"/>
      <name val="Arial"/>
      <family val="2"/>
    </font>
    <font>
      <sz val="8"/>
      <color theme="1"/>
      <name val="游ゴシック"/>
      <family val="2"/>
      <charset val="128"/>
    </font>
    <font>
      <sz val="8"/>
      <name val="Segoe UI Symbol"/>
      <family val="2"/>
    </font>
    <font>
      <sz val="8"/>
      <name val="Yu Gothic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Arial"/>
      <family val="2"/>
    </font>
    <font>
      <b/>
      <sz val="8"/>
      <name val="ＭＳ Ｐゴシック"/>
      <family val="3"/>
      <charset val="128"/>
    </font>
    <font>
      <sz val="8"/>
      <name val="Arial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3" fillId="0" borderId="0">
      <alignment vertical="center"/>
    </xf>
    <xf numFmtId="0" fontId="1" fillId="0" borderId="0"/>
  </cellStyleXfs>
  <cellXfs count="625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7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7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177" fontId="17" fillId="3" borderId="25" xfId="1" applyNumberFormat="1" applyFont="1" applyFill="1" applyBorder="1" applyAlignment="1">
      <alignment horizontal="center" vertical="center" wrapText="1"/>
    </xf>
    <xf numFmtId="176" fontId="17" fillId="3" borderId="26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3" borderId="10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3" borderId="10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8" fontId="4" fillId="3" borderId="27" xfId="0" applyNumberFormat="1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  <xf numFmtId="178" fontId="4" fillId="3" borderId="10" xfId="0" quotePrefix="1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179" fontId="18" fillId="0" borderId="10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4" fillId="0" borderId="10" xfId="0" applyFont="1" applyBorder="1"/>
    <xf numFmtId="49" fontId="16" fillId="0" borderId="10" xfId="0" applyNumberFormat="1" applyFont="1" applyBorder="1" applyAlignment="1">
      <alignment horizontal="center" vertical="center" wrapText="1"/>
    </xf>
    <xf numFmtId="0" fontId="19" fillId="0" borderId="2" xfId="0" applyFont="1" applyBorder="1"/>
    <xf numFmtId="0" fontId="20" fillId="0" borderId="2" xfId="0" applyFont="1" applyBorder="1" applyAlignment="1" applyProtection="1">
      <alignment horizontal="center" vertical="center"/>
      <protection locked="0"/>
    </xf>
    <xf numFmtId="176" fontId="17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18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6" fontId="17" fillId="0" borderId="29" xfId="0" quotePrefix="1" applyNumberFormat="1" applyFont="1" applyBorder="1" applyAlignment="1" applyProtection="1">
      <alignment horizontal="center" vertical="center" wrapText="1"/>
      <protection locked="0"/>
    </xf>
    <xf numFmtId="177" fontId="17" fillId="0" borderId="30" xfId="0" applyNumberFormat="1" applyFont="1" applyBorder="1" applyAlignment="1">
      <alignment horizontal="center" vertical="center" wrapText="1"/>
    </xf>
    <xf numFmtId="176" fontId="17" fillId="0" borderId="26" xfId="0" quotePrefix="1" applyNumberFormat="1" applyFont="1" applyBorder="1" applyAlignment="1" applyProtection="1">
      <alignment horizontal="center" vertical="center" wrapText="1"/>
      <protection locked="0"/>
    </xf>
    <xf numFmtId="176" fontId="17" fillId="0" borderId="10" xfId="0" quotePrefix="1" applyNumberFormat="1" applyFont="1" applyBorder="1" applyAlignment="1" applyProtection="1">
      <alignment horizontal="center" vertical="center" wrapText="1"/>
      <protection locked="0"/>
    </xf>
    <xf numFmtId="176" fontId="21" fillId="2" borderId="21" xfId="0" applyNumberFormat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/>
    </xf>
    <xf numFmtId="0" fontId="4" fillId="0" borderId="7" xfId="0" applyFont="1" applyBorder="1"/>
    <xf numFmtId="0" fontId="17" fillId="0" borderId="0" xfId="0" applyFont="1" applyAlignment="1">
      <alignment horizontal="center" vertical="center"/>
    </xf>
    <xf numFmtId="176" fontId="17" fillId="0" borderId="0" xfId="0" quotePrefix="1" applyNumberFormat="1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7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10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7" fillId="3" borderId="0" xfId="0" applyFont="1" applyFill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1" applyFont="1"/>
    <xf numFmtId="0" fontId="4" fillId="4" borderId="0" xfId="1" applyFont="1" applyFill="1"/>
    <xf numFmtId="0" fontId="4" fillId="4" borderId="0" xfId="1" applyFont="1" applyFill="1" applyAlignment="1">
      <alignment horizontal="left" vertical="center" wrapText="1"/>
    </xf>
    <xf numFmtId="176" fontId="4" fillId="0" borderId="0" xfId="1" applyNumberFormat="1" applyFont="1"/>
    <xf numFmtId="0" fontId="4" fillId="0" borderId="7" xfId="1" applyFont="1" applyBorder="1"/>
    <xf numFmtId="0" fontId="7" fillId="0" borderId="22" xfId="2" applyFont="1" applyBorder="1" applyAlignment="1">
      <alignment horizontal="center" vertical="center" wrapText="1"/>
    </xf>
    <xf numFmtId="179" fontId="18" fillId="0" borderId="10" xfId="2" applyNumberFormat="1" applyFont="1" applyBorder="1" applyAlignment="1">
      <alignment horizontal="center" vertical="center"/>
    </xf>
    <xf numFmtId="3" fontId="4" fillId="2" borderId="10" xfId="2" applyNumberFormat="1" applyFont="1" applyFill="1" applyBorder="1" applyAlignment="1" applyProtection="1">
      <alignment horizontal="center" vertical="center"/>
      <protection locked="0"/>
    </xf>
    <xf numFmtId="3" fontId="13" fillId="2" borderId="10" xfId="2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/>
    <xf numFmtId="178" fontId="13" fillId="3" borderId="10" xfId="2" quotePrefix="1" applyNumberFormat="1" applyFont="1" applyFill="1" applyBorder="1" applyAlignment="1">
      <alignment horizontal="center" vertical="center"/>
    </xf>
    <xf numFmtId="178" fontId="13" fillId="3" borderId="10" xfId="2" applyNumberFormat="1" applyFont="1" applyFill="1" applyBorder="1" applyAlignment="1">
      <alignment horizontal="center" vertical="center"/>
    </xf>
    <xf numFmtId="178" fontId="13" fillId="3" borderId="27" xfId="2" applyNumberFormat="1" applyFont="1" applyFill="1" applyBorder="1" applyAlignment="1">
      <alignment horizontal="center" vertical="center"/>
    </xf>
    <xf numFmtId="0" fontId="24" fillId="3" borderId="2" xfId="2" applyFont="1" applyFill="1" applyBorder="1" applyAlignment="1" applyProtection="1">
      <alignment horizontal="center" vertical="center"/>
      <protection locked="0"/>
    </xf>
    <xf numFmtId="0" fontId="13" fillId="3" borderId="10" xfId="1" applyFont="1" applyFill="1" applyBorder="1" applyAlignment="1" applyProtection="1">
      <alignment horizontal="left" vertical="center"/>
      <protection locked="0"/>
    </xf>
    <xf numFmtId="0" fontId="13" fillId="3" borderId="10" xfId="1" applyFont="1" applyFill="1" applyBorder="1" applyAlignment="1" applyProtection="1">
      <alignment horizontal="center" vertical="center"/>
      <protection locked="0"/>
    </xf>
    <xf numFmtId="0" fontId="13" fillId="3" borderId="10" xfId="1" applyFont="1" applyFill="1" applyBorder="1" applyAlignment="1" applyProtection="1">
      <alignment horizontal="center" vertical="center" wrapText="1"/>
      <protection locked="0"/>
    </xf>
    <xf numFmtId="176" fontId="18" fillId="3" borderId="10" xfId="2" quotePrefix="1" applyNumberFormat="1" applyFont="1" applyFill="1" applyBorder="1" applyAlignment="1" applyProtection="1">
      <alignment horizontal="center" vertical="center"/>
      <protection locked="0"/>
    </xf>
    <xf numFmtId="176" fontId="18" fillId="3" borderId="10" xfId="2" quotePrefix="1" applyNumberFormat="1" applyFont="1" applyFill="1" applyBorder="1" applyAlignment="1" applyProtection="1">
      <alignment horizontal="center" vertical="center" wrapText="1"/>
      <protection locked="0"/>
    </xf>
    <xf numFmtId="176" fontId="18" fillId="3" borderId="26" xfId="2" quotePrefix="1" applyNumberFormat="1" applyFont="1" applyFill="1" applyBorder="1" applyAlignment="1" applyProtection="1">
      <alignment horizontal="center" vertical="center" wrapText="1"/>
      <protection locked="0"/>
    </xf>
    <xf numFmtId="177" fontId="18" fillId="3" borderId="25" xfId="1" applyNumberFormat="1" applyFont="1" applyFill="1" applyBorder="1" applyAlignment="1">
      <alignment horizontal="center" vertical="center" wrapText="1"/>
    </xf>
    <xf numFmtId="176" fontId="18" fillId="3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1" applyFont="1" applyFill="1" applyBorder="1" applyAlignment="1" applyProtection="1">
      <alignment horizontal="center" vertical="center"/>
      <protection locked="0"/>
    </xf>
    <xf numFmtId="0" fontId="13" fillId="3" borderId="10" xfId="2" applyFont="1" applyFill="1" applyBorder="1" applyAlignment="1" applyProtection="1">
      <alignment horizontal="center" vertical="center"/>
      <protection locked="0"/>
    </xf>
    <xf numFmtId="0" fontId="13" fillId="0" borderId="22" xfId="1" applyFont="1" applyBorder="1" applyAlignment="1">
      <alignment horizontal="center" vertical="center"/>
    </xf>
    <xf numFmtId="49" fontId="13" fillId="0" borderId="10" xfId="1" quotePrefix="1" applyNumberFormat="1" applyFont="1" applyBorder="1" applyAlignment="1" applyProtection="1">
      <alignment horizontal="left" vertical="center" wrapText="1"/>
      <protection locked="0"/>
    </xf>
    <xf numFmtId="0" fontId="13" fillId="0" borderId="22" xfId="1" applyFont="1" applyBorder="1" applyAlignment="1">
      <alignment vertical="center"/>
    </xf>
    <xf numFmtId="0" fontId="13" fillId="3" borderId="13" xfId="2" applyFont="1" applyFill="1" applyBorder="1" applyAlignment="1" applyProtection="1">
      <alignment horizontal="left" vertical="center"/>
      <protection locked="0"/>
    </xf>
    <xf numFmtId="0" fontId="13" fillId="3" borderId="1" xfId="2" applyFont="1" applyFill="1" applyBorder="1" applyAlignment="1" applyProtection="1">
      <protection locked="0"/>
    </xf>
    <xf numFmtId="0" fontId="13" fillId="3" borderId="22" xfId="2" applyFont="1" applyFill="1" applyBorder="1" applyProtection="1">
      <alignment vertical="center"/>
      <protection locked="0"/>
    </xf>
    <xf numFmtId="0" fontId="13" fillId="3" borderId="21" xfId="2" applyFont="1" applyFill="1" applyBorder="1" applyAlignment="1" applyProtection="1">
      <alignment horizontal="left" vertical="center"/>
      <protection locked="0"/>
    </xf>
    <xf numFmtId="0" fontId="13" fillId="3" borderId="0" xfId="2" applyFont="1" applyFill="1" applyAlignment="1" applyProtection="1">
      <protection locked="0"/>
    </xf>
    <xf numFmtId="0" fontId="13" fillId="3" borderId="11" xfId="2" applyFont="1" applyFill="1" applyBorder="1" applyProtection="1">
      <alignment vertical="center"/>
      <protection locked="0"/>
    </xf>
    <xf numFmtId="3" fontId="5" fillId="2" borderId="10" xfId="2" applyNumberFormat="1" applyFont="1" applyFill="1" applyBorder="1" applyAlignment="1" applyProtection="1">
      <alignment horizontal="center" vertical="center"/>
      <protection locked="0"/>
    </xf>
    <xf numFmtId="0" fontId="10" fillId="3" borderId="21" xfId="2" applyFont="1" applyFill="1" applyBorder="1" applyAlignment="1" applyProtection="1">
      <alignment horizontal="left" vertical="center"/>
      <protection locked="0"/>
    </xf>
    <xf numFmtId="178" fontId="4" fillId="3" borderId="10" xfId="2" quotePrefix="1" applyNumberFormat="1" applyFont="1" applyFill="1" applyBorder="1" applyAlignment="1">
      <alignment horizontal="center" vertical="center"/>
    </xf>
    <xf numFmtId="178" fontId="4" fillId="3" borderId="10" xfId="2" applyNumberFormat="1" applyFont="1" applyFill="1" applyBorder="1" applyAlignment="1">
      <alignment horizontal="center" vertical="center"/>
    </xf>
    <xf numFmtId="178" fontId="4" fillId="3" borderId="27" xfId="2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 applyProtection="1">
      <alignment horizontal="left" vertical="center"/>
      <protection locked="0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4" fillId="3" borderId="10" xfId="1" applyFont="1" applyFill="1" applyBorder="1" applyAlignment="1" applyProtection="1">
      <alignment horizontal="center" vertical="center" wrapText="1"/>
      <protection locked="0"/>
    </xf>
    <xf numFmtId="176" fontId="17" fillId="3" borderId="10" xfId="2" quotePrefix="1" applyNumberFormat="1" applyFont="1" applyFill="1" applyBorder="1" applyAlignment="1" applyProtection="1">
      <alignment horizontal="center" vertical="center"/>
      <protection locked="0"/>
    </xf>
    <xf numFmtId="176" fontId="17" fillId="3" borderId="10" xfId="2" quotePrefix="1" applyNumberFormat="1" applyFont="1" applyFill="1" applyBorder="1" applyAlignment="1" applyProtection="1">
      <alignment horizontal="center" vertical="center" wrapText="1"/>
      <protection locked="0"/>
    </xf>
    <xf numFmtId="176" fontId="17" fillId="3" borderId="26" xfId="2" quotePrefix="1" applyNumberFormat="1" applyFont="1" applyFill="1" applyBorder="1" applyAlignment="1" applyProtection="1">
      <alignment horizontal="center" vertical="center" wrapText="1"/>
      <protection locked="0"/>
    </xf>
    <xf numFmtId="176" fontId="17" fillId="3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3" borderId="10" xfId="2" applyFont="1" applyFill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left" vertical="center"/>
    </xf>
    <xf numFmtId="0" fontId="4" fillId="0" borderId="22" xfId="1" applyFont="1" applyBorder="1" applyAlignment="1">
      <alignment vertical="center"/>
    </xf>
    <xf numFmtId="0" fontId="10" fillId="3" borderId="8" xfId="2" applyFont="1" applyFill="1" applyBorder="1" applyAlignment="1" applyProtection="1">
      <alignment horizontal="left" vertical="center"/>
      <protection locked="0"/>
    </xf>
    <xf numFmtId="0" fontId="13" fillId="3" borderId="7" xfId="2" applyFont="1" applyFill="1" applyBorder="1" applyAlignment="1" applyProtection="1">
      <protection locked="0"/>
    </xf>
    <xf numFmtId="0" fontId="13" fillId="3" borderId="8" xfId="2" applyFont="1" applyFill="1" applyBorder="1" applyAlignment="1" applyProtection="1">
      <alignment horizontal="left" vertical="center"/>
      <protection locked="0"/>
    </xf>
    <xf numFmtId="0" fontId="13" fillId="3" borderId="13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0" fillId="3" borderId="11" xfId="2" applyFont="1" applyFill="1" applyBorder="1" applyProtection="1">
      <alignment vertical="center"/>
      <protection locked="0"/>
    </xf>
    <xf numFmtId="0" fontId="13" fillId="3" borderId="21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8" xfId="2" applyFont="1" applyFill="1" applyBorder="1" applyAlignment="1">
      <alignment horizontal="left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left" vertical="center"/>
    </xf>
    <xf numFmtId="0" fontId="10" fillId="3" borderId="5" xfId="2" applyFont="1" applyFill="1" applyBorder="1" applyProtection="1">
      <alignment vertical="center"/>
      <protection locked="0"/>
    </xf>
    <xf numFmtId="0" fontId="7" fillId="0" borderId="22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3" borderId="8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7" fillId="0" borderId="6" xfId="1" applyFont="1" applyBorder="1" applyAlignment="1">
      <alignment horizontal="center" shrinkToFit="1"/>
    </xf>
    <xf numFmtId="0" fontId="4" fillId="5" borderId="8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3" xfId="2" applyFont="1" applyBorder="1" applyAlignment="1">
      <alignment horizontal="centerContinuous"/>
    </xf>
    <xf numFmtId="0" fontId="4" fillId="0" borderId="4" xfId="2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2" xfId="2" applyFont="1" applyBorder="1" applyAlignment="1">
      <alignment horizontal="centerContinuous" wrapText="1"/>
    </xf>
    <xf numFmtId="0" fontId="4" fillId="0" borderId="4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1" xfId="1" applyFont="1" applyBorder="1"/>
    <xf numFmtId="0" fontId="9" fillId="0" borderId="0" xfId="1" applyFont="1"/>
    <xf numFmtId="0" fontId="8" fillId="0" borderId="0" xfId="1" applyFont="1"/>
    <xf numFmtId="0" fontId="4" fillId="0" borderId="1" xfId="1" applyFont="1" applyBorder="1" applyAlignment="1" applyProtection="1">
      <alignment horizontal="left"/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49" fontId="4" fillId="0" borderId="10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0" fontId="10" fillId="3" borderId="13" xfId="2" applyFont="1" applyFill="1" applyBorder="1" applyAlignment="1" applyProtection="1">
      <alignment horizontal="left" vertical="center"/>
      <protection locked="0"/>
    </xf>
    <xf numFmtId="0" fontId="13" fillId="3" borderId="14" xfId="2" applyFont="1" applyFill="1" applyBorder="1" applyProtection="1">
      <alignment vertical="center"/>
      <protection locked="0"/>
    </xf>
    <xf numFmtId="0" fontId="13" fillId="3" borderId="12" xfId="2" applyFont="1" applyFill="1" applyBorder="1" applyProtection="1">
      <alignment vertical="center"/>
      <protection locked="0"/>
    </xf>
    <xf numFmtId="0" fontId="10" fillId="3" borderId="12" xfId="2" applyFont="1" applyFill="1" applyBorder="1" applyProtection="1">
      <alignment vertical="center"/>
      <protection locked="0"/>
    </xf>
    <xf numFmtId="0" fontId="13" fillId="3" borderId="6" xfId="2" applyFont="1" applyFill="1" applyBorder="1" applyProtection="1">
      <alignment vertical="center"/>
      <protection locked="0"/>
    </xf>
    <xf numFmtId="0" fontId="13" fillId="3" borderId="0" xfId="2" applyFont="1" applyFill="1" applyProtection="1">
      <alignment vertical="center"/>
      <protection locked="0"/>
    </xf>
    <xf numFmtId="0" fontId="13" fillId="3" borderId="7" xfId="2" applyFont="1" applyFill="1" applyBorder="1" applyProtection="1">
      <alignment vertical="center"/>
      <protection locked="0"/>
    </xf>
    <xf numFmtId="0" fontId="2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indent="1"/>
    </xf>
    <xf numFmtId="0" fontId="4" fillId="0" borderId="0" xfId="3" applyFont="1" applyAlignment="1">
      <alignment horizontal="left" indent="1"/>
    </xf>
    <xf numFmtId="0" fontId="4" fillId="0" borderId="0" xfId="3" applyFont="1"/>
    <xf numFmtId="0" fontId="4" fillId="0" borderId="7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178" fontId="7" fillId="0" borderId="10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77" fontId="17" fillId="0" borderId="2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 indent="1" shrinkToFit="1"/>
      <protection locked="0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180" fontId="17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Protection="1">
      <protection locked="0"/>
    </xf>
    <xf numFmtId="179" fontId="17" fillId="0" borderId="10" xfId="0" applyNumberFormat="1" applyFont="1" applyBorder="1" applyAlignment="1">
      <alignment horizontal="center" vertical="center"/>
    </xf>
    <xf numFmtId="176" fontId="17" fillId="0" borderId="26" xfId="0" quotePrefix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center" vertical="center"/>
    </xf>
    <xf numFmtId="176" fontId="17" fillId="0" borderId="4" xfId="0" quotePrefix="1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>
      <alignment horizontal="center" vertical="center" wrapText="1"/>
    </xf>
    <xf numFmtId="176" fontId="17" fillId="0" borderId="4" xfId="0" quotePrefix="1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7" fillId="0" borderId="1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31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inden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wrapText="1"/>
    </xf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8" fillId="0" borderId="1" xfId="0" applyFont="1" applyBorder="1" applyAlignment="1">
      <alignment horizontal="left" indent="1"/>
    </xf>
    <xf numFmtId="0" fontId="7" fillId="0" borderId="1" xfId="0" applyFont="1" applyBorder="1"/>
    <xf numFmtId="0" fontId="13" fillId="4" borderId="0" xfId="1" applyFont="1" applyFill="1"/>
    <xf numFmtId="0" fontId="13" fillId="4" borderId="0" xfId="1" applyFont="1" applyFill="1" applyAlignment="1">
      <alignment horizontal="left" vertical="center" wrapText="1"/>
    </xf>
    <xf numFmtId="176" fontId="13" fillId="0" borderId="0" xfId="1" applyNumberFormat="1" applyFont="1"/>
    <xf numFmtId="0" fontId="13" fillId="0" borderId="7" xfId="1" applyFont="1" applyBorder="1"/>
    <xf numFmtId="0" fontId="10" fillId="0" borderId="22" xfId="2" applyFont="1" applyBorder="1" applyAlignment="1">
      <alignment horizontal="center" vertical="center" wrapText="1"/>
    </xf>
    <xf numFmtId="3" fontId="32" fillId="2" borderId="10" xfId="2" applyNumberFormat="1" applyFont="1" applyFill="1" applyBorder="1" applyAlignment="1" applyProtection="1">
      <alignment horizontal="center" vertical="center"/>
      <protection locked="0"/>
    </xf>
    <xf numFmtId="0" fontId="20" fillId="3" borderId="37" xfId="1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176" fontId="17" fillId="0" borderId="26" xfId="2" quotePrefix="1" applyNumberFormat="1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3" fontId="19" fillId="0" borderId="10" xfId="2" applyNumberFormat="1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>
      <alignment horizontal="center" vertical="center" wrapText="1"/>
    </xf>
    <xf numFmtId="180" fontId="4" fillId="0" borderId="10" xfId="2" applyNumberFormat="1" applyFont="1" applyBorder="1" applyAlignment="1" applyProtection="1">
      <alignment horizontal="center" vertical="center"/>
      <protection locked="0"/>
    </xf>
    <xf numFmtId="0" fontId="4" fillId="0" borderId="10" xfId="2" quotePrefix="1" applyFont="1" applyBorder="1" applyAlignment="1" applyProtection="1">
      <alignment horizontal="center" vertical="center"/>
      <protection locked="0"/>
    </xf>
    <xf numFmtId="0" fontId="4" fillId="0" borderId="13" xfId="2" applyFont="1" applyBorder="1" applyProtection="1">
      <alignment vertical="center"/>
      <protection locked="0"/>
    </xf>
    <xf numFmtId="0" fontId="4" fillId="0" borderId="14" xfId="2" applyFont="1" applyBorder="1" applyAlignment="1" applyProtection="1">
      <protection locked="0"/>
    </xf>
    <xf numFmtId="0" fontId="4" fillId="0" borderId="22" xfId="2" applyFont="1" applyBorder="1" applyProtection="1">
      <alignment vertical="center"/>
      <protection locked="0"/>
    </xf>
    <xf numFmtId="3" fontId="4" fillId="0" borderId="10" xfId="2" applyNumberFormat="1" applyFont="1" applyBorder="1" applyAlignment="1" applyProtection="1">
      <alignment horizontal="center" vertical="center"/>
      <protection locked="0"/>
    </xf>
    <xf numFmtId="0" fontId="7" fillId="0" borderId="8" xfId="2" applyFont="1" applyBorder="1" applyProtection="1">
      <alignment vertical="center"/>
      <protection locked="0"/>
    </xf>
    <xf numFmtId="0" fontId="4" fillId="0" borderId="6" xfId="2" applyFont="1" applyBorder="1" applyAlignment="1" applyProtection="1">
      <protection locked="0"/>
    </xf>
    <xf numFmtId="0" fontId="4" fillId="0" borderId="11" xfId="2" applyFont="1" applyBorder="1" applyProtection="1">
      <alignment vertical="center"/>
      <protection locked="0"/>
    </xf>
    <xf numFmtId="3" fontId="13" fillId="0" borderId="10" xfId="2" applyNumberFormat="1" applyFont="1" applyBorder="1" applyAlignment="1" applyProtection="1">
      <alignment horizontal="center" vertical="center"/>
      <protection locked="0"/>
    </xf>
    <xf numFmtId="0" fontId="7" fillId="0" borderId="21" xfId="2" applyFont="1" applyBorder="1" applyAlignment="1" applyProtection="1">
      <alignment horizontal="left" vertical="center"/>
      <protection locked="0"/>
    </xf>
    <xf numFmtId="0" fontId="4" fillId="0" borderId="12" xfId="2" applyFont="1" applyBorder="1" applyProtection="1">
      <alignment vertical="center"/>
      <protection locked="0"/>
    </xf>
    <xf numFmtId="3" fontId="13" fillId="0" borderId="22" xfId="2" applyNumberFormat="1" applyFont="1" applyBorder="1" applyAlignment="1">
      <alignment horizontal="center" vertical="center"/>
    </xf>
    <xf numFmtId="176" fontId="17" fillId="0" borderId="26" xfId="2" applyNumberFormat="1" applyFont="1" applyBorder="1" applyAlignment="1" applyProtection="1">
      <alignment horizontal="center" vertical="center" wrapText="1"/>
      <protection locked="0"/>
    </xf>
    <xf numFmtId="3" fontId="4" fillId="0" borderId="2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33" fillId="0" borderId="3" xfId="2" applyFont="1" applyBorder="1" applyAlignment="1" applyProtection="1">
      <alignment horizontal="left" vertical="center"/>
      <protection locked="0"/>
    </xf>
    <xf numFmtId="0" fontId="4" fillId="0" borderId="22" xfId="2" quotePrefix="1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/>
    </xf>
    <xf numFmtId="0" fontId="7" fillId="0" borderId="13" xfId="2" applyFont="1" applyBorder="1" applyAlignment="1" applyProtection="1">
      <alignment horizontal="left" vertical="center"/>
      <protection locked="0"/>
    </xf>
    <xf numFmtId="0" fontId="1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2" xfId="2" quotePrefix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8" xfId="2" applyFont="1" applyBorder="1" applyAlignment="1" applyProtection="1">
      <alignment horizontal="left" vertical="center"/>
      <protection locked="0"/>
    </xf>
    <xf numFmtId="0" fontId="4" fillId="0" borderId="6" xfId="2" applyFont="1" applyBorder="1" applyAlignment="1">
      <alignment horizontal="center" vertical="center"/>
    </xf>
    <xf numFmtId="0" fontId="5" fillId="0" borderId="0" xfId="1" applyFont="1"/>
    <xf numFmtId="0" fontId="27" fillId="0" borderId="22" xfId="2" applyFont="1" applyBorder="1" applyAlignment="1">
      <alignment horizontal="center" vertical="center" wrapText="1"/>
    </xf>
    <xf numFmtId="179" fontId="21" fillId="0" borderId="10" xfId="2" applyNumberFormat="1" applyFont="1" applyBorder="1" applyAlignment="1">
      <alignment horizontal="center" vertical="center"/>
    </xf>
    <xf numFmtId="3" fontId="5" fillId="0" borderId="22" xfId="2" applyNumberFormat="1" applyFont="1" applyBorder="1" applyAlignment="1">
      <alignment horizontal="center" vertical="center"/>
    </xf>
    <xf numFmtId="0" fontId="4" fillId="3" borderId="22" xfId="2" quotePrefix="1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21" xfId="2" applyFont="1" applyBorder="1" applyAlignment="1" applyProtection="1">
      <alignment horizontal="left" vertical="center"/>
      <protection locked="0"/>
    </xf>
    <xf numFmtId="0" fontId="4" fillId="0" borderId="22" xfId="2" quotePrefix="1" applyFont="1" applyBorder="1" applyAlignment="1">
      <alignment horizontal="center" vertical="center" shrinkToFit="1"/>
    </xf>
    <xf numFmtId="0" fontId="4" fillId="0" borderId="22" xfId="2" applyFont="1" applyBorder="1" applyAlignment="1">
      <alignment horizontal="center" vertical="center" wrapText="1"/>
    </xf>
    <xf numFmtId="0" fontId="4" fillId="0" borderId="13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5" xfId="2" applyFont="1" applyBorder="1" applyProtection="1">
      <alignment vertical="center"/>
      <protection locked="0"/>
    </xf>
    <xf numFmtId="0" fontId="10" fillId="0" borderId="22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0" fillId="0" borderId="2" xfId="2" applyFont="1" applyBorder="1" applyAlignment="1">
      <alignment horizontal="centerContinuous"/>
    </xf>
    <xf numFmtId="0" fontId="10" fillId="0" borderId="2" xfId="2" applyFont="1" applyBorder="1" applyAlignment="1">
      <alignment horizontal="centerContinuous" wrapText="1"/>
    </xf>
    <xf numFmtId="0" fontId="13" fillId="0" borderId="3" xfId="1" applyFont="1" applyBorder="1" applyAlignment="1">
      <alignment horizontal="centerContinuous"/>
    </xf>
    <xf numFmtId="0" fontId="10" fillId="0" borderId="2" xfId="1" applyFont="1" applyBorder="1" applyAlignment="1">
      <alignment horizontal="centerContinuous"/>
    </xf>
    <xf numFmtId="0" fontId="4" fillId="0" borderId="1" xfId="1" applyFont="1" applyBorder="1" applyAlignment="1" applyProtection="1">
      <alignment horizontal="center"/>
      <protection locked="0"/>
    </xf>
    <xf numFmtId="0" fontId="30" fillId="0" borderId="1" xfId="1" applyFont="1" applyBorder="1"/>
    <xf numFmtId="0" fontId="34" fillId="0" borderId="0" xfId="1" applyFont="1" applyAlignment="1">
      <alignment horizontal="right"/>
    </xf>
    <xf numFmtId="0" fontId="35" fillId="0" borderId="0" xfId="1" applyFont="1"/>
    <xf numFmtId="0" fontId="4" fillId="4" borderId="0" xfId="0" applyFont="1" applyFill="1"/>
    <xf numFmtId="0" fontId="4" fillId="4" borderId="0" xfId="0" applyFont="1" applyFill="1" applyAlignment="1">
      <alignment horizontal="left" vertical="center" wrapText="1"/>
    </xf>
    <xf numFmtId="0" fontId="7" fillId="0" borderId="0" xfId="0" applyFont="1"/>
    <xf numFmtId="0" fontId="27" fillId="0" borderId="22" xfId="0" applyFont="1" applyBorder="1" applyAlignment="1">
      <alignment horizontal="center" vertical="center" wrapText="1"/>
    </xf>
    <xf numFmtId="179" fontId="21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178" fontId="36" fillId="0" borderId="10" xfId="0" applyNumberFormat="1" applyFont="1" applyBorder="1" applyAlignment="1">
      <alignment horizontal="center" vertical="center"/>
    </xf>
    <xf numFmtId="179" fontId="13" fillId="0" borderId="10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76" fontId="18" fillId="0" borderId="10" xfId="0" quotePrefix="1" applyNumberFormat="1" applyFont="1" applyBorder="1" applyAlignment="1" applyProtection="1">
      <alignment horizontal="center" vertical="center" wrapText="1"/>
      <protection locked="0"/>
    </xf>
    <xf numFmtId="176" fontId="18" fillId="0" borderId="26" xfId="0" quotePrefix="1" applyNumberFormat="1" applyFont="1" applyBorder="1" applyAlignment="1" applyProtection="1">
      <alignment horizontal="center" vertical="center" wrapText="1"/>
      <protection locked="0"/>
    </xf>
    <xf numFmtId="177" fontId="18" fillId="0" borderId="25" xfId="0" applyNumberFormat="1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  <protection locked="0"/>
    </xf>
    <xf numFmtId="180" fontId="13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176" fontId="18" fillId="0" borderId="10" xfId="0" applyNumberFormat="1" applyFont="1" applyBorder="1" applyAlignment="1" applyProtection="1">
      <alignment horizontal="center" vertical="center" wrapText="1"/>
      <protection locked="0"/>
    </xf>
    <xf numFmtId="176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Protection="1">
      <protection locked="0"/>
    </xf>
    <xf numFmtId="178" fontId="13" fillId="0" borderId="10" xfId="0" applyNumberFormat="1" applyFont="1" applyBorder="1" applyAlignment="1">
      <alignment horizontal="center" vertical="center"/>
    </xf>
    <xf numFmtId="0" fontId="10" fillId="0" borderId="11" xfId="0" applyFont="1" applyBorder="1" applyAlignment="1" applyProtection="1">
      <alignment vertical="center"/>
      <protection locked="0"/>
    </xf>
    <xf numFmtId="179" fontId="21" fillId="0" borderId="2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Protection="1">
      <protection locked="0"/>
    </xf>
    <xf numFmtId="179" fontId="17" fillId="0" borderId="22" xfId="0" applyNumberFormat="1" applyFont="1" applyBorder="1" applyAlignment="1">
      <alignment horizontal="center" vertical="center"/>
    </xf>
    <xf numFmtId="0" fontId="10" fillId="0" borderId="5" xfId="0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3" xfId="0" applyFont="1" applyBorder="1"/>
    <xf numFmtId="0" fontId="13" fillId="0" borderId="13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3" fillId="0" borderId="13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4" xfId="0" applyFont="1" applyBorder="1" applyAlignment="1">
      <alignment horizontal="center" shrinkToFit="1"/>
    </xf>
    <xf numFmtId="0" fontId="13" fillId="0" borderId="11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6" xfId="0" applyFont="1" applyBorder="1" applyAlignment="1">
      <alignment horizontal="center" shrinkToFit="1"/>
    </xf>
    <xf numFmtId="0" fontId="13" fillId="0" borderId="8" xfId="0" applyFont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1" xfId="0" applyFont="1" applyBorder="1"/>
    <xf numFmtId="0" fontId="37" fillId="0" borderId="0" xfId="0" applyFont="1"/>
    <xf numFmtId="0" fontId="38" fillId="0" borderId="0" xfId="0" applyFont="1"/>
    <xf numFmtId="0" fontId="13" fillId="0" borderId="1" xfId="0" applyFont="1" applyBorder="1" applyAlignment="1" applyProtection="1">
      <alignment horizontal="center"/>
      <protection locked="0"/>
    </xf>
    <xf numFmtId="0" fontId="34" fillId="0" borderId="0" xfId="0" applyFont="1"/>
    <xf numFmtId="178" fontId="4" fillId="0" borderId="10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49" fontId="4" fillId="0" borderId="10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178" fontId="39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77" fontId="13" fillId="0" borderId="10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176" fontId="17" fillId="0" borderId="10" xfId="0" applyNumberFormat="1" applyFont="1" applyBorder="1" applyAlignment="1" applyProtection="1">
      <alignment horizontal="center" vertical="center" wrapText="1"/>
      <protection locked="0"/>
    </xf>
    <xf numFmtId="176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10" xfId="0" quotePrefix="1" applyNumberFormat="1" applyFont="1" applyBorder="1" applyAlignment="1" applyProtection="1">
      <alignment horizontal="center" vertical="center" wrapText="1"/>
      <protection locked="0"/>
    </xf>
    <xf numFmtId="178" fontId="4" fillId="0" borderId="10" xfId="0" applyNumberFormat="1" applyFont="1" applyBorder="1" applyAlignment="1" applyProtection="1">
      <alignment horizontal="center" vertical="center"/>
      <protection locked="0"/>
    </xf>
    <xf numFmtId="0" fontId="7" fillId="0" borderId="10" xfId="0" quotePrefix="1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0" fillId="3" borderId="2" xfId="2" applyFont="1" applyFill="1" applyBorder="1" applyAlignment="1" applyProtection="1">
      <alignment horizontal="center" vertical="center"/>
      <protection locked="0"/>
    </xf>
    <xf numFmtId="0" fontId="10" fillId="3" borderId="22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>
      <alignment horizontal="center" vertical="center"/>
    </xf>
    <xf numFmtId="0" fontId="10" fillId="3" borderId="11" xfId="2" applyFont="1" applyFill="1" applyBorder="1" applyAlignment="1" applyProtection="1">
      <alignment horizontal="center" vertical="center"/>
      <protection locked="0"/>
    </xf>
    <xf numFmtId="0" fontId="4" fillId="3" borderId="5" xfId="2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81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/>
    </xf>
    <xf numFmtId="0" fontId="4" fillId="0" borderId="13" xfId="0" applyFont="1" applyBorder="1" applyAlignment="1" applyProtection="1">
      <alignment vertical="center"/>
      <protection locked="0"/>
    </xf>
    <xf numFmtId="0" fontId="45" fillId="0" borderId="2" xfId="0" applyFont="1" applyBorder="1"/>
    <xf numFmtId="0" fontId="7" fillId="0" borderId="11" xfId="0" applyFont="1" applyBorder="1" applyAlignment="1" applyProtection="1">
      <alignment vertical="center"/>
      <protection locked="0"/>
    </xf>
    <xf numFmtId="177" fontId="17" fillId="3" borderId="30" xfId="1" applyNumberFormat="1" applyFont="1" applyFill="1" applyBorder="1" applyAlignment="1">
      <alignment horizontal="center" vertical="center" wrapText="1"/>
    </xf>
    <xf numFmtId="176" fontId="17" fillId="3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47" fillId="0" borderId="8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7" fillId="0" borderId="1" xfId="2" applyFont="1" applyBorder="1" applyAlignment="1" applyProtection="1">
      <protection locked="0"/>
    </xf>
    <xf numFmtId="0" fontId="21" fillId="0" borderId="22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176" fontId="21" fillId="0" borderId="21" xfId="0" applyNumberFormat="1" applyFont="1" applyBorder="1" applyAlignment="1">
      <alignment horizontal="center" vertical="center"/>
    </xf>
    <xf numFmtId="176" fontId="17" fillId="0" borderId="22" xfId="0" quotePrefix="1" applyNumberFormat="1" applyFont="1" applyBorder="1" applyAlignment="1" applyProtection="1">
      <alignment horizontal="center" vertical="center" wrapText="1"/>
      <protection locked="0"/>
    </xf>
    <xf numFmtId="177" fontId="17" fillId="0" borderId="39" xfId="0" applyNumberFormat="1" applyFont="1" applyBorder="1" applyAlignment="1">
      <alignment horizontal="center" vertical="center" wrapText="1"/>
    </xf>
    <xf numFmtId="176" fontId="17" fillId="0" borderId="40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180" fontId="4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179" fontId="17" fillId="0" borderId="10" xfId="2" applyNumberFormat="1" applyFont="1" applyBorder="1" applyAlignment="1">
      <alignment horizontal="center" vertical="center"/>
    </xf>
    <xf numFmtId="178" fontId="4" fillId="0" borderId="10" xfId="2" quotePrefix="1" applyNumberFormat="1" applyFont="1" applyBorder="1" applyAlignment="1">
      <alignment horizontal="center" vertical="center"/>
    </xf>
    <xf numFmtId="178" fontId="4" fillId="0" borderId="10" xfId="2" applyNumberFormat="1" applyFont="1" applyBorder="1" applyAlignment="1">
      <alignment horizontal="center" vertical="center"/>
    </xf>
    <xf numFmtId="178" fontId="4" fillId="0" borderId="27" xfId="2" applyNumberFormat="1" applyFont="1" applyBorder="1" applyAlignment="1">
      <alignment horizontal="center" vertical="center"/>
    </xf>
    <xf numFmtId="0" fontId="20" fillId="0" borderId="37" xfId="1" applyFont="1" applyBorder="1" applyAlignment="1" applyProtection="1">
      <alignment horizontal="center" vertical="center" wrapText="1"/>
      <protection locked="0"/>
    </xf>
    <xf numFmtId="176" fontId="17" fillId="0" borderId="10" xfId="2" quotePrefix="1" applyNumberFormat="1" applyFont="1" applyBorder="1" applyAlignment="1" applyProtection="1">
      <alignment horizontal="center" vertical="center"/>
      <protection locked="0"/>
    </xf>
    <xf numFmtId="176" fontId="17" fillId="0" borderId="10" xfId="2" quotePrefix="1" applyNumberFormat="1" applyFont="1" applyBorder="1" applyAlignment="1" applyProtection="1">
      <alignment horizontal="center" vertical="center" wrapText="1"/>
      <protection locked="0"/>
    </xf>
    <xf numFmtId="177" fontId="17" fillId="0" borderId="25" xfId="1" applyNumberFormat="1" applyFont="1" applyBorder="1" applyAlignment="1">
      <alignment horizontal="center" vertical="center" wrapText="1"/>
    </xf>
    <xf numFmtId="176" fontId="17" fillId="0" borderId="26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2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2 2" xfId="3" xr:uid="{94A82DA4-DF29-4DAF-9D6A-0A1518638F3D}"/>
    <cellStyle name="標準 3" xfId="2" xr:uid="{99BCFAAF-F01E-4462-B3C1-CF47184F7A5C}"/>
  </cellStyles>
  <dxfs count="1"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619125</xdr:colOff>
      <xdr:row>1</xdr:row>
      <xdr:rowOff>85725</xdr:rowOff>
    </xdr:from>
    <xdr:to>
      <xdr:col>23</xdr:col>
      <xdr:colOff>581025</xdr:colOff>
      <xdr:row>2</xdr:row>
      <xdr:rowOff>133350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4543C0F3-E722-4546-8E33-96DEF7A93602}"/>
            </a:ext>
          </a:extLst>
        </xdr:cNvPr>
        <xdr:cNvSpPr txBox="1">
          <a:spLocks noChangeArrowheads="1"/>
        </xdr:cNvSpPr>
      </xdr:nvSpPr>
      <xdr:spPr bwMode="auto">
        <a:xfrm>
          <a:off x="15706725" y="257175"/>
          <a:ext cx="6477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619125</xdr:colOff>
      <xdr:row>1</xdr:row>
      <xdr:rowOff>85725</xdr:rowOff>
    </xdr:from>
    <xdr:to>
      <xdr:col>23</xdr:col>
      <xdr:colOff>581025</xdr:colOff>
      <xdr:row>2</xdr:row>
      <xdr:rowOff>133350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353DAB7A-1090-4267-957A-93A6C486D2B9}"/>
            </a:ext>
          </a:extLst>
        </xdr:cNvPr>
        <xdr:cNvSpPr txBox="1">
          <a:spLocks noChangeArrowheads="1"/>
        </xdr:cNvSpPr>
      </xdr:nvSpPr>
      <xdr:spPr bwMode="auto">
        <a:xfrm>
          <a:off x="15706725" y="257175"/>
          <a:ext cx="6477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30"/>
  <sheetViews>
    <sheetView view="pageBreakPreview" zoomScaleNormal="100" zoomScaleSheetLayoutView="100" workbookViewId="0">
      <selection activeCell="D11" sqref="D11:D18"/>
    </sheetView>
  </sheetViews>
  <sheetFormatPr defaultColWidth="9"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3" customWidth="1"/>
    <col min="6" max="6" width="13.125" style="2" bestFit="1" customWidth="1"/>
    <col min="7" max="7" width="5.875" style="2" bestFit="1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8.25" style="2" customWidth="1"/>
    <col min="24" max="24" width="8.25" style="2" bestFit="1" customWidth="1"/>
    <col min="25" max="259" width="9" style="2"/>
    <col min="260" max="260" width="15.875" style="2" customWidth="1"/>
    <col min="261" max="261" width="3.875" style="2" bestFit="1" customWidth="1"/>
    <col min="262" max="262" width="38.25" style="2" customWidth="1"/>
    <col min="263" max="263" width="13.875" style="2" bestFit="1" customWidth="1"/>
    <col min="264" max="264" width="13.875" style="2" customWidth="1"/>
    <col min="265" max="265" width="13.125" style="2" bestFit="1" customWidth="1"/>
    <col min="266" max="266" width="5.875" style="2" bestFit="1" customWidth="1"/>
    <col min="267" max="267" width="12.125" style="2" bestFit="1" customWidth="1"/>
    <col min="268" max="268" width="10.5" style="2" bestFit="1" customWidth="1"/>
    <col min="269" max="269" width="7" style="2" bestFit="1" customWidth="1"/>
    <col min="270" max="270" width="5.875" style="2" bestFit="1" customWidth="1"/>
    <col min="271" max="271" width="8.75" style="2" bestFit="1" customWidth="1"/>
    <col min="272" max="273" width="8.5" style="2" bestFit="1" customWidth="1"/>
    <col min="274" max="274" width="14.375" style="2" bestFit="1" customWidth="1"/>
    <col min="275" max="275" width="10" style="2" bestFit="1" customWidth="1"/>
    <col min="276" max="276" width="6" style="2" customWidth="1"/>
    <col min="277" max="277" width="25.25" style="2" bestFit="1" customWidth="1"/>
    <col min="278" max="278" width="11" style="2" bestFit="1" customWidth="1"/>
    <col min="279" max="280" width="8.25" style="2" bestFit="1" customWidth="1"/>
    <col min="281" max="515" width="9" style="2"/>
    <col min="516" max="516" width="15.875" style="2" customWidth="1"/>
    <col min="517" max="517" width="3.875" style="2" bestFit="1" customWidth="1"/>
    <col min="518" max="518" width="38.25" style="2" customWidth="1"/>
    <col min="519" max="519" width="13.875" style="2" bestFit="1" customWidth="1"/>
    <col min="520" max="520" width="13.875" style="2" customWidth="1"/>
    <col min="521" max="521" width="13.125" style="2" bestFit="1" customWidth="1"/>
    <col min="522" max="522" width="5.875" style="2" bestFit="1" customWidth="1"/>
    <col min="523" max="523" width="12.125" style="2" bestFit="1" customWidth="1"/>
    <col min="524" max="524" width="10.5" style="2" bestFit="1" customWidth="1"/>
    <col min="525" max="525" width="7" style="2" bestFit="1" customWidth="1"/>
    <col min="526" max="526" width="5.875" style="2" bestFit="1" customWidth="1"/>
    <col min="527" max="527" width="8.75" style="2" bestFit="1" customWidth="1"/>
    <col min="528" max="529" width="8.5" style="2" bestFit="1" customWidth="1"/>
    <col min="530" max="530" width="14.375" style="2" bestFit="1" customWidth="1"/>
    <col min="531" max="531" width="10" style="2" bestFit="1" customWidth="1"/>
    <col min="532" max="532" width="6" style="2" customWidth="1"/>
    <col min="533" max="533" width="25.25" style="2" bestFit="1" customWidth="1"/>
    <col min="534" max="534" width="11" style="2" bestFit="1" customWidth="1"/>
    <col min="535" max="536" width="8.25" style="2" bestFit="1" customWidth="1"/>
    <col min="537" max="771" width="9" style="2"/>
    <col min="772" max="772" width="15.875" style="2" customWidth="1"/>
    <col min="773" max="773" width="3.875" style="2" bestFit="1" customWidth="1"/>
    <col min="774" max="774" width="38.25" style="2" customWidth="1"/>
    <col min="775" max="775" width="13.875" style="2" bestFit="1" customWidth="1"/>
    <col min="776" max="776" width="13.875" style="2" customWidth="1"/>
    <col min="777" max="777" width="13.125" style="2" bestFit="1" customWidth="1"/>
    <col min="778" max="778" width="5.875" style="2" bestFit="1" customWidth="1"/>
    <col min="779" max="779" width="12.125" style="2" bestFit="1" customWidth="1"/>
    <col min="780" max="780" width="10.5" style="2" bestFit="1" customWidth="1"/>
    <col min="781" max="781" width="7" style="2" bestFit="1" customWidth="1"/>
    <col min="782" max="782" width="5.875" style="2" bestFit="1" customWidth="1"/>
    <col min="783" max="783" width="8.75" style="2" bestFit="1" customWidth="1"/>
    <col min="784" max="785" width="8.5" style="2" bestFit="1" customWidth="1"/>
    <col min="786" max="786" width="14.375" style="2" bestFit="1" customWidth="1"/>
    <col min="787" max="787" width="10" style="2" bestFit="1" customWidth="1"/>
    <col min="788" max="788" width="6" style="2" customWidth="1"/>
    <col min="789" max="789" width="25.25" style="2" bestFit="1" customWidth="1"/>
    <col min="790" max="790" width="11" style="2" bestFit="1" customWidth="1"/>
    <col min="791" max="792" width="8.25" style="2" bestFit="1" customWidth="1"/>
    <col min="793" max="1027" width="9" style="2"/>
    <col min="1028" max="1028" width="15.875" style="2" customWidth="1"/>
    <col min="1029" max="1029" width="3.875" style="2" bestFit="1" customWidth="1"/>
    <col min="1030" max="1030" width="38.25" style="2" customWidth="1"/>
    <col min="1031" max="1031" width="13.875" style="2" bestFit="1" customWidth="1"/>
    <col min="1032" max="1032" width="13.875" style="2" customWidth="1"/>
    <col min="1033" max="1033" width="13.125" style="2" bestFit="1" customWidth="1"/>
    <col min="1034" max="1034" width="5.875" style="2" bestFit="1" customWidth="1"/>
    <col min="1035" max="1035" width="12.125" style="2" bestFit="1" customWidth="1"/>
    <col min="1036" max="1036" width="10.5" style="2" bestFit="1" customWidth="1"/>
    <col min="1037" max="1037" width="7" style="2" bestFit="1" customWidth="1"/>
    <col min="1038" max="1038" width="5.875" style="2" bestFit="1" customWidth="1"/>
    <col min="1039" max="1039" width="8.75" style="2" bestFit="1" customWidth="1"/>
    <col min="1040" max="1041" width="8.5" style="2" bestFit="1" customWidth="1"/>
    <col min="1042" max="1042" width="14.375" style="2" bestFit="1" customWidth="1"/>
    <col min="1043" max="1043" width="10" style="2" bestFit="1" customWidth="1"/>
    <col min="1044" max="1044" width="6" style="2" customWidth="1"/>
    <col min="1045" max="1045" width="25.25" style="2" bestFit="1" customWidth="1"/>
    <col min="1046" max="1046" width="11" style="2" bestFit="1" customWidth="1"/>
    <col min="1047" max="1048" width="8.25" style="2" bestFit="1" customWidth="1"/>
    <col min="1049" max="1283" width="9" style="2"/>
    <col min="1284" max="1284" width="15.875" style="2" customWidth="1"/>
    <col min="1285" max="1285" width="3.875" style="2" bestFit="1" customWidth="1"/>
    <col min="1286" max="1286" width="38.25" style="2" customWidth="1"/>
    <col min="1287" max="1287" width="13.875" style="2" bestFit="1" customWidth="1"/>
    <col min="1288" max="1288" width="13.875" style="2" customWidth="1"/>
    <col min="1289" max="1289" width="13.125" style="2" bestFit="1" customWidth="1"/>
    <col min="1290" max="1290" width="5.875" style="2" bestFit="1" customWidth="1"/>
    <col min="1291" max="1291" width="12.125" style="2" bestFit="1" customWidth="1"/>
    <col min="1292" max="1292" width="10.5" style="2" bestFit="1" customWidth="1"/>
    <col min="1293" max="1293" width="7" style="2" bestFit="1" customWidth="1"/>
    <col min="1294" max="1294" width="5.875" style="2" bestFit="1" customWidth="1"/>
    <col min="1295" max="1295" width="8.75" style="2" bestFit="1" customWidth="1"/>
    <col min="1296" max="1297" width="8.5" style="2" bestFit="1" customWidth="1"/>
    <col min="1298" max="1298" width="14.375" style="2" bestFit="1" customWidth="1"/>
    <col min="1299" max="1299" width="10" style="2" bestFit="1" customWidth="1"/>
    <col min="1300" max="1300" width="6" style="2" customWidth="1"/>
    <col min="1301" max="1301" width="25.25" style="2" bestFit="1" customWidth="1"/>
    <col min="1302" max="1302" width="11" style="2" bestFit="1" customWidth="1"/>
    <col min="1303" max="1304" width="8.25" style="2" bestFit="1" customWidth="1"/>
    <col min="1305" max="1539" width="9" style="2"/>
    <col min="1540" max="1540" width="15.875" style="2" customWidth="1"/>
    <col min="1541" max="1541" width="3.875" style="2" bestFit="1" customWidth="1"/>
    <col min="1542" max="1542" width="38.25" style="2" customWidth="1"/>
    <col min="1543" max="1543" width="13.875" style="2" bestFit="1" customWidth="1"/>
    <col min="1544" max="1544" width="13.875" style="2" customWidth="1"/>
    <col min="1545" max="1545" width="13.125" style="2" bestFit="1" customWidth="1"/>
    <col min="1546" max="1546" width="5.875" style="2" bestFit="1" customWidth="1"/>
    <col min="1547" max="1547" width="12.125" style="2" bestFit="1" customWidth="1"/>
    <col min="1548" max="1548" width="10.5" style="2" bestFit="1" customWidth="1"/>
    <col min="1549" max="1549" width="7" style="2" bestFit="1" customWidth="1"/>
    <col min="1550" max="1550" width="5.875" style="2" bestFit="1" customWidth="1"/>
    <col min="1551" max="1551" width="8.75" style="2" bestFit="1" customWidth="1"/>
    <col min="1552" max="1553" width="8.5" style="2" bestFit="1" customWidth="1"/>
    <col min="1554" max="1554" width="14.375" style="2" bestFit="1" customWidth="1"/>
    <col min="1555" max="1555" width="10" style="2" bestFit="1" customWidth="1"/>
    <col min="1556" max="1556" width="6" style="2" customWidth="1"/>
    <col min="1557" max="1557" width="25.25" style="2" bestFit="1" customWidth="1"/>
    <col min="1558" max="1558" width="11" style="2" bestFit="1" customWidth="1"/>
    <col min="1559" max="1560" width="8.25" style="2" bestFit="1" customWidth="1"/>
    <col min="1561" max="1795" width="9" style="2"/>
    <col min="1796" max="1796" width="15.875" style="2" customWidth="1"/>
    <col min="1797" max="1797" width="3.875" style="2" bestFit="1" customWidth="1"/>
    <col min="1798" max="1798" width="38.25" style="2" customWidth="1"/>
    <col min="1799" max="1799" width="13.875" style="2" bestFit="1" customWidth="1"/>
    <col min="1800" max="1800" width="13.875" style="2" customWidth="1"/>
    <col min="1801" max="1801" width="13.125" style="2" bestFit="1" customWidth="1"/>
    <col min="1802" max="1802" width="5.875" style="2" bestFit="1" customWidth="1"/>
    <col min="1803" max="1803" width="12.125" style="2" bestFit="1" customWidth="1"/>
    <col min="1804" max="1804" width="10.5" style="2" bestFit="1" customWidth="1"/>
    <col min="1805" max="1805" width="7" style="2" bestFit="1" customWidth="1"/>
    <col min="1806" max="1806" width="5.875" style="2" bestFit="1" customWidth="1"/>
    <col min="1807" max="1807" width="8.75" style="2" bestFit="1" customWidth="1"/>
    <col min="1808" max="1809" width="8.5" style="2" bestFit="1" customWidth="1"/>
    <col min="1810" max="1810" width="14.375" style="2" bestFit="1" customWidth="1"/>
    <col min="1811" max="1811" width="10" style="2" bestFit="1" customWidth="1"/>
    <col min="1812" max="1812" width="6" style="2" customWidth="1"/>
    <col min="1813" max="1813" width="25.25" style="2" bestFit="1" customWidth="1"/>
    <col min="1814" max="1814" width="11" style="2" bestFit="1" customWidth="1"/>
    <col min="1815" max="1816" width="8.25" style="2" bestFit="1" customWidth="1"/>
    <col min="1817" max="2051" width="9" style="2"/>
    <col min="2052" max="2052" width="15.875" style="2" customWidth="1"/>
    <col min="2053" max="2053" width="3.875" style="2" bestFit="1" customWidth="1"/>
    <col min="2054" max="2054" width="38.25" style="2" customWidth="1"/>
    <col min="2055" max="2055" width="13.875" style="2" bestFit="1" customWidth="1"/>
    <col min="2056" max="2056" width="13.875" style="2" customWidth="1"/>
    <col min="2057" max="2057" width="13.125" style="2" bestFit="1" customWidth="1"/>
    <col min="2058" max="2058" width="5.875" style="2" bestFit="1" customWidth="1"/>
    <col min="2059" max="2059" width="12.125" style="2" bestFit="1" customWidth="1"/>
    <col min="2060" max="2060" width="10.5" style="2" bestFit="1" customWidth="1"/>
    <col min="2061" max="2061" width="7" style="2" bestFit="1" customWidth="1"/>
    <col min="2062" max="2062" width="5.875" style="2" bestFit="1" customWidth="1"/>
    <col min="2063" max="2063" width="8.75" style="2" bestFit="1" customWidth="1"/>
    <col min="2064" max="2065" width="8.5" style="2" bestFit="1" customWidth="1"/>
    <col min="2066" max="2066" width="14.375" style="2" bestFit="1" customWidth="1"/>
    <col min="2067" max="2067" width="10" style="2" bestFit="1" customWidth="1"/>
    <col min="2068" max="2068" width="6" style="2" customWidth="1"/>
    <col min="2069" max="2069" width="25.25" style="2" bestFit="1" customWidth="1"/>
    <col min="2070" max="2070" width="11" style="2" bestFit="1" customWidth="1"/>
    <col min="2071" max="2072" width="8.25" style="2" bestFit="1" customWidth="1"/>
    <col min="2073" max="2307" width="9" style="2"/>
    <col min="2308" max="2308" width="15.875" style="2" customWidth="1"/>
    <col min="2309" max="2309" width="3.875" style="2" bestFit="1" customWidth="1"/>
    <col min="2310" max="2310" width="38.25" style="2" customWidth="1"/>
    <col min="2311" max="2311" width="13.875" style="2" bestFit="1" customWidth="1"/>
    <col min="2312" max="2312" width="13.875" style="2" customWidth="1"/>
    <col min="2313" max="2313" width="13.125" style="2" bestFit="1" customWidth="1"/>
    <col min="2314" max="2314" width="5.875" style="2" bestFit="1" customWidth="1"/>
    <col min="2315" max="2315" width="12.125" style="2" bestFit="1" customWidth="1"/>
    <col min="2316" max="2316" width="10.5" style="2" bestFit="1" customWidth="1"/>
    <col min="2317" max="2317" width="7" style="2" bestFit="1" customWidth="1"/>
    <col min="2318" max="2318" width="5.875" style="2" bestFit="1" customWidth="1"/>
    <col min="2319" max="2319" width="8.75" style="2" bestFit="1" customWidth="1"/>
    <col min="2320" max="2321" width="8.5" style="2" bestFit="1" customWidth="1"/>
    <col min="2322" max="2322" width="14.375" style="2" bestFit="1" customWidth="1"/>
    <col min="2323" max="2323" width="10" style="2" bestFit="1" customWidth="1"/>
    <col min="2324" max="2324" width="6" style="2" customWidth="1"/>
    <col min="2325" max="2325" width="25.25" style="2" bestFit="1" customWidth="1"/>
    <col min="2326" max="2326" width="11" style="2" bestFit="1" customWidth="1"/>
    <col min="2327" max="2328" width="8.25" style="2" bestFit="1" customWidth="1"/>
    <col min="2329" max="2563" width="9" style="2"/>
    <col min="2564" max="2564" width="15.875" style="2" customWidth="1"/>
    <col min="2565" max="2565" width="3.875" style="2" bestFit="1" customWidth="1"/>
    <col min="2566" max="2566" width="38.25" style="2" customWidth="1"/>
    <col min="2567" max="2567" width="13.875" style="2" bestFit="1" customWidth="1"/>
    <col min="2568" max="2568" width="13.875" style="2" customWidth="1"/>
    <col min="2569" max="2569" width="13.125" style="2" bestFit="1" customWidth="1"/>
    <col min="2570" max="2570" width="5.875" style="2" bestFit="1" customWidth="1"/>
    <col min="2571" max="2571" width="12.125" style="2" bestFit="1" customWidth="1"/>
    <col min="2572" max="2572" width="10.5" style="2" bestFit="1" customWidth="1"/>
    <col min="2573" max="2573" width="7" style="2" bestFit="1" customWidth="1"/>
    <col min="2574" max="2574" width="5.875" style="2" bestFit="1" customWidth="1"/>
    <col min="2575" max="2575" width="8.75" style="2" bestFit="1" customWidth="1"/>
    <col min="2576" max="2577" width="8.5" style="2" bestFit="1" customWidth="1"/>
    <col min="2578" max="2578" width="14.375" style="2" bestFit="1" customWidth="1"/>
    <col min="2579" max="2579" width="10" style="2" bestFit="1" customWidth="1"/>
    <col min="2580" max="2580" width="6" style="2" customWidth="1"/>
    <col min="2581" max="2581" width="25.25" style="2" bestFit="1" customWidth="1"/>
    <col min="2582" max="2582" width="11" style="2" bestFit="1" customWidth="1"/>
    <col min="2583" max="2584" width="8.25" style="2" bestFit="1" customWidth="1"/>
    <col min="2585" max="2819" width="9" style="2"/>
    <col min="2820" max="2820" width="15.875" style="2" customWidth="1"/>
    <col min="2821" max="2821" width="3.875" style="2" bestFit="1" customWidth="1"/>
    <col min="2822" max="2822" width="38.25" style="2" customWidth="1"/>
    <col min="2823" max="2823" width="13.875" style="2" bestFit="1" customWidth="1"/>
    <col min="2824" max="2824" width="13.875" style="2" customWidth="1"/>
    <col min="2825" max="2825" width="13.125" style="2" bestFit="1" customWidth="1"/>
    <col min="2826" max="2826" width="5.875" style="2" bestFit="1" customWidth="1"/>
    <col min="2827" max="2827" width="12.125" style="2" bestFit="1" customWidth="1"/>
    <col min="2828" max="2828" width="10.5" style="2" bestFit="1" customWidth="1"/>
    <col min="2829" max="2829" width="7" style="2" bestFit="1" customWidth="1"/>
    <col min="2830" max="2830" width="5.875" style="2" bestFit="1" customWidth="1"/>
    <col min="2831" max="2831" width="8.75" style="2" bestFit="1" customWidth="1"/>
    <col min="2832" max="2833" width="8.5" style="2" bestFit="1" customWidth="1"/>
    <col min="2834" max="2834" width="14.375" style="2" bestFit="1" customWidth="1"/>
    <col min="2835" max="2835" width="10" style="2" bestFit="1" customWidth="1"/>
    <col min="2836" max="2836" width="6" style="2" customWidth="1"/>
    <col min="2837" max="2837" width="25.25" style="2" bestFit="1" customWidth="1"/>
    <col min="2838" max="2838" width="11" style="2" bestFit="1" customWidth="1"/>
    <col min="2839" max="2840" width="8.25" style="2" bestFit="1" customWidth="1"/>
    <col min="2841" max="3075" width="9" style="2"/>
    <col min="3076" max="3076" width="15.875" style="2" customWidth="1"/>
    <col min="3077" max="3077" width="3.875" style="2" bestFit="1" customWidth="1"/>
    <col min="3078" max="3078" width="38.25" style="2" customWidth="1"/>
    <col min="3079" max="3079" width="13.875" style="2" bestFit="1" customWidth="1"/>
    <col min="3080" max="3080" width="13.875" style="2" customWidth="1"/>
    <col min="3081" max="3081" width="13.125" style="2" bestFit="1" customWidth="1"/>
    <col min="3082" max="3082" width="5.875" style="2" bestFit="1" customWidth="1"/>
    <col min="3083" max="3083" width="12.125" style="2" bestFit="1" customWidth="1"/>
    <col min="3084" max="3084" width="10.5" style="2" bestFit="1" customWidth="1"/>
    <col min="3085" max="3085" width="7" style="2" bestFit="1" customWidth="1"/>
    <col min="3086" max="3086" width="5.875" style="2" bestFit="1" customWidth="1"/>
    <col min="3087" max="3087" width="8.75" style="2" bestFit="1" customWidth="1"/>
    <col min="3088" max="3089" width="8.5" style="2" bestFit="1" customWidth="1"/>
    <col min="3090" max="3090" width="14.375" style="2" bestFit="1" customWidth="1"/>
    <col min="3091" max="3091" width="10" style="2" bestFit="1" customWidth="1"/>
    <col min="3092" max="3092" width="6" style="2" customWidth="1"/>
    <col min="3093" max="3093" width="25.25" style="2" bestFit="1" customWidth="1"/>
    <col min="3094" max="3094" width="11" style="2" bestFit="1" customWidth="1"/>
    <col min="3095" max="3096" width="8.25" style="2" bestFit="1" customWidth="1"/>
    <col min="3097" max="3331" width="9" style="2"/>
    <col min="3332" max="3332" width="15.875" style="2" customWidth="1"/>
    <col min="3333" max="3333" width="3.875" style="2" bestFit="1" customWidth="1"/>
    <col min="3334" max="3334" width="38.25" style="2" customWidth="1"/>
    <col min="3335" max="3335" width="13.875" style="2" bestFit="1" customWidth="1"/>
    <col min="3336" max="3336" width="13.875" style="2" customWidth="1"/>
    <col min="3337" max="3337" width="13.125" style="2" bestFit="1" customWidth="1"/>
    <col min="3338" max="3338" width="5.875" style="2" bestFit="1" customWidth="1"/>
    <col min="3339" max="3339" width="12.125" style="2" bestFit="1" customWidth="1"/>
    <col min="3340" max="3340" width="10.5" style="2" bestFit="1" customWidth="1"/>
    <col min="3341" max="3341" width="7" style="2" bestFit="1" customWidth="1"/>
    <col min="3342" max="3342" width="5.875" style="2" bestFit="1" customWidth="1"/>
    <col min="3343" max="3343" width="8.75" style="2" bestFit="1" customWidth="1"/>
    <col min="3344" max="3345" width="8.5" style="2" bestFit="1" customWidth="1"/>
    <col min="3346" max="3346" width="14.375" style="2" bestFit="1" customWidth="1"/>
    <col min="3347" max="3347" width="10" style="2" bestFit="1" customWidth="1"/>
    <col min="3348" max="3348" width="6" style="2" customWidth="1"/>
    <col min="3349" max="3349" width="25.25" style="2" bestFit="1" customWidth="1"/>
    <col min="3350" max="3350" width="11" style="2" bestFit="1" customWidth="1"/>
    <col min="3351" max="3352" width="8.25" style="2" bestFit="1" customWidth="1"/>
    <col min="3353" max="3587" width="9" style="2"/>
    <col min="3588" max="3588" width="15.875" style="2" customWidth="1"/>
    <col min="3589" max="3589" width="3.875" style="2" bestFit="1" customWidth="1"/>
    <col min="3590" max="3590" width="38.25" style="2" customWidth="1"/>
    <col min="3591" max="3591" width="13.875" style="2" bestFit="1" customWidth="1"/>
    <col min="3592" max="3592" width="13.875" style="2" customWidth="1"/>
    <col min="3593" max="3593" width="13.125" style="2" bestFit="1" customWidth="1"/>
    <col min="3594" max="3594" width="5.875" style="2" bestFit="1" customWidth="1"/>
    <col min="3595" max="3595" width="12.125" style="2" bestFit="1" customWidth="1"/>
    <col min="3596" max="3596" width="10.5" style="2" bestFit="1" customWidth="1"/>
    <col min="3597" max="3597" width="7" style="2" bestFit="1" customWidth="1"/>
    <col min="3598" max="3598" width="5.875" style="2" bestFit="1" customWidth="1"/>
    <col min="3599" max="3599" width="8.75" style="2" bestFit="1" customWidth="1"/>
    <col min="3600" max="3601" width="8.5" style="2" bestFit="1" customWidth="1"/>
    <col min="3602" max="3602" width="14.375" style="2" bestFit="1" customWidth="1"/>
    <col min="3603" max="3603" width="10" style="2" bestFit="1" customWidth="1"/>
    <col min="3604" max="3604" width="6" style="2" customWidth="1"/>
    <col min="3605" max="3605" width="25.25" style="2" bestFit="1" customWidth="1"/>
    <col min="3606" max="3606" width="11" style="2" bestFit="1" customWidth="1"/>
    <col min="3607" max="3608" width="8.25" style="2" bestFit="1" customWidth="1"/>
    <col min="3609" max="3843" width="9" style="2"/>
    <col min="3844" max="3844" width="15.875" style="2" customWidth="1"/>
    <col min="3845" max="3845" width="3.875" style="2" bestFit="1" customWidth="1"/>
    <col min="3846" max="3846" width="38.25" style="2" customWidth="1"/>
    <col min="3847" max="3847" width="13.875" style="2" bestFit="1" customWidth="1"/>
    <col min="3848" max="3848" width="13.875" style="2" customWidth="1"/>
    <col min="3849" max="3849" width="13.125" style="2" bestFit="1" customWidth="1"/>
    <col min="3850" max="3850" width="5.875" style="2" bestFit="1" customWidth="1"/>
    <col min="3851" max="3851" width="12.125" style="2" bestFit="1" customWidth="1"/>
    <col min="3852" max="3852" width="10.5" style="2" bestFit="1" customWidth="1"/>
    <col min="3853" max="3853" width="7" style="2" bestFit="1" customWidth="1"/>
    <col min="3854" max="3854" width="5.875" style="2" bestFit="1" customWidth="1"/>
    <col min="3855" max="3855" width="8.75" style="2" bestFit="1" customWidth="1"/>
    <col min="3856" max="3857" width="8.5" style="2" bestFit="1" customWidth="1"/>
    <col min="3858" max="3858" width="14.375" style="2" bestFit="1" customWidth="1"/>
    <col min="3859" max="3859" width="10" style="2" bestFit="1" customWidth="1"/>
    <col min="3860" max="3860" width="6" style="2" customWidth="1"/>
    <col min="3861" max="3861" width="25.25" style="2" bestFit="1" customWidth="1"/>
    <col min="3862" max="3862" width="11" style="2" bestFit="1" customWidth="1"/>
    <col min="3863" max="3864" width="8.25" style="2" bestFit="1" customWidth="1"/>
    <col min="3865" max="4099" width="9" style="2"/>
    <col min="4100" max="4100" width="15.875" style="2" customWidth="1"/>
    <col min="4101" max="4101" width="3.875" style="2" bestFit="1" customWidth="1"/>
    <col min="4102" max="4102" width="38.25" style="2" customWidth="1"/>
    <col min="4103" max="4103" width="13.875" style="2" bestFit="1" customWidth="1"/>
    <col min="4104" max="4104" width="13.875" style="2" customWidth="1"/>
    <col min="4105" max="4105" width="13.125" style="2" bestFit="1" customWidth="1"/>
    <col min="4106" max="4106" width="5.875" style="2" bestFit="1" customWidth="1"/>
    <col min="4107" max="4107" width="12.125" style="2" bestFit="1" customWidth="1"/>
    <col min="4108" max="4108" width="10.5" style="2" bestFit="1" customWidth="1"/>
    <col min="4109" max="4109" width="7" style="2" bestFit="1" customWidth="1"/>
    <col min="4110" max="4110" width="5.875" style="2" bestFit="1" customWidth="1"/>
    <col min="4111" max="4111" width="8.75" style="2" bestFit="1" customWidth="1"/>
    <col min="4112" max="4113" width="8.5" style="2" bestFit="1" customWidth="1"/>
    <col min="4114" max="4114" width="14.375" style="2" bestFit="1" customWidth="1"/>
    <col min="4115" max="4115" width="10" style="2" bestFit="1" customWidth="1"/>
    <col min="4116" max="4116" width="6" style="2" customWidth="1"/>
    <col min="4117" max="4117" width="25.25" style="2" bestFit="1" customWidth="1"/>
    <col min="4118" max="4118" width="11" style="2" bestFit="1" customWidth="1"/>
    <col min="4119" max="4120" width="8.25" style="2" bestFit="1" customWidth="1"/>
    <col min="4121" max="4355" width="9" style="2"/>
    <col min="4356" max="4356" width="15.875" style="2" customWidth="1"/>
    <col min="4357" max="4357" width="3.875" style="2" bestFit="1" customWidth="1"/>
    <col min="4358" max="4358" width="38.25" style="2" customWidth="1"/>
    <col min="4359" max="4359" width="13.875" style="2" bestFit="1" customWidth="1"/>
    <col min="4360" max="4360" width="13.875" style="2" customWidth="1"/>
    <col min="4361" max="4361" width="13.125" style="2" bestFit="1" customWidth="1"/>
    <col min="4362" max="4362" width="5.875" style="2" bestFit="1" customWidth="1"/>
    <col min="4363" max="4363" width="12.125" style="2" bestFit="1" customWidth="1"/>
    <col min="4364" max="4364" width="10.5" style="2" bestFit="1" customWidth="1"/>
    <col min="4365" max="4365" width="7" style="2" bestFit="1" customWidth="1"/>
    <col min="4366" max="4366" width="5.875" style="2" bestFit="1" customWidth="1"/>
    <col min="4367" max="4367" width="8.75" style="2" bestFit="1" customWidth="1"/>
    <col min="4368" max="4369" width="8.5" style="2" bestFit="1" customWidth="1"/>
    <col min="4370" max="4370" width="14.375" style="2" bestFit="1" customWidth="1"/>
    <col min="4371" max="4371" width="10" style="2" bestFit="1" customWidth="1"/>
    <col min="4372" max="4372" width="6" style="2" customWidth="1"/>
    <col min="4373" max="4373" width="25.25" style="2" bestFit="1" customWidth="1"/>
    <col min="4374" max="4374" width="11" style="2" bestFit="1" customWidth="1"/>
    <col min="4375" max="4376" width="8.25" style="2" bestFit="1" customWidth="1"/>
    <col min="4377" max="4611" width="9" style="2"/>
    <col min="4612" max="4612" width="15.875" style="2" customWidth="1"/>
    <col min="4613" max="4613" width="3.875" style="2" bestFit="1" customWidth="1"/>
    <col min="4614" max="4614" width="38.25" style="2" customWidth="1"/>
    <col min="4615" max="4615" width="13.875" style="2" bestFit="1" customWidth="1"/>
    <col min="4616" max="4616" width="13.875" style="2" customWidth="1"/>
    <col min="4617" max="4617" width="13.125" style="2" bestFit="1" customWidth="1"/>
    <col min="4618" max="4618" width="5.875" style="2" bestFit="1" customWidth="1"/>
    <col min="4619" max="4619" width="12.125" style="2" bestFit="1" customWidth="1"/>
    <col min="4620" max="4620" width="10.5" style="2" bestFit="1" customWidth="1"/>
    <col min="4621" max="4621" width="7" style="2" bestFit="1" customWidth="1"/>
    <col min="4622" max="4622" width="5.875" style="2" bestFit="1" customWidth="1"/>
    <col min="4623" max="4623" width="8.75" style="2" bestFit="1" customWidth="1"/>
    <col min="4624" max="4625" width="8.5" style="2" bestFit="1" customWidth="1"/>
    <col min="4626" max="4626" width="14.375" style="2" bestFit="1" customWidth="1"/>
    <col min="4627" max="4627" width="10" style="2" bestFit="1" customWidth="1"/>
    <col min="4628" max="4628" width="6" style="2" customWidth="1"/>
    <col min="4629" max="4629" width="25.25" style="2" bestFit="1" customWidth="1"/>
    <col min="4630" max="4630" width="11" style="2" bestFit="1" customWidth="1"/>
    <col min="4631" max="4632" width="8.25" style="2" bestFit="1" customWidth="1"/>
    <col min="4633" max="4867" width="9" style="2"/>
    <col min="4868" max="4868" width="15.875" style="2" customWidth="1"/>
    <col min="4869" max="4869" width="3.875" style="2" bestFit="1" customWidth="1"/>
    <col min="4870" max="4870" width="38.25" style="2" customWidth="1"/>
    <col min="4871" max="4871" width="13.875" style="2" bestFit="1" customWidth="1"/>
    <col min="4872" max="4872" width="13.875" style="2" customWidth="1"/>
    <col min="4873" max="4873" width="13.125" style="2" bestFit="1" customWidth="1"/>
    <col min="4874" max="4874" width="5.875" style="2" bestFit="1" customWidth="1"/>
    <col min="4875" max="4875" width="12.125" style="2" bestFit="1" customWidth="1"/>
    <col min="4876" max="4876" width="10.5" style="2" bestFit="1" customWidth="1"/>
    <col min="4877" max="4877" width="7" style="2" bestFit="1" customWidth="1"/>
    <col min="4878" max="4878" width="5.875" style="2" bestFit="1" customWidth="1"/>
    <col min="4879" max="4879" width="8.75" style="2" bestFit="1" customWidth="1"/>
    <col min="4880" max="4881" width="8.5" style="2" bestFit="1" customWidth="1"/>
    <col min="4882" max="4882" width="14.375" style="2" bestFit="1" customWidth="1"/>
    <col min="4883" max="4883" width="10" style="2" bestFit="1" customWidth="1"/>
    <col min="4884" max="4884" width="6" style="2" customWidth="1"/>
    <col min="4885" max="4885" width="25.25" style="2" bestFit="1" customWidth="1"/>
    <col min="4886" max="4886" width="11" style="2" bestFit="1" customWidth="1"/>
    <col min="4887" max="4888" width="8.25" style="2" bestFit="1" customWidth="1"/>
    <col min="4889" max="5123" width="9" style="2"/>
    <col min="5124" max="5124" width="15.875" style="2" customWidth="1"/>
    <col min="5125" max="5125" width="3.875" style="2" bestFit="1" customWidth="1"/>
    <col min="5126" max="5126" width="38.25" style="2" customWidth="1"/>
    <col min="5127" max="5127" width="13.875" style="2" bestFit="1" customWidth="1"/>
    <col min="5128" max="5128" width="13.875" style="2" customWidth="1"/>
    <col min="5129" max="5129" width="13.125" style="2" bestFit="1" customWidth="1"/>
    <col min="5130" max="5130" width="5.875" style="2" bestFit="1" customWidth="1"/>
    <col min="5131" max="5131" width="12.125" style="2" bestFit="1" customWidth="1"/>
    <col min="5132" max="5132" width="10.5" style="2" bestFit="1" customWidth="1"/>
    <col min="5133" max="5133" width="7" style="2" bestFit="1" customWidth="1"/>
    <col min="5134" max="5134" width="5.875" style="2" bestFit="1" customWidth="1"/>
    <col min="5135" max="5135" width="8.75" style="2" bestFit="1" customWidth="1"/>
    <col min="5136" max="5137" width="8.5" style="2" bestFit="1" customWidth="1"/>
    <col min="5138" max="5138" width="14.375" style="2" bestFit="1" customWidth="1"/>
    <col min="5139" max="5139" width="10" style="2" bestFit="1" customWidth="1"/>
    <col min="5140" max="5140" width="6" style="2" customWidth="1"/>
    <col min="5141" max="5141" width="25.25" style="2" bestFit="1" customWidth="1"/>
    <col min="5142" max="5142" width="11" style="2" bestFit="1" customWidth="1"/>
    <col min="5143" max="5144" width="8.25" style="2" bestFit="1" customWidth="1"/>
    <col min="5145" max="5379" width="9" style="2"/>
    <col min="5380" max="5380" width="15.875" style="2" customWidth="1"/>
    <col min="5381" max="5381" width="3.875" style="2" bestFit="1" customWidth="1"/>
    <col min="5382" max="5382" width="38.25" style="2" customWidth="1"/>
    <col min="5383" max="5383" width="13.875" style="2" bestFit="1" customWidth="1"/>
    <col min="5384" max="5384" width="13.875" style="2" customWidth="1"/>
    <col min="5385" max="5385" width="13.125" style="2" bestFit="1" customWidth="1"/>
    <col min="5386" max="5386" width="5.875" style="2" bestFit="1" customWidth="1"/>
    <col min="5387" max="5387" width="12.125" style="2" bestFit="1" customWidth="1"/>
    <col min="5388" max="5388" width="10.5" style="2" bestFit="1" customWidth="1"/>
    <col min="5389" max="5389" width="7" style="2" bestFit="1" customWidth="1"/>
    <col min="5390" max="5390" width="5.875" style="2" bestFit="1" customWidth="1"/>
    <col min="5391" max="5391" width="8.75" style="2" bestFit="1" customWidth="1"/>
    <col min="5392" max="5393" width="8.5" style="2" bestFit="1" customWidth="1"/>
    <col min="5394" max="5394" width="14.375" style="2" bestFit="1" customWidth="1"/>
    <col min="5395" max="5395" width="10" style="2" bestFit="1" customWidth="1"/>
    <col min="5396" max="5396" width="6" style="2" customWidth="1"/>
    <col min="5397" max="5397" width="25.25" style="2" bestFit="1" customWidth="1"/>
    <col min="5398" max="5398" width="11" style="2" bestFit="1" customWidth="1"/>
    <col min="5399" max="5400" width="8.25" style="2" bestFit="1" customWidth="1"/>
    <col min="5401" max="5635" width="9" style="2"/>
    <col min="5636" max="5636" width="15.875" style="2" customWidth="1"/>
    <col min="5637" max="5637" width="3.875" style="2" bestFit="1" customWidth="1"/>
    <col min="5638" max="5638" width="38.25" style="2" customWidth="1"/>
    <col min="5639" max="5639" width="13.875" style="2" bestFit="1" customWidth="1"/>
    <col min="5640" max="5640" width="13.875" style="2" customWidth="1"/>
    <col min="5641" max="5641" width="13.125" style="2" bestFit="1" customWidth="1"/>
    <col min="5642" max="5642" width="5.875" style="2" bestFit="1" customWidth="1"/>
    <col min="5643" max="5643" width="12.125" style="2" bestFit="1" customWidth="1"/>
    <col min="5644" max="5644" width="10.5" style="2" bestFit="1" customWidth="1"/>
    <col min="5645" max="5645" width="7" style="2" bestFit="1" customWidth="1"/>
    <col min="5646" max="5646" width="5.875" style="2" bestFit="1" customWidth="1"/>
    <col min="5647" max="5647" width="8.75" style="2" bestFit="1" customWidth="1"/>
    <col min="5648" max="5649" width="8.5" style="2" bestFit="1" customWidth="1"/>
    <col min="5650" max="5650" width="14.375" style="2" bestFit="1" customWidth="1"/>
    <col min="5651" max="5651" width="10" style="2" bestFit="1" customWidth="1"/>
    <col min="5652" max="5652" width="6" style="2" customWidth="1"/>
    <col min="5653" max="5653" width="25.25" style="2" bestFit="1" customWidth="1"/>
    <col min="5654" max="5654" width="11" style="2" bestFit="1" customWidth="1"/>
    <col min="5655" max="5656" width="8.25" style="2" bestFit="1" customWidth="1"/>
    <col min="5657" max="5891" width="9" style="2"/>
    <col min="5892" max="5892" width="15.875" style="2" customWidth="1"/>
    <col min="5893" max="5893" width="3.875" style="2" bestFit="1" customWidth="1"/>
    <col min="5894" max="5894" width="38.25" style="2" customWidth="1"/>
    <col min="5895" max="5895" width="13.875" style="2" bestFit="1" customWidth="1"/>
    <col min="5896" max="5896" width="13.875" style="2" customWidth="1"/>
    <col min="5897" max="5897" width="13.125" style="2" bestFit="1" customWidth="1"/>
    <col min="5898" max="5898" width="5.875" style="2" bestFit="1" customWidth="1"/>
    <col min="5899" max="5899" width="12.125" style="2" bestFit="1" customWidth="1"/>
    <col min="5900" max="5900" width="10.5" style="2" bestFit="1" customWidth="1"/>
    <col min="5901" max="5901" width="7" style="2" bestFit="1" customWidth="1"/>
    <col min="5902" max="5902" width="5.875" style="2" bestFit="1" customWidth="1"/>
    <col min="5903" max="5903" width="8.75" style="2" bestFit="1" customWidth="1"/>
    <col min="5904" max="5905" width="8.5" style="2" bestFit="1" customWidth="1"/>
    <col min="5906" max="5906" width="14.375" style="2" bestFit="1" customWidth="1"/>
    <col min="5907" max="5907" width="10" style="2" bestFit="1" customWidth="1"/>
    <col min="5908" max="5908" width="6" style="2" customWidth="1"/>
    <col min="5909" max="5909" width="25.25" style="2" bestFit="1" customWidth="1"/>
    <col min="5910" max="5910" width="11" style="2" bestFit="1" customWidth="1"/>
    <col min="5911" max="5912" width="8.25" style="2" bestFit="1" customWidth="1"/>
    <col min="5913" max="6147" width="9" style="2"/>
    <col min="6148" max="6148" width="15.875" style="2" customWidth="1"/>
    <col min="6149" max="6149" width="3.875" style="2" bestFit="1" customWidth="1"/>
    <col min="6150" max="6150" width="38.25" style="2" customWidth="1"/>
    <col min="6151" max="6151" width="13.875" style="2" bestFit="1" customWidth="1"/>
    <col min="6152" max="6152" width="13.875" style="2" customWidth="1"/>
    <col min="6153" max="6153" width="13.125" style="2" bestFit="1" customWidth="1"/>
    <col min="6154" max="6154" width="5.875" style="2" bestFit="1" customWidth="1"/>
    <col min="6155" max="6155" width="12.125" style="2" bestFit="1" customWidth="1"/>
    <col min="6156" max="6156" width="10.5" style="2" bestFit="1" customWidth="1"/>
    <col min="6157" max="6157" width="7" style="2" bestFit="1" customWidth="1"/>
    <col min="6158" max="6158" width="5.875" style="2" bestFit="1" customWidth="1"/>
    <col min="6159" max="6159" width="8.75" style="2" bestFit="1" customWidth="1"/>
    <col min="6160" max="6161" width="8.5" style="2" bestFit="1" customWidth="1"/>
    <col min="6162" max="6162" width="14.375" style="2" bestFit="1" customWidth="1"/>
    <col min="6163" max="6163" width="10" style="2" bestFit="1" customWidth="1"/>
    <col min="6164" max="6164" width="6" style="2" customWidth="1"/>
    <col min="6165" max="6165" width="25.25" style="2" bestFit="1" customWidth="1"/>
    <col min="6166" max="6166" width="11" style="2" bestFit="1" customWidth="1"/>
    <col min="6167" max="6168" width="8.25" style="2" bestFit="1" customWidth="1"/>
    <col min="6169" max="6403" width="9" style="2"/>
    <col min="6404" max="6404" width="15.875" style="2" customWidth="1"/>
    <col min="6405" max="6405" width="3.875" style="2" bestFit="1" customWidth="1"/>
    <col min="6406" max="6406" width="38.25" style="2" customWidth="1"/>
    <col min="6407" max="6407" width="13.875" style="2" bestFit="1" customWidth="1"/>
    <col min="6408" max="6408" width="13.875" style="2" customWidth="1"/>
    <col min="6409" max="6409" width="13.125" style="2" bestFit="1" customWidth="1"/>
    <col min="6410" max="6410" width="5.875" style="2" bestFit="1" customWidth="1"/>
    <col min="6411" max="6411" width="12.125" style="2" bestFit="1" customWidth="1"/>
    <col min="6412" max="6412" width="10.5" style="2" bestFit="1" customWidth="1"/>
    <col min="6413" max="6413" width="7" style="2" bestFit="1" customWidth="1"/>
    <col min="6414" max="6414" width="5.875" style="2" bestFit="1" customWidth="1"/>
    <col min="6415" max="6415" width="8.75" style="2" bestFit="1" customWidth="1"/>
    <col min="6416" max="6417" width="8.5" style="2" bestFit="1" customWidth="1"/>
    <col min="6418" max="6418" width="14.375" style="2" bestFit="1" customWidth="1"/>
    <col min="6419" max="6419" width="10" style="2" bestFit="1" customWidth="1"/>
    <col min="6420" max="6420" width="6" style="2" customWidth="1"/>
    <col min="6421" max="6421" width="25.25" style="2" bestFit="1" customWidth="1"/>
    <col min="6422" max="6422" width="11" style="2" bestFit="1" customWidth="1"/>
    <col min="6423" max="6424" width="8.25" style="2" bestFit="1" customWidth="1"/>
    <col min="6425" max="6659" width="9" style="2"/>
    <col min="6660" max="6660" width="15.875" style="2" customWidth="1"/>
    <col min="6661" max="6661" width="3.875" style="2" bestFit="1" customWidth="1"/>
    <col min="6662" max="6662" width="38.25" style="2" customWidth="1"/>
    <col min="6663" max="6663" width="13.875" style="2" bestFit="1" customWidth="1"/>
    <col min="6664" max="6664" width="13.875" style="2" customWidth="1"/>
    <col min="6665" max="6665" width="13.125" style="2" bestFit="1" customWidth="1"/>
    <col min="6666" max="6666" width="5.875" style="2" bestFit="1" customWidth="1"/>
    <col min="6667" max="6667" width="12.125" style="2" bestFit="1" customWidth="1"/>
    <col min="6668" max="6668" width="10.5" style="2" bestFit="1" customWidth="1"/>
    <col min="6669" max="6669" width="7" style="2" bestFit="1" customWidth="1"/>
    <col min="6670" max="6670" width="5.875" style="2" bestFit="1" customWidth="1"/>
    <col min="6671" max="6671" width="8.75" style="2" bestFit="1" customWidth="1"/>
    <col min="6672" max="6673" width="8.5" style="2" bestFit="1" customWidth="1"/>
    <col min="6674" max="6674" width="14.375" style="2" bestFit="1" customWidth="1"/>
    <col min="6675" max="6675" width="10" style="2" bestFit="1" customWidth="1"/>
    <col min="6676" max="6676" width="6" style="2" customWidth="1"/>
    <col min="6677" max="6677" width="25.25" style="2" bestFit="1" customWidth="1"/>
    <col min="6678" max="6678" width="11" style="2" bestFit="1" customWidth="1"/>
    <col min="6679" max="6680" width="8.25" style="2" bestFit="1" customWidth="1"/>
    <col min="6681" max="6915" width="9" style="2"/>
    <col min="6916" max="6916" width="15.875" style="2" customWidth="1"/>
    <col min="6917" max="6917" width="3.875" style="2" bestFit="1" customWidth="1"/>
    <col min="6918" max="6918" width="38.25" style="2" customWidth="1"/>
    <col min="6919" max="6919" width="13.875" style="2" bestFit="1" customWidth="1"/>
    <col min="6920" max="6920" width="13.875" style="2" customWidth="1"/>
    <col min="6921" max="6921" width="13.125" style="2" bestFit="1" customWidth="1"/>
    <col min="6922" max="6922" width="5.875" style="2" bestFit="1" customWidth="1"/>
    <col min="6923" max="6923" width="12.125" style="2" bestFit="1" customWidth="1"/>
    <col min="6924" max="6924" width="10.5" style="2" bestFit="1" customWidth="1"/>
    <col min="6925" max="6925" width="7" style="2" bestFit="1" customWidth="1"/>
    <col min="6926" max="6926" width="5.875" style="2" bestFit="1" customWidth="1"/>
    <col min="6927" max="6927" width="8.75" style="2" bestFit="1" customWidth="1"/>
    <col min="6928" max="6929" width="8.5" style="2" bestFit="1" customWidth="1"/>
    <col min="6930" max="6930" width="14.375" style="2" bestFit="1" customWidth="1"/>
    <col min="6931" max="6931" width="10" style="2" bestFit="1" customWidth="1"/>
    <col min="6932" max="6932" width="6" style="2" customWidth="1"/>
    <col min="6933" max="6933" width="25.25" style="2" bestFit="1" customWidth="1"/>
    <col min="6934" max="6934" width="11" style="2" bestFit="1" customWidth="1"/>
    <col min="6935" max="6936" width="8.25" style="2" bestFit="1" customWidth="1"/>
    <col min="6937" max="7171" width="9" style="2"/>
    <col min="7172" max="7172" width="15.875" style="2" customWidth="1"/>
    <col min="7173" max="7173" width="3.875" style="2" bestFit="1" customWidth="1"/>
    <col min="7174" max="7174" width="38.25" style="2" customWidth="1"/>
    <col min="7175" max="7175" width="13.875" style="2" bestFit="1" customWidth="1"/>
    <col min="7176" max="7176" width="13.875" style="2" customWidth="1"/>
    <col min="7177" max="7177" width="13.125" style="2" bestFit="1" customWidth="1"/>
    <col min="7178" max="7178" width="5.875" style="2" bestFit="1" customWidth="1"/>
    <col min="7179" max="7179" width="12.125" style="2" bestFit="1" customWidth="1"/>
    <col min="7180" max="7180" width="10.5" style="2" bestFit="1" customWidth="1"/>
    <col min="7181" max="7181" width="7" style="2" bestFit="1" customWidth="1"/>
    <col min="7182" max="7182" width="5.875" style="2" bestFit="1" customWidth="1"/>
    <col min="7183" max="7183" width="8.75" style="2" bestFit="1" customWidth="1"/>
    <col min="7184" max="7185" width="8.5" style="2" bestFit="1" customWidth="1"/>
    <col min="7186" max="7186" width="14.375" style="2" bestFit="1" customWidth="1"/>
    <col min="7187" max="7187" width="10" style="2" bestFit="1" customWidth="1"/>
    <col min="7188" max="7188" width="6" style="2" customWidth="1"/>
    <col min="7189" max="7189" width="25.25" style="2" bestFit="1" customWidth="1"/>
    <col min="7190" max="7190" width="11" style="2" bestFit="1" customWidth="1"/>
    <col min="7191" max="7192" width="8.25" style="2" bestFit="1" customWidth="1"/>
    <col min="7193" max="7427" width="9" style="2"/>
    <col min="7428" max="7428" width="15.875" style="2" customWidth="1"/>
    <col min="7429" max="7429" width="3.875" style="2" bestFit="1" customWidth="1"/>
    <col min="7430" max="7430" width="38.25" style="2" customWidth="1"/>
    <col min="7431" max="7431" width="13.875" style="2" bestFit="1" customWidth="1"/>
    <col min="7432" max="7432" width="13.875" style="2" customWidth="1"/>
    <col min="7433" max="7433" width="13.125" style="2" bestFit="1" customWidth="1"/>
    <col min="7434" max="7434" width="5.875" style="2" bestFit="1" customWidth="1"/>
    <col min="7435" max="7435" width="12.125" style="2" bestFit="1" customWidth="1"/>
    <col min="7436" max="7436" width="10.5" style="2" bestFit="1" customWidth="1"/>
    <col min="7437" max="7437" width="7" style="2" bestFit="1" customWidth="1"/>
    <col min="7438" max="7438" width="5.875" style="2" bestFit="1" customWidth="1"/>
    <col min="7439" max="7439" width="8.75" style="2" bestFit="1" customWidth="1"/>
    <col min="7440" max="7441" width="8.5" style="2" bestFit="1" customWidth="1"/>
    <col min="7442" max="7442" width="14.375" style="2" bestFit="1" customWidth="1"/>
    <col min="7443" max="7443" width="10" style="2" bestFit="1" customWidth="1"/>
    <col min="7444" max="7444" width="6" style="2" customWidth="1"/>
    <col min="7445" max="7445" width="25.25" style="2" bestFit="1" customWidth="1"/>
    <col min="7446" max="7446" width="11" style="2" bestFit="1" customWidth="1"/>
    <col min="7447" max="7448" width="8.25" style="2" bestFit="1" customWidth="1"/>
    <col min="7449" max="7683" width="9" style="2"/>
    <col min="7684" max="7684" width="15.875" style="2" customWidth="1"/>
    <col min="7685" max="7685" width="3.875" style="2" bestFit="1" customWidth="1"/>
    <col min="7686" max="7686" width="38.25" style="2" customWidth="1"/>
    <col min="7687" max="7687" width="13.875" style="2" bestFit="1" customWidth="1"/>
    <col min="7688" max="7688" width="13.875" style="2" customWidth="1"/>
    <col min="7689" max="7689" width="13.125" style="2" bestFit="1" customWidth="1"/>
    <col min="7690" max="7690" width="5.875" style="2" bestFit="1" customWidth="1"/>
    <col min="7691" max="7691" width="12.125" style="2" bestFit="1" customWidth="1"/>
    <col min="7692" max="7692" width="10.5" style="2" bestFit="1" customWidth="1"/>
    <col min="7693" max="7693" width="7" style="2" bestFit="1" customWidth="1"/>
    <col min="7694" max="7694" width="5.875" style="2" bestFit="1" customWidth="1"/>
    <col min="7695" max="7695" width="8.75" style="2" bestFit="1" customWidth="1"/>
    <col min="7696" max="7697" width="8.5" style="2" bestFit="1" customWidth="1"/>
    <col min="7698" max="7698" width="14.375" style="2" bestFit="1" customWidth="1"/>
    <col min="7699" max="7699" width="10" style="2" bestFit="1" customWidth="1"/>
    <col min="7700" max="7700" width="6" style="2" customWidth="1"/>
    <col min="7701" max="7701" width="25.25" style="2" bestFit="1" customWidth="1"/>
    <col min="7702" max="7702" width="11" style="2" bestFit="1" customWidth="1"/>
    <col min="7703" max="7704" width="8.25" style="2" bestFit="1" customWidth="1"/>
    <col min="7705" max="7939" width="9" style="2"/>
    <col min="7940" max="7940" width="15.875" style="2" customWidth="1"/>
    <col min="7941" max="7941" width="3.875" style="2" bestFit="1" customWidth="1"/>
    <col min="7942" max="7942" width="38.25" style="2" customWidth="1"/>
    <col min="7943" max="7943" width="13.875" style="2" bestFit="1" customWidth="1"/>
    <col min="7944" max="7944" width="13.875" style="2" customWidth="1"/>
    <col min="7945" max="7945" width="13.125" style="2" bestFit="1" customWidth="1"/>
    <col min="7946" max="7946" width="5.875" style="2" bestFit="1" customWidth="1"/>
    <col min="7947" max="7947" width="12.125" style="2" bestFit="1" customWidth="1"/>
    <col min="7948" max="7948" width="10.5" style="2" bestFit="1" customWidth="1"/>
    <col min="7949" max="7949" width="7" style="2" bestFit="1" customWidth="1"/>
    <col min="7950" max="7950" width="5.875" style="2" bestFit="1" customWidth="1"/>
    <col min="7951" max="7951" width="8.75" style="2" bestFit="1" customWidth="1"/>
    <col min="7952" max="7953" width="8.5" style="2" bestFit="1" customWidth="1"/>
    <col min="7954" max="7954" width="14.375" style="2" bestFit="1" customWidth="1"/>
    <col min="7955" max="7955" width="10" style="2" bestFit="1" customWidth="1"/>
    <col min="7956" max="7956" width="6" style="2" customWidth="1"/>
    <col min="7957" max="7957" width="25.25" style="2" bestFit="1" customWidth="1"/>
    <col min="7958" max="7958" width="11" style="2" bestFit="1" customWidth="1"/>
    <col min="7959" max="7960" width="8.25" style="2" bestFit="1" customWidth="1"/>
    <col min="7961" max="8195" width="9" style="2"/>
    <col min="8196" max="8196" width="15.875" style="2" customWidth="1"/>
    <col min="8197" max="8197" width="3.875" style="2" bestFit="1" customWidth="1"/>
    <col min="8198" max="8198" width="38.25" style="2" customWidth="1"/>
    <col min="8199" max="8199" width="13.875" style="2" bestFit="1" customWidth="1"/>
    <col min="8200" max="8200" width="13.875" style="2" customWidth="1"/>
    <col min="8201" max="8201" width="13.125" style="2" bestFit="1" customWidth="1"/>
    <col min="8202" max="8202" width="5.875" style="2" bestFit="1" customWidth="1"/>
    <col min="8203" max="8203" width="12.125" style="2" bestFit="1" customWidth="1"/>
    <col min="8204" max="8204" width="10.5" style="2" bestFit="1" customWidth="1"/>
    <col min="8205" max="8205" width="7" style="2" bestFit="1" customWidth="1"/>
    <col min="8206" max="8206" width="5.875" style="2" bestFit="1" customWidth="1"/>
    <col min="8207" max="8207" width="8.75" style="2" bestFit="1" customWidth="1"/>
    <col min="8208" max="8209" width="8.5" style="2" bestFit="1" customWidth="1"/>
    <col min="8210" max="8210" width="14.375" style="2" bestFit="1" customWidth="1"/>
    <col min="8211" max="8211" width="10" style="2" bestFit="1" customWidth="1"/>
    <col min="8212" max="8212" width="6" style="2" customWidth="1"/>
    <col min="8213" max="8213" width="25.25" style="2" bestFit="1" customWidth="1"/>
    <col min="8214" max="8214" width="11" style="2" bestFit="1" customWidth="1"/>
    <col min="8215" max="8216" width="8.25" style="2" bestFit="1" customWidth="1"/>
    <col min="8217" max="8451" width="9" style="2"/>
    <col min="8452" max="8452" width="15.875" style="2" customWidth="1"/>
    <col min="8453" max="8453" width="3.875" style="2" bestFit="1" customWidth="1"/>
    <col min="8454" max="8454" width="38.25" style="2" customWidth="1"/>
    <col min="8455" max="8455" width="13.875" style="2" bestFit="1" customWidth="1"/>
    <col min="8456" max="8456" width="13.875" style="2" customWidth="1"/>
    <col min="8457" max="8457" width="13.125" style="2" bestFit="1" customWidth="1"/>
    <col min="8458" max="8458" width="5.875" style="2" bestFit="1" customWidth="1"/>
    <col min="8459" max="8459" width="12.125" style="2" bestFit="1" customWidth="1"/>
    <col min="8460" max="8460" width="10.5" style="2" bestFit="1" customWidth="1"/>
    <col min="8461" max="8461" width="7" style="2" bestFit="1" customWidth="1"/>
    <col min="8462" max="8462" width="5.875" style="2" bestFit="1" customWidth="1"/>
    <col min="8463" max="8463" width="8.75" style="2" bestFit="1" customWidth="1"/>
    <col min="8464" max="8465" width="8.5" style="2" bestFit="1" customWidth="1"/>
    <col min="8466" max="8466" width="14.375" style="2" bestFit="1" customWidth="1"/>
    <col min="8467" max="8467" width="10" style="2" bestFit="1" customWidth="1"/>
    <col min="8468" max="8468" width="6" style="2" customWidth="1"/>
    <col min="8469" max="8469" width="25.25" style="2" bestFit="1" customWidth="1"/>
    <col min="8470" max="8470" width="11" style="2" bestFit="1" customWidth="1"/>
    <col min="8471" max="8472" width="8.25" style="2" bestFit="1" customWidth="1"/>
    <col min="8473" max="8707" width="9" style="2"/>
    <col min="8708" max="8708" width="15.875" style="2" customWidth="1"/>
    <col min="8709" max="8709" width="3.875" style="2" bestFit="1" customWidth="1"/>
    <col min="8710" max="8710" width="38.25" style="2" customWidth="1"/>
    <col min="8711" max="8711" width="13.875" style="2" bestFit="1" customWidth="1"/>
    <col min="8712" max="8712" width="13.875" style="2" customWidth="1"/>
    <col min="8713" max="8713" width="13.125" style="2" bestFit="1" customWidth="1"/>
    <col min="8714" max="8714" width="5.875" style="2" bestFit="1" customWidth="1"/>
    <col min="8715" max="8715" width="12.125" style="2" bestFit="1" customWidth="1"/>
    <col min="8716" max="8716" width="10.5" style="2" bestFit="1" customWidth="1"/>
    <col min="8717" max="8717" width="7" style="2" bestFit="1" customWidth="1"/>
    <col min="8718" max="8718" width="5.875" style="2" bestFit="1" customWidth="1"/>
    <col min="8719" max="8719" width="8.75" style="2" bestFit="1" customWidth="1"/>
    <col min="8720" max="8721" width="8.5" style="2" bestFit="1" customWidth="1"/>
    <col min="8722" max="8722" width="14.375" style="2" bestFit="1" customWidth="1"/>
    <col min="8723" max="8723" width="10" style="2" bestFit="1" customWidth="1"/>
    <col min="8724" max="8724" width="6" style="2" customWidth="1"/>
    <col min="8725" max="8725" width="25.25" style="2" bestFit="1" customWidth="1"/>
    <col min="8726" max="8726" width="11" style="2" bestFit="1" customWidth="1"/>
    <col min="8727" max="8728" width="8.25" style="2" bestFit="1" customWidth="1"/>
    <col min="8729" max="8963" width="9" style="2"/>
    <col min="8964" max="8964" width="15.875" style="2" customWidth="1"/>
    <col min="8965" max="8965" width="3.875" style="2" bestFit="1" customWidth="1"/>
    <col min="8966" max="8966" width="38.25" style="2" customWidth="1"/>
    <col min="8967" max="8967" width="13.875" style="2" bestFit="1" customWidth="1"/>
    <col min="8968" max="8968" width="13.875" style="2" customWidth="1"/>
    <col min="8969" max="8969" width="13.125" style="2" bestFit="1" customWidth="1"/>
    <col min="8970" max="8970" width="5.875" style="2" bestFit="1" customWidth="1"/>
    <col min="8971" max="8971" width="12.125" style="2" bestFit="1" customWidth="1"/>
    <col min="8972" max="8972" width="10.5" style="2" bestFit="1" customWidth="1"/>
    <col min="8973" max="8973" width="7" style="2" bestFit="1" customWidth="1"/>
    <col min="8974" max="8974" width="5.875" style="2" bestFit="1" customWidth="1"/>
    <col min="8975" max="8975" width="8.75" style="2" bestFit="1" customWidth="1"/>
    <col min="8976" max="8977" width="8.5" style="2" bestFit="1" customWidth="1"/>
    <col min="8978" max="8978" width="14.375" style="2" bestFit="1" customWidth="1"/>
    <col min="8979" max="8979" width="10" style="2" bestFit="1" customWidth="1"/>
    <col min="8980" max="8980" width="6" style="2" customWidth="1"/>
    <col min="8981" max="8981" width="25.25" style="2" bestFit="1" customWidth="1"/>
    <col min="8982" max="8982" width="11" style="2" bestFit="1" customWidth="1"/>
    <col min="8983" max="8984" width="8.25" style="2" bestFit="1" customWidth="1"/>
    <col min="8985" max="9219" width="9" style="2"/>
    <col min="9220" max="9220" width="15.875" style="2" customWidth="1"/>
    <col min="9221" max="9221" width="3.875" style="2" bestFit="1" customWidth="1"/>
    <col min="9222" max="9222" width="38.25" style="2" customWidth="1"/>
    <col min="9223" max="9223" width="13.875" style="2" bestFit="1" customWidth="1"/>
    <col min="9224" max="9224" width="13.875" style="2" customWidth="1"/>
    <col min="9225" max="9225" width="13.125" style="2" bestFit="1" customWidth="1"/>
    <col min="9226" max="9226" width="5.875" style="2" bestFit="1" customWidth="1"/>
    <col min="9227" max="9227" width="12.125" style="2" bestFit="1" customWidth="1"/>
    <col min="9228" max="9228" width="10.5" style="2" bestFit="1" customWidth="1"/>
    <col min="9229" max="9229" width="7" style="2" bestFit="1" customWidth="1"/>
    <col min="9230" max="9230" width="5.875" style="2" bestFit="1" customWidth="1"/>
    <col min="9231" max="9231" width="8.75" style="2" bestFit="1" customWidth="1"/>
    <col min="9232" max="9233" width="8.5" style="2" bestFit="1" customWidth="1"/>
    <col min="9234" max="9234" width="14.375" style="2" bestFit="1" customWidth="1"/>
    <col min="9235" max="9235" width="10" style="2" bestFit="1" customWidth="1"/>
    <col min="9236" max="9236" width="6" style="2" customWidth="1"/>
    <col min="9237" max="9237" width="25.25" style="2" bestFit="1" customWidth="1"/>
    <col min="9238" max="9238" width="11" style="2" bestFit="1" customWidth="1"/>
    <col min="9239" max="9240" width="8.25" style="2" bestFit="1" customWidth="1"/>
    <col min="9241" max="9475" width="9" style="2"/>
    <col min="9476" max="9476" width="15.875" style="2" customWidth="1"/>
    <col min="9477" max="9477" width="3.875" style="2" bestFit="1" customWidth="1"/>
    <col min="9478" max="9478" width="38.25" style="2" customWidth="1"/>
    <col min="9479" max="9479" width="13.875" style="2" bestFit="1" customWidth="1"/>
    <col min="9480" max="9480" width="13.875" style="2" customWidth="1"/>
    <col min="9481" max="9481" width="13.125" style="2" bestFit="1" customWidth="1"/>
    <col min="9482" max="9482" width="5.875" style="2" bestFit="1" customWidth="1"/>
    <col min="9483" max="9483" width="12.125" style="2" bestFit="1" customWidth="1"/>
    <col min="9484" max="9484" width="10.5" style="2" bestFit="1" customWidth="1"/>
    <col min="9485" max="9485" width="7" style="2" bestFit="1" customWidth="1"/>
    <col min="9486" max="9486" width="5.875" style="2" bestFit="1" customWidth="1"/>
    <col min="9487" max="9487" width="8.75" style="2" bestFit="1" customWidth="1"/>
    <col min="9488" max="9489" width="8.5" style="2" bestFit="1" customWidth="1"/>
    <col min="9490" max="9490" width="14.375" style="2" bestFit="1" customWidth="1"/>
    <col min="9491" max="9491" width="10" style="2" bestFit="1" customWidth="1"/>
    <col min="9492" max="9492" width="6" style="2" customWidth="1"/>
    <col min="9493" max="9493" width="25.25" style="2" bestFit="1" customWidth="1"/>
    <col min="9494" max="9494" width="11" style="2" bestFit="1" customWidth="1"/>
    <col min="9495" max="9496" width="8.25" style="2" bestFit="1" customWidth="1"/>
    <col min="9497" max="9731" width="9" style="2"/>
    <col min="9732" max="9732" width="15.875" style="2" customWidth="1"/>
    <col min="9733" max="9733" width="3.875" style="2" bestFit="1" customWidth="1"/>
    <col min="9734" max="9734" width="38.25" style="2" customWidth="1"/>
    <col min="9735" max="9735" width="13.875" style="2" bestFit="1" customWidth="1"/>
    <col min="9736" max="9736" width="13.875" style="2" customWidth="1"/>
    <col min="9737" max="9737" width="13.125" style="2" bestFit="1" customWidth="1"/>
    <col min="9738" max="9738" width="5.875" style="2" bestFit="1" customWidth="1"/>
    <col min="9739" max="9739" width="12.125" style="2" bestFit="1" customWidth="1"/>
    <col min="9740" max="9740" width="10.5" style="2" bestFit="1" customWidth="1"/>
    <col min="9741" max="9741" width="7" style="2" bestFit="1" customWidth="1"/>
    <col min="9742" max="9742" width="5.875" style="2" bestFit="1" customWidth="1"/>
    <col min="9743" max="9743" width="8.75" style="2" bestFit="1" customWidth="1"/>
    <col min="9744" max="9745" width="8.5" style="2" bestFit="1" customWidth="1"/>
    <col min="9746" max="9746" width="14.375" style="2" bestFit="1" customWidth="1"/>
    <col min="9747" max="9747" width="10" style="2" bestFit="1" customWidth="1"/>
    <col min="9748" max="9748" width="6" style="2" customWidth="1"/>
    <col min="9749" max="9749" width="25.25" style="2" bestFit="1" customWidth="1"/>
    <col min="9750" max="9750" width="11" style="2" bestFit="1" customWidth="1"/>
    <col min="9751" max="9752" width="8.25" style="2" bestFit="1" customWidth="1"/>
    <col min="9753" max="9987" width="9" style="2"/>
    <col min="9988" max="9988" width="15.875" style="2" customWidth="1"/>
    <col min="9989" max="9989" width="3.875" style="2" bestFit="1" customWidth="1"/>
    <col min="9990" max="9990" width="38.25" style="2" customWidth="1"/>
    <col min="9991" max="9991" width="13.875" style="2" bestFit="1" customWidth="1"/>
    <col min="9992" max="9992" width="13.875" style="2" customWidth="1"/>
    <col min="9993" max="9993" width="13.125" style="2" bestFit="1" customWidth="1"/>
    <col min="9994" max="9994" width="5.875" style="2" bestFit="1" customWidth="1"/>
    <col min="9995" max="9995" width="12.125" style="2" bestFit="1" customWidth="1"/>
    <col min="9996" max="9996" width="10.5" style="2" bestFit="1" customWidth="1"/>
    <col min="9997" max="9997" width="7" style="2" bestFit="1" customWidth="1"/>
    <col min="9998" max="9998" width="5.875" style="2" bestFit="1" customWidth="1"/>
    <col min="9999" max="9999" width="8.75" style="2" bestFit="1" customWidth="1"/>
    <col min="10000" max="10001" width="8.5" style="2" bestFit="1" customWidth="1"/>
    <col min="10002" max="10002" width="14.375" style="2" bestFit="1" customWidth="1"/>
    <col min="10003" max="10003" width="10" style="2" bestFit="1" customWidth="1"/>
    <col min="10004" max="10004" width="6" style="2" customWidth="1"/>
    <col min="10005" max="10005" width="25.25" style="2" bestFit="1" customWidth="1"/>
    <col min="10006" max="10006" width="11" style="2" bestFit="1" customWidth="1"/>
    <col min="10007" max="10008" width="8.25" style="2" bestFit="1" customWidth="1"/>
    <col min="10009" max="10243" width="9" style="2"/>
    <col min="10244" max="10244" width="15.875" style="2" customWidth="1"/>
    <col min="10245" max="10245" width="3.875" style="2" bestFit="1" customWidth="1"/>
    <col min="10246" max="10246" width="38.25" style="2" customWidth="1"/>
    <col min="10247" max="10247" width="13.875" style="2" bestFit="1" customWidth="1"/>
    <col min="10248" max="10248" width="13.875" style="2" customWidth="1"/>
    <col min="10249" max="10249" width="13.125" style="2" bestFit="1" customWidth="1"/>
    <col min="10250" max="10250" width="5.875" style="2" bestFit="1" customWidth="1"/>
    <col min="10251" max="10251" width="12.125" style="2" bestFit="1" customWidth="1"/>
    <col min="10252" max="10252" width="10.5" style="2" bestFit="1" customWidth="1"/>
    <col min="10253" max="10253" width="7" style="2" bestFit="1" customWidth="1"/>
    <col min="10254" max="10254" width="5.875" style="2" bestFit="1" customWidth="1"/>
    <col min="10255" max="10255" width="8.75" style="2" bestFit="1" customWidth="1"/>
    <col min="10256" max="10257" width="8.5" style="2" bestFit="1" customWidth="1"/>
    <col min="10258" max="10258" width="14.375" style="2" bestFit="1" customWidth="1"/>
    <col min="10259" max="10259" width="10" style="2" bestFit="1" customWidth="1"/>
    <col min="10260" max="10260" width="6" style="2" customWidth="1"/>
    <col min="10261" max="10261" width="25.25" style="2" bestFit="1" customWidth="1"/>
    <col min="10262" max="10262" width="11" style="2" bestFit="1" customWidth="1"/>
    <col min="10263" max="10264" width="8.25" style="2" bestFit="1" customWidth="1"/>
    <col min="10265" max="10499" width="9" style="2"/>
    <col min="10500" max="10500" width="15.875" style="2" customWidth="1"/>
    <col min="10501" max="10501" width="3.875" style="2" bestFit="1" customWidth="1"/>
    <col min="10502" max="10502" width="38.25" style="2" customWidth="1"/>
    <col min="10503" max="10503" width="13.875" style="2" bestFit="1" customWidth="1"/>
    <col min="10504" max="10504" width="13.875" style="2" customWidth="1"/>
    <col min="10505" max="10505" width="13.125" style="2" bestFit="1" customWidth="1"/>
    <col min="10506" max="10506" width="5.875" style="2" bestFit="1" customWidth="1"/>
    <col min="10507" max="10507" width="12.125" style="2" bestFit="1" customWidth="1"/>
    <col min="10508" max="10508" width="10.5" style="2" bestFit="1" customWidth="1"/>
    <col min="10509" max="10509" width="7" style="2" bestFit="1" customWidth="1"/>
    <col min="10510" max="10510" width="5.875" style="2" bestFit="1" customWidth="1"/>
    <col min="10511" max="10511" width="8.75" style="2" bestFit="1" customWidth="1"/>
    <col min="10512" max="10513" width="8.5" style="2" bestFit="1" customWidth="1"/>
    <col min="10514" max="10514" width="14.375" style="2" bestFit="1" customWidth="1"/>
    <col min="10515" max="10515" width="10" style="2" bestFit="1" customWidth="1"/>
    <col min="10516" max="10516" width="6" style="2" customWidth="1"/>
    <col min="10517" max="10517" width="25.25" style="2" bestFit="1" customWidth="1"/>
    <col min="10518" max="10518" width="11" style="2" bestFit="1" customWidth="1"/>
    <col min="10519" max="10520" width="8.25" style="2" bestFit="1" customWidth="1"/>
    <col min="10521" max="10755" width="9" style="2"/>
    <col min="10756" max="10756" width="15.875" style="2" customWidth="1"/>
    <col min="10757" max="10757" width="3.875" style="2" bestFit="1" customWidth="1"/>
    <col min="10758" max="10758" width="38.25" style="2" customWidth="1"/>
    <col min="10759" max="10759" width="13.875" style="2" bestFit="1" customWidth="1"/>
    <col min="10760" max="10760" width="13.875" style="2" customWidth="1"/>
    <col min="10761" max="10761" width="13.125" style="2" bestFit="1" customWidth="1"/>
    <col min="10762" max="10762" width="5.875" style="2" bestFit="1" customWidth="1"/>
    <col min="10763" max="10763" width="12.125" style="2" bestFit="1" customWidth="1"/>
    <col min="10764" max="10764" width="10.5" style="2" bestFit="1" customWidth="1"/>
    <col min="10765" max="10765" width="7" style="2" bestFit="1" customWidth="1"/>
    <col min="10766" max="10766" width="5.875" style="2" bestFit="1" customWidth="1"/>
    <col min="10767" max="10767" width="8.75" style="2" bestFit="1" customWidth="1"/>
    <col min="10768" max="10769" width="8.5" style="2" bestFit="1" customWidth="1"/>
    <col min="10770" max="10770" width="14.375" style="2" bestFit="1" customWidth="1"/>
    <col min="10771" max="10771" width="10" style="2" bestFit="1" customWidth="1"/>
    <col min="10772" max="10772" width="6" style="2" customWidth="1"/>
    <col min="10773" max="10773" width="25.25" style="2" bestFit="1" customWidth="1"/>
    <col min="10774" max="10774" width="11" style="2" bestFit="1" customWidth="1"/>
    <col min="10775" max="10776" width="8.25" style="2" bestFit="1" customWidth="1"/>
    <col min="10777" max="11011" width="9" style="2"/>
    <col min="11012" max="11012" width="15.875" style="2" customWidth="1"/>
    <col min="11013" max="11013" width="3.875" style="2" bestFit="1" customWidth="1"/>
    <col min="11014" max="11014" width="38.25" style="2" customWidth="1"/>
    <col min="11015" max="11015" width="13.875" style="2" bestFit="1" customWidth="1"/>
    <col min="11016" max="11016" width="13.875" style="2" customWidth="1"/>
    <col min="11017" max="11017" width="13.125" style="2" bestFit="1" customWidth="1"/>
    <col min="11018" max="11018" width="5.875" style="2" bestFit="1" customWidth="1"/>
    <col min="11019" max="11019" width="12.125" style="2" bestFit="1" customWidth="1"/>
    <col min="11020" max="11020" width="10.5" style="2" bestFit="1" customWidth="1"/>
    <col min="11021" max="11021" width="7" style="2" bestFit="1" customWidth="1"/>
    <col min="11022" max="11022" width="5.875" style="2" bestFit="1" customWidth="1"/>
    <col min="11023" max="11023" width="8.75" style="2" bestFit="1" customWidth="1"/>
    <col min="11024" max="11025" width="8.5" style="2" bestFit="1" customWidth="1"/>
    <col min="11026" max="11026" width="14.375" style="2" bestFit="1" customWidth="1"/>
    <col min="11027" max="11027" width="10" style="2" bestFit="1" customWidth="1"/>
    <col min="11028" max="11028" width="6" style="2" customWidth="1"/>
    <col min="11029" max="11029" width="25.25" style="2" bestFit="1" customWidth="1"/>
    <col min="11030" max="11030" width="11" style="2" bestFit="1" customWidth="1"/>
    <col min="11031" max="11032" width="8.25" style="2" bestFit="1" customWidth="1"/>
    <col min="11033" max="11267" width="9" style="2"/>
    <col min="11268" max="11268" width="15.875" style="2" customWidth="1"/>
    <col min="11269" max="11269" width="3.875" style="2" bestFit="1" customWidth="1"/>
    <col min="11270" max="11270" width="38.25" style="2" customWidth="1"/>
    <col min="11271" max="11271" width="13.875" style="2" bestFit="1" customWidth="1"/>
    <col min="11272" max="11272" width="13.875" style="2" customWidth="1"/>
    <col min="11273" max="11273" width="13.125" style="2" bestFit="1" customWidth="1"/>
    <col min="11274" max="11274" width="5.875" style="2" bestFit="1" customWidth="1"/>
    <col min="11275" max="11275" width="12.125" style="2" bestFit="1" customWidth="1"/>
    <col min="11276" max="11276" width="10.5" style="2" bestFit="1" customWidth="1"/>
    <col min="11277" max="11277" width="7" style="2" bestFit="1" customWidth="1"/>
    <col min="11278" max="11278" width="5.875" style="2" bestFit="1" customWidth="1"/>
    <col min="11279" max="11279" width="8.75" style="2" bestFit="1" customWidth="1"/>
    <col min="11280" max="11281" width="8.5" style="2" bestFit="1" customWidth="1"/>
    <col min="11282" max="11282" width="14.375" style="2" bestFit="1" customWidth="1"/>
    <col min="11283" max="11283" width="10" style="2" bestFit="1" customWidth="1"/>
    <col min="11284" max="11284" width="6" style="2" customWidth="1"/>
    <col min="11285" max="11285" width="25.25" style="2" bestFit="1" customWidth="1"/>
    <col min="11286" max="11286" width="11" style="2" bestFit="1" customWidth="1"/>
    <col min="11287" max="11288" width="8.25" style="2" bestFit="1" customWidth="1"/>
    <col min="11289" max="11523" width="9" style="2"/>
    <col min="11524" max="11524" width="15.875" style="2" customWidth="1"/>
    <col min="11525" max="11525" width="3.875" style="2" bestFit="1" customWidth="1"/>
    <col min="11526" max="11526" width="38.25" style="2" customWidth="1"/>
    <col min="11527" max="11527" width="13.875" style="2" bestFit="1" customWidth="1"/>
    <col min="11528" max="11528" width="13.875" style="2" customWidth="1"/>
    <col min="11529" max="11529" width="13.125" style="2" bestFit="1" customWidth="1"/>
    <col min="11530" max="11530" width="5.875" style="2" bestFit="1" customWidth="1"/>
    <col min="11531" max="11531" width="12.125" style="2" bestFit="1" customWidth="1"/>
    <col min="11532" max="11532" width="10.5" style="2" bestFit="1" customWidth="1"/>
    <col min="11533" max="11533" width="7" style="2" bestFit="1" customWidth="1"/>
    <col min="11534" max="11534" width="5.875" style="2" bestFit="1" customWidth="1"/>
    <col min="11535" max="11535" width="8.75" style="2" bestFit="1" customWidth="1"/>
    <col min="11536" max="11537" width="8.5" style="2" bestFit="1" customWidth="1"/>
    <col min="11538" max="11538" width="14.375" style="2" bestFit="1" customWidth="1"/>
    <col min="11539" max="11539" width="10" style="2" bestFit="1" customWidth="1"/>
    <col min="11540" max="11540" width="6" style="2" customWidth="1"/>
    <col min="11541" max="11541" width="25.25" style="2" bestFit="1" customWidth="1"/>
    <col min="11542" max="11542" width="11" style="2" bestFit="1" customWidth="1"/>
    <col min="11543" max="11544" width="8.25" style="2" bestFit="1" customWidth="1"/>
    <col min="11545" max="11779" width="9" style="2"/>
    <col min="11780" max="11780" width="15.875" style="2" customWidth="1"/>
    <col min="11781" max="11781" width="3.875" style="2" bestFit="1" customWidth="1"/>
    <col min="11782" max="11782" width="38.25" style="2" customWidth="1"/>
    <col min="11783" max="11783" width="13.875" style="2" bestFit="1" customWidth="1"/>
    <col min="11784" max="11784" width="13.875" style="2" customWidth="1"/>
    <col min="11785" max="11785" width="13.125" style="2" bestFit="1" customWidth="1"/>
    <col min="11786" max="11786" width="5.875" style="2" bestFit="1" customWidth="1"/>
    <col min="11787" max="11787" width="12.125" style="2" bestFit="1" customWidth="1"/>
    <col min="11788" max="11788" width="10.5" style="2" bestFit="1" customWidth="1"/>
    <col min="11789" max="11789" width="7" style="2" bestFit="1" customWidth="1"/>
    <col min="11790" max="11790" width="5.875" style="2" bestFit="1" customWidth="1"/>
    <col min="11791" max="11791" width="8.75" style="2" bestFit="1" customWidth="1"/>
    <col min="11792" max="11793" width="8.5" style="2" bestFit="1" customWidth="1"/>
    <col min="11794" max="11794" width="14.375" style="2" bestFit="1" customWidth="1"/>
    <col min="11795" max="11795" width="10" style="2" bestFit="1" customWidth="1"/>
    <col min="11796" max="11796" width="6" style="2" customWidth="1"/>
    <col min="11797" max="11797" width="25.25" style="2" bestFit="1" customWidth="1"/>
    <col min="11798" max="11798" width="11" style="2" bestFit="1" customWidth="1"/>
    <col min="11799" max="11800" width="8.25" style="2" bestFit="1" customWidth="1"/>
    <col min="11801" max="12035" width="9" style="2"/>
    <col min="12036" max="12036" width="15.875" style="2" customWidth="1"/>
    <col min="12037" max="12037" width="3.875" style="2" bestFit="1" customWidth="1"/>
    <col min="12038" max="12038" width="38.25" style="2" customWidth="1"/>
    <col min="12039" max="12039" width="13.875" style="2" bestFit="1" customWidth="1"/>
    <col min="12040" max="12040" width="13.875" style="2" customWidth="1"/>
    <col min="12041" max="12041" width="13.125" style="2" bestFit="1" customWidth="1"/>
    <col min="12042" max="12042" width="5.875" style="2" bestFit="1" customWidth="1"/>
    <col min="12043" max="12043" width="12.125" style="2" bestFit="1" customWidth="1"/>
    <col min="12044" max="12044" width="10.5" style="2" bestFit="1" customWidth="1"/>
    <col min="12045" max="12045" width="7" style="2" bestFit="1" customWidth="1"/>
    <col min="12046" max="12046" width="5.875" style="2" bestFit="1" customWidth="1"/>
    <col min="12047" max="12047" width="8.75" style="2" bestFit="1" customWidth="1"/>
    <col min="12048" max="12049" width="8.5" style="2" bestFit="1" customWidth="1"/>
    <col min="12050" max="12050" width="14.375" style="2" bestFit="1" customWidth="1"/>
    <col min="12051" max="12051" width="10" style="2" bestFit="1" customWidth="1"/>
    <col min="12052" max="12052" width="6" style="2" customWidth="1"/>
    <col min="12053" max="12053" width="25.25" style="2" bestFit="1" customWidth="1"/>
    <col min="12054" max="12054" width="11" style="2" bestFit="1" customWidth="1"/>
    <col min="12055" max="12056" width="8.25" style="2" bestFit="1" customWidth="1"/>
    <col min="12057" max="12291" width="9" style="2"/>
    <col min="12292" max="12292" width="15.875" style="2" customWidth="1"/>
    <col min="12293" max="12293" width="3.875" style="2" bestFit="1" customWidth="1"/>
    <col min="12294" max="12294" width="38.25" style="2" customWidth="1"/>
    <col min="12295" max="12295" width="13.875" style="2" bestFit="1" customWidth="1"/>
    <col min="12296" max="12296" width="13.875" style="2" customWidth="1"/>
    <col min="12297" max="12297" width="13.125" style="2" bestFit="1" customWidth="1"/>
    <col min="12298" max="12298" width="5.875" style="2" bestFit="1" customWidth="1"/>
    <col min="12299" max="12299" width="12.125" style="2" bestFit="1" customWidth="1"/>
    <col min="12300" max="12300" width="10.5" style="2" bestFit="1" customWidth="1"/>
    <col min="12301" max="12301" width="7" style="2" bestFit="1" customWidth="1"/>
    <col min="12302" max="12302" width="5.875" style="2" bestFit="1" customWidth="1"/>
    <col min="12303" max="12303" width="8.75" style="2" bestFit="1" customWidth="1"/>
    <col min="12304" max="12305" width="8.5" style="2" bestFit="1" customWidth="1"/>
    <col min="12306" max="12306" width="14.375" style="2" bestFit="1" customWidth="1"/>
    <col min="12307" max="12307" width="10" style="2" bestFit="1" customWidth="1"/>
    <col min="12308" max="12308" width="6" style="2" customWidth="1"/>
    <col min="12309" max="12309" width="25.25" style="2" bestFit="1" customWidth="1"/>
    <col min="12310" max="12310" width="11" style="2" bestFit="1" customWidth="1"/>
    <col min="12311" max="12312" width="8.25" style="2" bestFit="1" customWidth="1"/>
    <col min="12313" max="12547" width="9" style="2"/>
    <col min="12548" max="12548" width="15.875" style="2" customWidth="1"/>
    <col min="12549" max="12549" width="3.875" style="2" bestFit="1" customWidth="1"/>
    <col min="12550" max="12550" width="38.25" style="2" customWidth="1"/>
    <col min="12551" max="12551" width="13.875" style="2" bestFit="1" customWidth="1"/>
    <col min="12552" max="12552" width="13.875" style="2" customWidth="1"/>
    <col min="12553" max="12553" width="13.125" style="2" bestFit="1" customWidth="1"/>
    <col min="12554" max="12554" width="5.875" style="2" bestFit="1" customWidth="1"/>
    <col min="12555" max="12555" width="12.125" style="2" bestFit="1" customWidth="1"/>
    <col min="12556" max="12556" width="10.5" style="2" bestFit="1" customWidth="1"/>
    <col min="12557" max="12557" width="7" style="2" bestFit="1" customWidth="1"/>
    <col min="12558" max="12558" width="5.875" style="2" bestFit="1" customWidth="1"/>
    <col min="12559" max="12559" width="8.75" style="2" bestFit="1" customWidth="1"/>
    <col min="12560" max="12561" width="8.5" style="2" bestFit="1" customWidth="1"/>
    <col min="12562" max="12562" width="14.375" style="2" bestFit="1" customWidth="1"/>
    <col min="12563" max="12563" width="10" style="2" bestFit="1" customWidth="1"/>
    <col min="12564" max="12564" width="6" style="2" customWidth="1"/>
    <col min="12565" max="12565" width="25.25" style="2" bestFit="1" customWidth="1"/>
    <col min="12566" max="12566" width="11" style="2" bestFit="1" customWidth="1"/>
    <col min="12567" max="12568" width="8.25" style="2" bestFit="1" customWidth="1"/>
    <col min="12569" max="12803" width="9" style="2"/>
    <col min="12804" max="12804" width="15.875" style="2" customWidth="1"/>
    <col min="12805" max="12805" width="3.875" style="2" bestFit="1" customWidth="1"/>
    <col min="12806" max="12806" width="38.25" style="2" customWidth="1"/>
    <col min="12807" max="12807" width="13.875" style="2" bestFit="1" customWidth="1"/>
    <col min="12808" max="12808" width="13.875" style="2" customWidth="1"/>
    <col min="12809" max="12809" width="13.125" style="2" bestFit="1" customWidth="1"/>
    <col min="12810" max="12810" width="5.875" style="2" bestFit="1" customWidth="1"/>
    <col min="12811" max="12811" width="12.125" style="2" bestFit="1" customWidth="1"/>
    <col min="12812" max="12812" width="10.5" style="2" bestFit="1" customWidth="1"/>
    <col min="12813" max="12813" width="7" style="2" bestFit="1" customWidth="1"/>
    <col min="12814" max="12814" width="5.875" style="2" bestFit="1" customWidth="1"/>
    <col min="12815" max="12815" width="8.75" style="2" bestFit="1" customWidth="1"/>
    <col min="12816" max="12817" width="8.5" style="2" bestFit="1" customWidth="1"/>
    <col min="12818" max="12818" width="14.375" style="2" bestFit="1" customWidth="1"/>
    <col min="12819" max="12819" width="10" style="2" bestFit="1" customWidth="1"/>
    <col min="12820" max="12820" width="6" style="2" customWidth="1"/>
    <col min="12821" max="12821" width="25.25" style="2" bestFit="1" customWidth="1"/>
    <col min="12822" max="12822" width="11" style="2" bestFit="1" customWidth="1"/>
    <col min="12823" max="12824" width="8.25" style="2" bestFit="1" customWidth="1"/>
    <col min="12825" max="13059" width="9" style="2"/>
    <col min="13060" max="13060" width="15.875" style="2" customWidth="1"/>
    <col min="13061" max="13061" width="3.875" style="2" bestFit="1" customWidth="1"/>
    <col min="13062" max="13062" width="38.25" style="2" customWidth="1"/>
    <col min="13063" max="13063" width="13.875" style="2" bestFit="1" customWidth="1"/>
    <col min="13064" max="13064" width="13.875" style="2" customWidth="1"/>
    <col min="13065" max="13065" width="13.125" style="2" bestFit="1" customWidth="1"/>
    <col min="13066" max="13066" width="5.875" style="2" bestFit="1" customWidth="1"/>
    <col min="13067" max="13067" width="12.125" style="2" bestFit="1" customWidth="1"/>
    <col min="13068" max="13068" width="10.5" style="2" bestFit="1" customWidth="1"/>
    <col min="13069" max="13069" width="7" style="2" bestFit="1" customWidth="1"/>
    <col min="13070" max="13070" width="5.875" style="2" bestFit="1" customWidth="1"/>
    <col min="13071" max="13071" width="8.75" style="2" bestFit="1" customWidth="1"/>
    <col min="13072" max="13073" width="8.5" style="2" bestFit="1" customWidth="1"/>
    <col min="13074" max="13074" width="14.375" style="2" bestFit="1" customWidth="1"/>
    <col min="13075" max="13075" width="10" style="2" bestFit="1" customWidth="1"/>
    <col min="13076" max="13076" width="6" style="2" customWidth="1"/>
    <col min="13077" max="13077" width="25.25" style="2" bestFit="1" customWidth="1"/>
    <col min="13078" max="13078" width="11" style="2" bestFit="1" customWidth="1"/>
    <col min="13079" max="13080" width="8.25" style="2" bestFit="1" customWidth="1"/>
    <col min="13081" max="13315" width="9" style="2"/>
    <col min="13316" max="13316" width="15.875" style="2" customWidth="1"/>
    <col min="13317" max="13317" width="3.875" style="2" bestFit="1" customWidth="1"/>
    <col min="13318" max="13318" width="38.25" style="2" customWidth="1"/>
    <col min="13319" max="13319" width="13.875" style="2" bestFit="1" customWidth="1"/>
    <col min="13320" max="13320" width="13.875" style="2" customWidth="1"/>
    <col min="13321" max="13321" width="13.125" style="2" bestFit="1" customWidth="1"/>
    <col min="13322" max="13322" width="5.875" style="2" bestFit="1" customWidth="1"/>
    <col min="13323" max="13323" width="12.125" style="2" bestFit="1" customWidth="1"/>
    <col min="13324" max="13324" width="10.5" style="2" bestFit="1" customWidth="1"/>
    <col min="13325" max="13325" width="7" style="2" bestFit="1" customWidth="1"/>
    <col min="13326" max="13326" width="5.875" style="2" bestFit="1" customWidth="1"/>
    <col min="13327" max="13327" width="8.75" style="2" bestFit="1" customWidth="1"/>
    <col min="13328" max="13329" width="8.5" style="2" bestFit="1" customWidth="1"/>
    <col min="13330" max="13330" width="14.375" style="2" bestFit="1" customWidth="1"/>
    <col min="13331" max="13331" width="10" style="2" bestFit="1" customWidth="1"/>
    <col min="13332" max="13332" width="6" style="2" customWidth="1"/>
    <col min="13333" max="13333" width="25.25" style="2" bestFit="1" customWidth="1"/>
    <col min="13334" max="13334" width="11" style="2" bestFit="1" customWidth="1"/>
    <col min="13335" max="13336" width="8.25" style="2" bestFit="1" customWidth="1"/>
    <col min="13337" max="13571" width="9" style="2"/>
    <col min="13572" max="13572" width="15.875" style="2" customWidth="1"/>
    <col min="13573" max="13573" width="3.875" style="2" bestFit="1" customWidth="1"/>
    <col min="13574" max="13574" width="38.25" style="2" customWidth="1"/>
    <col min="13575" max="13575" width="13.875" style="2" bestFit="1" customWidth="1"/>
    <col min="13576" max="13576" width="13.875" style="2" customWidth="1"/>
    <col min="13577" max="13577" width="13.125" style="2" bestFit="1" customWidth="1"/>
    <col min="13578" max="13578" width="5.875" style="2" bestFit="1" customWidth="1"/>
    <col min="13579" max="13579" width="12.125" style="2" bestFit="1" customWidth="1"/>
    <col min="13580" max="13580" width="10.5" style="2" bestFit="1" customWidth="1"/>
    <col min="13581" max="13581" width="7" style="2" bestFit="1" customWidth="1"/>
    <col min="13582" max="13582" width="5.875" style="2" bestFit="1" customWidth="1"/>
    <col min="13583" max="13583" width="8.75" style="2" bestFit="1" customWidth="1"/>
    <col min="13584" max="13585" width="8.5" style="2" bestFit="1" customWidth="1"/>
    <col min="13586" max="13586" width="14.375" style="2" bestFit="1" customWidth="1"/>
    <col min="13587" max="13587" width="10" style="2" bestFit="1" customWidth="1"/>
    <col min="13588" max="13588" width="6" style="2" customWidth="1"/>
    <col min="13589" max="13589" width="25.25" style="2" bestFit="1" customWidth="1"/>
    <col min="13590" max="13590" width="11" style="2" bestFit="1" customWidth="1"/>
    <col min="13591" max="13592" width="8.25" style="2" bestFit="1" customWidth="1"/>
    <col min="13593" max="13827" width="9" style="2"/>
    <col min="13828" max="13828" width="15.875" style="2" customWidth="1"/>
    <col min="13829" max="13829" width="3.875" style="2" bestFit="1" customWidth="1"/>
    <col min="13830" max="13830" width="38.25" style="2" customWidth="1"/>
    <col min="13831" max="13831" width="13.875" style="2" bestFit="1" customWidth="1"/>
    <col min="13832" max="13832" width="13.875" style="2" customWidth="1"/>
    <col min="13833" max="13833" width="13.125" style="2" bestFit="1" customWidth="1"/>
    <col min="13834" max="13834" width="5.875" style="2" bestFit="1" customWidth="1"/>
    <col min="13835" max="13835" width="12.125" style="2" bestFit="1" customWidth="1"/>
    <col min="13836" max="13836" width="10.5" style="2" bestFit="1" customWidth="1"/>
    <col min="13837" max="13837" width="7" style="2" bestFit="1" customWidth="1"/>
    <col min="13838" max="13838" width="5.875" style="2" bestFit="1" customWidth="1"/>
    <col min="13839" max="13839" width="8.75" style="2" bestFit="1" customWidth="1"/>
    <col min="13840" max="13841" width="8.5" style="2" bestFit="1" customWidth="1"/>
    <col min="13842" max="13842" width="14.375" style="2" bestFit="1" customWidth="1"/>
    <col min="13843" max="13843" width="10" style="2" bestFit="1" customWidth="1"/>
    <col min="13844" max="13844" width="6" style="2" customWidth="1"/>
    <col min="13845" max="13845" width="25.25" style="2" bestFit="1" customWidth="1"/>
    <col min="13846" max="13846" width="11" style="2" bestFit="1" customWidth="1"/>
    <col min="13847" max="13848" width="8.25" style="2" bestFit="1" customWidth="1"/>
    <col min="13849" max="14083" width="9" style="2"/>
    <col min="14084" max="14084" width="15.875" style="2" customWidth="1"/>
    <col min="14085" max="14085" width="3.875" style="2" bestFit="1" customWidth="1"/>
    <col min="14086" max="14086" width="38.25" style="2" customWidth="1"/>
    <col min="14087" max="14087" width="13.875" style="2" bestFit="1" customWidth="1"/>
    <col min="14088" max="14088" width="13.875" style="2" customWidth="1"/>
    <col min="14089" max="14089" width="13.125" style="2" bestFit="1" customWidth="1"/>
    <col min="14090" max="14090" width="5.875" style="2" bestFit="1" customWidth="1"/>
    <col min="14091" max="14091" width="12.125" style="2" bestFit="1" customWidth="1"/>
    <col min="14092" max="14092" width="10.5" style="2" bestFit="1" customWidth="1"/>
    <col min="14093" max="14093" width="7" style="2" bestFit="1" customWidth="1"/>
    <col min="14094" max="14094" width="5.875" style="2" bestFit="1" customWidth="1"/>
    <col min="14095" max="14095" width="8.75" style="2" bestFit="1" customWidth="1"/>
    <col min="14096" max="14097" width="8.5" style="2" bestFit="1" customWidth="1"/>
    <col min="14098" max="14098" width="14.375" style="2" bestFit="1" customWidth="1"/>
    <col min="14099" max="14099" width="10" style="2" bestFit="1" customWidth="1"/>
    <col min="14100" max="14100" width="6" style="2" customWidth="1"/>
    <col min="14101" max="14101" width="25.25" style="2" bestFit="1" customWidth="1"/>
    <col min="14102" max="14102" width="11" style="2" bestFit="1" customWidth="1"/>
    <col min="14103" max="14104" width="8.25" style="2" bestFit="1" customWidth="1"/>
    <col min="14105" max="14339" width="9" style="2"/>
    <col min="14340" max="14340" width="15.875" style="2" customWidth="1"/>
    <col min="14341" max="14341" width="3.875" style="2" bestFit="1" customWidth="1"/>
    <col min="14342" max="14342" width="38.25" style="2" customWidth="1"/>
    <col min="14343" max="14343" width="13.875" style="2" bestFit="1" customWidth="1"/>
    <col min="14344" max="14344" width="13.875" style="2" customWidth="1"/>
    <col min="14345" max="14345" width="13.125" style="2" bestFit="1" customWidth="1"/>
    <col min="14346" max="14346" width="5.875" style="2" bestFit="1" customWidth="1"/>
    <col min="14347" max="14347" width="12.125" style="2" bestFit="1" customWidth="1"/>
    <col min="14348" max="14348" width="10.5" style="2" bestFit="1" customWidth="1"/>
    <col min="14349" max="14349" width="7" style="2" bestFit="1" customWidth="1"/>
    <col min="14350" max="14350" width="5.875" style="2" bestFit="1" customWidth="1"/>
    <col min="14351" max="14351" width="8.75" style="2" bestFit="1" customWidth="1"/>
    <col min="14352" max="14353" width="8.5" style="2" bestFit="1" customWidth="1"/>
    <col min="14354" max="14354" width="14.375" style="2" bestFit="1" customWidth="1"/>
    <col min="14355" max="14355" width="10" style="2" bestFit="1" customWidth="1"/>
    <col min="14356" max="14356" width="6" style="2" customWidth="1"/>
    <col min="14357" max="14357" width="25.25" style="2" bestFit="1" customWidth="1"/>
    <col min="14358" max="14358" width="11" style="2" bestFit="1" customWidth="1"/>
    <col min="14359" max="14360" width="8.25" style="2" bestFit="1" customWidth="1"/>
    <col min="14361" max="14595" width="9" style="2"/>
    <col min="14596" max="14596" width="15.875" style="2" customWidth="1"/>
    <col min="14597" max="14597" width="3.875" style="2" bestFit="1" customWidth="1"/>
    <col min="14598" max="14598" width="38.25" style="2" customWidth="1"/>
    <col min="14599" max="14599" width="13.875" style="2" bestFit="1" customWidth="1"/>
    <col min="14600" max="14600" width="13.875" style="2" customWidth="1"/>
    <col min="14601" max="14601" width="13.125" style="2" bestFit="1" customWidth="1"/>
    <col min="14602" max="14602" width="5.875" style="2" bestFit="1" customWidth="1"/>
    <col min="14603" max="14603" width="12.125" style="2" bestFit="1" customWidth="1"/>
    <col min="14604" max="14604" width="10.5" style="2" bestFit="1" customWidth="1"/>
    <col min="14605" max="14605" width="7" style="2" bestFit="1" customWidth="1"/>
    <col min="14606" max="14606" width="5.875" style="2" bestFit="1" customWidth="1"/>
    <col min="14607" max="14607" width="8.75" style="2" bestFit="1" customWidth="1"/>
    <col min="14608" max="14609" width="8.5" style="2" bestFit="1" customWidth="1"/>
    <col min="14610" max="14610" width="14.375" style="2" bestFit="1" customWidth="1"/>
    <col min="14611" max="14611" width="10" style="2" bestFit="1" customWidth="1"/>
    <col min="14612" max="14612" width="6" style="2" customWidth="1"/>
    <col min="14613" max="14613" width="25.25" style="2" bestFit="1" customWidth="1"/>
    <col min="14614" max="14614" width="11" style="2" bestFit="1" customWidth="1"/>
    <col min="14615" max="14616" width="8.25" style="2" bestFit="1" customWidth="1"/>
    <col min="14617" max="14851" width="9" style="2"/>
    <col min="14852" max="14852" width="15.875" style="2" customWidth="1"/>
    <col min="14853" max="14853" width="3.875" style="2" bestFit="1" customWidth="1"/>
    <col min="14854" max="14854" width="38.25" style="2" customWidth="1"/>
    <col min="14855" max="14855" width="13.875" style="2" bestFit="1" customWidth="1"/>
    <col min="14856" max="14856" width="13.875" style="2" customWidth="1"/>
    <col min="14857" max="14857" width="13.125" style="2" bestFit="1" customWidth="1"/>
    <col min="14858" max="14858" width="5.875" style="2" bestFit="1" customWidth="1"/>
    <col min="14859" max="14859" width="12.125" style="2" bestFit="1" customWidth="1"/>
    <col min="14860" max="14860" width="10.5" style="2" bestFit="1" customWidth="1"/>
    <col min="14861" max="14861" width="7" style="2" bestFit="1" customWidth="1"/>
    <col min="14862" max="14862" width="5.875" style="2" bestFit="1" customWidth="1"/>
    <col min="14863" max="14863" width="8.75" style="2" bestFit="1" customWidth="1"/>
    <col min="14864" max="14865" width="8.5" style="2" bestFit="1" customWidth="1"/>
    <col min="14866" max="14866" width="14.375" style="2" bestFit="1" customWidth="1"/>
    <col min="14867" max="14867" width="10" style="2" bestFit="1" customWidth="1"/>
    <col min="14868" max="14868" width="6" style="2" customWidth="1"/>
    <col min="14869" max="14869" width="25.25" style="2" bestFit="1" customWidth="1"/>
    <col min="14870" max="14870" width="11" style="2" bestFit="1" customWidth="1"/>
    <col min="14871" max="14872" width="8.25" style="2" bestFit="1" customWidth="1"/>
    <col min="14873" max="15107" width="9" style="2"/>
    <col min="15108" max="15108" width="15.875" style="2" customWidth="1"/>
    <col min="15109" max="15109" width="3.875" style="2" bestFit="1" customWidth="1"/>
    <col min="15110" max="15110" width="38.25" style="2" customWidth="1"/>
    <col min="15111" max="15111" width="13.875" style="2" bestFit="1" customWidth="1"/>
    <col min="15112" max="15112" width="13.875" style="2" customWidth="1"/>
    <col min="15113" max="15113" width="13.125" style="2" bestFit="1" customWidth="1"/>
    <col min="15114" max="15114" width="5.875" style="2" bestFit="1" customWidth="1"/>
    <col min="15115" max="15115" width="12.125" style="2" bestFit="1" customWidth="1"/>
    <col min="15116" max="15116" width="10.5" style="2" bestFit="1" customWidth="1"/>
    <col min="15117" max="15117" width="7" style="2" bestFit="1" customWidth="1"/>
    <col min="15118" max="15118" width="5.875" style="2" bestFit="1" customWidth="1"/>
    <col min="15119" max="15119" width="8.75" style="2" bestFit="1" customWidth="1"/>
    <col min="15120" max="15121" width="8.5" style="2" bestFit="1" customWidth="1"/>
    <col min="15122" max="15122" width="14.375" style="2" bestFit="1" customWidth="1"/>
    <col min="15123" max="15123" width="10" style="2" bestFit="1" customWidth="1"/>
    <col min="15124" max="15124" width="6" style="2" customWidth="1"/>
    <col min="15125" max="15125" width="25.25" style="2" bestFit="1" customWidth="1"/>
    <col min="15126" max="15126" width="11" style="2" bestFit="1" customWidth="1"/>
    <col min="15127" max="15128" width="8.25" style="2" bestFit="1" customWidth="1"/>
    <col min="15129" max="15363" width="9" style="2"/>
    <col min="15364" max="15364" width="15.875" style="2" customWidth="1"/>
    <col min="15365" max="15365" width="3.875" style="2" bestFit="1" customWidth="1"/>
    <col min="15366" max="15366" width="38.25" style="2" customWidth="1"/>
    <col min="15367" max="15367" width="13.875" style="2" bestFit="1" customWidth="1"/>
    <col min="15368" max="15368" width="13.875" style="2" customWidth="1"/>
    <col min="15369" max="15369" width="13.125" style="2" bestFit="1" customWidth="1"/>
    <col min="15370" max="15370" width="5.875" style="2" bestFit="1" customWidth="1"/>
    <col min="15371" max="15371" width="12.125" style="2" bestFit="1" customWidth="1"/>
    <col min="15372" max="15372" width="10.5" style="2" bestFit="1" customWidth="1"/>
    <col min="15373" max="15373" width="7" style="2" bestFit="1" customWidth="1"/>
    <col min="15374" max="15374" width="5.875" style="2" bestFit="1" customWidth="1"/>
    <col min="15375" max="15375" width="8.75" style="2" bestFit="1" customWidth="1"/>
    <col min="15376" max="15377" width="8.5" style="2" bestFit="1" customWidth="1"/>
    <col min="15378" max="15378" width="14.375" style="2" bestFit="1" customWidth="1"/>
    <col min="15379" max="15379" width="10" style="2" bestFit="1" customWidth="1"/>
    <col min="15380" max="15380" width="6" style="2" customWidth="1"/>
    <col min="15381" max="15381" width="25.25" style="2" bestFit="1" customWidth="1"/>
    <col min="15382" max="15382" width="11" style="2" bestFit="1" customWidth="1"/>
    <col min="15383" max="15384" width="8.25" style="2" bestFit="1" customWidth="1"/>
    <col min="15385" max="15619" width="9" style="2"/>
    <col min="15620" max="15620" width="15.875" style="2" customWidth="1"/>
    <col min="15621" max="15621" width="3.875" style="2" bestFit="1" customWidth="1"/>
    <col min="15622" max="15622" width="38.25" style="2" customWidth="1"/>
    <col min="15623" max="15623" width="13.875" style="2" bestFit="1" customWidth="1"/>
    <col min="15624" max="15624" width="13.875" style="2" customWidth="1"/>
    <col min="15625" max="15625" width="13.125" style="2" bestFit="1" customWidth="1"/>
    <col min="15626" max="15626" width="5.875" style="2" bestFit="1" customWidth="1"/>
    <col min="15627" max="15627" width="12.125" style="2" bestFit="1" customWidth="1"/>
    <col min="15628" max="15628" width="10.5" style="2" bestFit="1" customWidth="1"/>
    <col min="15629" max="15629" width="7" style="2" bestFit="1" customWidth="1"/>
    <col min="15630" max="15630" width="5.875" style="2" bestFit="1" customWidth="1"/>
    <col min="15631" max="15631" width="8.75" style="2" bestFit="1" customWidth="1"/>
    <col min="15632" max="15633" width="8.5" style="2" bestFit="1" customWidth="1"/>
    <col min="15634" max="15634" width="14.375" style="2" bestFit="1" customWidth="1"/>
    <col min="15635" max="15635" width="10" style="2" bestFit="1" customWidth="1"/>
    <col min="15636" max="15636" width="6" style="2" customWidth="1"/>
    <col min="15637" max="15637" width="25.25" style="2" bestFit="1" customWidth="1"/>
    <col min="15638" max="15638" width="11" style="2" bestFit="1" customWidth="1"/>
    <col min="15639" max="15640" width="8.25" style="2" bestFit="1" customWidth="1"/>
    <col min="15641" max="15875" width="9" style="2"/>
    <col min="15876" max="15876" width="15.875" style="2" customWidth="1"/>
    <col min="15877" max="15877" width="3.875" style="2" bestFit="1" customWidth="1"/>
    <col min="15878" max="15878" width="38.25" style="2" customWidth="1"/>
    <col min="15879" max="15879" width="13.875" style="2" bestFit="1" customWidth="1"/>
    <col min="15880" max="15880" width="13.875" style="2" customWidth="1"/>
    <col min="15881" max="15881" width="13.125" style="2" bestFit="1" customWidth="1"/>
    <col min="15882" max="15882" width="5.875" style="2" bestFit="1" customWidth="1"/>
    <col min="15883" max="15883" width="12.125" style="2" bestFit="1" customWidth="1"/>
    <col min="15884" max="15884" width="10.5" style="2" bestFit="1" customWidth="1"/>
    <col min="15885" max="15885" width="7" style="2" bestFit="1" customWidth="1"/>
    <col min="15886" max="15886" width="5.875" style="2" bestFit="1" customWidth="1"/>
    <col min="15887" max="15887" width="8.75" style="2" bestFit="1" customWidth="1"/>
    <col min="15888" max="15889" width="8.5" style="2" bestFit="1" customWidth="1"/>
    <col min="15890" max="15890" width="14.375" style="2" bestFit="1" customWidth="1"/>
    <col min="15891" max="15891" width="10" style="2" bestFit="1" customWidth="1"/>
    <col min="15892" max="15892" width="6" style="2" customWidth="1"/>
    <col min="15893" max="15893" width="25.25" style="2" bestFit="1" customWidth="1"/>
    <col min="15894" max="15894" width="11" style="2" bestFit="1" customWidth="1"/>
    <col min="15895" max="15896" width="8.25" style="2" bestFit="1" customWidth="1"/>
    <col min="15897" max="16131" width="9" style="2"/>
    <col min="16132" max="16132" width="15.875" style="2" customWidth="1"/>
    <col min="16133" max="16133" width="3.875" style="2" bestFit="1" customWidth="1"/>
    <col min="16134" max="16134" width="38.25" style="2" customWidth="1"/>
    <col min="16135" max="16135" width="13.875" style="2" bestFit="1" customWidth="1"/>
    <col min="16136" max="16136" width="13.875" style="2" customWidth="1"/>
    <col min="16137" max="16137" width="13.125" style="2" bestFit="1" customWidth="1"/>
    <col min="16138" max="16138" width="5.875" style="2" bestFit="1" customWidth="1"/>
    <col min="16139" max="16139" width="12.125" style="2" bestFit="1" customWidth="1"/>
    <col min="16140" max="16140" width="10.5" style="2" bestFit="1" customWidth="1"/>
    <col min="16141" max="16141" width="7" style="2" bestFit="1" customWidth="1"/>
    <col min="16142" max="16142" width="5.875" style="2" bestFit="1" customWidth="1"/>
    <col min="16143" max="16143" width="8.75" style="2" bestFit="1" customWidth="1"/>
    <col min="16144" max="16145" width="8.5" style="2" bestFit="1" customWidth="1"/>
    <col min="16146" max="16146" width="14.375" style="2" bestFit="1" customWidth="1"/>
    <col min="16147" max="16147" width="10" style="2" bestFit="1" customWidth="1"/>
    <col min="16148" max="16148" width="6" style="2" customWidth="1"/>
    <col min="16149" max="16149" width="25.25" style="2" bestFit="1" customWidth="1"/>
    <col min="16150" max="16150" width="11" style="2" bestFit="1" customWidth="1"/>
    <col min="16151" max="16152" width="8.25" style="2" bestFit="1" customWidth="1"/>
    <col min="16153" max="16384" width="9" style="2"/>
  </cols>
  <sheetData>
    <row r="1" spans="1:33" ht="21.75" customHeight="1">
      <c r="A1" s="1"/>
      <c r="B1" s="1"/>
      <c r="R1" s="4"/>
    </row>
    <row r="2" spans="1:33" ht="1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145" t="s">
        <v>1</v>
      </c>
      <c r="S2" s="146"/>
      <c r="T2" s="8"/>
      <c r="U2" s="8"/>
      <c r="V2" s="8"/>
      <c r="W2" s="8"/>
      <c r="X2" s="8"/>
    </row>
    <row r="3" spans="1:33" ht="23.25" customHeight="1">
      <c r="A3" s="9" t="s">
        <v>2</v>
      </c>
      <c r="B3" s="10"/>
      <c r="E3" s="5"/>
      <c r="J3" s="7"/>
      <c r="R3" s="11"/>
      <c r="S3" s="147" t="s">
        <v>3</v>
      </c>
      <c r="T3" s="147"/>
      <c r="U3" s="147"/>
      <c r="V3" s="147"/>
      <c r="W3" s="147"/>
      <c r="X3" s="147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4.25" customHeight="1" thickBot="1">
      <c r="A4" s="106" t="s">
        <v>7</v>
      </c>
      <c r="B4" s="148" t="s">
        <v>8</v>
      </c>
      <c r="C4" s="149"/>
      <c r="D4" s="138"/>
      <c r="E4" s="155"/>
      <c r="F4" s="148" t="s">
        <v>9</v>
      </c>
      <c r="G4" s="157"/>
      <c r="H4" s="110" t="s">
        <v>10</v>
      </c>
      <c r="I4" s="110" t="s">
        <v>11</v>
      </c>
      <c r="J4" s="159" t="s">
        <v>12</v>
      </c>
      <c r="K4" s="137" t="s">
        <v>13</v>
      </c>
      <c r="L4" s="138"/>
      <c r="M4" s="138"/>
      <c r="N4" s="139"/>
      <c r="O4" s="20"/>
      <c r="P4" s="20"/>
      <c r="Q4" s="140"/>
      <c r="R4" s="141"/>
      <c r="S4" s="142"/>
      <c r="T4" s="24"/>
      <c r="U4" s="143" t="s">
        <v>14</v>
      </c>
      <c r="V4" s="143" t="s">
        <v>15</v>
      </c>
      <c r="W4" s="132" t="s">
        <v>16</v>
      </c>
      <c r="X4" s="132"/>
      <c r="Z4" s="133" t="s">
        <v>17</v>
      </c>
      <c r="AA4" s="133" t="s">
        <v>18</v>
      </c>
      <c r="AB4" s="110" t="s">
        <v>19</v>
      </c>
      <c r="AC4" s="80" t="s">
        <v>20</v>
      </c>
      <c r="AD4" s="80" t="s">
        <v>21</v>
      </c>
      <c r="AE4" s="110" t="s">
        <v>19</v>
      </c>
      <c r="AF4" s="80" t="s">
        <v>20</v>
      </c>
      <c r="AG4" s="80" t="s">
        <v>22</v>
      </c>
    </row>
    <row r="5" spans="1:33">
      <c r="A5" s="107"/>
      <c r="B5" s="150"/>
      <c r="C5" s="151"/>
      <c r="D5" s="154"/>
      <c r="E5" s="156"/>
      <c r="F5" s="152"/>
      <c r="G5" s="158"/>
      <c r="H5" s="107"/>
      <c r="I5" s="107"/>
      <c r="J5" s="150"/>
      <c r="K5" s="118" t="s">
        <v>23</v>
      </c>
      <c r="L5" s="121" t="s">
        <v>24</v>
      </c>
      <c r="M5" s="124" t="s">
        <v>25</v>
      </c>
      <c r="N5" s="125" t="s">
        <v>26</v>
      </c>
      <c r="O5" s="128" t="s">
        <v>27</v>
      </c>
      <c r="P5" s="28" t="s">
        <v>28</v>
      </c>
      <c r="Q5" s="129" t="s">
        <v>29</v>
      </c>
      <c r="R5" s="130"/>
      <c r="S5" s="131"/>
      <c r="T5" s="29" t="s">
        <v>30</v>
      </c>
      <c r="U5" s="144"/>
      <c r="V5" s="144"/>
      <c r="W5" s="132" t="s">
        <v>20</v>
      </c>
      <c r="X5" s="132" t="s">
        <v>21</v>
      </c>
      <c r="Z5" s="133"/>
      <c r="AA5" s="133"/>
      <c r="AB5" s="135"/>
      <c r="AC5" s="81"/>
      <c r="AD5" s="81"/>
      <c r="AE5" s="135"/>
      <c r="AF5" s="81"/>
      <c r="AG5" s="81"/>
    </row>
    <row r="6" spans="1:33">
      <c r="A6" s="107"/>
      <c r="B6" s="150"/>
      <c r="C6" s="151"/>
      <c r="D6" s="106" t="s">
        <v>31</v>
      </c>
      <c r="E6" s="109" t="s">
        <v>32</v>
      </c>
      <c r="F6" s="106" t="s">
        <v>31</v>
      </c>
      <c r="G6" s="110" t="s">
        <v>33</v>
      </c>
      <c r="H6" s="107"/>
      <c r="I6" s="107"/>
      <c r="J6" s="150"/>
      <c r="K6" s="119"/>
      <c r="L6" s="122"/>
      <c r="M6" s="119"/>
      <c r="N6" s="126"/>
      <c r="O6" s="126"/>
      <c r="P6" s="31" t="s">
        <v>34</v>
      </c>
      <c r="Q6" s="31" t="s">
        <v>35</v>
      </c>
      <c r="R6" s="31"/>
      <c r="S6" s="31"/>
      <c r="T6" s="32" t="s">
        <v>36</v>
      </c>
      <c r="U6" s="144"/>
      <c r="V6" s="144"/>
      <c r="W6" s="132"/>
      <c r="X6" s="132"/>
      <c r="Z6" s="133"/>
      <c r="AA6" s="133"/>
      <c r="AB6" s="135"/>
      <c r="AC6" s="81"/>
      <c r="AD6" s="81"/>
      <c r="AE6" s="135"/>
      <c r="AF6" s="81"/>
      <c r="AG6" s="81"/>
    </row>
    <row r="7" spans="1:33" ht="11.25" customHeight="1">
      <c r="A7" s="107"/>
      <c r="B7" s="150"/>
      <c r="C7" s="151"/>
      <c r="D7" s="107"/>
      <c r="E7" s="107"/>
      <c r="F7" s="107"/>
      <c r="G7" s="107"/>
      <c r="H7" s="107"/>
      <c r="I7" s="107"/>
      <c r="J7" s="150"/>
      <c r="K7" s="119"/>
      <c r="L7" s="122"/>
      <c r="M7" s="119"/>
      <c r="N7" s="126"/>
      <c r="O7" s="126"/>
      <c r="P7" s="31" t="s">
        <v>37</v>
      </c>
      <c r="Q7" s="31" t="s">
        <v>38</v>
      </c>
      <c r="R7" s="31" t="s">
        <v>39</v>
      </c>
      <c r="S7" s="31" t="s">
        <v>40</v>
      </c>
      <c r="T7" s="32" t="s">
        <v>41</v>
      </c>
      <c r="U7" s="144"/>
      <c r="V7" s="144"/>
      <c r="W7" s="132"/>
      <c r="X7" s="132"/>
      <c r="Z7" s="133"/>
      <c r="AA7" s="133"/>
      <c r="AB7" s="135"/>
      <c r="AC7" s="81"/>
      <c r="AD7" s="81"/>
      <c r="AE7" s="135"/>
      <c r="AF7" s="81"/>
      <c r="AG7" s="81"/>
    </row>
    <row r="8" spans="1:33">
      <c r="A8" s="108"/>
      <c r="B8" s="152"/>
      <c r="C8" s="153"/>
      <c r="D8" s="108"/>
      <c r="E8" s="108"/>
      <c r="F8" s="108"/>
      <c r="G8" s="108"/>
      <c r="H8" s="108"/>
      <c r="I8" s="108"/>
      <c r="J8" s="152"/>
      <c r="K8" s="120"/>
      <c r="L8" s="123"/>
      <c r="M8" s="120"/>
      <c r="N8" s="127"/>
      <c r="O8" s="127"/>
      <c r="P8" s="37" t="s">
        <v>42</v>
      </c>
      <c r="Q8" s="37" t="s">
        <v>43</v>
      </c>
      <c r="R8" s="37" t="s">
        <v>44</v>
      </c>
      <c r="S8" s="38"/>
      <c r="T8" s="39" t="s">
        <v>45</v>
      </c>
      <c r="U8" s="144"/>
      <c r="V8" s="144"/>
      <c r="W8" s="132"/>
      <c r="X8" s="132"/>
      <c r="Z8" s="134"/>
      <c r="AA8" s="134"/>
      <c r="AB8" s="136"/>
      <c r="AC8" s="82"/>
      <c r="AD8" s="82"/>
      <c r="AE8" s="136"/>
      <c r="AF8" s="82"/>
      <c r="AG8" s="82"/>
    </row>
    <row r="9" spans="1:33" ht="36" customHeight="1">
      <c r="A9" s="111" t="s">
        <v>46</v>
      </c>
      <c r="B9" s="114" t="s">
        <v>47</v>
      </c>
      <c r="C9" s="115"/>
      <c r="D9" s="85" t="s">
        <v>48</v>
      </c>
      <c r="E9" s="41" t="s">
        <v>49</v>
      </c>
      <c r="F9" s="85">
        <v>46335975</v>
      </c>
      <c r="G9" s="85">
        <v>2142</v>
      </c>
      <c r="H9" s="85" t="s">
        <v>50</v>
      </c>
      <c r="I9" s="41" t="str">
        <f>IF(Z9="","",(IF(AA9-Z9&gt;0,CONCATENATE(TEXT(Z9,"#,##0"),"~",TEXT(AA9,"#,##0")),TEXT(Z9,"#,##0"))))</f>
        <v>1,640</v>
      </c>
      <c r="J9" s="94">
        <v>5</v>
      </c>
      <c r="K9" s="42">
        <v>17.2</v>
      </c>
      <c r="L9" s="43">
        <f>IF(K9&gt;0,1/K9*37.7*68.6,"")</f>
        <v>150.36162790697676</v>
      </c>
      <c r="M9" s="44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45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46" t="str">
        <f>IF(Z9="","",IF(AE9="",TEXT(AB9,"#,##0.0"),(IF(AB9-AE9&gt;0,CONCATENATE(TEXT(AE9,"#,##0.0"),"~",TEXT(AB9,"#,##0.0")),TEXT(AB9,"#,##0.0")))))</f>
        <v>24.9</v>
      </c>
      <c r="P9" s="47" t="s">
        <v>51</v>
      </c>
      <c r="Q9" s="48" t="s">
        <v>52</v>
      </c>
      <c r="R9" s="49" t="s">
        <v>53</v>
      </c>
      <c r="S9" s="50"/>
      <c r="T9" s="49"/>
      <c r="U9" s="51">
        <f>IFERROR(IF(K9&lt;M9,"",(ROUNDDOWN(K9/M9*100,0))),"")</f>
        <v>117</v>
      </c>
      <c r="V9" s="52" t="str">
        <f>IFERROR(IF(K9&lt;N9,"",(ROUNDDOWN(K9/N9*100,0))),"")</f>
        <v/>
      </c>
      <c r="W9" s="52">
        <f>IF(AC9&lt;55,"",IF(AA9="",AC9,IF(AF9-AC9&gt;0,CONCATENATE(AC9,"~",AF9),AC9)))</f>
        <v>69</v>
      </c>
      <c r="X9" s="53" t="str">
        <f>IF(AC9&lt;55,"",AD9)</f>
        <v>★1.5</v>
      </c>
      <c r="Z9" s="41">
        <v>1640</v>
      </c>
      <c r="AA9" s="54"/>
      <c r="AB9" s="55">
        <f>IF(Z9="","",ROUNDUP(ROUND(IF(Z9&gt;=2759,9.5,IF(Z9&lt;2759,(-2.47/1000000*Z9*Z9)-(8.52/10000*Z9)+30.65)),1)*1.1,1))</f>
        <v>24.900000000000002</v>
      </c>
      <c r="AC9" s="56">
        <f>IF(K9="","",ROUNDDOWN(K9/AB9*100,0))</f>
        <v>69</v>
      </c>
      <c r="AD9" s="56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55" t="str">
        <f>IF(AA9="","",ROUNDUP(ROUND(IF(AA9&gt;=2759,9.5,IF(AA9&lt;2759,(-2.47/1000000*AA9*AA9)-(8.52/10000*AA9)+30.65)),1)*1.1,1))</f>
        <v/>
      </c>
      <c r="AF9" s="56" t="str">
        <f>IF(AE9="","",IF(K9="","",ROUNDDOWN(K9/AE9*100,0)))</f>
        <v/>
      </c>
      <c r="AG9" s="56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36" customHeight="1">
      <c r="A10" s="112"/>
      <c r="B10" s="116"/>
      <c r="C10" s="117"/>
      <c r="D10" s="87"/>
      <c r="E10" s="41" t="s">
        <v>54</v>
      </c>
      <c r="F10" s="87"/>
      <c r="G10" s="87"/>
      <c r="H10" s="87"/>
      <c r="I10" s="41" t="str">
        <f t="shared" ref="I10:I18" si="0">IF(Z10="","",(IF(AA10-Z10&gt;0,CONCATENATE(TEXT(Z10,"#,##0"),"~",TEXT(AA10,"#,##0")),TEXT(Z10,"#,##0"))))</f>
        <v>1,600</v>
      </c>
      <c r="J10" s="95"/>
      <c r="K10" s="42">
        <v>17.2</v>
      </c>
      <c r="L10" s="43">
        <f t="shared" ref="L10:L19" si="1">IF(K10&gt;0,1/K10*37.7*68.6,"")</f>
        <v>150.36162790697676</v>
      </c>
      <c r="M10" s="44">
        <f t="shared" ref="M10:M18" si="2"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14.6</v>
      </c>
      <c r="N10" s="45">
        <f t="shared" ref="N10:N18" si="3"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18.200000000000003</v>
      </c>
      <c r="O10" s="46" t="str">
        <f t="shared" ref="O10:O18" si="4">IF(Z10="","",IF(AE10="",TEXT(AB10,"#,##0.0"),(IF(AB10-AE10&gt;0,CONCATENATE(TEXT(AE10,"#,##0.0"),"~",TEXT(AB10,"#,##0.0")),TEXT(AB10,"#,##0.0")))))</f>
        <v>25.3</v>
      </c>
      <c r="P10" s="47" t="s">
        <v>51</v>
      </c>
      <c r="Q10" s="48" t="s">
        <v>52</v>
      </c>
      <c r="R10" s="49" t="s">
        <v>53</v>
      </c>
      <c r="S10" s="50"/>
      <c r="T10" s="49"/>
      <c r="U10" s="51">
        <f t="shared" ref="U10:U18" si="5">IFERROR(IF(K10&lt;M10,"",(ROUNDDOWN(K10/M10*100,0))),"")</f>
        <v>117</v>
      </c>
      <c r="V10" s="52" t="str">
        <f t="shared" ref="V10:V18" si="6">IFERROR(IF(K10&lt;N10,"",(ROUNDDOWN(K10/N10*100,0))),"")</f>
        <v/>
      </c>
      <c r="W10" s="52">
        <f t="shared" ref="W10:W18" si="7">IF(AC10&lt;55,"",IF(AA10="",AC10,IF(AF10-AC10&gt;0,CONCATENATE(AC10,"~",AF10),AC10)))</f>
        <v>67</v>
      </c>
      <c r="X10" s="53" t="str">
        <f t="shared" ref="X10:X18" si="8">IF(AC10&lt;55,"",AD10)</f>
        <v>★1.5</v>
      </c>
      <c r="Z10" s="41">
        <v>1600</v>
      </c>
      <c r="AA10" s="57"/>
      <c r="AB10" s="55">
        <f t="shared" ref="AB10:AB18" si="9">IF(Z10="","",ROUNDUP(ROUND(IF(Z10&gt;=2759,9.5,IF(Z10&lt;2759,(-2.47/1000000*Z10*Z10)-(8.52/10000*Z10)+30.65)),1)*1.1,1))</f>
        <v>25.3</v>
      </c>
      <c r="AC10" s="56">
        <f t="shared" ref="AC10:AC18" si="10">IF(K10="","",ROUNDDOWN(K10/AB10*100,0))</f>
        <v>67</v>
      </c>
      <c r="AD10" s="56" t="str">
        <f t="shared" ref="AD10:AD18" si="11"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55" t="str">
        <f t="shared" ref="AE10:AE18" si="12">IF(AA10="","",ROUNDUP(ROUND(IF(AA10&gt;=2759,9.5,IF(AA10&lt;2759,(-2.47/1000000*AA10*AA10)-(8.52/10000*AA10)+30.65)),1)*1.1,1))</f>
        <v/>
      </c>
      <c r="AF10" s="56" t="str">
        <f t="shared" ref="AF10:AF18" si="13">IF(AE10="","",IF(K10="","",ROUNDDOWN(K10/AE10*100,0)))</f>
        <v/>
      </c>
      <c r="AG10" s="56" t="str">
        <f t="shared" ref="AG10:AG18" si="14"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36" customHeight="1">
      <c r="A11" s="112"/>
      <c r="B11" s="97" t="s">
        <v>55</v>
      </c>
      <c r="C11" s="98"/>
      <c r="D11" s="103" t="s">
        <v>56</v>
      </c>
      <c r="E11" s="58" t="s">
        <v>57</v>
      </c>
      <c r="F11" s="85">
        <v>55284529</v>
      </c>
      <c r="G11" s="85">
        <v>2142</v>
      </c>
      <c r="H11" s="88" t="s">
        <v>50</v>
      </c>
      <c r="I11" s="41" t="str">
        <f t="shared" si="0"/>
        <v>1,820</v>
      </c>
      <c r="J11" s="95"/>
      <c r="K11" s="42">
        <v>16</v>
      </c>
      <c r="L11" s="43">
        <f t="shared" si="1"/>
        <v>161.63874999999999</v>
      </c>
      <c r="M11" s="44">
        <f t="shared" si="2"/>
        <v>12.299999999999999</v>
      </c>
      <c r="N11" s="45">
        <f t="shared" si="3"/>
        <v>15.9</v>
      </c>
      <c r="O11" s="46" t="str">
        <f t="shared" si="4"/>
        <v>23.0</v>
      </c>
      <c r="P11" s="80" t="s">
        <v>51</v>
      </c>
      <c r="Q11" s="80" t="s">
        <v>52</v>
      </c>
      <c r="R11" s="83" t="s">
        <v>58</v>
      </c>
      <c r="S11" s="59"/>
      <c r="T11" s="49"/>
      <c r="U11" s="51">
        <f t="shared" si="5"/>
        <v>130</v>
      </c>
      <c r="V11" s="52">
        <f t="shared" si="6"/>
        <v>100</v>
      </c>
      <c r="W11" s="52">
        <f t="shared" si="7"/>
        <v>69</v>
      </c>
      <c r="X11" s="53" t="str">
        <f t="shared" si="8"/>
        <v>★1.5</v>
      </c>
      <c r="Z11" s="41">
        <v>1820</v>
      </c>
      <c r="AA11" s="57"/>
      <c r="AB11" s="55">
        <f t="shared" si="9"/>
        <v>23</v>
      </c>
      <c r="AC11" s="56">
        <f t="shared" si="10"/>
        <v>69</v>
      </c>
      <c r="AD11" s="56" t="str">
        <f t="shared" si="11"/>
        <v>★1.5</v>
      </c>
      <c r="AE11" s="55" t="str">
        <f t="shared" si="12"/>
        <v/>
      </c>
      <c r="AF11" s="56" t="str">
        <f t="shared" si="13"/>
        <v/>
      </c>
      <c r="AG11" s="56" t="str">
        <f t="shared" si="14"/>
        <v/>
      </c>
    </row>
    <row r="12" spans="1:33" ht="36" customHeight="1">
      <c r="A12" s="112"/>
      <c r="B12" s="99"/>
      <c r="C12" s="100"/>
      <c r="D12" s="104"/>
      <c r="E12" s="58" t="s">
        <v>59</v>
      </c>
      <c r="F12" s="86"/>
      <c r="G12" s="86"/>
      <c r="H12" s="89"/>
      <c r="I12" s="41" t="str">
        <f t="shared" si="0"/>
        <v>1,870</v>
      </c>
      <c r="J12" s="95"/>
      <c r="K12" s="42">
        <v>16</v>
      </c>
      <c r="L12" s="43">
        <f t="shared" si="1"/>
        <v>161.63874999999999</v>
      </c>
      <c r="M12" s="44">
        <f t="shared" si="2"/>
        <v>12.299999999999999</v>
      </c>
      <c r="N12" s="45">
        <f t="shared" si="3"/>
        <v>15.9</v>
      </c>
      <c r="O12" s="46" t="str">
        <f t="shared" si="4"/>
        <v>22.5</v>
      </c>
      <c r="P12" s="81"/>
      <c r="Q12" s="81"/>
      <c r="R12" s="84"/>
      <c r="S12" s="59"/>
      <c r="T12" s="49"/>
      <c r="U12" s="51">
        <f t="shared" si="5"/>
        <v>130</v>
      </c>
      <c r="V12" s="52">
        <f t="shared" si="6"/>
        <v>100</v>
      </c>
      <c r="W12" s="52">
        <f t="shared" si="7"/>
        <v>71</v>
      </c>
      <c r="X12" s="53" t="str">
        <f t="shared" si="8"/>
        <v>★2.0</v>
      </c>
      <c r="Z12" s="41">
        <v>1870</v>
      </c>
      <c r="AA12" s="57"/>
      <c r="AB12" s="55">
        <f t="shared" si="9"/>
        <v>22.5</v>
      </c>
      <c r="AC12" s="56">
        <f t="shared" si="10"/>
        <v>71</v>
      </c>
      <c r="AD12" s="56" t="str">
        <f t="shared" si="11"/>
        <v>★2.0</v>
      </c>
      <c r="AE12" s="55" t="str">
        <f t="shared" si="12"/>
        <v/>
      </c>
      <c r="AF12" s="56" t="str">
        <f t="shared" si="13"/>
        <v/>
      </c>
      <c r="AG12" s="56" t="str">
        <f t="shared" si="14"/>
        <v/>
      </c>
    </row>
    <row r="13" spans="1:33" ht="36" customHeight="1">
      <c r="A13" s="112"/>
      <c r="B13" s="99"/>
      <c r="C13" s="100"/>
      <c r="D13" s="104"/>
      <c r="E13" s="58" t="s">
        <v>60</v>
      </c>
      <c r="F13" s="86"/>
      <c r="G13" s="86"/>
      <c r="H13" s="89"/>
      <c r="I13" s="41" t="str">
        <f t="shared" si="0"/>
        <v>1,860</v>
      </c>
      <c r="J13" s="95"/>
      <c r="K13" s="42">
        <v>16</v>
      </c>
      <c r="L13" s="43">
        <f t="shared" si="1"/>
        <v>161.63874999999999</v>
      </c>
      <c r="M13" s="44">
        <f t="shared" si="2"/>
        <v>12.299999999999999</v>
      </c>
      <c r="N13" s="45">
        <f t="shared" si="3"/>
        <v>15.9</v>
      </c>
      <c r="O13" s="46" t="str">
        <f t="shared" si="4"/>
        <v>22.6</v>
      </c>
      <c r="P13" s="81"/>
      <c r="Q13" s="81"/>
      <c r="R13" s="84"/>
      <c r="S13" s="59"/>
      <c r="T13" s="49"/>
      <c r="U13" s="51">
        <f t="shared" si="5"/>
        <v>130</v>
      </c>
      <c r="V13" s="52">
        <f t="shared" si="6"/>
        <v>100</v>
      </c>
      <c r="W13" s="52">
        <f t="shared" si="7"/>
        <v>70</v>
      </c>
      <c r="X13" s="53" t="str">
        <f t="shared" si="8"/>
        <v>★2.0</v>
      </c>
      <c r="Z13" s="41">
        <v>1860</v>
      </c>
      <c r="AA13" s="57"/>
      <c r="AB13" s="55">
        <f t="shared" si="9"/>
        <v>22.6</v>
      </c>
      <c r="AC13" s="56">
        <f t="shared" si="10"/>
        <v>70</v>
      </c>
      <c r="AD13" s="56" t="str">
        <f t="shared" si="11"/>
        <v>★2.0</v>
      </c>
      <c r="AE13" s="55" t="str">
        <f t="shared" si="12"/>
        <v/>
      </c>
      <c r="AF13" s="56" t="str">
        <f t="shared" si="13"/>
        <v/>
      </c>
      <c r="AG13" s="56" t="str">
        <f t="shared" si="14"/>
        <v/>
      </c>
    </row>
    <row r="14" spans="1:33" ht="36" customHeight="1">
      <c r="A14" s="112"/>
      <c r="B14" s="99"/>
      <c r="C14" s="100"/>
      <c r="D14" s="104"/>
      <c r="E14" s="58" t="s">
        <v>61</v>
      </c>
      <c r="F14" s="87"/>
      <c r="G14" s="87"/>
      <c r="H14" s="90"/>
      <c r="I14" s="41" t="str">
        <f t="shared" si="0"/>
        <v>1,910</v>
      </c>
      <c r="J14" s="96"/>
      <c r="K14" s="42">
        <v>16</v>
      </c>
      <c r="L14" s="43">
        <f t="shared" si="1"/>
        <v>161.63874999999999</v>
      </c>
      <c r="M14" s="44">
        <f t="shared" si="2"/>
        <v>11.299999999999999</v>
      </c>
      <c r="N14" s="45">
        <f t="shared" si="3"/>
        <v>14.9</v>
      </c>
      <c r="O14" s="46" t="str">
        <f t="shared" si="4"/>
        <v>22.0</v>
      </c>
      <c r="P14" s="82"/>
      <c r="Q14" s="82"/>
      <c r="R14" s="82"/>
      <c r="S14" s="60"/>
      <c r="T14" s="49"/>
      <c r="U14" s="51">
        <f t="shared" si="5"/>
        <v>141</v>
      </c>
      <c r="V14" s="52">
        <f t="shared" si="6"/>
        <v>107</v>
      </c>
      <c r="W14" s="52">
        <f t="shared" si="7"/>
        <v>72</v>
      </c>
      <c r="X14" s="53" t="str">
        <f t="shared" si="8"/>
        <v>★2.0</v>
      </c>
      <c r="Z14" s="41">
        <v>1910</v>
      </c>
      <c r="AA14" s="57"/>
      <c r="AB14" s="55">
        <f t="shared" si="9"/>
        <v>22</v>
      </c>
      <c r="AC14" s="56">
        <f t="shared" si="10"/>
        <v>72</v>
      </c>
      <c r="AD14" s="56" t="str">
        <f t="shared" si="11"/>
        <v>★2.0</v>
      </c>
      <c r="AE14" s="55" t="str">
        <f t="shared" si="12"/>
        <v/>
      </c>
      <c r="AF14" s="56" t="str">
        <f t="shared" si="13"/>
        <v/>
      </c>
      <c r="AG14" s="56" t="str">
        <f t="shared" si="14"/>
        <v/>
      </c>
    </row>
    <row r="15" spans="1:33" ht="33.75" customHeight="1">
      <c r="A15" s="112"/>
      <c r="B15" s="99"/>
      <c r="C15" s="100"/>
      <c r="D15" s="104"/>
      <c r="E15" s="58" t="s">
        <v>62</v>
      </c>
      <c r="F15" s="85">
        <v>46346359</v>
      </c>
      <c r="G15" s="85">
        <v>2142</v>
      </c>
      <c r="H15" s="88" t="s">
        <v>50</v>
      </c>
      <c r="I15" s="41" t="str">
        <f t="shared" si="0"/>
        <v>1,820</v>
      </c>
      <c r="J15" s="91">
        <v>5</v>
      </c>
      <c r="K15" s="61">
        <v>15.4</v>
      </c>
      <c r="L15" s="43">
        <f t="shared" si="1"/>
        <v>167.93636363636361</v>
      </c>
      <c r="M15" s="44">
        <f t="shared" si="2"/>
        <v>12.299999999999999</v>
      </c>
      <c r="N15" s="45">
        <f t="shared" si="3"/>
        <v>15.9</v>
      </c>
      <c r="O15" s="46" t="str">
        <f t="shared" si="4"/>
        <v>23.0</v>
      </c>
      <c r="P15" s="80" t="s">
        <v>51</v>
      </c>
      <c r="Q15" s="80" t="s">
        <v>52</v>
      </c>
      <c r="R15" s="83" t="s">
        <v>58</v>
      </c>
      <c r="S15" s="62"/>
      <c r="T15" s="49"/>
      <c r="U15" s="51">
        <f t="shared" si="5"/>
        <v>125</v>
      </c>
      <c r="V15" s="52" t="str">
        <f t="shared" si="6"/>
        <v/>
      </c>
      <c r="W15" s="52">
        <f t="shared" si="7"/>
        <v>66</v>
      </c>
      <c r="X15" s="53" t="str">
        <f t="shared" si="8"/>
        <v>★1.5</v>
      </c>
      <c r="Z15" s="41">
        <v>1820</v>
      </c>
      <c r="AA15" s="57"/>
      <c r="AB15" s="55">
        <f t="shared" si="9"/>
        <v>23</v>
      </c>
      <c r="AC15" s="56">
        <f t="shared" si="10"/>
        <v>66</v>
      </c>
      <c r="AD15" s="56" t="str">
        <f t="shared" si="11"/>
        <v>★1.5</v>
      </c>
      <c r="AE15" s="55" t="str">
        <f t="shared" si="12"/>
        <v/>
      </c>
      <c r="AF15" s="56" t="str">
        <f t="shared" si="13"/>
        <v/>
      </c>
      <c r="AG15" s="56" t="str">
        <f t="shared" si="14"/>
        <v/>
      </c>
    </row>
    <row r="16" spans="1:33" ht="36" customHeight="1">
      <c r="A16" s="112"/>
      <c r="B16" s="99"/>
      <c r="C16" s="100"/>
      <c r="D16" s="104"/>
      <c r="E16" s="58" t="s">
        <v>63</v>
      </c>
      <c r="F16" s="86"/>
      <c r="G16" s="86"/>
      <c r="H16" s="89"/>
      <c r="I16" s="41" t="str">
        <f t="shared" si="0"/>
        <v>1,870</v>
      </c>
      <c r="J16" s="92"/>
      <c r="K16" s="61">
        <v>15.4</v>
      </c>
      <c r="L16" s="43">
        <f t="shared" si="1"/>
        <v>167.93636363636361</v>
      </c>
      <c r="M16" s="44">
        <f t="shared" si="2"/>
        <v>12.299999999999999</v>
      </c>
      <c r="N16" s="45">
        <f t="shared" si="3"/>
        <v>15.9</v>
      </c>
      <c r="O16" s="46" t="str">
        <f t="shared" si="4"/>
        <v>22.5</v>
      </c>
      <c r="P16" s="81"/>
      <c r="Q16" s="81"/>
      <c r="R16" s="84"/>
      <c r="S16" s="62"/>
      <c r="T16" s="49"/>
      <c r="U16" s="51">
        <f t="shared" si="5"/>
        <v>125</v>
      </c>
      <c r="V16" s="52" t="str">
        <f t="shared" si="6"/>
        <v/>
      </c>
      <c r="W16" s="52">
        <f t="shared" si="7"/>
        <v>68</v>
      </c>
      <c r="X16" s="53" t="str">
        <f t="shared" si="8"/>
        <v>★1.5</v>
      </c>
      <c r="Z16" s="41">
        <v>1870</v>
      </c>
      <c r="AA16" s="57"/>
      <c r="AB16" s="55">
        <f t="shared" si="9"/>
        <v>22.5</v>
      </c>
      <c r="AC16" s="56">
        <f t="shared" si="10"/>
        <v>68</v>
      </c>
      <c r="AD16" s="56" t="str">
        <f t="shared" si="11"/>
        <v>★1.5</v>
      </c>
      <c r="AE16" s="55" t="str">
        <f t="shared" si="12"/>
        <v/>
      </c>
      <c r="AF16" s="56" t="str">
        <f t="shared" si="13"/>
        <v/>
      </c>
      <c r="AG16" s="56" t="str">
        <f t="shared" si="14"/>
        <v/>
      </c>
    </row>
    <row r="17" spans="1:33" ht="33.75" customHeight="1">
      <c r="A17" s="112"/>
      <c r="B17" s="99"/>
      <c r="C17" s="100"/>
      <c r="D17" s="104"/>
      <c r="E17" s="58" t="s">
        <v>64</v>
      </c>
      <c r="F17" s="86"/>
      <c r="G17" s="86"/>
      <c r="H17" s="89"/>
      <c r="I17" s="41" t="str">
        <f t="shared" si="0"/>
        <v>1,860</v>
      </c>
      <c r="J17" s="92"/>
      <c r="K17" s="61">
        <v>15.4</v>
      </c>
      <c r="L17" s="43">
        <f t="shared" si="1"/>
        <v>167.93636363636361</v>
      </c>
      <c r="M17" s="44">
        <f t="shared" si="2"/>
        <v>12.299999999999999</v>
      </c>
      <c r="N17" s="45">
        <f t="shared" si="3"/>
        <v>15.9</v>
      </c>
      <c r="O17" s="46" t="str">
        <f t="shared" si="4"/>
        <v>22.6</v>
      </c>
      <c r="P17" s="81"/>
      <c r="Q17" s="81"/>
      <c r="R17" s="84"/>
      <c r="S17" s="62"/>
      <c r="T17" s="49"/>
      <c r="U17" s="51">
        <f t="shared" si="5"/>
        <v>125</v>
      </c>
      <c r="V17" s="52" t="str">
        <f t="shared" si="6"/>
        <v/>
      </c>
      <c r="W17" s="52">
        <f t="shared" si="7"/>
        <v>68</v>
      </c>
      <c r="X17" s="53" t="str">
        <f t="shared" si="8"/>
        <v>★1.5</v>
      </c>
      <c r="Z17" s="41">
        <v>1860</v>
      </c>
      <c r="AA17" s="57"/>
      <c r="AB17" s="55">
        <f t="shared" si="9"/>
        <v>22.6</v>
      </c>
      <c r="AC17" s="56">
        <f t="shared" si="10"/>
        <v>68</v>
      </c>
      <c r="AD17" s="56" t="str">
        <f t="shared" si="11"/>
        <v>★1.5</v>
      </c>
      <c r="AE17" s="55" t="str">
        <f t="shared" si="12"/>
        <v/>
      </c>
      <c r="AF17" s="56" t="str">
        <f t="shared" si="13"/>
        <v/>
      </c>
      <c r="AG17" s="56" t="str">
        <f t="shared" si="14"/>
        <v/>
      </c>
    </row>
    <row r="18" spans="1:33" ht="39.75" customHeight="1">
      <c r="A18" s="113"/>
      <c r="B18" s="101"/>
      <c r="C18" s="102"/>
      <c r="D18" s="105"/>
      <c r="E18" s="58" t="s">
        <v>65</v>
      </c>
      <c r="F18" s="87"/>
      <c r="G18" s="87"/>
      <c r="H18" s="90"/>
      <c r="I18" s="41" t="str">
        <f t="shared" si="0"/>
        <v>1,910</v>
      </c>
      <c r="J18" s="93"/>
      <c r="K18" s="61">
        <v>15.4</v>
      </c>
      <c r="L18" s="43">
        <f t="shared" si="1"/>
        <v>167.93636363636361</v>
      </c>
      <c r="M18" s="44">
        <f t="shared" si="2"/>
        <v>11.299999999999999</v>
      </c>
      <c r="N18" s="45">
        <f t="shared" si="3"/>
        <v>14.9</v>
      </c>
      <c r="O18" s="46" t="str">
        <f t="shared" si="4"/>
        <v>22.0</v>
      </c>
      <c r="P18" s="82"/>
      <c r="Q18" s="82"/>
      <c r="R18" s="82"/>
      <c r="S18" s="62"/>
      <c r="T18" s="49"/>
      <c r="U18" s="51">
        <f t="shared" si="5"/>
        <v>136</v>
      </c>
      <c r="V18" s="52">
        <f t="shared" si="6"/>
        <v>103</v>
      </c>
      <c r="W18" s="52">
        <f t="shared" si="7"/>
        <v>70</v>
      </c>
      <c r="X18" s="53" t="str">
        <f t="shared" si="8"/>
        <v>★2.0</v>
      </c>
      <c r="Z18" s="41">
        <v>1910</v>
      </c>
      <c r="AA18" s="57"/>
      <c r="AB18" s="55">
        <f t="shared" si="9"/>
        <v>22</v>
      </c>
      <c r="AC18" s="56">
        <f t="shared" si="10"/>
        <v>70</v>
      </c>
      <c r="AD18" s="56" t="str">
        <f t="shared" si="11"/>
        <v>★2.0</v>
      </c>
      <c r="AE18" s="55" t="str">
        <f t="shared" si="12"/>
        <v/>
      </c>
      <c r="AF18" s="56" t="str">
        <f t="shared" si="13"/>
        <v/>
      </c>
      <c r="AG18" s="56" t="str">
        <f t="shared" si="14"/>
        <v/>
      </c>
    </row>
    <row r="19" spans="1:33" ht="24" customHeight="1" thickBot="1">
      <c r="A19" s="63"/>
      <c r="B19" s="64"/>
      <c r="C19" s="65"/>
      <c r="D19" s="66"/>
      <c r="E19" s="67"/>
      <c r="F19" s="49"/>
      <c r="G19" s="68"/>
      <c r="H19" s="49"/>
      <c r="I19" s="49"/>
      <c r="J19" s="69"/>
      <c r="K19" s="70"/>
      <c r="L19" s="71" t="str">
        <f t="shared" si="1"/>
        <v/>
      </c>
      <c r="M19" s="72"/>
      <c r="N19" s="73"/>
      <c r="O19" s="74"/>
      <c r="P19" s="49"/>
      <c r="Q19" s="75"/>
      <c r="R19" s="49"/>
      <c r="S19" s="62"/>
      <c r="T19" s="49"/>
      <c r="U19" s="76" t="str">
        <f t="shared" ref="U19" si="15">IF(K19&lt;&gt;0, IF(K19&gt;=M19,ROUNDDOWN(K19/M19*100,0),""),"")</f>
        <v/>
      </c>
      <c r="V19" s="76" t="str">
        <f t="shared" ref="V19" si="16">IF(K19&lt;&gt;0, IF(K19&gt;=N19,ROUNDDOWN(K19/N19*100,0),""),"")</f>
        <v/>
      </c>
      <c r="W19" s="76" t="str">
        <f t="shared" ref="W19" si="17">IF(K19&lt;&gt;0, IF((K19/O19)&gt;=0.55,ROUNDDOWN(K19/O19*100,0),""),"")</f>
        <v/>
      </c>
      <c r="X19" s="76" t="str">
        <f t="shared" ref="X19" si="18">IF(W19="","",IF(W19&gt;=100,"★5.0",IF(W19&gt;=95,"★4.5",IF(W19&gt;=90,"★4.0",IF(W19&gt;=85,"★3.5",IF(W19&gt;=80,"★3.0",IF(W19&gt;=75,"★2.5",IF(W19&gt;=70,"★2.0",IF(W19&gt;=65,"★1.5",IF(W19&gt;=60,"★1.0",IF(W19&gt;=55,"★0.5")))))))))))</f>
        <v/>
      </c>
    </row>
    <row r="20" spans="1:33" ht="24" customHeight="1">
      <c r="E20" s="5"/>
      <c r="J20" s="77"/>
    </row>
    <row r="21" spans="1:33" ht="10.5" customHeight="1">
      <c r="B21" s="2" t="s">
        <v>66</v>
      </c>
      <c r="E21" s="5"/>
    </row>
    <row r="22" spans="1:33" ht="10.5" customHeight="1">
      <c r="B22" s="2" t="s">
        <v>67</v>
      </c>
      <c r="E22" s="5"/>
    </row>
    <row r="23" spans="1:33" ht="10.5" customHeight="1">
      <c r="B23" s="2" t="s">
        <v>68</v>
      </c>
      <c r="E23" s="5"/>
      <c r="K23" s="78"/>
      <c r="N23" s="78"/>
      <c r="O23" s="78"/>
    </row>
    <row r="24" spans="1:33" ht="10.5" customHeight="1">
      <c r="B24" s="2" t="s">
        <v>69</v>
      </c>
      <c r="E24" s="5"/>
      <c r="K24" s="78"/>
      <c r="N24" s="78"/>
      <c r="O24" s="78"/>
    </row>
    <row r="25" spans="1:33" ht="10.5" customHeight="1">
      <c r="B25" s="2" t="s">
        <v>70</v>
      </c>
      <c r="E25" s="5"/>
      <c r="K25" s="79"/>
      <c r="N25" s="79"/>
      <c r="O25" s="79"/>
    </row>
    <row r="26" spans="1:33" ht="10.5" customHeight="1">
      <c r="B26" s="2" t="s">
        <v>71</v>
      </c>
      <c r="E26" s="5"/>
    </row>
    <row r="27" spans="1:33" ht="10.5" customHeight="1">
      <c r="B27" s="2" t="s">
        <v>72</v>
      </c>
      <c r="E27" s="5"/>
    </row>
    <row r="28" spans="1:33" ht="10.5" customHeight="1">
      <c r="B28" s="2" t="s">
        <v>73</v>
      </c>
      <c r="E28" s="5"/>
    </row>
    <row r="29" spans="1:33" ht="10.5" customHeight="1">
      <c r="B29" s="2" t="s">
        <v>74</v>
      </c>
      <c r="E29" s="5"/>
    </row>
    <row r="30" spans="1:33" ht="10.5" customHeight="1">
      <c r="C30" s="2" t="s">
        <v>75</v>
      </c>
      <c r="E30" s="5"/>
    </row>
  </sheetData>
  <sheetProtection selectLockedCells="1"/>
  <autoFilter ref="A8:U19" xr:uid="{00000000-0009-0000-0000-000000000000}">
    <filterColumn colId="1" showButton="0"/>
  </autoFilter>
  <mergeCells count="57"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Q4:S4"/>
    <mergeCell ref="U4:U8"/>
    <mergeCell ref="V4:V8"/>
    <mergeCell ref="W4:X4"/>
    <mergeCell ref="Z4:Z8"/>
    <mergeCell ref="AG4:AG8"/>
    <mergeCell ref="K5:K8"/>
    <mergeCell ref="L5:L8"/>
    <mergeCell ref="M5:M8"/>
    <mergeCell ref="N5:N8"/>
    <mergeCell ref="O5:O8"/>
    <mergeCell ref="Q5:S5"/>
    <mergeCell ref="W5:W8"/>
    <mergeCell ref="X5:X8"/>
    <mergeCell ref="AA4:AA8"/>
    <mergeCell ref="AB4:AB8"/>
    <mergeCell ref="AC4:AC8"/>
    <mergeCell ref="AD4:AD8"/>
    <mergeCell ref="AE4:AE8"/>
    <mergeCell ref="AF4:AF8"/>
    <mergeCell ref="K4:N4"/>
    <mergeCell ref="D6:D8"/>
    <mergeCell ref="E6:E8"/>
    <mergeCell ref="F6:F8"/>
    <mergeCell ref="G6:G8"/>
    <mergeCell ref="A9:A18"/>
    <mergeCell ref="B9:C10"/>
    <mergeCell ref="D9:D10"/>
    <mergeCell ref="F9:F10"/>
    <mergeCell ref="G9:G10"/>
    <mergeCell ref="H9:H10"/>
    <mergeCell ref="J9:J14"/>
    <mergeCell ref="B11:C18"/>
    <mergeCell ref="D11:D18"/>
    <mergeCell ref="F11:F14"/>
    <mergeCell ref="G11:G14"/>
    <mergeCell ref="H11:H14"/>
    <mergeCell ref="P11:P14"/>
    <mergeCell ref="Q11:Q14"/>
    <mergeCell ref="R11:R14"/>
    <mergeCell ref="F15:F18"/>
    <mergeCell ref="G15:G18"/>
    <mergeCell ref="H15:H18"/>
    <mergeCell ref="J15:J18"/>
    <mergeCell ref="P15:P18"/>
    <mergeCell ref="Q15:Q18"/>
    <mergeCell ref="R15:R1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orientation="landscape" r:id="rId1"/>
  <headerFooter alignWithMargins="0">
    <oddHeader>&amp;R様式1-2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52CC-C5B2-4113-B4C2-7CB41311A8B0}">
  <sheetPr>
    <tabColor indexed="13"/>
    <pageSetUpPr fitToPage="1"/>
  </sheetPr>
  <dimension ref="A1:AG57"/>
  <sheetViews>
    <sheetView view="pageBreakPreview" zoomScaleNormal="100" zoomScaleSheetLayoutView="100" workbookViewId="0">
      <selection activeCell="A3" sqref="A3"/>
    </sheetView>
  </sheetViews>
  <sheetFormatPr defaultRowHeight="11.25"/>
  <cols>
    <col min="1" max="1" width="15.875" style="160" customWidth="1"/>
    <col min="2" max="2" width="3.875" style="160" bestFit="1" customWidth="1"/>
    <col min="3" max="3" width="38.25" style="160" customWidth="1"/>
    <col min="4" max="4" width="13.875" style="160" bestFit="1" customWidth="1"/>
    <col min="5" max="5" width="16.25" style="161" customWidth="1"/>
    <col min="6" max="6" width="13.125" style="160" customWidth="1"/>
    <col min="7" max="7" width="7.375" style="160" customWidth="1"/>
    <col min="8" max="8" width="12.125" style="160" bestFit="1" customWidth="1"/>
    <col min="9" max="9" width="10.5" style="160" bestFit="1" customWidth="1"/>
    <col min="10" max="10" width="7" style="160" bestFit="1" customWidth="1"/>
    <col min="11" max="11" width="6.375" style="160" bestFit="1" customWidth="1"/>
    <col min="12" max="12" width="8.75" style="160" bestFit="1" customWidth="1"/>
    <col min="13" max="14" width="8.5" style="160" bestFit="1" customWidth="1"/>
    <col min="15" max="15" width="8.625" style="160" customWidth="1"/>
    <col min="16" max="16" width="14.375" style="160" bestFit="1" customWidth="1"/>
    <col min="17" max="17" width="13.5" style="160" customWidth="1"/>
    <col min="18" max="18" width="6" style="160" customWidth="1"/>
    <col min="19" max="19" width="17.25" style="160" customWidth="1"/>
    <col min="20" max="20" width="11" style="160" bestFit="1" customWidth="1"/>
    <col min="21" max="22" width="8.25" style="160" bestFit="1" customWidth="1"/>
    <col min="23" max="25" width="9" style="160"/>
    <col min="26" max="27" width="10.625" style="160" customWidth="1"/>
    <col min="28" max="33" width="9" style="160" hidden="1" customWidth="1"/>
    <col min="34" max="256" width="9" style="160"/>
    <col min="257" max="257" width="15.875" style="160" customWidth="1"/>
    <col min="258" max="258" width="3.875" style="160" bestFit="1" customWidth="1"/>
    <col min="259" max="259" width="38.25" style="160" customWidth="1"/>
    <col min="260" max="260" width="13.875" style="160" bestFit="1" customWidth="1"/>
    <col min="261" max="261" width="16.25" style="160" customWidth="1"/>
    <col min="262" max="262" width="13.125" style="160" customWidth="1"/>
    <col min="263" max="263" width="7.375" style="160" customWidth="1"/>
    <col min="264" max="264" width="12.125" style="160" bestFit="1" customWidth="1"/>
    <col min="265" max="265" width="10.5" style="160" bestFit="1" customWidth="1"/>
    <col min="266" max="266" width="7" style="160" bestFit="1" customWidth="1"/>
    <col min="267" max="267" width="5.875" style="160" bestFit="1" customWidth="1"/>
    <col min="268" max="268" width="8.75" style="160" bestFit="1" customWidth="1"/>
    <col min="269" max="270" width="8.5" style="160" bestFit="1" customWidth="1"/>
    <col min="271" max="271" width="8.625" style="160" customWidth="1"/>
    <col min="272" max="272" width="14.375" style="160" bestFit="1" customWidth="1"/>
    <col min="273" max="273" width="13.5" style="160" customWidth="1"/>
    <col min="274" max="274" width="6" style="160" customWidth="1"/>
    <col min="275" max="275" width="17.25" style="160" customWidth="1"/>
    <col min="276" max="276" width="11" style="160" bestFit="1" customWidth="1"/>
    <col min="277" max="278" width="8.25" style="160" bestFit="1" customWidth="1"/>
    <col min="279" max="512" width="9" style="160"/>
    <col min="513" max="513" width="15.875" style="160" customWidth="1"/>
    <col min="514" max="514" width="3.875" style="160" bestFit="1" customWidth="1"/>
    <col min="515" max="515" width="38.25" style="160" customWidth="1"/>
    <col min="516" max="516" width="13.875" style="160" bestFit="1" customWidth="1"/>
    <col min="517" max="517" width="16.25" style="160" customWidth="1"/>
    <col min="518" max="518" width="13.125" style="160" customWidth="1"/>
    <col min="519" max="519" width="7.375" style="160" customWidth="1"/>
    <col min="520" max="520" width="12.125" style="160" bestFit="1" customWidth="1"/>
    <col min="521" max="521" width="10.5" style="160" bestFit="1" customWidth="1"/>
    <col min="522" max="522" width="7" style="160" bestFit="1" customWidth="1"/>
    <col min="523" max="523" width="5.875" style="160" bestFit="1" customWidth="1"/>
    <col min="524" max="524" width="8.75" style="160" bestFit="1" customWidth="1"/>
    <col min="525" max="526" width="8.5" style="160" bestFit="1" customWidth="1"/>
    <col min="527" max="527" width="8.625" style="160" customWidth="1"/>
    <col min="528" max="528" width="14.375" style="160" bestFit="1" customWidth="1"/>
    <col min="529" max="529" width="13.5" style="160" customWidth="1"/>
    <col min="530" max="530" width="6" style="160" customWidth="1"/>
    <col min="531" max="531" width="17.25" style="160" customWidth="1"/>
    <col min="532" max="532" width="11" style="160" bestFit="1" customWidth="1"/>
    <col min="533" max="534" width="8.25" style="160" bestFit="1" customWidth="1"/>
    <col min="535" max="768" width="9" style="160"/>
    <col min="769" max="769" width="15.875" style="160" customWidth="1"/>
    <col min="770" max="770" width="3.875" style="160" bestFit="1" customWidth="1"/>
    <col min="771" max="771" width="38.25" style="160" customWidth="1"/>
    <col min="772" max="772" width="13.875" style="160" bestFit="1" customWidth="1"/>
    <col min="773" max="773" width="16.25" style="160" customWidth="1"/>
    <col min="774" max="774" width="13.125" style="160" customWidth="1"/>
    <col min="775" max="775" width="7.375" style="160" customWidth="1"/>
    <col min="776" max="776" width="12.125" style="160" bestFit="1" customWidth="1"/>
    <col min="777" max="777" width="10.5" style="160" bestFit="1" customWidth="1"/>
    <col min="778" max="778" width="7" style="160" bestFit="1" customWidth="1"/>
    <col min="779" max="779" width="5.875" style="160" bestFit="1" customWidth="1"/>
    <col min="780" max="780" width="8.75" style="160" bestFit="1" customWidth="1"/>
    <col min="781" max="782" width="8.5" style="160" bestFit="1" customWidth="1"/>
    <col min="783" max="783" width="8.625" style="160" customWidth="1"/>
    <col min="784" max="784" width="14.375" style="160" bestFit="1" customWidth="1"/>
    <col min="785" max="785" width="13.5" style="160" customWidth="1"/>
    <col min="786" max="786" width="6" style="160" customWidth="1"/>
    <col min="787" max="787" width="17.25" style="160" customWidth="1"/>
    <col min="788" max="788" width="11" style="160" bestFit="1" customWidth="1"/>
    <col min="789" max="790" width="8.25" style="160" bestFit="1" customWidth="1"/>
    <col min="791" max="1024" width="9" style="160"/>
    <col min="1025" max="1025" width="15.875" style="160" customWidth="1"/>
    <col min="1026" max="1026" width="3.875" style="160" bestFit="1" customWidth="1"/>
    <col min="1027" max="1027" width="38.25" style="160" customWidth="1"/>
    <col min="1028" max="1028" width="13.875" style="160" bestFit="1" customWidth="1"/>
    <col min="1029" max="1029" width="16.25" style="160" customWidth="1"/>
    <col min="1030" max="1030" width="13.125" style="160" customWidth="1"/>
    <col min="1031" max="1031" width="7.375" style="160" customWidth="1"/>
    <col min="1032" max="1032" width="12.125" style="160" bestFit="1" customWidth="1"/>
    <col min="1033" max="1033" width="10.5" style="160" bestFit="1" customWidth="1"/>
    <col min="1034" max="1034" width="7" style="160" bestFit="1" customWidth="1"/>
    <col min="1035" max="1035" width="5.875" style="160" bestFit="1" customWidth="1"/>
    <col min="1036" max="1036" width="8.75" style="160" bestFit="1" customWidth="1"/>
    <col min="1037" max="1038" width="8.5" style="160" bestFit="1" customWidth="1"/>
    <col min="1039" max="1039" width="8.625" style="160" customWidth="1"/>
    <col min="1040" max="1040" width="14.375" style="160" bestFit="1" customWidth="1"/>
    <col min="1041" max="1041" width="13.5" style="160" customWidth="1"/>
    <col min="1042" max="1042" width="6" style="160" customWidth="1"/>
    <col min="1043" max="1043" width="17.25" style="160" customWidth="1"/>
    <col min="1044" max="1044" width="11" style="160" bestFit="1" customWidth="1"/>
    <col min="1045" max="1046" width="8.25" style="160" bestFit="1" customWidth="1"/>
    <col min="1047" max="1280" width="9" style="160"/>
    <col min="1281" max="1281" width="15.875" style="160" customWidth="1"/>
    <col min="1282" max="1282" width="3.875" style="160" bestFit="1" customWidth="1"/>
    <col min="1283" max="1283" width="38.25" style="160" customWidth="1"/>
    <col min="1284" max="1284" width="13.875" style="160" bestFit="1" customWidth="1"/>
    <col min="1285" max="1285" width="16.25" style="160" customWidth="1"/>
    <col min="1286" max="1286" width="13.125" style="160" customWidth="1"/>
    <col min="1287" max="1287" width="7.375" style="160" customWidth="1"/>
    <col min="1288" max="1288" width="12.125" style="160" bestFit="1" customWidth="1"/>
    <col min="1289" max="1289" width="10.5" style="160" bestFit="1" customWidth="1"/>
    <col min="1290" max="1290" width="7" style="160" bestFit="1" customWidth="1"/>
    <col min="1291" max="1291" width="5.875" style="160" bestFit="1" customWidth="1"/>
    <col min="1292" max="1292" width="8.75" style="160" bestFit="1" customWidth="1"/>
    <col min="1293" max="1294" width="8.5" style="160" bestFit="1" customWidth="1"/>
    <col min="1295" max="1295" width="8.625" style="160" customWidth="1"/>
    <col min="1296" max="1296" width="14.375" style="160" bestFit="1" customWidth="1"/>
    <col min="1297" max="1297" width="13.5" style="160" customWidth="1"/>
    <col min="1298" max="1298" width="6" style="160" customWidth="1"/>
    <col min="1299" max="1299" width="17.25" style="160" customWidth="1"/>
    <col min="1300" max="1300" width="11" style="160" bestFit="1" customWidth="1"/>
    <col min="1301" max="1302" width="8.25" style="160" bestFit="1" customWidth="1"/>
    <col min="1303" max="1536" width="9" style="160"/>
    <col min="1537" max="1537" width="15.875" style="160" customWidth="1"/>
    <col min="1538" max="1538" width="3.875" style="160" bestFit="1" customWidth="1"/>
    <col min="1539" max="1539" width="38.25" style="160" customWidth="1"/>
    <col min="1540" max="1540" width="13.875" style="160" bestFit="1" customWidth="1"/>
    <col min="1541" max="1541" width="16.25" style="160" customWidth="1"/>
    <col min="1542" max="1542" width="13.125" style="160" customWidth="1"/>
    <col min="1543" max="1543" width="7.375" style="160" customWidth="1"/>
    <col min="1544" max="1544" width="12.125" style="160" bestFit="1" customWidth="1"/>
    <col min="1545" max="1545" width="10.5" style="160" bestFit="1" customWidth="1"/>
    <col min="1546" max="1546" width="7" style="160" bestFit="1" customWidth="1"/>
    <col min="1547" max="1547" width="5.875" style="160" bestFit="1" customWidth="1"/>
    <col min="1548" max="1548" width="8.75" style="160" bestFit="1" customWidth="1"/>
    <col min="1549" max="1550" width="8.5" style="160" bestFit="1" customWidth="1"/>
    <col min="1551" max="1551" width="8.625" style="160" customWidth="1"/>
    <col min="1552" max="1552" width="14.375" style="160" bestFit="1" customWidth="1"/>
    <col min="1553" max="1553" width="13.5" style="160" customWidth="1"/>
    <col min="1554" max="1554" width="6" style="160" customWidth="1"/>
    <col min="1555" max="1555" width="17.25" style="160" customWidth="1"/>
    <col min="1556" max="1556" width="11" style="160" bestFit="1" customWidth="1"/>
    <col min="1557" max="1558" width="8.25" style="160" bestFit="1" customWidth="1"/>
    <col min="1559" max="1792" width="9" style="160"/>
    <col min="1793" max="1793" width="15.875" style="160" customWidth="1"/>
    <col min="1794" max="1794" width="3.875" style="160" bestFit="1" customWidth="1"/>
    <col min="1795" max="1795" width="38.25" style="160" customWidth="1"/>
    <col min="1796" max="1796" width="13.875" style="160" bestFit="1" customWidth="1"/>
    <col min="1797" max="1797" width="16.25" style="160" customWidth="1"/>
    <col min="1798" max="1798" width="13.125" style="160" customWidth="1"/>
    <col min="1799" max="1799" width="7.375" style="160" customWidth="1"/>
    <col min="1800" max="1800" width="12.125" style="160" bestFit="1" customWidth="1"/>
    <col min="1801" max="1801" width="10.5" style="160" bestFit="1" customWidth="1"/>
    <col min="1802" max="1802" width="7" style="160" bestFit="1" customWidth="1"/>
    <col min="1803" max="1803" width="5.875" style="160" bestFit="1" customWidth="1"/>
    <col min="1804" max="1804" width="8.75" style="160" bestFit="1" customWidth="1"/>
    <col min="1805" max="1806" width="8.5" style="160" bestFit="1" customWidth="1"/>
    <col min="1807" max="1807" width="8.625" style="160" customWidth="1"/>
    <col min="1808" max="1808" width="14.375" style="160" bestFit="1" customWidth="1"/>
    <col min="1809" max="1809" width="13.5" style="160" customWidth="1"/>
    <col min="1810" max="1810" width="6" style="160" customWidth="1"/>
    <col min="1811" max="1811" width="17.25" style="160" customWidth="1"/>
    <col min="1812" max="1812" width="11" style="160" bestFit="1" customWidth="1"/>
    <col min="1813" max="1814" width="8.25" style="160" bestFit="1" customWidth="1"/>
    <col min="1815" max="2048" width="9" style="160"/>
    <col min="2049" max="2049" width="15.875" style="160" customWidth="1"/>
    <col min="2050" max="2050" width="3.875" style="160" bestFit="1" customWidth="1"/>
    <col min="2051" max="2051" width="38.25" style="160" customWidth="1"/>
    <col min="2052" max="2052" width="13.875" style="160" bestFit="1" customWidth="1"/>
    <col min="2053" max="2053" width="16.25" style="160" customWidth="1"/>
    <col min="2054" max="2054" width="13.125" style="160" customWidth="1"/>
    <col min="2055" max="2055" width="7.375" style="160" customWidth="1"/>
    <col min="2056" max="2056" width="12.125" style="160" bestFit="1" customWidth="1"/>
    <col min="2057" max="2057" width="10.5" style="160" bestFit="1" customWidth="1"/>
    <col min="2058" max="2058" width="7" style="160" bestFit="1" customWidth="1"/>
    <col min="2059" max="2059" width="5.875" style="160" bestFit="1" customWidth="1"/>
    <col min="2060" max="2060" width="8.75" style="160" bestFit="1" customWidth="1"/>
    <col min="2061" max="2062" width="8.5" style="160" bestFit="1" customWidth="1"/>
    <col min="2063" max="2063" width="8.625" style="160" customWidth="1"/>
    <col min="2064" max="2064" width="14.375" style="160" bestFit="1" customWidth="1"/>
    <col min="2065" max="2065" width="13.5" style="160" customWidth="1"/>
    <col min="2066" max="2066" width="6" style="160" customWidth="1"/>
    <col min="2067" max="2067" width="17.25" style="160" customWidth="1"/>
    <col min="2068" max="2068" width="11" style="160" bestFit="1" customWidth="1"/>
    <col min="2069" max="2070" width="8.25" style="160" bestFit="1" customWidth="1"/>
    <col min="2071" max="2304" width="9" style="160"/>
    <col min="2305" max="2305" width="15.875" style="160" customWidth="1"/>
    <col min="2306" max="2306" width="3.875" style="160" bestFit="1" customWidth="1"/>
    <col min="2307" max="2307" width="38.25" style="160" customWidth="1"/>
    <col min="2308" max="2308" width="13.875" style="160" bestFit="1" customWidth="1"/>
    <col min="2309" max="2309" width="16.25" style="160" customWidth="1"/>
    <col min="2310" max="2310" width="13.125" style="160" customWidth="1"/>
    <col min="2311" max="2311" width="7.375" style="160" customWidth="1"/>
    <col min="2312" max="2312" width="12.125" style="160" bestFit="1" customWidth="1"/>
    <col min="2313" max="2313" width="10.5" style="160" bestFit="1" customWidth="1"/>
    <col min="2314" max="2314" width="7" style="160" bestFit="1" customWidth="1"/>
    <col min="2315" max="2315" width="5.875" style="160" bestFit="1" customWidth="1"/>
    <col min="2316" max="2316" width="8.75" style="160" bestFit="1" customWidth="1"/>
    <col min="2317" max="2318" width="8.5" style="160" bestFit="1" customWidth="1"/>
    <col min="2319" max="2319" width="8.625" style="160" customWidth="1"/>
    <col min="2320" max="2320" width="14.375" style="160" bestFit="1" customWidth="1"/>
    <col min="2321" max="2321" width="13.5" style="160" customWidth="1"/>
    <col min="2322" max="2322" width="6" style="160" customWidth="1"/>
    <col min="2323" max="2323" width="17.25" style="160" customWidth="1"/>
    <col min="2324" max="2324" width="11" style="160" bestFit="1" customWidth="1"/>
    <col min="2325" max="2326" width="8.25" style="160" bestFit="1" customWidth="1"/>
    <col min="2327" max="2560" width="9" style="160"/>
    <col min="2561" max="2561" width="15.875" style="160" customWidth="1"/>
    <col min="2562" max="2562" width="3.875" style="160" bestFit="1" customWidth="1"/>
    <col min="2563" max="2563" width="38.25" style="160" customWidth="1"/>
    <col min="2564" max="2564" width="13.875" style="160" bestFit="1" customWidth="1"/>
    <col min="2565" max="2565" width="16.25" style="160" customWidth="1"/>
    <col min="2566" max="2566" width="13.125" style="160" customWidth="1"/>
    <col min="2567" max="2567" width="7.375" style="160" customWidth="1"/>
    <col min="2568" max="2568" width="12.125" style="160" bestFit="1" customWidth="1"/>
    <col min="2569" max="2569" width="10.5" style="160" bestFit="1" customWidth="1"/>
    <col min="2570" max="2570" width="7" style="160" bestFit="1" customWidth="1"/>
    <col min="2571" max="2571" width="5.875" style="160" bestFit="1" customWidth="1"/>
    <col min="2572" max="2572" width="8.75" style="160" bestFit="1" customWidth="1"/>
    <col min="2573" max="2574" width="8.5" style="160" bestFit="1" customWidth="1"/>
    <col min="2575" max="2575" width="8.625" style="160" customWidth="1"/>
    <col min="2576" max="2576" width="14.375" style="160" bestFit="1" customWidth="1"/>
    <col min="2577" max="2577" width="13.5" style="160" customWidth="1"/>
    <col min="2578" max="2578" width="6" style="160" customWidth="1"/>
    <col min="2579" max="2579" width="17.25" style="160" customWidth="1"/>
    <col min="2580" max="2580" width="11" style="160" bestFit="1" customWidth="1"/>
    <col min="2581" max="2582" width="8.25" style="160" bestFit="1" customWidth="1"/>
    <col min="2583" max="2816" width="9" style="160"/>
    <col min="2817" max="2817" width="15.875" style="160" customWidth="1"/>
    <col min="2818" max="2818" width="3.875" style="160" bestFit="1" customWidth="1"/>
    <col min="2819" max="2819" width="38.25" style="160" customWidth="1"/>
    <col min="2820" max="2820" width="13.875" style="160" bestFit="1" customWidth="1"/>
    <col min="2821" max="2821" width="16.25" style="160" customWidth="1"/>
    <col min="2822" max="2822" width="13.125" style="160" customWidth="1"/>
    <col min="2823" max="2823" width="7.375" style="160" customWidth="1"/>
    <col min="2824" max="2824" width="12.125" style="160" bestFit="1" customWidth="1"/>
    <col min="2825" max="2825" width="10.5" style="160" bestFit="1" customWidth="1"/>
    <col min="2826" max="2826" width="7" style="160" bestFit="1" customWidth="1"/>
    <col min="2827" max="2827" width="5.875" style="160" bestFit="1" customWidth="1"/>
    <col min="2828" max="2828" width="8.75" style="160" bestFit="1" customWidth="1"/>
    <col min="2829" max="2830" width="8.5" style="160" bestFit="1" customWidth="1"/>
    <col min="2831" max="2831" width="8.625" style="160" customWidth="1"/>
    <col min="2832" max="2832" width="14.375" style="160" bestFit="1" customWidth="1"/>
    <col min="2833" max="2833" width="13.5" style="160" customWidth="1"/>
    <col min="2834" max="2834" width="6" style="160" customWidth="1"/>
    <col min="2835" max="2835" width="17.25" style="160" customWidth="1"/>
    <col min="2836" max="2836" width="11" style="160" bestFit="1" customWidth="1"/>
    <col min="2837" max="2838" width="8.25" style="160" bestFit="1" customWidth="1"/>
    <col min="2839" max="3072" width="9" style="160"/>
    <col min="3073" max="3073" width="15.875" style="160" customWidth="1"/>
    <col min="3074" max="3074" width="3.875" style="160" bestFit="1" customWidth="1"/>
    <col min="3075" max="3075" width="38.25" style="160" customWidth="1"/>
    <col min="3076" max="3076" width="13.875" style="160" bestFit="1" customWidth="1"/>
    <col min="3077" max="3077" width="16.25" style="160" customWidth="1"/>
    <col min="3078" max="3078" width="13.125" style="160" customWidth="1"/>
    <col min="3079" max="3079" width="7.375" style="160" customWidth="1"/>
    <col min="3080" max="3080" width="12.125" style="160" bestFit="1" customWidth="1"/>
    <col min="3081" max="3081" width="10.5" style="160" bestFit="1" customWidth="1"/>
    <col min="3082" max="3082" width="7" style="160" bestFit="1" customWidth="1"/>
    <col min="3083" max="3083" width="5.875" style="160" bestFit="1" customWidth="1"/>
    <col min="3084" max="3084" width="8.75" style="160" bestFit="1" customWidth="1"/>
    <col min="3085" max="3086" width="8.5" style="160" bestFit="1" customWidth="1"/>
    <col min="3087" max="3087" width="8.625" style="160" customWidth="1"/>
    <col min="3088" max="3088" width="14.375" style="160" bestFit="1" customWidth="1"/>
    <col min="3089" max="3089" width="13.5" style="160" customWidth="1"/>
    <col min="3090" max="3090" width="6" style="160" customWidth="1"/>
    <col min="3091" max="3091" width="17.25" style="160" customWidth="1"/>
    <col min="3092" max="3092" width="11" style="160" bestFit="1" customWidth="1"/>
    <col min="3093" max="3094" width="8.25" style="160" bestFit="1" customWidth="1"/>
    <col min="3095" max="3328" width="9" style="160"/>
    <col min="3329" max="3329" width="15.875" style="160" customWidth="1"/>
    <col min="3330" max="3330" width="3.875" style="160" bestFit="1" customWidth="1"/>
    <col min="3331" max="3331" width="38.25" style="160" customWidth="1"/>
    <col min="3332" max="3332" width="13.875" style="160" bestFit="1" customWidth="1"/>
    <col min="3333" max="3333" width="16.25" style="160" customWidth="1"/>
    <col min="3334" max="3334" width="13.125" style="160" customWidth="1"/>
    <col min="3335" max="3335" width="7.375" style="160" customWidth="1"/>
    <col min="3336" max="3336" width="12.125" style="160" bestFit="1" customWidth="1"/>
    <col min="3337" max="3337" width="10.5" style="160" bestFit="1" customWidth="1"/>
    <col min="3338" max="3338" width="7" style="160" bestFit="1" customWidth="1"/>
    <col min="3339" max="3339" width="5.875" style="160" bestFit="1" customWidth="1"/>
    <col min="3340" max="3340" width="8.75" style="160" bestFit="1" customWidth="1"/>
    <col min="3341" max="3342" width="8.5" style="160" bestFit="1" customWidth="1"/>
    <col min="3343" max="3343" width="8.625" style="160" customWidth="1"/>
    <col min="3344" max="3344" width="14.375" style="160" bestFit="1" customWidth="1"/>
    <col min="3345" max="3345" width="13.5" style="160" customWidth="1"/>
    <col min="3346" max="3346" width="6" style="160" customWidth="1"/>
    <col min="3347" max="3347" width="17.25" style="160" customWidth="1"/>
    <col min="3348" max="3348" width="11" style="160" bestFit="1" customWidth="1"/>
    <col min="3349" max="3350" width="8.25" style="160" bestFit="1" customWidth="1"/>
    <col min="3351" max="3584" width="9" style="160"/>
    <col min="3585" max="3585" width="15.875" style="160" customWidth="1"/>
    <col min="3586" max="3586" width="3.875" style="160" bestFit="1" customWidth="1"/>
    <col min="3587" max="3587" width="38.25" style="160" customWidth="1"/>
    <col min="3588" max="3588" width="13.875" style="160" bestFit="1" customWidth="1"/>
    <col min="3589" max="3589" width="16.25" style="160" customWidth="1"/>
    <col min="3590" max="3590" width="13.125" style="160" customWidth="1"/>
    <col min="3591" max="3591" width="7.375" style="160" customWidth="1"/>
    <col min="3592" max="3592" width="12.125" style="160" bestFit="1" customWidth="1"/>
    <col min="3593" max="3593" width="10.5" style="160" bestFit="1" customWidth="1"/>
    <col min="3594" max="3594" width="7" style="160" bestFit="1" customWidth="1"/>
    <col min="3595" max="3595" width="5.875" style="160" bestFit="1" customWidth="1"/>
    <col min="3596" max="3596" width="8.75" style="160" bestFit="1" customWidth="1"/>
    <col min="3597" max="3598" width="8.5" style="160" bestFit="1" customWidth="1"/>
    <col min="3599" max="3599" width="8.625" style="160" customWidth="1"/>
    <col min="3600" max="3600" width="14.375" style="160" bestFit="1" customWidth="1"/>
    <col min="3601" max="3601" width="13.5" style="160" customWidth="1"/>
    <col min="3602" max="3602" width="6" style="160" customWidth="1"/>
    <col min="3603" max="3603" width="17.25" style="160" customWidth="1"/>
    <col min="3604" max="3604" width="11" style="160" bestFit="1" customWidth="1"/>
    <col min="3605" max="3606" width="8.25" style="160" bestFit="1" customWidth="1"/>
    <col min="3607" max="3840" width="9" style="160"/>
    <col min="3841" max="3841" width="15.875" style="160" customWidth="1"/>
    <col min="3842" max="3842" width="3.875" style="160" bestFit="1" customWidth="1"/>
    <col min="3843" max="3843" width="38.25" style="160" customWidth="1"/>
    <col min="3844" max="3844" width="13.875" style="160" bestFit="1" customWidth="1"/>
    <col min="3845" max="3845" width="16.25" style="160" customWidth="1"/>
    <col min="3846" max="3846" width="13.125" style="160" customWidth="1"/>
    <col min="3847" max="3847" width="7.375" style="160" customWidth="1"/>
    <col min="3848" max="3848" width="12.125" style="160" bestFit="1" customWidth="1"/>
    <col min="3849" max="3849" width="10.5" style="160" bestFit="1" customWidth="1"/>
    <col min="3850" max="3850" width="7" style="160" bestFit="1" customWidth="1"/>
    <col min="3851" max="3851" width="5.875" style="160" bestFit="1" customWidth="1"/>
    <col min="3852" max="3852" width="8.75" style="160" bestFit="1" customWidth="1"/>
    <col min="3853" max="3854" width="8.5" style="160" bestFit="1" customWidth="1"/>
    <col min="3855" max="3855" width="8.625" style="160" customWidth="1"/>
    <col min="3856" max="3856" width="14.375" style="160" bestFit="1" customWidth="1"/>
    <col min="3857" max="3857" width="13.5" style="160" customWidth="1"/>
    <col min="3858" max="3858" width="6" style="160" customWidth="1"/>
    <col min="3859" max="3859" width="17.25" style="160" customWidth="1"/>
    <col min="3860" max="3860" width="11" style="160" bestFit="1" customWidth="1"/>
    <col min="3861" max="3862" width="8.25" style="160" bestFit="1" customWidth="1"/>
    <col min="3863" max="4096" width="9" style="160"/>
    <col min="4097" max="4097" width="15.875" style="160" customWidth="1"/>
    <col min="4098" max="4098" width="3.875" style="160" bestFit="1" customWidth="1"/>
    <col min="4099" max="4099" width="38.25" style="160" customWidth="1"/>
    <col min="4100" max="4100" width="13.875" style="160" bestFit="1" customWidth="1"/>
    <col min="4101" max="4101" width="16.25" style="160" customWidth="1"/>
    <col min="4102" max="4102" width="13.125" style="160" customWidth="1"/>
    <col min="4103" max="4103" width="7.375" style="160" customWidth="1"/>
    <col min="4104" max="4104" width="12.125" style="160" bestFit="1" customWidth="1"/>
    <col min="4105" max="4105" width="10.5" style="160" bestFit="1" customWidth="1"/>
    <col min="4106" max="4106" width="7" style="160" bestFit="1" customWidth="1"/>
    <col min="4107" max="4107" width="5.875" style="160" bestFit="1" customWidth="1"/>
    <col min="4108" max="4108" width="8.75" style="160" bestFit="1" customWidth="1"/>
    <col min="4109" max="4110" width="8.5" style="160" bestFit="1" customWidth="1"/>
    <col min="4111" max="4111" width="8.625" style="160" customWidth="1"/>
    <col min="4112" max="4112" width="14.375" style="160" bestFit="1" customWidth="1"/>
    <col min="4113" max="4113" width="13.5" style="160" customWidth="1"/>
    <col min="4114" max="4114" width="6" style="160" customWidth="1"/>
    <col min="4115" max="4115" width="17.25" style="160" customWidth="1"/>
    <col min="4116" max="4116" width="11" style="160" bestFit="1" customWidth="1"/>
    <col min="4117" max="4118" width="8.25" style="160" bestFit="1" customWidth="1"/>
    <col min="4119" max="4352" width="9" style="160"/>
    <col min="4353" max="4353" width="15.875" style="160" customWidth="1"/>
    <col min="4354" max="4354" width="3.875" style="160" bestFit="1" customWidth="1"/>
    <col min="4355" max="4355" width="38.25" style="160" customWidth="1"/>
    <col min="4356" max="4356" width="13.875" style="160" bestFit="1" customWidth="1"/>
    <col min="4357" max="4357" width="16.25" style="160" customWidth="1"/>
    <col min="4358" max="4358" width="13.125" style="160" customWidth="1"/>
    <col min="4359" max="4359" width="7.375" style="160" customWidth="1"/>
    <col min="4360" max="4360" width="12.125" style="160" bestFit="1" customWidth="1"/>
    <col min="4361" max="4361" width="10.5" style="160" bestFit="1" customWidth="1"/>
    <col min="4362" max="4362" width="7" style="160" bestFit="1" customWidth="1"/>
    <col min="4363" max="4363" width="5.875" style="160" bestFit="1" customWidth="1"/>
    <col min="4364" max="4364" width="8.75" style="160" bestFit="1" customWidth="1"/>
    <col min="4365" max="4366" width="8.5" style="160" bestFit="1" customWidth="1"/>
    <col min="4367" max="4367" width="8.625" style="160" customWidth="1"/>
    <col min="4368" max="4368" width="14.375" style="160" bestFit="1" customWidth="1"/>
    <col min="4369" max="4369" width="13.5" style="160" customWidth="1"/>
    <col min="4370" max="4370" width="6" style="160" customWidth="1"/>
    <col min="4371" max="4371" width="17.25" style="160" customWidth="1"/>
    <col min="4372" max="4372" width="11" style="160" bestFit="1" customWidth="1"/>
    <col min="4373" max="4374" width="8.25" style="160" bestFit="1" customWidth="1"/>
    <col min="4375" max="4608" width="9" style="160"/>
    <col min="4609" max="4609" width="15.875" style="160" customWidth="1"/>
    <col min="4610" max="4610" width="3.875" style="160" bestFit="1" customWidth="1"/>
    <col min="4611" max="4611" width="38.25" style="160" customWidth="1"/>
    <col min="4612" max="4612" width="13.875" style="160" bestFit="1" customWidth="1"/>
    <col min="4613" max="4613" width="16.25" style="160" customWidth="1"/>
    <col min="4614" max="4614" width="13.125" style="160" customWidth="1"/>
    <col min="4615" max="4615" width="7.375" style="160" customWidth="1"/>
    <col min="4616" max="4616" width="12.125" style="160" bestFit="1" customWidth="1"/>
    <col min="4617" max="4617" width="10.5" style="160" bestFit="1" customWidth="1"/>
    <col min="4618" max="4618" width="7" style="160" bestFit="1" customWidth="1"/>
    <col min="4619" max="4619" width="5.875" style="160" bestFit="1" customWidth="1"/>
    <col min="4620" max="4620" width="8.75" style="160" bestFit="1" customWidth="1"/>
    <col min="4621" max="4622" width="8.5" style="160" bestFit="1" customWidth="1"/>
    <col min="4623" max="4623" width="8.625" style="160" customWidth="1"/>
    <col min="4624" max="4624" width="14.375" style="160" bestFit="1" customWidth="1"/>
    <col min="4625" max="4625" width="13.5" style="160" customWidth="1"/>
    <col min="4626" max="4626" width="6" style="160" customWidth="1"/>
    <col min="4627" max="4627" width="17.25" style="160" customWidth="1"/>
    <col min="4628" max="4628" width="11" style="160" bestFit="1" customWidth="1"/>
    <col min="4629" max="4630" width="8.25" style="160" bestFit="1" customWidth="1"/>
    <col min="4631" max="4864" width="9" style="160"/>
    <col min="4865" max="4865" width="15.875" style="160" customWidth="1"/>
    <col min="4866" max="4866" width="3.875" style="160" bestFit="1" customWidth="1"/>
    <col min="4867" max="4867" width="38.25" style="160" customWidth="1"/>
    <col min="4868" max="4868" width="13.875" style="160" bestFit="1" customWidth="1"/>
    <col min="4869" max="4869" width="16.25" style="160" customWidth="1"/>
    <col min="4870" max="4870" width="13.125" style="160" customWidth="1"/>
    <col min="4871" max="4871" width="7.375" style="160" customWidth="1"/>
    <col min="4872" max="4872" width="12.125" style="160" bestFit="1" customWidth="1"/>
    <col min="4873" max="4873" width="10.5" style="160" bestFit="1" customWidth="1"/>
    <col min="4874" max="4874" width="7" style="160" bestFit="1" customWidth="1"/>
    <col min="4875" max="4875" width="5.875" style="160" bestFit="1" customWidth="1"/>
    <col min="4876" max="4876" width="8.75" style="160" bestFit="1" customWidth="1"/>
    <col min="4877" max="4878" width="8.5" style="160" bestFit="1" customWidth="1"/>
    <col min="4879" max="4879" width="8.625" style="160" customWidth="1"/>
    <col min="4880" max="4880" width="14.375" style="160" bestFit="1" customWidth="1"/>
    <col min="4881" max="4881" width="13.5" style="160" customWidth="1"/>
    <col min="4882" max="4882" width="6" style="160" customWidth="1"/>
    <col min="4883" max="4883" width="17.25" style="160" customWidth="1"/>
    <col min="4884" max="4884" width="11" style="160" bestFit="1" customWidth="1"/>
    <col min="4885" max="4886" width="8.25" style="160" bestFit="1" customWidth="1"/>
    <col min="4887" max="5120" width="9" style="160"/>
    <col min="5121" max="5121" width="15.875" style="160" customWidth="1"/>
    <col min="5122" max="5122" width="3.875" style="160" bestFit="1" customWidth="1"/>
    <col min="5123" max="5123" width="38.25" style="160" customWidth="1"/>
    <col min="5124" max="5124" width="13.875" style="160" bestFit="1" customWidth="1"/>
    <col min="5125" max="5125" width="16.25" style="160" customWidth="1"/>
    <col min="5126" max="5126" width="13.125" style="160" customWidth="1"/>
    <col min="5127" max="5127" width="7.375" style="160" customWidth="1"/>
    <col min="5128" max="5128" width="12.125" style="160" bestFit="1" customWidth="1"/>
    <col min="5129" max="5129" width="10.5" style="160" bestFit="1" customWidth="1"/>
    <col min="5130" max="5130" width="7" style="160" bestFit="1" customWidth="1"/>
    <col min="5131" max="5131" width="5.875" style="160" bestFit="1" customWidth="1"/>
    <col min="5132" max="5132" width="8.75" style="160" bestFit="1" customWidth="1"/>
    <col min="5133" max="5134" width="8.5" style="160" bestFit="1" customWidth="1"/>
    <col min="5135" max="5135" width="8.625" style="160" customWidth="1"/>
    <col min="5136" max="5136" width="14.375" style="160" bestFit="1" customWidth="1"/>
    <col min="5137" max="5137" width="13.5" style="160" customWidth="1"/>
    <col min="5138" max="5138" width="6" style="160" customWidth="1"/>
    <col min="5139" max="5139" width="17.25" style="160" customWidth="1"/>
    <col min="5140" max="5140" width="11" style="160" bestFit="1" customWidth="1"/>
    <col min="5141" max="5142" width="8.25" style="160" bestFit="1" customWidth="1"/>
    <col min="5143" max="5376" width="9" style="160"/>
    <col min="5377" max="5377" width="15.875" style="160" customWidth="1"/>
    <col min="5378" max="5378" width="3.875" style="160" bestFit="1" customWidth="1"/>
    <col min="5379" max="5379" width="38.25" style="160" customWidth="1"/>
    <col min="5380" max="5380" width="13.875" style="160" bestFit="1" customWidth="1"/>
    <col min="5381" max="5381" width="16.25" style="160" customWidth="1"/>
    <col min="5382" max="5382" width="13.125" style="160" customWidth="1"/>
    <col min="5383" max="5383" width="7.375" style="160" customWidth="1"/>
    <col min="5384" max="5384" width="12.125" style="160" bestFit="1" customWidth="1"/>
    <col min="5385" max="5385" width="10.5" style="160" bestFit="1" customWidth="1"/>
    <col min="5386" max="5386" width="7" style="160" bestFit="1" customWidth="1"/>
    <col min="5387" max="5387" width="5.875" style="160" bestFit="1" customWidth="1"/>
    <col min="5388" max="5388" width="8.75" style="160" bestFit="1" customWidth="1"/>
    <col min="5389" max="5390" width="8.5" style="160" bestFit="1" customWidth="1"/>
    <col min="5391" max="5391" width="8.625" style="160" customWidth="1"/>
    <col min="5392" max="5392" width="14.375" style="160" bestFit="1" customWidth="1"/>
    <col min="5393" max="5393" width="13.5" style="160" customWidth="1"/>
    <col min="5394" max="5394" width="6" style="160" customWidth="1"/>
    <col min="5395" max="5395" width="17.25" style="160" customWidth="1"/>
    <col min="5396" max="5396" width="11" style="160" bestFit="1" customWidth="1"/>
    <col min="5397" max="5398" width="8.25" style="160" bestFit="1" customWidth="1"/>
    <col min="5399" max="5632" width="9" style="160"/>
    <col min="5633" max="5633" width="15.875" style="160" customWidth="1"/>
    <col min="5634" max="5634" width="3.875" style="160" bestFit="1" customWidth="1"/>
    <col min="5635" max="5635" width="38.25" style="160" customWidth="1"/>
    <col min="5636" max="5636" width="13.875" style="160" bestFit="1" customWidth="1"/>
    <col min="5637" max="5637" width="16.25" style="160" customWidth="1"/>
    <col min="5638" max="5638" width="13.125" style="160" customWidth="1"/>
    <col min="5639" max="5639" width="7.375" style="160" customWidth="1"/>
    <col min="5640" max="5640" width="12.125" style="160" bestFit="1" customWidth="1"/>
    <col min="5641" max="5641" width="10.5" style="160" bestFit="1" customWidth="1"/>
    <col min="5642" max="5642" width="7" style="160" bestFit="1" customWidth="1"/>
    <col min="5643" max="5643" width="5.875" style="160" bestFit="1" customWidth="1"/>
    <col min="5644" max="5644" width="8.75" style="160" bestFit="1" customWidth="1"/>
    <col min="5645" max="5646" width="8.5" style="160" bestFit="1" customWidth="1"/>
    <col min="5647" max="5647" width="8.625" style="160" customWidth="1"/>
    <col min="5648" max="5648" width="14.375" style="160" bestFit="1" customWidth="1"/>
    <col min="5649" max="5649" width="13.5" style="160" customWidth="1"/>
    <col min="5650" max="5650" width="6" style="160" customWidth="1"/>
    <col min="5651" max="5651" width="17.25" style="160" customWidth="1"/>
    <col min="5652" max="5652" width="11" style="160" bestFit="1" customWidth="1"/>
    <col min="5653" max="5654" width="8.25" style="160" bestFit="1" customWidth="1"/>
    <col min="5655" max="5888" width="9" style="160"/>
    <col min="5889" max="5889" width="15.875" style="160" customWidth="1"/>
    <col min="5890" max="5890" width="3.875" style="160" bestFit="1" customWidth="1"/>
    <col min="5891" max="5891" width="38.25" style="160" customWidth="1"/>
    <col min="5892" max="5892" width="13.875" style="160" bestFit="1" customWidth="1"/>
    <col min="5893" max="5893" width="16.25" style="160" customWidth="1"/>
    <col min="5894" max="5894" width="13.125" style="160" customWidth="1"/>
    <col min="5895" max="5895" width="7.375" style="160" customWidth="1"/>
    <col min="5896" max="5896" width="12.125" style="160" bestFit="1" customWidth="1"/>
    <col min="5897" max="5897" width="10.5" style="160" bestFit="1" customWidth="1"/>
    <col min="5898" max="5898" width="7" style="160" bestFit="1" customWidth="1"/>
    <col min="5899" max="5899" width="5.875" style="160" bestFit="1" customWidth="1"/>
    <col min="5900" max="5900" width="8.75" style="160" bestFit="1" customWidth="1"/>
    <col min="5901" max="5902" width="8.5" style="160" bestFit="1" customWidth="1"/>
    <col min="5903" max="5903" width="8.625" style="160" customWidth="1"/>
    <col min="5904" max="5904" width="14.375" style="160" bestFit="1" customWidth="1"/>
    <col min="5905" max="5905" width="13.5" style="160" customWidth="1"/>
    <col min="5906" max="5906" width="6" style="160" customWidth="1"/>
    <col min="5907" max="5907" width="17.25" style="160" customWidth="1"/>
    <col min="5908" max="5908" width="11" style="160" bestFit="1" customWidth="1"/>
    <col min="5909" max="5910" width="8.25" style="160" bestFit="1" customWidth="1"/>
    <col min="5911" max="6144" width="9" style="160"/>
    <col min="6145" max="6145" width="15.875" style="160" customWidth="1"/>
    <col min="6146" max="6146" width="3.875" style="160" bestFit="1" customWidth="1"/>
    <col min="6147" max="6147" width="38.25" style="160" customWidth="1"/>
    <col min="6148" max="6148" width="13.875" style="160" bestFit="1" customWidth="1"/>
    <col min="6149" max="6149" width="16.25" style="160" customWidth="1"/>
    <col min="6150" max="6150" width="13.125" style="160" customWidth="1"/>
    <col min="6151" max="6151" width="7.375" style="160" customWidth="1"/>
    <col min="6152" max="6152" width="12.125" style="160" bestFit="1" customWidth="1"/>
    <col min="6153" max="6153" width="10.5" style="160" bestFit="1" customWidth="1"/>
    <col min="6154" max="6154" width="7" style="160" bestFit="1" customWidth="1"/>
    <col min="6155" max="6155" width="5.875" style="160" bestFit="1" customWidth="1"/>
    <col min="6156" max="6156" width="8.75" style="160" bestFit="1" customWidth="1"/>
    <col min="6157" max="6158" width="8.5" style="160" bestFit="1" customWidth="1"/>
    <col min="6159" max="6159" width="8.625" style="160" customWidth="1"/>
    <col min="6160" max="6160" width="14.375" style="160" bestFit="1" customWidth="1"/>
    <col min="6161" max="6161" width="13.5" style="160" customWidth="1"/>
    <col min="6162" max="6162" width="6" style="160" customWidth="1"/>
    <col min="6163" max="6163" width="17.25" style="160" customWidth="1"/>
    <col min="6164" max="6164" width="11" style="160" bestFit="1" customWidth="1"/>
    <col min="6165" max="6166" width="8.25" style="160" bestFit="1" customWidth="1"/>
    <col min="6167" max="6400" width="9" style="160"/>
    <col min="6401" max="6401" width="15.875" style="160" customWidth="1"/>
    <col min="6402" max="6402" width="3.875" style="160" bestFit="1" customWidth="1"/>
    <col min="6403" max="6403" width="38.25" style="160" customWidth="1"/>
    <col min="6404" max="6404" width="13.875" style="160" bestFit="1" customWidth="1"/>
    <col min="6405" max="6405" width="16.25" style="160" customWidth="1"/>
    <col min="6406" max="6406" width="13.125" style="160" customWidth="1"/>
    <col min="6407" max="6407" width="7.375" style="160" customWidth="1"/>
    <col min="6408" max="6408" width="12.125" style="160" bestFit="1" customWidth="1"/>
    <col min="6409" max="6409" width="10.5" style="160" bestFit="1" customWidth="1"/>
    <col min="6410" max="6410" width="7" style="160" bestFit="1" customWidth="1"/>
    <col min="6411" max="6411" width="5.875" style="160" bestFit="1" customWidth="1"/>
    <col min="6412" max="6412" width="8.75" style="160" bestFit="1" customWidth="1"/>
    <col min="6413" max="6414" width="8.5" style="160" bestFit="1" customWidth="1"/>
    <col min="6415" max="6415" width="8.625" style="160" customWidth="1"/>
    <col min="6416" max="6416" width="14.375" style="160" bestFit="1" customWidth="1"/>
    <col min="6417" max="6417" width="13.5" style="160" customWidth="1"/>
    <col min="6418" max="6418" width="6" style="160" customWidth="1"/>
    <col min="6419" max="6419" width="17.25" style="160" customWidth="1"/>
    <col min="6420" max="6420" width="11" style="160" bestFit="1" customWidth="1"/>
    <col min="6421" max="6422" width="8.25" style="160" bestFit="1" customWidth="1"/>
    <col min="6423" max="6656" width="9" style="160"/>
    <col min="6657" max="6657" width="15.875" style="160" customWidth="1"/>
    <col min="6658" max="6658" width="3.875" style="160" bestFit="1" customWidth="1"/>
    <col min="6659" max="6659" width="38.25" style="160" customWidth="1"/>
    <col min="6660" max="6660" width="13.875" style="160" bestFit="1" customWidth="1"/>
    <col min="6661" max="6661" width="16.25" style="160" customWidth="1"/>
    <col min="6662" max="6662" width="13.125" style="160" customWidth="1"/>
    <col min="6663" max="6663" width="7.375" style="160" customWidth="1"/>
    <col min="6664" max="6664" width="12.125" style="160" bestFit="1" customWidth="1"/>
    <col min="6665" max="6665" width="10.5" style="160" bestFit="1" customWidth="1"/>
    <col min="6666" max="6666" width="7" style="160" bestFit="1" customWidth="1"/>
    <col min="6667" max="6667" width="5.875" style="160" bestFit="1" customWidth="1"/>
    <col min="6668" max="6668" width="8.75" style="160" bestFit="1" customWidth="1"/>
    <col min="6669" max="6670" width="8.5" style="160" bestFit="1" customWidth="1"/>
    <col min="6671" max="6671" width="8.625" style="160" customWidth="1"/>
    <col min="6672" max="6672" width="14.375" style="160" bestFit="1" customWidth="1"/>
    <col min="6673" max="6673" width="13.5" style="160" customWidth="1"/>
    <col min="6674" max="6674" width="6" style="160" customWidth="1"/>
    <col min="6675" max="6675" width="17.25" style="160" customWidth="1"/>
    <col min="6676" max="6676" width="11" style="160" bestFit="1" customWidth="1"/>
    <col min="6677" max="6678" width="8.25" style="160" bestFit="1" customWidth="1"/>
    <col min="6679" max="6912" width="9" style="160"/>
    <col min="6913" max="6913" width="15.875" style="160" customWidth="1"/>
    <col min="6914" max="6914" width="3.875" style="160" bestFit="1" customWidth="1"/>
    <col min="6915" max="6915" width="38.25" style="160" customWidth="1"/>
    <col min="6916" max="6916" width="13.875" style="160" bestFit="1" customWidth="1"/>
    <col min="6917" max="6917" width="16.25" style="160" customWidth="1"/>
    <col min="6918" max="6918" width="13.125" style="160" customWidth="1"/>
    <col min="6919" max="6919" width="7.375" style="160" customWidth="1"/>
    <col min="6920" max="6920" width="12.125" style="160" bestFit="1" customWidth="1"/>
    <col min="6921" max="6921" width="10.5" style="160" bestFit="1" customWidth="1"/>
    <col min="6922" max="6922" width="7" style="160" bestFit="1" customWidth="1"/>
    <col min="6923" max="6923" width="5.875" style="160" bestFit="1" customWidth="1"/>
    <col min="6924" max="6924" width="8.75" style="160" bestFit="1" customWidth="1"/>
    <col min="6925" max="6926" width="8.5" style="160" bestFit="1" customWidth="1"/>
    <col min="6927" max="6927" width="8.625" style="160" customWidth="1"/>
    <col min="6928" max="6928" width="14.375" style="160" bestFit="1" customWidth="1"/>
    <col min="6929" max="6929" width="13.5" style="160" customWidth="1"/>
    <col min="6930" max="6930" width="6" style="160" customWidth="1"/>
    <col min="6931" max="6931" width="17.25" style="160" customWidth="1"/>
    <col min="6932" max="6932" width="11" style="160" bestFit="1" customWidth="1"/>
    <col min="6933" max="6934" width="8.25" style="160" bestFit="1" customWidth="1"/>
    <col min="6935" max="7168" width="9" style="160"/>
    <col min="7169" max="7169" width="15.875" style="160" customWidth="1"/>
    <col min="7170" max="7170" width="3.875" style="160" bestFit="1" customWidth="1"/>
    <col min="7171" max="7171" width="38.25" style="160" customWidth="1"/>
    <col min="7172" max="7172" width="13.875" style="160" bestFit="1" customWidth="1"/>
    <col min="7173" max="7173" width="16.25" style="160" customWidth="1"/>
    <col min="7174" max="7174" width="13.125" style="160" customWidth="1"/>
    <col min="7175" max="7175" width="7.375" style="160" customWidth="1"/>
    <col min="7176" max="7176" width="12.125" style="160" bestFit="1" customWidth="1"/>
    <col min="7177" max="7177" width="10.5" style="160" bestFit="1" customWidth="1"/>
    <col min="7178" max="7178" width="7" style="160" bestFit="1" customWidth="1"/>
    <col min="7179" max="7179" width="5.875" style="160" bestFit="1" customWidth="1"/>
    <col min="7180" max="7180" width="8.75" style="160" bestFit="1" customWidth="1"/>
    <col min="7181" max="7182" width="8.5" style="160" bestFit="1" customWidth="1"/>
    <col min="7183" max="7183" width="8.625" style="160" customWidth="1"/>
    <col min="7184" max="7184" width="14.375" style="160" bestFit="1" customWidth="1"/>
    <col min="7185" max="7185" width="13.5" style="160" customWidth="1"/>
    <col min="7186" max="7186" width="6" style="160" customWidth="1"/>
    <col min="7187" max="7187" width="17.25" style="160" customWidth="1"/>
    <col min="7188" max="7188" width="11" style="160" bestFit="1" customWidth="1"/>
    <col min="7189" max="7190" width="8.25" style="160" bestFit="1" customWidth="1"/>
    <col min="7191" max="7424" width="9" style="160"/>
    <col min="7425" max="7425" width="15.875" style="160" customWidth="1"/>
    <col min="7426" max="7426" width="3.875" style="160" bestFit="1" customWidth="1"/>
    <col min="7427" max="7427" width="38.25" style="160" customWidth="1"/>
    <col min="7428" max="7428" width="13.875" style="160" bestFit="1" customWidth="1"/>
    <col min="7429" max="7429" width="16.25" style="160" customWidth="1"/>
    <col min="7430" max="7430" width="13.125" style="160" customWidth="1"/>
    <col min="7431" max="7431" width="7.375" style="160" customWidth="1"/>
    <col min="7432" max="7432" width="12.125" style="160" bestFit="1" customWidth="1"/>
    <col min="7433" max="7433" width="10.5" style="160" bestFit="1" customWidth="1"/>
    <col min="7434" max="7434" width="7" style="160" bestFit="1" customWidth="1"/>
    <col min="7435" max="7435" width="5.875" style="160" bestFit="1" customWidth="1"/>
    <col min="7436" max="7436" width="8.75" style="160" bestFit="1" customWidth="1"/>
    <col min="7437" max="7438" width="8.5" style="160" bestFit="1" customWidth="1"/>
    <col min="7439" max="7439" width="8.625" style="160" customWidth="1"/>
    <col min="7440" max="7440" width="14.375" style="160" bestFit="1" customWidth="1"/>
    <col min="7441" max="7441" width="13.5" style="160" customWidth="1"/>
    <col min="7442" max="7442" width="6" style="160" customWidth="1"/>
    <col min="7443" max="7443" width="17.25" style="160" customWidth="1"/>
    <col min="7444" max="7444" width="11" style="160" bestFit="1" customWidth="1"/>
    <col min="7445" max="7446" width="8.25" style="160" bestFit="1" customWidth="1"/>
    <col min="7447" max="7680" width="9" style="160"/>
    <col min="7681" max="7681" width="15.875" style="160" customWidth="1"/>
    <col min="7682" max="7682" width="3.875" style="160" bestFit="1" customWidth="1"/>
    <col min="7683" max="7683" width="38.25" style="160" customWidth="1"/>
    <col min="7684" max="7684" width="13.875" style="160" bestFit="1" customWidth="1"/>
    <col min="7685" max="7685" width="16.25" style="160" customWidth="1"/>
    <col min="7686" max="7686" width="13.125" style="160" customWidth="1"/>
    <col min="7687" max="7687" width="7.375" style="160" customWidth="1"/>
    <col min="7688" max="7688" width="12.125" style="160" bestFit="1" customWidth="1"/>
    <col min="7689" max="7689" width="10.5" style="160" bestFit="1" customWidth="1"/>
    <col min="7690" max="7690" width="7" style="160" bestFit="1" customWidth="1"/>
    <col min="7691" max="7691" width="5.875" style="160" bestFit="1" customWidth="1"/>
    <col min="7692" max="7692" width="8.75" style="160" bestFit="1" customWidth="1"/>
    <col min="7693" max="7694" width="8.5" style="160" bestFit="1" customWidth="1"/>
    <col min="7695" max="7695" width="8.625" style="160" customWidth="1"/>
    <col min="7696" max="7696" width="14.375" style="160" bestFit="1" customWidth="1"/>
    <col min="7697" max="7697" width="13.5" style="160" customWidth="1"/>
    <col min="7698" max="7698" width="6" style="160" customWidth="1"/>
    <col min="7699" max="7699" width="17.25" style="160" customWidth="1"/>
    <col min="7700" max="7700" width="11" style="160" bestFit="1" customWidth="1"/>
    <col min="7701" max="7702" width="8.25" style="160" bestFit="1" customWidth="1"/>
    <col min="7703" max="7936" width="9" style="160"/>
    <col min="7937" max="7937" width="15.875" style="160" customWidth="1"/>
    <col min="7938" max="7938" width="3.875" style="160" bestFit="1" customWidth="1"/>
    <col min="7939" max="7939" width="38.25" style="160" customWidth="1"/>
    <col min="7940" max="7940" width="13.875" style="160" bestFit="1" customWidth="1"/>
    <col min="7941" max="7941" width="16.25" style="160" customWidth="1"/>
    <col min="7942" max="7942" width="13.125" style="160" customWidth="1"/>
    <col min="7943" max="7943" width="7.375" style="160" customWidth="1"/>
    <col min="7944" max="7944" width="12.125" style="160" bestFit="1" customWidth="1"/>
    <col min="7945" max="7945" width="10.5" style="160" bestFit="1" customWidth="1"/>
    <col min="7946" max="7946" width="7" style="160" bestFit="1" customWidth="1"/>
    <col min="7947" max="7947" width="5.875" style="160" bestFit="1" customWidth="1"/>
    <col min="7948" max="7948" width="8.75" style="160" bestFit="1" customWidth="1"/>
    <col min="7949" max="7950" width="8.5" style="160" bestFit="1" customWidth="1"/>
    <col min="7951" max="7951" width="8.625" style="160" customWidth="1"/>
    <col min="7952" max="7952" width="14.375" style="160" bestFit="1" customWidth="1"/>
    <col min="7953" max="7953" width="13.5" style="160" customWidth="1"/>
    <col min="7954" max="7954" width="6" style="160" customWidth="1"/>
    <col min="7955" max="7955" width="17.25" style="160" customWidth="1"/>
    <col min="7956" max="7956" width="11" style="160" bestFit="1" customWidth="1"/>
    <col min="7957" max="7958" width="8.25" style="160" bestFit="1" customWidth="1"/>
    <col min="7959" max="8192" width="9" style="160"/>
    <col min="8193" max="8193" width="15.875" style="160" customWidth="1"/>
    <col min="8194" max="8194" width="3.875" style="160" bestFit="1" customWidth="1"/>
    <col min="8195" max="8195" width="38.25" style="160" customWidth="1"/>
    <col min="8196" max="8196" width="13.875" style="160" bestFit="1" customWidth="1"/>
    <col min="8197" max="8197" width="16.25" style="160" customWidth="1"/>
    <col min="8198" max="8198" width="13.125" style="160" customWidth="1"/>
    <col min="8199" max="8199" width="7.375" style="160" customWidth="1"/>
    <col min="8200" max="8200" width="12.125" style="160" bestFit="1" customWidth="1"/>
    <col min="8201" max="8201" width="10.5" style="160" bestFit="1" customWidth="1"/>
    <col min="8202" max="8202" width="7" style="160" bestFit="1" customWidth="1"/>
    <col min="8203" max="8203" width="5.875" style="160" bestFit="1" customWidth="1"/>
    <col min="8204" max="8204" width="8.75" style="160" bestFit="1" customWidth="1"/>
    <col min="8205" max="8206" width="8.5" style="160" bestFit="1" customWidth="1"/>
    <col min="8207" max="8207" width="8.625" style="160" customWidth="1"/>
    <col min="8208" max="8208" width="14.375" style="160" bestFit="1" customWidth="1"/>
    <col min="8209" max="8209" width="13.5" style="160" customWidth="1"/>
    <col min="8210" max="8210" width="6" style="160" customWidth="1"/>
    <col min="8211" max="8211" width="17.25" style="160" customWidth="1"/>
    <col min="8212" max="8212" width="11" style="160" bestFit="1" customWidth="1"/>
    <col min="8213" max="8214" width="8.25" style="160" bestFit="1" customWidth="1"/>
    <col min="8215" max="8448" width="9" style="160"/>
    <col min="8449" max="8449" width="15.875" style="160" customWidth="1"/>
    <col min="8450" max="8450" width="3.875" style="160" bestFit="1" customWidth="1"/>
    <col min="8451" max="8451" width="38.25" style="160" customWidth="1"/>
    <col min="8452" max="8452" width="13.875" style="160" bestFit="1" customWidth="1"/>
    <col min="8453" max="8453" width="16.25" style="160" customWidth="1"/>
    <col min="8454" max="8454" width="13.125" style="160" customWidth="1"/>
    <col min="8455" max="8455" width="7.375" style="160" customWidth="1"/>
    <col min="8456" max="8456" width="12.125" style="160" bestFit="1" customWidth="1"/>
    <col min="8457" max="8457" width="10.5" style="160" bestFit="1" customWidth="1"/>
    <col min="8458" max="8458" width="7" style="160" bestFit="1" customWidth="1"/>
    <col min="8459" max="8459" width="5.875" style="160" bestFit="1" customWidth="1"/>
    <col min="8460" max="8460" width="8.75" style="160" bestFit="1" customWidth="1"/>
    <col min="8461" max="8462" width="8.5" style="160" bestFit="1" customWidth="1"/>
    <col min="8463" max="8463" width="8.625" style="160" customWidth="1"/>
    <col min="8464" max="8464" width="14.375" style="160" bestFit="1" customWidth="1"/>
    <col min="8465" max="8465" width="13.5" style="160" customWidth="1"/>
    <col min="8466" max="8466" width="6" style="160" customWidth="1"/>
    <col min="8467" max="8467" width="17.25" style="160" customWidth="1"/>
    <col min="8468" max="8468" width="11" style="160" bestFit="1" customWidth="1"/>
    <col min="8469" max="8470" width="8.25" style="160" bestFit="1" customWidth="1"/>
    <col min="8471" max="8704" width="9" style="160"/>
    <col min="8705" max="8705" width="15.875" style="160" customWidth="1"/>
    <col min="8706" max="8706" width="3.875" style="160" bestFit="1" customWidth="1"/>
    <col min="8707" max="8707" width="38.25" style="160" customWidth="1"/>
    <col min="8708" max="8708" width="13.875" style="160" bestFit="1" customWidth="1"/>
    <col min="8709" max="8709" width="16.25" style="160" customWidth="1"/>
    <col min="8710" max="8710" width="13.125" style="160" customWidth="1"/>
    <col min="8711" max="8711" width="7.375" style="160" customWidth="1"/>
    <col min="8712" max="8712" width="12.125" style="160" bestFit="1" customWidth="1"/>
    <col min="8713" max="8713" width="10.5" style="160" bestFit="1" customWidth="1"/>
    <col min="8714" max="8714" width="7" style="160" bestFit="1" customWidth="1"/>
    <col min="8715" max="8715" width="5.875" style="160" bestFit="1" customWidth="1"/>
    <col min="8716" max="8716" width="8.75" style="160" bestFit="1" customWidth="1"/>
    <col min="8717" max="8718" width="8.5" style="160" bestFit="1" customWidth="1"/>
    <col min="8719" max="8719" width="8.625" style="160" customWidth="1"/>
    <col min="8720" max="8720" width="14.375" style="160" bestFit="1" customWidth="1"/>
    <col min="8721" max="8721" width="13.5" style="160" customWidth="1"/>
    <col min="8722" max="8722" width="6" style="160" customWidth="1"/>
    <col min="8723" max="8723" width="17.25" style="160" customWidth="1"/>
    <col min="8724" max="8724" width="11" style="160" bestFit="1" customWidth="1"/>
    <col min="8725" max="8726" width="8.25" style="160" bestFit="1" customWidth="1"/>
    <col min="8727" max="8960" width="9" style="160"/>
    <col min="8961" max="8961" width="15.875" style="160" customWidth="1"/>
    <col min="8962" max="8962" width="3.875" style="160" bestFit="1" customWidth="1"/>
    <col min="8963" max="8963" width="38.25" style="160" customWidth="1"/>
    <col min="8964" max="8964" width="13.875" style="160" bestFit="1" customWidth="1"/>
    <col min="8965" max="8965" width="16.25" style="160" customWidth="1"/>
    <col min="8966" max="8966" width="13.125" style="160" customWidth="1"/>
    <col min="8967" max="8967" width="7.375" style="160" customWidth="1"/>
    <col min="8968" max="8968" width="12.125" style="160" bestFit="1" customWidth="1"/>
    <col min="8969" max="8969" width="10.5" style="160" bestFit="1" customWidth="1"/>
    <col min="8970" max="8970" width="7" style="160" bestFit="1" customWidth="1"/>
    <col min="8971" max="8971" width="5.875" style="160" bestFit="1" customWidth="1"/>
    <col min="8972" max="8972" width="8.75" style="160" bestFit="1" customWidth="1"/>
    <col min="8973" max="8974" width="8.5" style="160" bestFit="1" customWidth="1"/>
    <col min="8975" max="8975" width="8.625" style="160" customWidth="1"/>
    <col min="8976" max="8976" width="14.375" style="160" bestFit="1" customWidth="1"/>
    <col min="8977" max="8977" width="13.5" style="160" customWidth="1"/>
    <col min="8978" max="8978" width="6" style="160" customWidth="1"/>
    <col min="8979" max="8979" width="17.25" style="160" customWidth="1"/>
    <col min="8980" max="8980" width="11" style="160" bestFit="1" customWidth="1"/>
    <col min="8981" max="8982" width="8.25" style="160" bestFit="1" customWidth="1"/>
    <col min="8983" max="9216" width="9" style="160"/>
    <col min="9217" max="9217" width="15.875" style="160" customWidth="1"/>
    <col min="9218" max="9218" width="3.875" style="160" bestFit="1" customWidth="1"/>
    <col min="9219" max="9219" width="38.25" style="160" customWidth="1"/>
    <col min="9220" max="9220" width="13.875" style="160" bestFit="1" customWidth="1"/>
    <col min="9221" max="9221" width="16.25" style="160" customWidth="1"/>
    <col min="9222" max="9222" width="13.125" style="160" customWidth="1"/>
    <col min="9223" max="9223" width="7.375" style="160" customWidth="1"/>
    <col min="9224" max="9224" width="12.125" style="160" bestFit="1" customWidth="1"/>
    <col min="9225" max="9225" width="10.5" style="160" bestFit="1" customWidth="1"/>
    <col min="9226" max="9226" width="7" style="160" bestFit="1" customWidth="1"/>
    <col min="9227" max="9227" width="5.875" style="160" bestFit="1" customWidth="1"/>
    <col min="9228" max="9228" width="8.75" style="160" bestFit="1" customWidth="1"/>
    <col min="9229" max="9230" width="8.5" style="160" bestFit="1" customWidth="1"/>
    <col min="9231" max="9231" width="8.625" style="160" customWidth="1"/>
    <col min="9232" max="9232" width="14.375" style="160" bestFit="1" customWidth="1"/>
    <col min="9233" max="9233" width="13.5" style="160" customWidth="1"/>
    <col min="9234" max="9234" width="6" style="160" customWidth="1"/>
    <col min="9235" max="9235" width="17.25" style="160" customWidth="1"/>
    <col min="9236" max="9236" width="11" style="160" bestFit="1" customWidth="1"/>
    <col min="9237" max="9238" width="8.25" style="160" bestFit="1" customWidth="1"/>
    <col min="9239" max="9472" width="9" style="160"/>
    <col min="9473" max="9473" width="15.875" style="160" customWidth="1"/>
    <col min="9474" max="9474" width="3.875" style="160" bestFit="1" customWidth="1"/>
    <col min="9475" max="9475" width="38.25" style="160" customWidth="1"/>
    <col min="9476" max="9476" width="13.875" style="160" bestFit="1" customWidth="1"/>
    <col min="9477" max="9477" width="16.25" style="160" customWidth="1"/>
    <col min="9478" max="9478" width="13.125" style="160" customWidth="1"/>
    <col min="9479" max="9479" width="7.375" style="160" customWidth="1"/>
    <col min="9480" max="9480" width="12.125" style="160" bestFit="1" customWidth="1"/>
    <col min="9481" max="9481" width="10.5" style="160" bestFit="1" customWidth="1"/>
    <col min="9482" max="9482" width="7" style="160" bestFit="1" customWidth="1"/>
    <col min="9483" max="9483" width="5.875" style="160" bestFit="1" customWidth="1"/>
    <col min="9484" max="9484" width="8.75" style="160" bestFit="1" customWidth="1"/>
    <col min="9485" max="9486" width="8.5" style="160" bestFit="1" customWidth="1"/>
    <col min="9487" max="9487" width="8.625" style="160" customWidth="1"/>
    <col min="9488" max="9488" width="14.375" style="160" bestFit="1" customWidth="1"/>
    <col min="9489" max="9489" width="13.5" style="160" customWidth="1"/>
    <col min="9490" max="9490" width="6" style="160" customWidth="1"/>
    <col min="9491" max="9491" width="17.25" style="160" customWidth="1"/>
    <col min="9492" max="9492" width="11" style="160" bestFit="1" customWidth="1"/>
    <col min="9493" max="9494" width="8.25" style="160" bestFit="1" customWidth="1"/>
    <col min="9495" max="9728" width="9" style="160"/>
    <col min="9729" max="9729" width="15.875" style="160" customWidth="1"/>
    <col min="9730" max="9730" width="3.875" style="160" bestFit="1" customWidth="1"/>
    <col min="9731" max="9731" width="38.25" style="160" customWidth="1"/>
    <col min="9732" max="9732" width="13.875" style="160" bestFit="1" customWidth="1"/>
    <col min="9733" max="9733" width="16.25" style="160" customWidth="1"/>
    <col min="9734" max="9734" width="13.125" style="160" customWidth="1"/>
    <col min="9735" max="9735" width="7.375" style="160" customWidth="1"/>
    <col min="9736" max="9736" width="12.125" style="160" bestFit="1" customWidth="1"/>
    <col min="9737" max="9737" width="10.5" style="160" bestFit="1" customWidth="1"/>
    <col min="9738" max="9738" width="7" style="160" bestFit="1" customWidth="1"/>
    <col min="9739" max="9739" width="5.875" style="160" bestFit="1" customWidth="1"/>
    <col min="9740" max="9740" width="8.75" style="160" bestFit="1" customWidth="1"/>
    <col min="9741" max="9742" width="8.5" style="160" bestFit="1" customWidth="1"/>
    <col min="9743" max="9743" width="8.625" style="160" customWidth="1"/>
    <col min="9744" max="9744" width="14.375" style="160" bestFit="1" customWidth="1"/>
    <col min="9745" max="9745" width="13.5" style="160" customWidth="1"/>
    <col min="9746" max="9746" width="6" style="160" customWidth="1"/>
    <col min="9747" max="9747" width="17.25" style="160" customWidth="1"/>
    <col min="9748" max="9748" width="11" style="160" bestFit="1" customWidth="1"/>
    <col min="9749" max="9750" width="8.25" style="160" bestFit="1" customWidth="1"/>
    <col min="9751" max="9984" width="9" style="160"/>
    <col min="9985" max="9985" width="15.875" style="160" customWidth="1"/>
    <col min="9986" max="9986" width="3.875" style="160" bestFit="1" customWidth="1"/>
    <col min="9987" max="9987" width="38.25" style="160" customWidth="1"/>
    <col min="9988" max="9988" width="13.875" style="160" bestFit="1" customWidth="1"/>
    <col min="9989" max="9989" width="16.25" style="160" customWidth="1"/>
    <col min="9990" max="9990" width="13.125" style="160" customWidth="1"/>
    <col min="9991" max="9991" width="7.375" style="160" customWidth="1"/>
    <col min="9992" max="9992" width="12.125" style="160" bestFit="1" customWidth="1"/>
    <col min="9993" max="9993" width="10.5" style="160" bestFit="1" customWidth="1"/>
    <col min="9994" max="9994" width="7" style="160" bestFit="1" customWidth="1"/>
    <col min="9995" max="9995" width="5.875" style="160" bestFit="1" customWidth="1"/>
    <col min="9996" max="9996" width="8.75" style="160" bestFit="1" customWidth="1"/>
    <col min="9997" max="9998" width="8.5" style="160" bestFit="1" customWidth="1"/>
    <col min="9999" max="9999" width="8.625" style="160" customWidth="1"/>
    <col min="10000" max="10000" width="14.375" style="160" bestFit="1" customWidth="1"/>
    <col min="10001" max="10001" width="13.5" style="160" customWidth="1"/>
    <col min="10002" max="10002" width="6" style="160" customWidth="1"/>
    <col min="10003" max="10003" width="17.25" style="160" customWidth="1"/>
    <col min="10004" max="10004" width="11" style="160" bestFit="1" customWidth="1"/>
    <col min="10005" max="10006" width="8.25" style="160" bestFit="1" customWidth="1"/>
    <col min="10007" max="10240" width="9" style="160"/>
    <col min="10241" max="10241" width="15.875" style="160" customWidth="1"/>
    <col min="10242" max="10242" width="3.875" style="160" bestFit="1" customWidth="1"/>
    <col min="10243" max="10243" width="38.25" style="160" customWidth="1"/>
    <col min="10244" max="10244" width="13.875" style="160" bestFit="1" customWidth="1"/>
    <col min="10245" max="10245" width="16.25" style="160" customWidth="1"/>
    <col min="10246" max="10246" width="13.125" style="160" customWidth="1"/>
    <col min="10247" max="10247" width="7.375" style="160" customWidth="1"/>
    <col min="10248" max="10248" width="12.125" style="160" bestFit="1" customWidth="1"/>
    <col min="10249" max="10249" width="10.5" style="160" bestFit="1" customWidth="1"/>
    <col min="10250" max="10250" width="7" style="160" bestFit="1" customWidth="1"/>
    <col min="10251" max="10251" width="5.875" style="160" bestFit="1" customWidth="1"/>
    <col min="10252" max="10252" width="8.75" style="160" bestFit="1" customWidth="1"/>
    <col min="10253" max="10254" width="8.5" style="160" bestFit="1" customWidth="1"/>
    <col min="10255" max="10255" width="8.625" style="160" customWidth="1"/>
    <col min="10256" max="10256" width="14.375" style="160" bestFit="1" customWidth="1"/>
    <col min="10257" max="10257" width="13.5" style="160" customWidth="1"/>
    <col min="10258" max="10258" width="6" style="160" customWidth="1"/>
    <col min="10259" max="10259" width="17.25" style="160" customWidth="1"/>
    <col min="10260" max="10260" width="11" style="160" bestFit="1" customWidth="1"/>
    <col min="10261" max="10262" width="8.25" style="160" bestFit="1" customWidth="1"/>
    <col min="10263" max="10496" width="9" style="160"/>
    <col min="10497" max="10497" width="15.875" style="160" customWidth="1"/>
    <col min="10498" max="10498" width="3.875" style="160" bestFit="1" customWidth="1"/>
    <col min="10499" max="10499" width="38.25" style="160" customWidth="1"/>
    <col min="10500" max="10500" width="13.875" style="160" bestFit="1" customWidth="1"/>
    <col min="10501" max="10501" width="16.25" style="160" customWidth="1"/>
    <col min="10502" max="10502" width="13.125" style="160" customWidth="1"/>
    <col min="10503" max="10503" width="7.375" style="160" customWidth="1"/>
    <col min="10504" max="10504" width="12.125" style="160" bestFit="1" customWidth="1"/>
    <col min="10505" max="10505" width="10.5" style="160" bestFit="1" customWidth="1"/>
    <col min="10506" max="10506" width="7" style="160" bestFit="1" customWidth="1"/>
    <col min="10507" max="10507" width="5.875" style="160" bestFit="1" customWidth="1"/>
    <col min="10508" max="10508" width="8.75" style="160" bestFit="1" customWidth="1"/>
    <col min="10509" max="10510" width="8.5" style="160" bestFit="1" customWidth="1"/>
    <col min="10511" max="10511" width="8.625" style="160" customWidth="1"/>
    <col min="10512" max="10512" width="14.375" style="160" bestFit="1" customWidth="1"/>
    <col min="10513" max="10513" width="13.5" style="160" customWidth="1"/>
    <col min="10514" max="10514" width="6" style="160" customWidth="1"/>
    <col min="10515" max="10515" width="17.25" style="160" customWidth="1"/>
    <col min="10516" max="10516" width="11" style="160" bestFit="1" customWidth="1"/>
    <col min="10517" max="10518" width="8.25" style="160" bestFit="1" customWidth="1"/>
    <col min="10519" max="10752" width="9" style="160"/>
    <col min="10753" max="10753" width="15.875" style="160" customWidth="1"/>
    <col min="10754" max="10754" width="3.875" style="160" bestFit="1" customWidth="1"/>
    <col min="10755" max="10755" width="38.25" style="160" customWidth="1"/>
    <col min="10756" max="10756" width="13.875" style="160" bestFit="1" customWidth="1"/>
    <col min="10757" max="10757" width="16.25" style="160" customWidth="1"/>
    <col min="10758" max="10758" width="13.125" style="160" customWidth="1"/>
    <col min="10759" max="10759" width="7.375" style="160" customWidth="1"/>
    <col min="10760" max="10760" width="12.125" style="160" bestFit="1" customWidth="1"/>
    <col min="10761" max="10761" width="10.5" style="160" bestFit="1" customWidth="1"/>
    <col min="10762" max="10762" width="7" style="160" bestFit="1" customWidth="1"/>
    <col min="10763" max="10763" width="5.875" style="160" bestFit="1" customWidth="1"/>
    <col min="10764" max="10764" width="8.75" style="160" bestFit="1" customWidth="1"/>
    <col min="10765" max="10766" width="8.5" style="160" bestFit="1" customWidth="1"/>
    <col min="10767" max="10767" width="8.625" style="160" customWidth="1"/>
    <col min="10768" max="10768" width="14.375" style="160" bestFit="1" customWidth="1"/>
    <col min="10769" max="10769" width="13.5" style="160" customWidth="1"/>
    <col min="10770" max="10770" width="6" style="160" customWidth="1"/>
    <col min="10771" max="10771" width="17.25" style="160" customWidth="1"/>
    <col min="10772" max="10772" width="11" style="160" bestFit="1" customWidth="1"/>
    <col min="10773" max="10774" width="8.25" style="160" bestFit="1" customWidth="1"/>
    <col min="10775" max="11008" width="9" style="160"/>
    <col min="11009" max="11009" width="15.875" style="160" customWidth="1"/>
    <col min="11010" max="11010" width="3.875" style="160" bestFit="1" customWidth="1"/>
    <col min="11011" max="11011" width="38.25" style="160" customWidth="1"/>
    <col min="11012" max="11012" width="13.875" style="160" bestFit="1" customWidth="1"/>
    <col min="11013" max="11013" width="16.25" style="160" customWidth="1"/>
    <col min="11014" max="11014" width="13.125" style="160" customWidth="1"/>
    <col min="11015" max="11015" width="7.375" style="160" customWidth="1"/>
    <col min="11016" max="11016" width="12.125" style="160" bestFit="1" customWidth="1"/>
    <col min="11017" max="11017" width="10.5" style="160" bestFit="1" customWidth="1"/>
    <col min="11018" max="11018" width="7" style="160" bestFit="1" customWidth="1"/>
    <col min="11019" max="11019" width="5.875" style="160" bestFit="1" customWidth="1"/>
    <col min="11020" max="11020" width="8.75" style="160" bestFit="1" customWidth="1"/>
    <col min="11021" max="11022" width="8.5" style="160" bestFit="1" customWidth="1"/>
    <col min="11023" max="11023" width="8.625" style="160" customWidth="1"/>
    <col min="11024" max="11024" width="14.375" style="160" bestFit="1" customWidth="1"/>
    <col min="11025" max="11025" width="13.5" style="160" customWidth="1"/>
    <col min="11026" max="11026" width="6" style="160" customWidth="1"/>
    <col min="11027" max="11027" width="17.25" style="160" customWidth="1"/>
    <col min="11028" max="11028" width="11" style="160" bestFit="1" customWidth="1"/>
    <col min="11029" max="11030" width="8.25" style="160" bestFit="1" customWidth="1"/>
    <col min="11031" max="11264" width="9" style="160"/>
    <col min="11265" max="11265" width="15.875" style="160" customWidth="1"/>
    <col min="11266" max="11266" width="3.875" style="160" bestFit="1" customWidth="1"/>
    <col min="11267" max="11267" width="38.25" style="160" customWidth="1"/>
    <col min="11268" max="11268" width="13.875" style="160" bestFit="1" customWidth="1"/>
    <col min="11269" max="11269" width="16.25" style="160" customWidth="1"/>
    <col min="11270" max="11270" width="13.125" style="160" customWidth="1"/>
    <col min="11271" max="11271" width="7.375" style="160" customWidth="1"/>
    <col min="11272" max="11272" width="12.125" style="160" bestFit="1" customWidth="1"/>
    <col min="11273" max="11273" width="10.5" style="160" bestFit="1" customWidth="1"/>
    <col min="11274" max="11274" width="7" style="160" bestFit="1" customWidth="1"/>
    <col min="11275" max="11275" width="5.875" style="160" bestFit="1" customWidth="1"/>
    <col min="11276" max="11276" width="8.75" style="160" bestFit="1" customWidth="1"/>
    <col min="11277" max="11278" width="8.5" style="160" bestFit="1" customWidth="1"/>
    <col min="11279" max="11279" width="8.625" style="160" customWidth="1"/>
    <col min="11280" max="11280" width="14.375" style="160" bestFit="1" customWidth="1"/>
    <col min="11281" max="11281" width="13.5" style="160" customWidth="1"/>
    <col min="11282" max="11282" width="6" style="160" customWidth="1"/>
    <col min="11283" max="11283" width="17.25" style="160" customWidth="1"/>
    <col min="11284" max="11284" width="11" style="160" bestFit="1" customWidth="1"/>
    <col min="11285" max="11286" width="8.25" style="160" bestFit="1" customWidth="1"/>
    <col min="11287" max="11520" width="9" style="160"/>
    <col min="11521" max="11521" width="15.875" style="160" customWidth="1"/>
    <col min="11522" max="11522" width="3.875" style="160" bestFit="1" customWidth="1"/>
    <col min="11523" max="11523" width="38.25" style="160" customWidth="1"/>
    <col min="11524" max="11524" width="13.875" style="160" bestFit="1" customWidth="1"/>
    <col min="11525" max="11525" width="16.25" style="160" customWidth="1"/>
    <col min="11526" max="11526" width="13.125" style="160" customWidth="1"/>
    <col min="11527" max="11527" width="7.375" style="160" customWidth="1"/>
    <col min="11528" max="11528" width="12.125" style="160" bestFit="1" customWidth="1"/>
    <col min="11529" max="11529" width="10.5" style="160" bestFit="1" customWidth="1"/>
    <col min="11530" max="11530" width="7" style="160" bestFit="1" customWidth="1"/>
    <col min="11531" max="11531" width="5.875" style="160" bestFit="1" customWidth="1"/>
    <col min="11532" max="11532" width="8.75" style="160" bestFit="1" customWidth="1"/>
    <col min="11533" max="11534" width="8.5" style="160" bestFit="1" customWidth="1"/>
    <col min="11535" max="11535" width="8.625" style="160" customWidth="1"/>
    <col min="11536" max="11536" width="14.375" style="160" bestFit="1" customWidth="1"/>
    <col min="11537" max="11537" width="13.5" style="160" customWidth="1"/>
    <col min="11538" max="11538" width="6" style="160" customWidth="1"/>
    <col min="11539" max="11539" width="17.25" style="160" customWidth="1"/>
    <col min="11540" max="11540" width="11" style="160" bestFit="1" customWidth="1"/>
    <col min="11541" max="11542" width="8.25" style="160" bestFit="1" customWidth="1"/>
    <col min="11543" max="11776" width="9" style="160"/>
    <col min="11777" max="11777" width="15.875" style="160" customWidth="1"/>
    <col min="11778" max="11778" width="3.875" style="160" bestFit="1" customWidth="1"/>
    <col min="11779" max="11779" width="38.25" style="160" customWidth="1"/>
    <col min="11780" max="11780" width="13.875" style="160" bestFit="1" customWidth="1"/>
    <col min="11781" max="11781" width="16.25" style="160" customWidth="1"/>
    <col min="11782" max="11782" width="13.125" style="160" customWidth="1"/>
    <col min="11783" max="11783" width="7.375" style="160" customWidth="1"/>
    <col min="11784" max="11784" width="12.125" style="160" bestFit="1" customWidth="1"/>
    <col min="11785" max="11785" width="10.5" style="160" bestFit="1" customWidth="1"/>
    <col min="11786" max="11786" width="7" style="160" bestFit="1" customWidth="1"/>
    <col min="11787" max="11787" width="5.875" style="160" bestFit="1" customWidth="1"/>
    <col min="11788" max="11788" width="8.75" style="160" bestFit="1" customWidth="1"/>
    <col min="11789" max="11790" width="8.5" style="160" bestFit="1" customWidth="1"/>
    <col min="11791" max="11791" width="8.625" style="160" customWidth="1"/>
    <col min="11792" max="11792" width="14.375" style="160" bestFit="1" customWidth="1"/>
    <col min="11793" max="11793" width="13.5" style="160" customWidth="1"/>
    <col min="11794" max="11794" width="6" style="160" customWidth="1"/>
    <col min="11795" max="11795" width="17.25" style="160" customWidth="1"/>
    <col min="11796" max="11796" width="11" style="160" bestFit="1" customWidth="1"/>
    <col min="11797" max="11798" width="8.25" style="160" bestFit="1" customWidth="1"/>
    <col min="11799" max="12032" width="9" style="160"/>
    <col min="12033" max="12033" width="15.875" style="160" customWidth="1"/>
    <col min="12034" max="12034" width="3.875" style="160" bestFit="1" customWidth="1"/>
    <col min="12035" max="12035" width="38.25" style="160" customWidth="1"/>
    <col min="12036" max="12036" width="13.875" style="160" bestFit="1" customWidth="1"/>
    <col min="12037" max="12037" width="16.25" style="160" customWidth="1"/>
    <col min="12038" max="12038" width="13.125" style="160" customWidth="1"/>
    <col min="12039" max="12039" width="7.375" style="160" customWidth="1"/>
    <col min="12040" max="12040" width="12.125" style="160" bestFit="1" customWidth="1"/>
    <col min="12041" max="12041" width="10.5" style="160" bestFit="1" customWidth="1"/>
    <col min="12042" max="12042" width="7" style="160" bestFit="1" customWidth="1"/>
    <col min="12043" max="12043" width="5.875" style="160" bestFit="1" customWidth="1"/>
    <col min="12044" max="12044" width="8.75" style="160" bestFit="1" customWidth="1"/>
    <col min="12045" max="12046" width="8.5" style="160" bestFit="1" customWidth="1"/>
    <col min="12047" max="12047" width="8.625" style="160" customWidth="1"/>
    <col min="12048" max="12048" width="14.375" style="160" bestFit="1" customWidth="1"/>
    <col min="12049" max="12049" width="13.5" style="160" customWidth="1"/>
    <col min="12050" max="12050" width="6" style="160" customWidth="1"/>
    <col min="12051" max="12051" width="17.25" style="160" customWidth="1"/>
    <col min="12052" max="12052" width="11" style="160" bestFit="1" customWidth="1"/>
    <col min="12053" max="12054" width="8.25" style="160" bestFit="1" customWidth="1"/>
    <col min="12055" max="12288" width="9" style="160"/>
    <col min="12289" max="12289" width="15.875" style="160" customWidth="1"/>
    <col min="12290" max="12290" width="3.875" style="160" bestFit="1" customWidth="1"/>
    <col min="12291" max="12291" width="38.25" style="160" customWidth="1"/>
    <col min="12292" max="12292" width="13.875" style="160" bestFit="1" customWidth="1"/>
    <col min="12293" max="12293" width="16.25" style="160" customWidth="1"/>
    <col min="12294" max="12294" width="13.125" style="160" customWidth="1"/>
    <col min="12295" max="12295" width="7.375" style="160" customWidth="1"/>
    <col min="12296" max="12296" width="12.125" style="160" bestFit="1" customWidth="1"/>
    <col min="12297" max="12297" width="10.5" style="160" bestFit="1" customWidth="1"/>
    <col min="12298" max="12298" width="7" style="160" bestFit="1" customWidth="1"/>
    <col min="12299" max="12299" width="5.875" style="160" bestFit="1" customWidth="1"/>
    <col min="12300" max="12300" width="8.75" style="160" bestFit="1" customWidth="1"/>
    <col min="12301" max="12302" width="8.5" style="160" bestFit="1" customWidth="1"/>
    <col min="12303" max="12303" width="8.625" style="160" customWidth="1"/>
    <col min="12304" max="12304" width="14.375" style="160" bestFit="1" customWidth="1"/>
    <col min="12305" max="12305" width="13.5" style="160" customWidth="1"/>
    <col min="12306" max="12306" width="6" style="160" customWidth="1"/>
    <col min="12307" max="12307" width="17.25" style="160" customWidth="1"/>
    <col min="12308" max="12308" width="11" style="160" bestFit="1" customWidth="1"/>
    <col min="12309" max="12310" width="8.25" style="160" bestFit="1" customWidth="1"/>
    <col min="12311" max="12544" width="9" style="160"/>
    <col min="12545" max="12545" width="15.875" style="160" customWidth="1"/>
    <col min="12546" max="12546" width="3.875" style="160" bestFit="1" customWidth="1"/>
    <col min="12547" max="12547" width="38.25" style="160" customWidth="1"/>
    <col min="12548" max="12548" width="13.875" style="160" bestFit="1" customWidth="1"/>
    <col min="12549" max="12549" width="16.25" style="160" customWidth="1"/>
    <col min="12550" max="12550" width="13.125" style="160" customWidth="1"/>
    <col min="12551" max="12551" width="7.375" style="160" customWidth="1"/>
    <col min="12552" max="12552" width="12.125" style="160" bestFit="1" customWidth="1"/>
    <col min="12553" max="12553" width="10.5" style="160" bestFit="1" customWidth="1"/>
    <col min="12554" max="12554" width="7" style="160" bestFit="1" customWidth="1"/>
    <col min="12555" max="12555" width="5.875" style="160" bestFit="1" customWidth="1"/>
    <col min="12556" max="12556" width="8.75" style="160" bestFit="1" customWidth="1"/>
    <col min="12557" max="12558" width="8.5" style="160" bestFit="1" customWidth="1"/>
    <col min="12559" max="12559" width="8.625" style="160" customWidth="1"/>
    <col min="12560" max="12560" width="14.375" style="160" bestFit="1" customWidth="1"/>
    <col min="12561" max="12561" width="13.5" style="160" customWidth="1"/>
    <col min="12562" max="12562" width="6" style="160" customWidth="1"/>
    <col min="12563" max="12563" width="17.25" style="160" customWidth="1"/>
    <col min="12564" max="12564" width="11" style="160" bestFit="1" customWidth="1"/>
    <col min="12565" max="12566" width="8.25" style="160" bestFit="1" customWidth="1"/>
    <col min="12567" max="12800" width="9" style="160"/>
    <col min="12801" max="12801" width="15.875" style="160" customWidth="1"/>
    <col min="12802" max="12802" width="3.875" style="160" bestFit="1" customWidth="1"/>
    <col min="12803" max="12803" width="38.25" style="160" customWidth="1"/>
    <col min="12804" max="12804" width="13.875" style="160" bestFit="1" customWidth="1"/>
    <col min="12805" max="12805" width="16.25" style="160" customWidth="1"/>
    <col min="12806" max="12806" width="13.125" style="160" customWidth="1"/>
    <col min="12807" max="12807" width="7.375" style="160" customWidth="1"/>
    <col min="12808" max="12808" width="12.125" style="160" bestFit="1" customWidth="1"/>
    <col min="12809" max="12809" width="10.5" style="160" bestFit="1" customWidth="1"/>
    <col min="12810" max="12810" width="7" style="160" bestFit="1" customWidth="1"/>
    <col min="12811" max="12811" width="5.875" style="160" bestFit="1" customWidth="1"/>
    <col min="12812" max="12812" width="8.75" style="160" bestFit="1" customWidth="1"/>
    <col min="12813" max="12814" width="8.5" style="160" bestFit="1" customWidth="1"/>
    <col min="12815" max="12815" width="8.625" style="160" customWidth="1"/>
    <col min="12816" max="12816" width="14.375" style="160" bestFit="1" customWidth="1"/>
    <col min="12817" max="12817" width="13.5" style="160" customWidth="1"/>
    <col min="12818" max="12818" width="6" style="160" customWidth="1"/>
    <col min="12819" max="12819" width="17.25" style="160" customWidth="1"/>
    <col min="12820" max="12820" width="11" style="160" bestFit="1" customWidth="1"/>
    <col min="12821" max="12822" width="8.25" style="160" bestFit="1" customWidth="1"/>
    <col min="12823" max="13056" width="9" style="160"/>
    <col min="13057" max="13057" width="15.875" style="160" customWidth="1"/>
    <col min="13058" max="13058" width="3.875" style="160" bestFit="1" customWidth="1"/>
    <col min="13059" max="13059" width="38.25" style="160" customWidth="1"/>
    <col min="13060" max="13060" width="13.875" style="160" bestFit="1" customWidth="1"/>
    <col min="13061" max="13061" width="16.25" style="160" customWidth="1"/>
    <col min="13062" max="13062" width="13.125" style="160" customWidth="1"/>
    <col min="13063" max="13063" width="7.375" style="160" customWidth="1"/>
    <col min="13064" max="13064" width="12.125" style="160" bestFit="1" customWidth="1"/>
    <col min="13065" max="13065" width="10.5" style="160" bestFit="1" customWidth="1"/>
    <col min="13066" max="13066" width="7" style="160" bestFit="1" customWidth="1"/>
    <col min="13067" max="13067" width="5.875" style="160" bestFit="1" customWidth="1"/>
    <col min="13068" max="13068" width="8.75" style="160" bestFit="1" customWidth="1"/>
    <col min="13069" max="13070" width="8.5" style="160" bestFit="1" customWidth="1"/>
    <col min="13071" max="13071" width="8.625" style="160" customWidth="1"/>
    <col min="13072" max="13072" width="14.375" style="160" bestFit="1" customWidth="1"/>
    <col min="13073" max="13073" width="13.5" style="160" customWidth="1"/>
    <col min="13074" max="13074" width="6" style="160" customWidth="1"/>
    <col min="13075" max="13075" width="17.25" style="160" customWidth="1"/>
    <col min="13076" max="13076" width="11" style="160" bestFit="1" customWidth="1"/>
    <col min="13077" max="13078" width="8.25" style="160" bestFit="1" customWidth="1"/>
    <col min="13079" max="13312" width="9" style="160"/>
    <col min="13313" max="13313" width="15.875" style="160" customWidth="1"/>
    <col min="13314" max="13314" width="3.875" style="160" bestFit="1" customWidth="1"/>
    <col min="13315" max="13315" width="38.25" style="160" customWidth="1"/>
    <col min="13316" max="13316" width="13.875" style="160" bestFit="1" customWidth="1"/>
    <col min="13317" max="13317" width="16.25" style="160" customWidth="1"/>
    <col min="13318" max="13318" width="13.125" style="160" customWidth="1"/>
    <col min="13319" max="13319" width="7.375" style="160" customWidth="1"/>
    <col min="13320" max="13320" width="12.125" style="160" bestFit="1" customWidth="1"/>
    <col min="13321" max="13321" width="10.5" style="160" bestFit="1" customWidth="1"/>
    <col min="13322" max="13322" width="7" style="160" bestFit="1" customWidth="1"/>
    <col min="13323" max="13323" width="5.875" style="160" bestFit="1" customWidth="1"/>
    <col min="13324" max="13324" width="8.75" style="160" bestFit="1" customWidth="1"/>
    <col min="13325" max="13326" width="8.5" style="160" bestFit="1" customWidth="1"/>
    <col min="13327" max="13327" width="8.625" style="160" customWidth="1"/>
    <col min="13328" max="13328" width="14.375" style="160" bestFit="1" customWidth="1"/>
    <col min="13329" max="13329" width="13.5" style="160" customWidth="1"/>
    <col min="13330" max="13330" width="6" style="160" customWidth="1"/>
    <col min="13331" max="13331" width="17.25" style="160" customWidth="1"/>
    <col min="13332" max="13332" width="11" style="160" bestFit="1" customWidth="1"/>
    <col min="13333" max="13334" width="8.25" style="160" bestFit="1" customWidth="1"/>
    <col min="13335" max="13568" width="9" style="160"/>
    <col min="13569" max="13569" width="15.875" style="160" customWidth="1"/>
    <col min="13570" max="13570" width="3.875" style="160" bestFit="1" customWidth="1"/>
    <col min="13571" max="13571" width="38.25" style="160" customWidth="1"/>
    <col min="13572" max="13572" width="13.875" style="160" bestFit="1" customWidth="1"/>
    <col min="13573" max="13573" width="16.25" style="160" customWidth="1"/>
    <col min="13574" max="13574" width="13.125" style="160" customWidth="1"/>
    <col min="13575" max="13575" width="7.375" style="160" customWidth="1"/>
    <col min="13576" max="13576" width="12.125" style="160" bestFit="1" customWidth="1"/>
    <col min="13577" max="13577" width="10.5" style="160" bestFit="1" customWidth="1"/>
    <col min="13578" max="13578" width="7" style="160" bestFit="1" customWidth="1"/>
    <col min="13579" max="13579" width="5.875" style="160" bestFit="1" customWidth="1"/>
    <col min="13580" max="13580" width="8.75" style="160" bestFit="1" customWidth="1"/>
    <col min="13581" max="13582" width="8.5" style="160" bestFit="1" customWidth="1"/>
    <col min="13583" max="13583" width="8.625" style="160" customWidth="1"/>
    <col min="13584" max="13584" width="14.375" style="160" bestFit="1" customWidth="1"/>
    <col min="13585" max="13585" width="13.5" style="160" customWidth="1"/>
    <col min="13586" max="13586" width="6" style="160" customWidth="1"/>
    <col min="13587" max="13587" width="17.25" style="160" customWidth="1"/>
    <col min="13588" max="13588" width="11" style="160" bestFit="1" customWidth="1"/>
    <col min="13589" max="13590" width="8.25" style="160" bestFit="1" customWidth="1"/>
    <col min="13591" max="13824" width="9" style="160"/>
    <col min="13825" max="13825" width="15.875" style="160" customWidth="1"/>
    <col min="13826" max="13826" width="3.875" style="160" bestFit="1" customWidth="1"/>
    <col min="13827" max="13827" width="38.25" style="160" customWidth="1"/>
    <col min="13828" max="13828" width="13.875" style="160" bestFit="1" customWidth="1"/>
    <col min="13829" max="13829" width="16.25" style="160" customWidth="1"/>
    <col min="13830" max="13830" width="13.125" style="160" customWidth="1"/>
    <col min="13831" max="13831" width="7.375" style="160" customWidth="1"/>
    <col min="13832" max="13832" width="12.125" style="160" bestFit="1" customWidth="1"/>
    <col min="13833" max="13833" width="10.5" style="160" bestFit="1" customWidth="1"/>
    <col min="13834" max="13834" width="7" style="160" bestFit="1" customWidth="1"/>
    <col min="13835" max="13835" width="5.875" style="160" bestFit="1" customWidth="1"/>
    <col min="13836" max="13836" width="8.75" style="160" bestFit="1" customWidth="1"/>
    <col min="13837" max="13838" width="8.5" style="160" bestFit="1" customWidth="1"/>
    <col min="13839" max="13839" width="8.625" style="160" customWidth="1"/>
    <col min="13840" max="13840" width="14.375" style="160" bestFit="1" customWidth="1"/>
    <col min="13841" max="13841" width="13.5" style="160" customWidth="1"/>
    <col min="13842" max="13842" width="6" style="160" customWidth="1"/>
    <col min="13843" max="13843" width="17.25" style="160" customWidth="1"/>
    <col min="13844" max="13844" width="11" style="160" bestFit="1" customWidth="1"/>
    <col min="13845" max="13846" width="8.25" style="160" bestFit="1" customWidth="1"/>
    <col min="13847" max="14080" width="9" style="160"/>
    <col min="14081" max="14081" width="15.875" style="160" customWidth="1"/>
    <col min="14082" max="14082" width="3.875" style="160" bestFit="1" customWidth="1"/>
    <col min="14083" max="14083" width="38.25" style="160" customWidth="1"/>
    <col min="14084" max="14084" width="13.875" style="160" bestFit="1" customWidth="1"/>
    <col min="14085" max="14085" width="16.25" style="160" customWidth="1"/>
    <col min="14086" max="14086" width="13.125" style="160" customWidth="1"/>
    <col min="14087" max="14087" width="7.375" style="160" customWidth="1"/>
    <col min="14088" max="14088" width="12.125" style="160" bestFit="1" customWidth="1"/>
    <col min="14089" max="14089" width="10.5" style="160" bestFit="1" customWidth="1"/>
    <col min="14090" max="14090" width="7" style="160" bestFit="1" customWidth="1"/>
    <col min="14091" max="14091" width="5.875" style="160" bestFit="1" customWidth="1"/>
    <col min="14092" max="14092" width="8.75" style="160" bestFit="1" customWidth="1"/>
    <col min="14093" max="14094" width="8.5" style="160" bestFit="1" customWidth="1"/>
    <col min="14095" max="14095" width="8.625" style="160" customWidth="1"/>
    <col min="14096" max="14096" width="14.375" style="160" bestFit="1" customWidth="1"/>
    <col min="14097" max="14097" width="13.5" style="160" customWidth="1"/>
    <col min="14098" max="14098" width="6" style="160" customWidth="1"/>
    <col min="14099" max="14099" width="17.25" style="160" customWidth="1"/>
    <col min="14100" max="14100" width="11" style="160" bestFit="1" customWidth="1"/>
    <col min="14101" max="14102" width="8.25" style="160" bestFit="1" customWidth="1"/>
    <col min="14103" max="14336" width="9" style="160"/>
    <col min="14337" max="14337" width="15.875" style="160" customWidth="1"/>
    <col min="14338" max="14338" width="3.875" style="160" bestFit="1" customWidth="1"/>
    <col min="14339" max="14339" width="38.25" style="160" customWidth="1"/>
    <col min="14340" max="14340" width="13.875" style="160" bestFit="1" customWidth="1"/>
    <col min="14341" max="14341" width="16.25" style="160" customWidth="1"/>
    <col min="14342" max="14342" width="13.125" style="160" customWidth="1"/>
    <col min="14343" max="14343" width="7.375" style="160" customWidth="1"/>
    <col min="14344" max="14344" width="12.125" style="160" bestFit="1" customWidth="1"/>
    <col min="14345" max="14345" width="10.5" style="160" bestFit="1" customWidth="1"/>
    <col min="14346" max="14346" width="7" style="160" bestFit="1" customWidth="1"/>
    <col min="14347" max="14347" width="5.875" style="160" bestFit="1" customWidth="1"/>
    <col min="14348" max="14348" width="8.75" style="160" bestFit="1" customWidth="1"/>
    <col min="14349" max="14350" width="8.5" style="160" bestFit="1" customWidth="1"/>
    <col min="14351" max="14351" width="8.625" style="160" customWidth="1"/>
    <col min="14352" max="14352" width="14.375" style="160" bestFit="1" customWidth="1"/>
    <col min="14353" max="14353" width="13.5" style="160" customWidth="1"/>
    <col min="14354" max="14354" width="6" style="160" customWidth="1"/>
    <col min="14355" max="14355" width="17.25" style="160" customWidth="1"/>
    <col min="14356" max="14356" width="11" style="160" bestFit="1" customWidth="1"/>
    <col min="14357" max="14358" width="8.25" style="160" bestFit="1" customWidth="1"/>
    <col min="14359" max="14592" width="9" style="160"/>
    <col min="14593" max="14593" width="15.875" style="160" customWidth="1"/>
    <col min="14594" max="14594" width="3.875" style="160" bestFit="1" customWidth="1"/>
    <col min="14595" max="14595" width="38.25" style="160" customWidth="1"/>
    <col min="14596" max="14596" width="13.875" style="160" bestFit="1" customWidth="1"/>
    <col min="14597" max="14597" width="16.25" style="160" customWidth="1"/>
    <col min="14598" max="14598" width="13.125" style="160" customWidth="1"/>
    <col min="14599" max="14599" width="7.375" style="160" customWidth="1"/>
    <col min="14600" max="14600" width="12.125" style="160" bestFit="1" customWidth="1"/>
    <col min="14601" max="14601" width="10.5" style="160" bestFit="1" customWidth="1"/>
    <col min="14602" max="14602" width="7" style="160" bestFit="1" customWidth="1"/>
    <col min="14603" max="14603" width="5.875" style="160" bestFit="1" customWidth="1"/>
    <col min="14604" max="14604" width="8.75" style="160" bestFit="1" customWidth="1"/>
    <col min="14605" max="14606" width="8.5" style="160" bestFit="1" customWidth="1"/>
    <col min="14607" max="14607" width="8.625" style="160" customWidth="1"/>
    <col min="14608" max="14608" width="14.375" style="160" bestFit="1" customWidth="1"/>
    <col min="14609" max="14609" width="13.5" style="160" customWidth="1"/>
    <col min="14610" max="14610" width="6" style="160" customWidth="1"/>
    <col min="14611" max="14611" width="17.25" style="160" customWidth="1"/>
    <col min="14612" max="14612" width="11" style="160" bestFit="1" customWidth="1"/>
    <col min="14613" max="14614" width="8.25" style="160" bestFit="1" customWidth="1"/>
    <col min="14615" max="14848" width="9" style="160"/>
    <col min="14849" max="14849" width="15.875" style="160" customWidth="1"/>
    <col min="14850" max="14850" width="3.875" style="160" bestFit="1" customWidth="1"/>
    <col min="14851" max="14851" width="38.25" style="160" customWidth="1"/>
    <col min="14852" max="14852" width="13.875" style="160" bestFit="1" customWidth="1"/>
    <col min="14853" max="14853" width="16.25" style="160" customWidth="1"/>
    <col min="14854" max="14854" width="13.125" style="160" customWidth="1"/>
    <col min="14855" max="14855" width="7.375" style="160" customWidth="1"/>
    <col min="14856" max="14856" width="12.125" style="160" bestFit="1" customWidth="1"/>
    <col min="14857" max="14857" width="10.5" style="160" bestFit="1" customWidth="1"/>
    <col min="14858" max="14858" width="7" style="160" bestFit="1" customWidth="1"/>
    <col min="14859" max="14859" width="5.875" style="160" bestFit="1" customWidth="1"/>
    <col min="14860" max="14860" width="8.75" style="160" bestFit="1" customWidth="1"/>
    <col min="14861" max="14862" width="8.5" style="160" bestFit="1" customWidth="1"/>
    <col min="14863" max="14863" width="8.625" style="160" customWidth="1"/>
    <col min="14864" max="14864" width="14.375" style="160" bestFit="1" customWidth="1"/>
    <col min="14865" max="14865" width="13.5" style="160" customWidth="1"/>
    <col min="14866" max="14866" width="6" style="160" customWidth="1"/>
    <col min="14867" max="14867" width="17.25" style="160" customWidth="1"/>
    <col min="14868" max="14868" width="11" style="160" bestFit="1" customWidth="1"/>
    <col min="14869" max="14870" width="8.25" style="160" bestFit="1" customWidth="1"/>
    <col min="14871" max="15104" width="9" style="160"/>
    <col min="15105" max="15105" width="15.875" style="160" customWidth="1"/>
    <col min="15106" max="15106" width="3.875" style="160" bestFit="1" customWidth="1"/>
    <col min="15107" max="15107" width="38.25" style="160" customWidth="1"/>
    <col min="15108" max="15108" width="13.875" style="160" bestFit="1" customWidth="1"/>
    <col min="15109" max="15109" width="16.25" style="160" customWidth="1"/>
    <col min="15110" max="15110" width="13.125" style="160" customWidth="1"/>
    <col min="15111" max="15111" width="7.375" style="160" customWidth="1"/>
    <col min="15112" max="15112" width="12.125" style="160" bestFit="1" customWidth="1"/>
    <col min="15113" max="15113" width="10.5" style="160" bestFit="1" customWidth="1"/>
    <col min="15114" max="15114" width="7" style="160" bestFit="1" customWidth="1"/>
    <col min="15115" max="15115" width="5.875" style="160" bestFit="1" customWidth="1"/>
    <col min="15116" max="15116" width="8.75" style="160" bestFit="1" customWidth="1"/>
    <col min="15117" max="15118" width="8.5" style="160" bestFit="1" customWidth="1"/>
    <col min="15119" max="15119" width="8.625" style="160" customWidth="1"/>
    <col min="15120" max="15120" width="14.375" style="160" bestFit="1" customWidth="1"/>
    <col min="15121" max="15121" width="13.5" style="160" customWidth="1"/>
    <col min="15122" max="15122" width="6" style="160" customWidth="1"/>
    <col min="15123" max="15123" width="17.25" style="160" customWidth="1"/>
    <col min="15124" max="15124" width="11" style="160" bestFit="1" customWidth="1"/>
    <col min="15125" max="15126" width="8.25" style="160" bestFit="1" customWidth="1"/>
    <col min="15127" max="15360" width="9" style="160"/>
    <col min="15361" max="15361" width="15.875" style="160" customWidth="1"/>
    <col min="15362" max="15362" width="3.875" style="160" bestFit="1" customWidth="1"/>
    <col min="15363" max="15363" width="38.25" style="160" customWidth="1"/>
    <col min="15364" max="15364" width="13.875" style="160" bestFit="1" customWidth="1"/>
    <col min="15365" max="15365" width="16.25" style="160" customWidth="1"/>
    <col min="15366" max="15366" width="13.125" style="160" customWidth="1"/>
    <col min="15367" max="15367" width="7.375" style="160" customWidth="1"/>
    <col min="15368" max="15368" width="12.125" style="160" bestFit="1" customWidth="1"/>
    <col min="15369" max="15369" width="10.5" style="160" bestFit="1" customWidth="1"/>
    <col min="15370" max="15370" width="7" style="160" bestFit="1" customWidth="1"/>
    <col min="15371" max="15371" width="5.875" style="160" bestFit="1" customWidth="1"/>
    <col min="15372" max="15372" width="8.75" style="160" bestFit="1" customWidth="1"/>
    <col min="15373" max="15374" width="8.5" style="160" bestFit="1" customWidth="1"/>
    <col min="15375" max="15375" width="8.625" style="160" customWidth="1"/>
    <col min="15376" max="15376" width="14.375" style="160" bestFit="1" customWidth="1"/>
    <col min="15377" max="15377" width="13.5" style="160" customWidth="1"/>
    <col min="15378" max="15378" width="6" style="160" customWidth="1"/>
    <col min="15379" max="15379" width="17.25" style="160" customWidth="1"/>
    <col min="15380" max="15380" width="11" style="160" bestFit="1" customWidth="1"/>
    <col min="15381" max="15382" width="8.25" style="160" bestFit="1" customWidth="1"/>
    <col min="15383" max="15616" width="9" style="160"/>
    <col min="15617" max="15617" width="15.875" style="160" customWidth="1"/>
    <col min="15618" max="15618" width="3.875" style="160" bestFit="1" customWidth="1"/>
    <col min="15619" max="15619" width="38.25" style="160" customWidth="1"/>
    <col min="15620" max="15620" width="13.875" style="160" bestFit="1" customWidth="1"/>
    <col min="15621" max="15621" width="16.25" style="160" customWidth="1"/>
    <col min="15622" max="15622" width="13.125" style="160" customWidth="1"/>
    <col min="15623" max="15623" width="7.375" style="160" customWidth="1"/>
    <col min="15624" max="15624" width="12.125" style="160" bestFit="1" customWidth="1"/>
    <col min="15625" max="15625" width="10.5" style="160" bestFit="1" customWidth="1"/>
    <col min="15626" max="15626" width="7" style="160" bestFit="1" customWidth="1"/>
    <col min="15627" max="15627" width="5.875" style="160" bestFit="1" customWidth="1"/>
    <col min="15628" max="15628" width="8.75" style="160" bestFit="1" customWidth="1"/>
    <col min="15629" max="15630" width="8.5" style="160" bestFit="1" customWidth="1"/>
    <col min="15631" max="15631" width="8.625" style="160" customWidth="1"/>
    <col min="15632" max="15632" width="14.375" style="160" bestFit="1" customWidth="1"/>
    <col min="15633" max="15633" width="13.5" style="160" customWidth="1"/>
    <col min="15634" max="15634" width="6" style="160" customWidth="1"/>
    <col min="15635" max="15635" width="17.25" style="160" customWidth="1"/>
    <col min="15636" max="15636" width="11" style="160" bestFit="1" customWidth="1"/>
    <col min="15637" max="15638" width="8.25" style="160" bestFit="1" customWidth="1"/>
    <col min="15639" max="15872" width="9" style="160"/>
    <col min="15873" max="15873" width="15.875" style="160" customWidth="1"/>
    <col min="15874" max="15874" width="3.875" style="160" bestFit="1" customWidth="1"/>
    <col min="15875" max="15875" width="38.25" style="160" customWidth="1"/>
    <col min="15876" max="15876" width="13.875" style="160" bestFit="1" customWidth="1"/>
    <col min="15877" max="15877" width="16.25" style="160" customWidth="1"/>
    <col min="15878" max="15878" width="13.125" style="160" customWidth="1"/>
    <col min="15879" max="15879" width="7.375" style="160" customWidth="1"/>
    <col min="15880" max="15880" width="12.125" style="160" bestFit="1" customWidth="1"/>
    <col min="15881" max="15881" width="10.5" style="160" bestFit="1" customWidth="1"/>
    <col min="15882" max="15882" width="7" style="160" bestFit="1" customWidth="1"/>
    <col min="15883" max="15883" width="5.875" style="160" bestFit="1" customWidth="1"/>
    <col min="15884" max="15884" width="8.75" style="160" bestFit="1" customWidth="1"/>
    <col min="15885" max="15886" width="8.5" style="160" bestFit="1" customWidth="1"/>
    <col min="15887" max="15887" width="8.625" style="160" customWidth="1"/>
    <col min="15888" max="15888" width="14.375" style="160" bestFit="1" customWidth="1"/>
    <col min="15889" max="15889" width="13.5" style="160" customWidth="1"/>
    <col min="15890" max="15890" width="6" style="160" customWidth="1"/>
    <col min="15891" max="15891" width="17.25" style="160" customWidth="1"/>
    <col min="15892" max="15892" width="11" style="160" bestFit="1" customWidth="1"/>
    <col min="15893" max="15894" width="8.25" style="160" bestFit="1" customWidth="1"/>
    <col min="15895" max="16128" width="9" style="160"/>
    <col min="16129" max="16129" width="15.875" style="160" customWidth="1"/>
    <col min="16130" max="16130" width="3.875" style="160" bestFit="1" customWidth="1"/>
    <col min="16131" max="16131" width="38.25" style="160" customWidth="1"/>
    <col min="16132" max="16132" width="13.875" style="160" bestFit="1" customWidth="1"/>
    <col min="16133" max="16133" width="16.25" style="160" customWidth="1"/>
    <col min="16134" max="16134" width="13.125" style="160" customWidth="1"/>
    <col min="16135" max="16135" width="7.375" style="160" customWidth="1"/>
    <col min="16136" max="16136" width="12.125" style="160" bestFit="1" customWidth="1"/>
    <col min="16137" max="16137" width="10.5" style="160" bestFit="1" customWidth="1"/>
    <col min="16138" max="16138" width="7" style="160" bestFit="1" customWidth="1"/>
    <col min="16139" max="16139" width="5.875" style="160" bestFit="1" customWidth="1"/>
    <col min="16140" max="16140" width="8.75" style="160" bestFit="1" customWidth="1"/>
    <col min="16141" max="16142" width="8.5" style="160" bestFit="1" customWidth="1"/>
    <col min="16143" max="16143" width="8.625" style="160" customWidth="1"/>
    <col min="16144" max="16144" width="14.375" style="160" bestFit="1" customWidth="1"/>
    <col min="16145" max="16145" width="13.5" style="160" customWidth="1"/>
    <col min="16146" max="16146" width="6" style="160" customWidth="1"/>
    <col min="16147" max="16147" width="17.25" style="160" customWidth="1"/>
    <col min="16148" max="16148" width="11" style="160" bestFit="1" customWidth="1"/>
    <col min="16149" max="16150" width="8.25" style="160" bestFit="1" customWidth="1"/>
    <col min="16151" max="16384" width="9" style="160"/>
  </cols>
  <sheetData>
    <row r="1" spans="1:33" ht="21.75" customHeight="1">
      <c r="A1" s="294"/>
      <c r="B1" s="294"/>
      <c r="R1" s="293"/>
    </row>
    <row r="2" spans="1:33" ht="15">
      <c r="E2" s="160"/>
      <c r="F2" s="292"/>
      <c r="J2" s="288" t="s">
        <v>152</v>
      </c>
      <c r="K2" s="288"/>
      <c r="L2" s="288"/>
      <c r="M2" s="288"/>
      <c r="N2" s="288"/>
      <c r="O2" s="288"/>
      <c r="P2" s="288"/>
      <c r="Q2" s="288"/>
      <c r="R2" s="590" t="s">
        <v>734</v>
      </c>
      <c r="S2" s="589"/>
      <c r="T2" s="589"/>
      <c r="U2" s="589"/>
      <c r="V2" s="589"/>
    </row>
    <row r="3" spans="1:33" ht="23.25" customHeight="1">
      <c r="A3" s="290" t="s">
        <v>2</v>
      </c>
      <c r="B3" s="289"/>
      <c r="E3" s="160"/>
      <c r="J3" s="288"/>
      <c r="R3" s="287"/>
      <c r="S3" s="286" t="s">
        <v>150</v>
      </c>
      <c r="T3" s="286"/>
      <c r="U3" s="286"/>
      <c r="V3" s="286"/>
      <c r="W3" s="286"/>
      <c r="X3" s="286"/>
      <c r="Z3" s="12" t="s">
        <v>4</v>
      </c>
      <c r="AA3" s="13"/>
      <c r="AB3" s="285" t="s">
        <v>5</v>
      </c>
      <c r="AC3" s="283"/>
      <c r="AD3" s="283"/>
      <c r="AE3" s="284" t="s">
        <v>6</v>
      </c>
      <c r="AF3" s="283"/>
      <c r="AG3" s="282"/>
    </row>
    <row r="4" spans="1:33" ht="14.25" customHeight="1" thickBot="1">
      <c r="A4" s="249" t="s">
        <v>149</v>
      </c>
      <c r="B4" s="278" t="s">
        <v>148</v>
      </c>
      <c r="C4" s="281"/>
      <c r="D4" s="280"/>
      <c r="E4" s="279"/>
      <c r="F4" s="278" t="s">
        <v>147</v>
      </c>
      <c r="G4" s="277"/>
      <c r="H4" s="250" t="s">
        <v>146</v>
      </c>
      <c r="I4" s="251" t="s">
        <v>145</v>
      </c>
      <c r="J4" s="276" t="s">
        <v>144</v>
      </c>
      <c r="K4" s="275" t="s">
        <v>143</v>
      </c>
      <c r="L4" s="274"/>
      <c r="M4" s="274"/>
      <c r="N4" s="274"/>
      <c r="O4" s="273"/>
      <c r="P4" s="250" t="s">
        <v>142</v>
      </c>
      <c r="Q4" s="272" t="s">
        <v>141</v>
      </c>
      <c r="R4" s="271"/>
      <c r="S4" s="270"/>
      <c r="T4" s="269" t="s">
        <v>140</v>
      </c>
      <c r="U4" s="268" t="s">
        <v>14</v>
      </c>
      <c r="V4" s="250" t="s">
        <v>139</v>
      </c>
      <c r="W4" s="267" t="s">
        <v>16</v>
      </c>
      <c r="X4" s="266"/>
      <c r="Z4" s="237" t="s">
        <v>17</v>
      </c>
      <c r="AA4" s="237" t="s">
        <v>18</v>
      </c>
      <c r="AB4" s="265" t="s">
        <v>19</v>
      </c>
      <c r="AC4" s="264" t="s">
        <v>20</v>
      </c>
      <c r="AD4" s="264" t="s">
        <v>21</v>
      </c>
      <c r="AE4" s="265" t="s">
        <v>19</v>
      </c>
      <c r="AF4" s="264" t="s">
        <v>20</v>
      </c>
      <c r="AG4" s="264" t="s">
        <v>22</v>
      </c>
    </row>
    <row r="5" spans="1:33" ht="11.25" customHeight="1">
      <c r="A5" s="239"/>
      <c r="B5" s="246"/>
      <c r="C5" s="247"/>
      <c r="D5" s="263"/>
      <c r="E5" s="262"/>
      <c r="F5" s="233"/>
      <c r="G5" s="261"/>
      <c r="H5" s="239"/>
      <c r="I5" s="239"/>
      <c r="J5" s="246"/>
      <c r="K5" s="260" t="s">
        <v>138</v>
      </c>
      <c r="L5" s="259" t="s">
        <v>137</v>
      </c>
      <c r="M5" s="258" t="s">
        <v>136</v>
      </c>
      <c r="N5" s="257" t="s">
        <v>135</v>
      </c>
      <c r="O5" s="257" t="s">
        <v>134</v>
      </c>
      <c r="P5" s="242"/>
      <c r="Q5" s="256"/>
      <c r="R5" s="255"/>
      <c r="S5" s="254"/>
      <c r="T5" s="253"/>
      <c r="U5" s="240"/>
      <c r="V5" s="239"/>
      <c r="W5" s="250" t="s">
        <v>20</v>
      </c>
      <c r="X5" s="250" t="s">
        <v>21</v>
      </c>
      <c r="Z5" s="237"/>
      <c r="AA5" s="237"/>
      <c r="AB5" s="236"/>
      <c r="AC5" s="235"/>
      <c r="AD5" s="235"/>
      <c r="AE5" s="236"/>
      <c r="AF5" s="235"/>
      <c r="AG5" s="235"/>
    </row>
    <row r="6" spans="1:33" ht="11.25" customHeight="1">
      <c r="A6" s="239"/>
      <c r="B6" s="246"/>
      <c r="C6" s="247"/>
      <c r="D6" s="249" t="s">
        <v>133</v>
      </c>
      <c r="E6" s="252" t="s">
        <v>32</v>
      </c>
      <c r="F6" s="249" t="s">
        <v>133</v>
      </c>
      <c r="G6" s="251" t="s">
        <v>132</v>
      </c>
      <c r="H6" s="239"/>
      <c r="I6" s="239"/>
      <c r="J6" s="246"/>
      <c r="K6" s="244"/>
      <c r="L6" s="245"/>
      <c r="M6" s="244"/>
      <c r="N6" s="243"/>
      <c r="O6" s="243"/>
      <c r="P6" s="242"/>
      <c r="Q6" s="250" t="s">
        <v>131</v>
      </c>
      <c r="R6" s="250" t="s">
        <v>130</v>
      </c>
      <c r="S6" s="249" t="s">
        <v>129</v>
      </c>
      <c r="T6" s="248" t="s">
        <v>128</v>
      </c>
      <c r="U6" s="240"/>
      <c r="V6" s="239"/>
      <c r="W6" s="238"/>
      <c r="X6" s="238"/>
      <c r="Z6" s="237"/>
      <c r="AA6" s="237"/>
      <c r="AB6" s="236"/>
      <c r="AC6" s="235"/>
      <c r="AD6" s="235"/>
      <c r="AE6" s="236"/>
      <c r="AF6" s="235"/>
      <c r="AG6" s="235"/>
    </row>
    <row r="7" spans="1:33">
      <c r="A7" s="239"/>
      <c r="B7" s="246"/>
      <c r="C7" s="247"/>
      <c r="D7" s="239"/>
      <c r="E7" s="239"/>
      <c r="F7" s="239"/>
      <c r="G7" s="239"/>
      <c r="H7" s="239"/>
      <c r="I7" s="239"/>
      <c r="J7" s="246"/>
      <c r="K7" s="244"/>
      <c r="L7" s="245"/>
      <c r="M7" s="244"/>
      <c r="N7" s="243"/>
      <c r="O7" s="243"/>
      <c r="P7" s="242"/>
      <c r="Q7" s="242"/>
      <c r="R7" s="242"/>
      <c r="S7" s="239"/>
      <c r="T7" s="241"/>
      <c r="U7" s="240"/>
      <c r="V7" s="239"/>
      <c r="W7" s="238"/>
      <c r="X7" s="238"/>
      <c r="Z7" s="237"/>
      <c r="AA7" s="237"/>
      <c r="AB7" s="236"/>
      <c r="AC7" s="235"/>
      <c r="AD7" s="235"/>
      <c r="AE7" s="236"/>
      <c r="AF7" s="235"/>
      <c r="AG7" s="235"/>
    </row>
    <row r="8" spans="1:33">
      <c r="A8" s="226"/>
      <c r="B8" s="233"/>
      <c r="C8" s="234"/>
      <c r="D8" s="226"/>
      <c r="E8" s="226"/>
      <c r="F8" s="226"/>
      <c r="G8" s="226"/>
      <c r="H8" s="226"/>
      <c r="I8" s="226"/>
      <c r="J8" s="233"/>
      <c r="K8" s="231"/>
      <c r="L8" s="232"/>
      <c r="M8" s="231"/>
      <c r="N8" s="230"/>
      <c r="O8" s="230"/>
      <c r="P8" s="229"/>
      <c r="Q8" s="229"/>
      <c r="R8" s="229"/>
      <c r="S8" s="226"/>
      <c r="T8" s="228"/>
      <c r="U8" s="227"/>
      <c r="V8" s="226"/>
      <c r="W8" s="225"/>
      <c r="X8" s="225"/>
      <c r="Z8" s="224"/>
      <c r="AA8" s="224"/>
      <c r="AB8" s="223"/>
      <c r="AC8" s="222"/>
      <c r="AD8" s="222"/>
      <c r="AE8" s="223"/>
      <c r="AF8" s="222"/>
      <c r="AG8" s="222"/>
    </row>
    <row r="9" spans="1:33" ht="24" customHeight="1">
      <c r="A9" s="588" t="s">
        <v>733</v>
      </c>
      <c r="B9" s="587"/>
      <c r="C9" s="586" t="s">
        <v>732</v>
      </c>
      <c r="D9" s="299" t="s">
        <v>731</v>
      </c>
      <c r="E9" s="298" t="s">
        <v>729</v>
      </c>
      <c r="F9" s="296" t="s">
        <v>728</v>
      </c>
      <c r="G9" s="297">
        <v>1.756</v>
      </c>
      <c r="H9" s="296" t="s">
        <v>166</v>
      </c>
      <c r="I9" s="206" t="str">
        <f>IF(Z9="","",(IF(AA9-Z9&gt;0,CONCATENATE(TEXT(Z9,"#,##0"),"~",TEXT(AA9,"#,##0")),TEXT(Z9,"#,##0"))))</f>
        <v>1,300</v>
      </c>
      <c r="J9" s="205">
        <v>5</v>
      </c>
      <c r="K9" s="204">
        <v>20</v>
      </c>
      <c r="L9" s="43">
        <f>IF(K9&gt;0,1/K9*37.7*68.6,"")</f>
        <v>129.31100000000001</v>
      </c>
      <c r="M9" s="20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19</v>
      </c>
      <c r="N9" s="202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22.400000000000002</v>
      </c>
      <c r="O9" s="201" t="str">
        <f>IF(Z9="","",IF(AE9="",TEXT(AB9,"#,##0.0"),(IF(AB9-AE9&gt;0,CONCATENATE(TEXT(AE9,"#,##0.0"),"~",TEXT(AB9,"#,##0.0")),TEXT(AB9,"#,##0.0")))))</f>
        <v>28.0</v>
      </c>
      <c r="P9" s="199" t="s">
        <v>727</v>
      </c>
      <c r="Q9" s="200" t="s">
        <v>726</v>
      </c>
      <c r="R9" s="199" t="s">
        <v>86</v>
      </c>
      <c r="S9" s="198"/>
      <c r="T9" s="378"/>
      <c r="U9" s="197">
        <f>IFERROR(IF(K9&lt;M9,"",(ROUNDDOWN(K9/M9*100,0))),"")</f>
        <v>105</v>
      </c>
      <c r="V9" s="196" t="str">
        <f>IFERROR(IF(K9&lt;N9,"",(ROUNDDOWN(K9/N9*100,0))),"")</f>
        <v/>
      </c>
      <c r="W9" s="196">
        <f>IF(AC9&lt;55,"",IF(AA9="",AC9,IF(AF9-AC9&gt;0,CONCATENATE(AC9,"~",AF9),AC9)))</f>
        <v>71</v>
      </c>
      <c r="X9" s="195" t="str">
        <f>IF(AC9&lt;55,"",AD9)</f>
        <v>★2.0</v>
      </c>
      <c r="Z9" s="167">
        <v>1300</v>
      </c>
      <c r="AA9" s="167"/>
      <c r="AB9" s="166">
        <f>IF(Z9="","",ROUNDUP(ROUND(IF(Z9&gt;=2759,9.5,IF(Z9&lt;2759,(-2.47/1000000*Z9*Z9)-(8.52/10000*Z9)+30.65)),1)*1.1,1))</f>
        <v>28</v>
      </c>
      <c r="AC9" s="165">
        <f>IF(K9="","",ROUNDDOWN(K9/AB9*100,0))</f>
        <v>71</v>
      </c>
      <c r="AD9" s="16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166" t="str">
        <f>IF(AA9="","",ROUNDUP(ROUND(IF(AA9&gt;=2759,9.5,IF(AA9&lt;2759,(-2.47/1000000*AA9*AA9)-(8.52/10000*AA9)+30.65)),1)*1.1,1))</f>
        <v/>
      </c>
      <c r="AF9" s="165" t="str">
        <f>IF(AE9="","",IF(K9="","",ROUNDDOWN(K9/AE9*100,0)))</f>
        <v/>
      </c>
      <c r="AG9" s="16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4" customHeight="1" thickBot="1">
      <c r="A10" s="585"/>
      <c r="B10" s="584"/>
      <c r="C10" s="583"/>
      <c r="D10" s="299" t="s">
        <v>730</v>
      </c>
      <c r="E10" s="298" t="s">
        <v>729</v>
      </c>
      <c r="F10" s="296" t="s">
        <v>728</v>
      </c>
      <c r="G10" s="297">
        <v>1.756</v>
      </c>
      <c r="H10" s="296" t="s">
        <v>166</v>
      </c>
      <c r="I10" s="206" t="str">
        <f>IF(Z10="","",(IF(AA10-Z10&gt;0,CONCATENATE(TEXT(Z10,"#,##0"),"~",TEXT(AA10,"#,##0")),TEXT(Z10,"#,##0"))))</f>
        <v>1,370</v>
      </c>
      <c r="J10" s="205">
        <v>5</v>
      </c>
      <c r="K10" s="582">
        <v>19</v>
      </c>
      <c r="L10" s="581">
        <f>IF(K10&gt;0,1/K10*37.7*68.6,"")</f>
        <v>136.11684210526315</v>
      </c>
      <c r="M10" s="203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17.400000000000002</v>
      </c>
      <c r="N10" s="202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20.9</v>
      </c>
      <c r="O10" s="201" t="str">
        <f>IF(Z10="","",IF(AE10="",TEXT(AB10,"#,##0.0"),(IF(AB10-AE10&gt;0,CONCATENATE(TEXT(AE10,"#,##0.0"),"~",TEXT(AB10,"#,##0.0")),TEXT(AB10,"#,##0.0")))))</f>
        <v>27.3</v>
      </c>
      <c r="P10" s="199" t="s">
        <v>727</v>
      </c>
      <c r="Q10" s="200" t="s">
        <v>726</v>
      </c>
      <c r="R10" s="199" t="s">
        <v>175</v>
      </c>
      <c r="S10" s="198"/>
      <c r="T10" s="378"/>
      <c r="U10" s="197">
        <f>IFERROR(IF(K10&lt;M10,"",(ROUNDDOWN(K10/M10*100,0))),"")</f>
        <v>109</v>
      </c>
      <c r="V10" s="196" t="str">
        <f>IFERROR(IF(K10&lt;N10,"",(ROUNDDOWN(K10/N10*100,0))),"")</f>
        <v/>
      </c>
      <c r="W10" s="196">
        <f>IF(AC10&lt;55,"",IF(AA10="",AC10,IF(AF10-AC10&gt;0,CONCATENATE(AC10,"~",AF10),AC10)))</f>
        <v>69</v>
      </c>
      <c r="X10" s="195" t="str">
        <f>IF(AC10&lt;55,"",AD10)</f>
        <v>★1.5</v>
      </c>
      <c r="Z10" s="167">
        <v>1370</v>
      </c>
      <c r="AA10" s="167"/>
      <c r="AB10" s="166">
        <f>IF(Z10="","",ROUNDUP(ROUND(IF(Z10&gt;=2759,9.5,IF(Z10&lt;2759,(-2.47/1000000*Z10*Z10)-(8.52/10000*Z10)+30.65)),1)*1.1,1))</f>
        <v>27.3</v>
      </c>
      <c r="AC10" s="165">
        <f>IF(K10="","",ROUNDDOWN(K10/AB10*100,0))</f>
        <v>69</v>
      </c>
      <c r="AD10" s="16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166" t="str">
        <f>IF(AA10="","",ROUNDUP(ROUND(IF(AA10&gt;=2759,9.5,IF(AA10&lt;2759,(-2.47/1000000*AA10*AA10)-(8.52/10000*AA10)+30.65)),1)*1.1,1))</f>
        <v/>
      </c>
      <c r="AF10" s="165" t="str">
        <f>IF(AE10="","",IF(K10="","",ROUNDDOWN(K10/AE10*100,0)))</f>
        <v/>
      </c>
      <c r="AG10" s="16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>
      <c r="E11" s="160"/>
      <c r="J11" s="164"/>
      <c r="M11" s="163"/>
    </row>
    <row r="12" spans="1:33">
      <c r="B12" s="160" t="s">
        <v>725</v>
      </c>
      <c r="E12" s="160"/>
      <c r="M12" s="163"/>
    </row>
    <row r="13" spans="1:33">
      <c r="E13" s="160"/>
      <c r="M13" s="163"/>
    </row>
    <row r="44" ht="33.6" customHeight="1"/>
    <row r="57" spans="5:5">
      <c r="E57" s="162"/>
    </row>
  </sheetData>
  <sheetProtection selectLockedCells="1"/>
  <mergeCells count="40">
    <mergeCell ref="W4:X4"/>
    <mergeCell ref="Z4:Z8"/>
    <mergeCell ref="AA4:AA8"/>
    <mergeCell ref="AB4:AB8"/>
    <mergeCell ref="AC4:AC8"/>
    <mergeCell ref="D6:D8"/>
    <mergeCell ref="E6:E8"/>
    <mergeCell ref="F6:F8"/>
    <mergeCell ref="G6:G8"/>
    <mergeCell ref="Q6:Q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A14F-3D62-4EB6-92DC-3689CC46669E}">
  <sheetPr>
    <tabColor indexed="13"/>
    <pageSetUpPr fitToPage="1"/>
  </sheetPr>
  <dimension ref="A1:AG102"/>
  <sheetViews>
    <sheetView showGridLines="0" view="pageBreakPreview" topLeftCell="A43" zoomScaleNormal="100" zoomScaleSheetLayoutView="100" workbookViewId="0">
      <selection activeCell="A2" sqref="A2:X47"/>
    </sheetView>
  </sheetViews>
  <sheetFormatPr defaultRowHeight="11.25"/>
  <cols>
    <col min="1" max="1" width="15.875" style="160" customWidth="1"/>
    <col min="2" max="2" width="3.875" style="160" bestFit="1" customWidth="1"/>
    <col min="3" max="3" width="38.25" style="160" customWidth="1"/>
    <col min="4" max="4" width="13.875" style="160" bestFit="1" customWidth="1"/>
    <col min="5" max="5" width="16.25" style="161" customWidth="1"/>
    <col min="6" max="6" width="13.125" style="160" customWidth="1"/>
    <col min="7" max="7" width="7.375" style="160" customWidth="1"/>
    <col min="8" max="8" width="12.125" style="160" bestFit="1" customWidth="1"/>
    <col min="9" max="9" width="10.5" style="160" bestFit="1" customWidth="1"/>
    <col min="10" max="10" width="7" style="160" bestFit="1" customWidth="1"/>
    <col min="11" max="11" width="6.375" style="160" bestFit="1" customWidth="1"/>
    <col min="12" max="12" width="8.75" style="160" bestFit="1" customWidth="1"/>
    <col min="13" max="14" width="8.5" style="160" bestFit="1" customWidth="1"/>
    <col min="15" max="15" width="8.625" style="160" customWidth="1"/>
    <col min="16" max="16" width="14.375" style="160" bestFit="1" customWidth="1"/>
    <col min="17" max="17" width="13.5" style="160" customWidth="1"/>
    <col min="18" max="18" width="6" style="160" customWidth="1"/>
    <col min="19" max="19" width="17.25" style="160" customWidth="1"/>
    <col min="20" max="20" width="11" style="160" bestFit="1" customWidth="1"/>
    <col min="21" max="22" width="8.25" style="160" bestFit="1" customWidth="1"/>
    <col min="23" max="25" width="9" style="160"/>
    <col min="26" max="27" width="10.625" style="160" customWidth="1"/>
    <col min="28" max="33" width="9" style="160" customWidth="1"/>
    <col min="34" max="256" width="9" style="160"/>
    <col min="257" max="257" width="15.875" style="160" customWidth="1"/>
    <col min="258" max="258" width="3.875" style="160" bestFit="1" customWidth="1"/>
    <col min="259" max="259" width="38.25" style="160" customWidth="1"/>
    <col min="260" max="260" width="13.875" style="160" bestFit="1" customWidth="1"/>
    <col min="261" max="261" width="16.25" style="160" customWidth="1"/>
    <col min="262" max="262" width="13.125" style="160" customWidth="1"/>
    <col min="263" max="263" width="7.375" style="160" customWidth="1"/>
    <col min="264" max="264" width="12.125" style="160" bestFit="1" customWidth="1"/>
    <col min="265" max="265" width="10.5" style="160" bestFit="1" customWidth="1"/>
    <col min="266" max="266" width="7" style="160" bestFit="1" customWidth="1"/>
    <col min="267" max="267" width="5.875" style="160" bestFit="1" customWidth="1"/>
    <col min="268" max="268" width="8.75" style="160" bestFit="1" customWidth="1"/>
    <col min="269" max="270" width="8.5" style="160" bestFit="1" customWidth="1"/>
    <col min="271" max="271" width="8.625" style="160" customWidth="1"/>
    <col min="272" max="272" width="14.375" style="160" bestFit="1" customWidth="1"/>
    <col min="273" max="273" width="13.5" style="160" customWidth="1"/>
    <col min="274" max="274" width="6" style="160" customWidth="1"/>
    <col min="275" max="275" width="17.25" style="160" customWidth="1"/>
    <col min="276" max="276" width="11" style="160" bestFit="1" customWidth="1"/>
    <col min="277" max="278" width="8.25" style="160" bestFit="1" customWidth="1"/>
    <col min="279" max="512" width="9" style="160"/>
    <col min="513" max="513" width="15.875" style="160" customWidth="1"/>
    <col min="514" max="514" width="3.875" style="160" bestFit="1" customWidth="1"/>
    <col min="515" max="515" width="38.25" style="160" customWidth="1"/>
    <col min="516" max="516" width="13.875" style="160" bestFit="1" customWidth="1"/>
    <col min="517" max="517" width="16.25" style="160" customWidth="1"/>
    <col min="518" max="518" width="13.125" style="160" customWidth="1"/>
    <col min="519" max="519" width="7.375" style="160" customWidth="1"/>
    <col min="520" max="520" width="12.125" style="160" bestFit="1" customWidth="1"/>
    <col min="521" max="521" width="10.5" style="160" bestFit="1" customWidth="1"/>
    <col min="522" max="522" width="7" style="160" bestFit="1" customWidth="1"/>
    <col min="523" max="523" width="5.875" style="160" bestFit="1" customWidth="1"/>
    <col min="524" max="524" width="8.75" style="160" bestFit="1" customWidth="1"/>
    <col min="525" max="526" width="8.5" style="160" bestFit="1" customWidth="1"/>
    <col min="527" max="527" width="8.625" style="160" customWidth="1"/>
    <col min="528" max="528" width="14.375" style="160" bestFit="1" customWidth="1"/>
    <col min="529" max="529" width="13.5" style="160" customWidth="1"/>
    <col min="530" max="530" width="6" style="160" customWidth="1"/>
    <col min="531" max="531" width="17.25" style="160" customWidth="1"/>
    <col min="532" max="532" width="11" style="160" bestFit="1" customWidth="1"/>
    <col min="533" max="534" width="8.25" style="160" bestFit="1" customWidth="1"/>
    <col min="535" max="768" width="9" style="160"/>
    <col min="769" max="769" width="15.875" style="160" customWidth="1"/>
    <col min="770" max="770" width="3.875" style="160" bestFit="1" customWidth="1"/>
    <col min="771" max="771" width="38.25" style="160" customWidth="1"/>
    <col min="772" max="772" width="13.875" style="160" bestFit="1" customWidth="1"/>
    <col min="773" max="773" width="16.25" style="160" customWidth="1"/>
    <col min="774" max="774" width="13.125" style="160" customWidth="1"/>
    <col min="775" max="775" width="7.375" style="160" customWidth="1"/>
    <col min="776" max="776" width="12.125" style="160" bestFit="1" customWidth="1"/>
    <col min="777" max="777" width="10.5" style="160" bestFit="1" customWidth="1"/>
    <col min="778" max="778" width="7" style="160" bestFit="1" customWidth="1"/>
    <col min="779" max="779" width="5.875" style="160" bestFit="1" customWidth="1"/>
    <col min="780" max="780" width="8.75" style="160" bestFit="1" customWidth="1"/>
    <col min="781" max="782" width="8.5" style="160" bestFit="1" customWidth="1"/>
    <col min="783" max="783" width="8.625" style="160" customWidth="1"/>
    <col min="784" max="784" width="14.375" style="160" bestFit="1" customWidth="1"/>
    <col min="785" max="785" width="13.5" style="160" customWidth="1"/>
    <col min="786" max="786" width="6" style="160" customWidth="1"/>
    <col min="787" max="787" width="17.25" style="160" customWidth="1"/>
    <col min="788" max="788" width="11" style="160" bestFit="1" customWidth="1"/>
    <col min="789" max="790" width="8.25" style="160" bestFit="1" customWidth="1"/>
    <col min="791" max="1024" width="9" style="160"/>
    <col min="1025" max="1025" width="15.875" style="160" customWidth="1"/>
    <col min="1026" max="1026" width="3.875" style="160" bestFit="1" customWidth="1"/>
    <col min="1027" max="1027" width="38.25" style="160" customWidth="1"/>
    <col min="1028" max="1028" width="13.875" style="160" bestFit="1" customWidth="1"/>
    <col min="1029" max="1029" width="16.25" style="160" customWidth="1"/>
    <col min="1030" max="1030" width="13.125" style="160" customWidth="1"/>
    <col min="1031" max="1031" width="7.375" style="160" customWidth="1"/>
    <col min="1032" max="1032" width="12.125" style="160" bestFit="1" customWidth="1"/>
    <col min="1033" max="1033" width="10.5" style="160" bestFit="1" customWidth="1"/>
    <col min="1034" max="1034" width="7" style="160" bestFit="1" customWidth="1"/>
    <col min="1035" max="1035" width="5.875" style="160" bestFit="1" customWidth="1"/>
    <col min="1036" max="1036" width="8.75" style="160" bestFit="1" customWidth="1"/>
    <col min="1037" max="1038" width="8.5" style="160" bestFit="1" customWidth="1"/>
    <col min="1039" max="1039" width="8.625" style="160" customWidth="1"/>
    <col min="1040" max="1040" width="14.375" style="160" bestFit="1" customWidth="1"/>
    <col min="1041" max="1041" width="13.5" style="160" customWidth="1"/>
    <col min="1042" max="1042" width="6" style="160" customWidth="1"/>
    <col min="1043" max="1043" width="17.25" style="160" customWidth="1"/>
    <col min="1044" max="1044" width="11" style="160" bestFit="1" customWidth="1"/>
    <col min="1045" max="1046" width="8.25" style="160" bestFit="1" customWidth="1"/>
    <col min="1047" max="1280" width="9" style="160"/>
    <col min="1281" max="1281" width="15.875" style="160" customWidth="1"/>
    <col min="1282" max="1282" width="3.875" style="160" bestFit="1" customWidth="1"/>
    <col min="1283" max="1283" width="38.25" style="160" customWidth="1"/>
    <col min="1284" max="1284" width="13.875" style="160" bestFit="1" customWidth="1"/>
    <col min="1285" max="1285" width="16.25" style="160" customWidth="1"/>
    <col min="1286" max="1286" width="13.125" style="160" customWidth="1"/>
    <col min="1287" max="1287" width="7.375" style="160" customWidth="1"/>
    <col min="1288" max="1288" width="12.125" style="160" bestFit="1" customWidth="1"/>
    <col min="1289" max="1289" width="10.5" style="160" bestFit="1" customWidth="1"/>
    <col min="1290" max="1290" width="7" style="160" bestFit="1" customWidth="1"/>
    <col min="1291" max="1291" width="5.875" style="160" bestFit="1" customWidth="1"/>
    <col min="1292" max="1292" width="8.75" style="160" bestFit="1" customWidth="1"/>
    <col min="1293" max="1294" width="8.5" style="160" bestFit="1" customWidth="1"/>
    <col min="1295" max="1295" width="8.625" style="160" customWidth="1"/>
    <col min="1296" max="1296" width="14.375" style="160" bestFit="1" customWidth="1"/>
    <col min="1297" max="1297" width="13.5" style="160" customWidth="1"/>
    <col min="1298" max="1298" width="6" style="160" customWidth="1"/>
    <col min="1299" max="1299" width="17.25" style="160" customWidth="1"/>
    <col min="1300" max="1300" width="11" style="160" bestFit="1" customWidth="1"/>
    <col min="1301" max="1302" width="8.25" style="160" bestFit="1" customWidth="1"/>
    <col min="1303" max="1536" width="9" style="160"/>
    <col min="1537" max="1537" width="15.875" style="160" customWidth="1"/>
    <col min="1538" max="1538" width="3.875" style="160" bestFit="1" customWidth="1"/>
    <col min="1539" max="1539" width="38.25" style="160" customWidth="1"/>
    <col min="1540" max="1540" width="13.875" style="160" bestFit="1" customWidth="1"/>
    <col min="1541" max="1541" width="16.25" style="160" customWidth="1"/>
    <col min="1542" max="1542" width="13.125" style="160" customWidth="1"/>
    <col min="1543" max="1543" width="7.375" style="160" customWidth="1"/>
    <col min="1544" max="1544" width="12.125" style="160" bestFit="1" customWidth="1"/>
    <col min="1545" max="1545" width="10.5" style="160" bestFit="1" customWidth="1"/>
    <col min="1546" max="1546" width="7" style="160" bestFit="1" customWidth="1"/>
    <col min="1547" max="1547" width="5.875" style="160" bestFit="1" customWidth="1"/>
    <col min="1548" max="1548" width="8.75" style="160" bestFit="1" customWidth="1"/>
    <col min="1549" max="1550" width="8.5" style="160" bestFit="1" customWidth="1"/>
    <col min="1551" max="1551" width="8.625" style="160" customWidth="1"/>
    <col min="1552" max="1552" width="14.375" style="160" bestFit="1" customWidth="1"/>
    <col min="1553" max="1553" width="13.5" style="160" customWidth="1"/>
    <col min="1554" max="1554" width="6" style="160" customWidth="1"/>
    <col min="1555" max="1555" width="17.25" style="160" customWidth="1"/>
    <col min="1556" max="1556" width="11" style="160" bestFit="1" customWidth="1"/>
    <col min="1557" max="1558" width="8.25" style="160" bestFit="1" customWidth="1"/>
    <col min="1559" max="1792" width="9" style="160"/>
    <col min="1793" max="1793" width="15.875" style="160" customWidth="1"/>
    <col min="1794" max="1794" width="3.875" style="160" bestFit="1" customWidth="1"/>
    <col min="1795" max="1795" width="38.25" style="160" customWidth="1"/>
    <col min="1796" max="1796" width="13.875" style="160" bestFit="1" customWidth="1"/>
    <col min="1797" max="1797" width="16.25" style="160" customWidth="1"/>
    <col min="1798" max="1798" width="13.125" style="160" customWidth="1"/>
    <col min="1799" max="1799" width="7.375" style="160" customWidth="1"/>
    <col min="1800" max="1800" width="12.125" style="160" bestFit="1" customWidth="1"/>
    <col min="1801" max="1801" width="10.5" style="160" bestFit="1" customWidth="1"/>
    <col min="1802" max="1802" width="7" style="160" bestFit="1" customWidth="1"/>
    <col min="1803" max="1803" width="5.875" style="160" bestFit="1" customWidth="1"/>
    <col min="1804" max="1804" width="8.75" style="160" bestFit="1" customWidth="1"/>
    <col min="1805" max="1806" width="8.5" style="160" bestFit="1" customWidth="1"/>
    <col min="1807" max="1807" width="8.625" style="160" customWidth="1"/>
    <col min="1808" max="1808" width="14.375" style="160" bestFit="1" customWidth="1"/>
    <col min="1809" max="1809" width="13.5" style="160" customWidth="1"/>
    <col min="1810" max="1810" width="6" style="160" customWidth="1"/>
    <col min="1811" max="1811" width="17.25" style="160" customWidth="1"/>
    <col min="1812" max="1812" width="11" style="160" bestFit="1" customWidth="1"/>
    <col min="1813" max="1814" width="8.25" style="160" bestFit="1" customWidth="1"/>
    <col min="1815" max="2048" width="9" style="160"/>
    <col min="2049" max="2049" width="15.875" style="160" customWidth="1"/>
    <col min="2050" max="2050" width="3.875" style="160" bestFit="1" customWidth="1"/>
    <col min="2051" max="2051" width="38.25" style="160" customWidth="1"/>
    <col min="2052" max="2052" width="13.875" style="160" bestFit="1" customWidth="1"/>
    <col min="2053" max="2053" width="16.25" style="160" customWidth="1"/>
    <col min="2054" max="2054" width="13.125" style="160" customWidth="1"/>
    <col min="2055" max="2055" width="7.375" style="160" customWidth="1"/>
    <col min="2056" max="2056" width="12.125" style="160" bestFit="1" customWidth="1"/>
    <col min="2057" max="2057" width="10.5" style="160" bestFit="1" customWidth="1"/>
    <col min="2058" max="2058" width="7" style="160" bestFit="1" customWidth="1"/>
    <col min="2059" max="2059" width="5.875" style="160" bestFit="1" customWidth="1"/>
    <col min="2060" max="2060" width="8.75" style="160" bestFit="1" customWidth="1"/>
    <col min="2061" max="2062" width="8.5" style="160" bestFit="1" customWidth="1"/>
    <col min="2063" max="2063" width="8.625" style="160" customWidth="1"/>
    <col min="2064" max="2064" width="14.375" style="160" bestFit="1" customWidth="1"/>
    <col min="2065" max="2065" width="13.5" style="160" customWidth="1"/>
    <col min="2066" max="2066" width="6" style="160" customWidth="1"/>
    <col min="2067" max="2067" width="17.25" style="160" customWidth="1"/>
    <col min="2068" max="2068" width="11" style="160" bestFit="1" customWidth="1"/>
    <col min="2069" max="2070" width="8.25" style="160" bestFit="1" customWidth="1"/>
    <col min="2071" max="2304" width="9" style="160"/>
    <col min="2305" max="2305" width="15.875" style="160" customWidth="1"/>
    <col min="2306" max="2306" width="3.875" style="160" bestFit="1" customWidth="1"/>
    <col min="2307" max="2307" width="38.25" style="160" customWidth="1"/>
    <col min="2308" max="2308" width="13.875" style="160" bestFit="1" customWidth="1"/>
    <col min="2309" max="2309" width="16.25" style="160" customWidth="1"/>
    <col min="2310" max="2310" width="13.125" style="160" customWidth="1"/>
    <col min="2311" max="2311" width="7.375" style="160" customWidth="1"/>
    <col min="2312" max="2312" width="12.125" style="160" bestFit="1" customWidth="1"/>
    <col min="2313" max="2313" width="10.5" style="160" bestFit="1" customWidth="1"/>
    <col min="2314" max="2314" width="7" style="160" bestFit="1" customWidth="1"/>
    <col min="2315" max="2315" width="5.875" style="160" bestFit="1" customWidth="1"/>
    <col min="2316" max="2316" width="8.75" style="160" bestFit="1" customWidth="1"/>
    <col min="2317" max="2318" width="8.5" style="160" bestFit="1" customWidth="1"/>
    <col min="2319" max="2319" width="8.625" style="160" customWidth="1"/>
    <col min="2320" max="2320" width="14.375" style="160" bestFit="1" customWidth="1"/>
    <col min="2321" max="2321" width="13.5" style="160" customWidth="1"/>
    <col min="2322" max="2322" width="6" style="160" customWidth="1"/>
    <col min="2323" max="2323" width="17.25" style="160" customWidth="1"/>
    <col min="2324" max="2324" width="11" style="160" bestFit="1" customWidth="1"/>
    <col min="2325" max="2326" width="8.25" style="160" bestFit="1" customWidth="1"/>
    <col min="2327" max="2560" width="9" style="160"/>
    <col min="2561" max="2561" width="15.875" style="160" customWidth="1"/>
    <col min="2562" max="2562" width="3.875" style="160" bestFit="1" customWidth="1"/>
    <col min="2563" max="2563" width="38.25" style="160" customWidth="1"/>
    <col min="2564" max="2564" width="13.875" style="160" bestFit="1" customWidth="1"/>
    <col min="2565" max="2565" width="16.25" style="160" customWidth="1"/>
    <col min="2566" max="2566" width="13.125" style="160" customWidth="1"/>
    <col min="2567" max="2567" width="7.375" style="160" customWidth="1"/>
    <col min="2568" max="2568" width="12.125" style="160" bestFit="1" customWidth="1"/>
    <col min="2569" max="2569" width="10.5" style="160" bestFit="1" customWidth="1"/>
    <col min="2570" max="2570" width="7" style="160" bestFit="1" customWidth="1"/>
    <col min="2571" max="2571" width="5.875" style="160" bestFit="1" customWidth="1"/>
    <col min="2572" max="2572" width="8.75" style="160" bestFit="1" customWidth="1"/>
    <col min="2573" max="2574" width="8.5" style="160" bestFit="1" customWidth="1"/>
    <col min="2575" max="2575" width="8.625" style="160" customWidth="1"/>
    <col min="2576" max="2576" width="14.375" style="160" bestFit="1" customWidth="1"/>
    <col min="2577" max="2577" width="13.5" style="160" customWidth="1"/>
    <col min="2578" max="2578" width="6" style="160" customWidth="1"/>
    <col min="2579" max="2579" width="17.25" style="160" customWidth="1"/>
    <col min="2580" max="2580" width="11" style="160" bestFit="1" customWidth="1"/>
    <col min="2581" max="2582" width="8.25" style="160" bestFit="1" customWidth="1"/>
    <col min="2583" max="2816" width="9" style="160"/>
    <col min="2817" max="2817" width="15.875" style="160" customWidth="1"/>
    <col min="2818" max="2818" width="3.875" style="160" bestFit="1" customWidth="1"/>
    <col min="2819" max="2819" width="38.25" style="160" customWidth="1"/>
    <col min="2820" max="2820" width="13.875" style="160" bestFit="1" customWidth="1"/>
    <col min="2821" max="2821" width="16.25" style="160" customWidth="1"/>
    <col min="2822" max="2822" width="13.125" style="160" customWidth="1"/>
    <col min="2823" max="2823" width="7.375" style="160" customWidth="1"/>
    <col min="2824" max="2824" width="12.125" style="160" bestFit="1" customWidth="1"/>
    <col min="2825" max="2825" width="10.5" style="160" bestFit="1" customWidth="1"/>
    <col min="2826" max="2826" width="7" style="160" bestFit="1" customWidth="1"/>
    <col min="2827" max="2827" width="5.875" style="160" bestFit="1" customWidth="1"/>
    <col min="2828" max="2828" width="8.75" style="160" bestFit="1" customWidth="1"/>
    <col min="2829" max="2830" width="8.5" style="160" bestFit="1" customWidth="1"/>
    <col min="2831" max="2831" width="8.625" style="160" customWidth="1"/>
    <col min="2832" max="2832" width="14.375" style="160" bestFit="1" customWidth="1"/>
    <col min="2833" max="2833" width="13.5" style="160" customWidth="1"/>
    <col min="2834" max="2834" width="6" style="160" customWidth="1"/>
    <col min="2835" max="2835" width="17.25" style="160" customWidth="1"/>
    <col min="2836" max="2836" width="11" style="160" bestFit="1" customWidth="1"/>
    <col min="2837" max="2838" width="8.25" style="160" bestFit="1" customWidth="1"/>
    <col min="2839" max="3072" width="9" style="160"/>
    <col min="3073" max="3073" width="15.875" style="160" customWidth="1"/>
    <col min="3074" max="3074" width="3.875" style="160" bestFit="1" customWidth="1"/>
    <col min="3075" max="3075" width="38.25" style="160" customWidth="1"/>
    <col min="3076" max="3076" width="13.875" style="160" bestFit="1" customWidth="1"/>
    <col min="3077" max="3077" width="16.25" style="160" customWidth="1"/>
    <col min="3078" max="3078" width="13.125" style="160" customWidth="1"/>
    <col min="3079" max="3079" width="7.375" style="160" customWidth="1"/>
    <col min="3080" max="3080" width="12.125" style="160" bestFit="1" customWidth="1"/>
    <col min="3081" max="3081" width="10.5" style="160" bestFit="1" customWidth="1"/>
    <col min="3082" max="3082" width="7" style="160" bestFit="1" customWidth="1"/>
    <col min="3083" max="3083" width="5.875" style="160" bestFit="1" customWidth="1"/>
    <col min="3084" max="3084" width="8.75" style="160" bestFit="1" customWidth="1"/>
    <col min="3085" max="3086" width="8.5" style="160" bestFit="1" customWidth="1"/>
    <col min="3087" max="3087" width="8.625" style="160" customWidth="1"/>
    <col min="3088" max="3088" width="14.375" style="160" bestFit="1" customWidth="1"/>
    <col min="3089" max="3089" width="13.5" style="160" customWidth="1"/>
    <col min="3090" max="3090" width="6" style="160" customWidth="1"/>
    <col min="3091" max="3091" width="17.25" style="160" customWidth="1"/>
    <col min="3092" max="3092" width="11" style="160" bestFit="1" customWidth="1"/>
    <col min="3093" max="3094" width="8.25" style="160" bestFit="1" customWidth="1"/>
    <col min="3095" max="3328" width="9" style="160"/>
    <col min="3329" max="3329" width="15.875" style="160" customWidth="1"/>
    <col min="3330" max="3330" width="3.875" style="160" bestFit="1" customWidth="1"/>
    <col min="3331" max="3331" width="38.25" style="160" customWidth="1"/>
    <col min="3332" max="3332" width="13.875" style="160" bestFit="1" customWidth="1"/>
    <col min="3333" max="3333" width="16.25" style="160" customWidth="1"/>
    <col min="3334" max="3334" width="13.125" style="160" customWidth="1"/>
    <col min="3335" max="3335" width="7.375" style="160" customWidth="1"/>
    <col min="3336" max="3336" width="12.125" style="160" bestFit="1" customWidth="1"/>
    <col min="3337" max="3337" width="10.5" style="160" bestFit="1" customWidth="1"/>
    <col min="3338" max="3338" width="7" style="160" bestFit="1" customWidth="1"/>
    <col min="3339" max="3339" width="5.875" style="160" bestFit="1" customWidth="1"/>
    <col min="3340" max="3340" width="8.75" style="160" bestFit="1" customWidth="1"/>
    <col min="3341" max="3342" width="8.5" style="160" bestFit="1" customWidth="1"/>
    <col min="3343" max="3343" width="8.625" style="160" customWidth="1"/>
    <col min="3344" max="3344" width="14.375" style="160" bestFit="1" customWidth="1"/>
    <col min="3345" max="3345" width="13.5" style="160" customWidth="1"/>
    <col min="3346" max="3346" width="6" style="160" customWidth="1"/>
    <col min="3347" max="3347" width="17.25" style="160" customWidth="1"/>
    <col min="3348" max="3348" width="11" style="160" bestFit="1" customWidth="1"/>
    <col min="3349" max="3350" width="8.25" style="160" bestFit="1" customWidth="1"/>
    <col min="3351" max="3584" width="9" style="160"/>
    <col min="3585" max="3585" width="15.875" style="160" customWidth="1"/>
    <col min="3586" max="3586" width="3.875" style="160" bestFit="1" customWidth="1"/>
    <col min="3587" max="3587" width="38.25" style="160" customWidth="1"/>
    <col min="3588" max="3588" width="13.875" style="160" bestFit="1" customWidth="1"/>
    <col min="3589" max="3589" width="16.25" style="160" customWidth="1"/>
    <col min="3590" max="3590" width="13.125" style="160" customWidth="1"/>
    <col min="3591" max="3591" width="7.375" style="160" customWidth="1"/>
    <col min="3592" max="3592" width="12.125" style="160" bestFit="1" customWidth="1"/>
    <col min="3593" max="3593" width="10.5" style="160" bestFit="1" customWidth="1"/>
    <col min="3594" max="3594" width="7" style="160" bestFit="1" customWidth="1"/>
    <col min="3595" max="3595" width="5.875" style="160" bestFit="1" customWidth="1"/>
    <col min="3596" max="3596" width="8.75" style="160" bestFit="1" customWidth="1"/>
    <col min="3597" max="3598" width="8.5" style="160" bestFit="1" customWidth="1"/>
    <col min="3599" max="3599" width="8.625" style="160" customWidth="1"/>
    <col min="3600" max="3600" width="14.375" style="160" bestFit="1" customWidth="1"/>
    <col min="3601" max="3601" width="13.5" style="160" customWidth="1"/>
    <col min="3602" max="3602" width="6" style="160" customWidth="1"/>
    <col min="3603" max="3603" width="17.25" style="160" customWidth="1"/>
    <col min="3604" max="3604" width="11" style="160" bestFit="1" customWidth="1"/>
    <col min="3605" max="3606" width="8.25" style="160" bestFit="1" customWidth="1"/>
    <col min="3607" max="3840" width="9" style="160"/>
    <col min="3841" max="3841" width="15.875" style="160" customWidth="1"/>
    <col min="3842" max="3842" width="3.875" style="160" bestFit="1" customWidth="1"/>
    <col min="3843" max="3843" width="38.25" style="160" customWidth="1"/>
    <col min="3844" max="3844" width="13.875" style="160" bestFit="1" customWidth="1"/>
    <col min="3845" max="3845" width="16.25" style="160" customWidth="1"/>
    <col min="3846" max="3846" width="13.125" style="160" customWidth="1"/>
    <col min="3847" max="3847" width="7.375" style="160" customWidth="1"/>
    <col min="3848" max="3848" width="12.125" style="160" bestFit="1" customWidth="1"/>
    <col min="3849" max="3849" width="10.5" style="160" bestFit="1" customWidth="1"/>
    <col min="3850" max="3850" width="7" style="160" bestFit="1" customWidth="1"/>
    <col min="3851" max="3851" width="5.875" style="160" bestFit="1" customWidth="1"/>
    <col min="3852" max="3852" width="8.75" style="160" bestFit="1" customWidth="1"/>
    <col min="3853" max="3854" width="8.5" style="160" bestFit="1" customWidth="1"/>
    <col min="3855" max="3855" width="8.625" style="160" customWidth="1"/>
    <col min="3856" max="3856" width="14.375" style="160" bestFit="1" customWidth="1"/>
    <col min="3857" max="3857" width="13.5" style="160" customWidth="1"/>
    <col min="3858" max="3858" width="6" style="160" customWidth="1"/>
    <col min="3859" max="3859" width="17.25" style="160" customWidth="1"/>
    <col min="3860" max="3860" width="11" style="160" bestFit="1" customWidth="1"/>
    <col min="3861" max="3862" width="8.25" style="160" bestFit="1" customWidth="1"/>
    <col min="3863" max="4096" width="9" style="160"/>
    <col min="4097" max="4097" width="15.875" style="160" customWidth="1"/>
    <col min="4098" max="4098" width="3.875" style="160" bestFit="1" customWidth="1"/>
    <col min="4099" max="4099" width="38.25" style="160" customWidth="1"/>
    <col min="4100" max="4100" width="13.875" style="160" bestFit="1" customWidth="1"/>
    <col min="4101" max="4101" width="16.25" style="160" customWidth="1"/>
    <col min="4102" max="4102" width="13.125" style="160" customWidth="1"/>
    <col min="4103" max="4103" width="7.375" style="160" customWidth="1"/>
    <col min="4104" max="4104" width="12.125" style="160" bestFit="1" customWidth="1"/>
    <col min="4105" max="4105" width="10.5" style="160" bestFit="1" customWidth="1"/>
    <col min="4106" max="4106" width="7" style="160" bestFit="1" customWidth="1"/>
    <col min="4107" max="4107" width="5.875" style="160" bestFit="1" customWidth="1"/>
    <col min="4108" max="4108" width="8.75" style="160" bestFit="1" customWidth="1"/>
    <col min="4109" max="4110" width="8.5" style="160" bestFit="1" customWidth="1"/>
    <col min="4111" max="4111" width="8.625" style="160" customWidth="1"/>
    <col min="4112" max="4112" width="14.375" style="160" bestFit="1" customWidth="1"/>
    <col min="4113" max="4113" width="13.5" style="160" customWidth="1"/>
    <col min="4114" max="4114" width="6" style="160" customWidth="1"/>
    <col min="4115" max="4115" width="17.25" style="160" customWidth="1"/>
    <col min="4116" max="4116" width="11" style="160" bestFit="1" customWidth="1"/>
    <col min="4117" max="4118" width="8.25" style="160" bestFit="1" customWidth="1"/>
    <col min="4119" max="4352" width="9" style="160"/>
    <col min="4353" max="4353" width="15.875" style="160" customWidth="1"/>
    <col min="4354" max="4354" width="3.875" style="160" bestFit="1" customWidth="1"/>
    <col min="4355" max="4355" width="38.25" style="160" customWidth="1"/>
    <col min="4356" max="4356" width="13.875" style="160" bestFit="1" customWidth="1"/>
    <col min="4357" max="4357" width="16.25" style="160" customWidth="1"/>
    <col min="4358" max="4358" width="13.125" style="160" customWidth="1"/>
    <col min="4359" max="4359" width="7.375" style="160" customWidth="1"/>
    <col min="4360" max="4360" width="12.125" style="160" bestFit="1" customWidth="1"/>
    <col min="4361" max="4361" width="10.5" style="160" bestFit="1" customWidth="1"/>
    <col min="4362" max="4362" width="7" style="160" bestFit="1" customWidth="1"/>
    <col min="4363" max="4363" width="5.875" style="160" bestFit="1" customWidth="1"/>
    <col min="4364" max="4364" width="8.75" style="160" bestFit="1" customWidth="1"/>
    <col min="4365" max="4366" width="8.5" style="160" bestFit="1" customWidth="1"/>
    <col min="4367" max="4367" width="8.625" style="160" customWidth="1"/>
    <col min="4368" max="4368" width="14.375" style="160" bestFit="1" customWidth="1"/>
    <col min="4369" max="4369" width="13.5" style="160" customWidth="1"/>
    <col min="4370" max="4370" width="6" style="160" customWidth="1"/>
    <col min="4371" max="4371" width="17.25" style="160" customWidth="1"/>
    <col min="4372" max="4372" width="11" style="160" bestFit="1" customWidth="1"/>
    <col min="4373" max="4374" width="8.25" style="160" bestFit="1" customWidth="1"/>
    <col min="4375" max="4608" width="9" style="160"/>
    <col min="4609" max="4609" width="15.875" style="160" customWidth="1"/>
    <col min="4610" max="4610" width="3.875" style="160" bestFit="1" customWidth="1"/>
    <col min="4611" max="4611" width="38.25" style="160" customWidth="1"/>
    <col min="4612" max="4612" width="13.875" style="160" bestFit="1" customWidth="1"/>
    <col min="4613" max="4613" width="16.25" style="160" customWidth="1"/>
    <col min="4614" max="4614" width="13.125" style="160" customWidth="1"/>
    <col min="4615" max="4615" width="7.375" style="160" customWidth="1"/>
    <col min="4616" max="4616" width="12.125" style="160" bestFit="1" customWidth="1"/>
    <col min="4617" max="4617" width="10.5" style="160" bestFit="1" customWidth="1"/>
    <col min="4618" max="4618" width="7" style="160" bestFit="1" customWidth="1"/>
    <col min="4619" max="4619" width="5.875" style="160" bestFit="1" customWidth="1"/>
    <col min="4620" max="4620" width="8.75" style="160" bestFit="1" customWidth="1"/>
    <col min="4621" max="4622" width="8.5" style="160" bestFit="1" customWidth="1"/>
    <col min="4623" max="4623" width="8.625" style="160" customWidth="1"/>
    <col min="4624" max="4624" width="14.375" style="160" bestFit="1" customWidth="1"/>
    <col min="4625" max="4625" width="13.5" style="160" customWidth="1"/>
    <col min="4626" max="4626" width="6" style="160" customWidth="1"/>
    <col min="4627" max="4627" width="17.25" style="160" customWidth="1"/>
    <col min="4628" max="4628" width="11" style="160" bestFit="1" customWidth="1"/>
    <col min="4629" max="4630" width="8.25" style="160" bestFit="1" customWidth="1"/>
    <col min="4631" max="4864" width="9" style="160"/>
    <col min="4865" max="4865" width="15.875" style="160" customWidth="1"/>
    <col min="4866" max="4866" width="3.875" style="160" bestFit="1" customWidth="1"/>
    <col min="4867" max="4867" width="38.25" style="160" customWidth="1"/>
    <col min="4868" max="4868" width="13.875" style="160" bestFit="1" customWidth="1"/>
    <col min="4869" max="4869" width="16.25" style="160" customWidth="1"/>
    <col min="4870" max="4870" width="13.125" style="160" customWidth="1"/>
    <col min="4871" max="4871" width="7.375" style="160" customWidth="1"/>
    <col min="4872" max="4872" width="12.125" style="160" bestFit="1" customWidth="1"/>
    <col min="4873" max="4873" width="10.5" style="160" bestFit="1" customWidth="1"/>
    <col min="4874" max="4874" width="7" style="160" bestFit="1" customWidth="1"/>
    <col min="4875" max="4875" width="5.875" style="160" bestFit="1" customWidth="1"/>
    <col min="4876" max="4876" width="8.75" style="160" bestFit="1" customWidth="1"/>
    <col min="4877" max="4878" width="8.5" style="160" bestFit="1" customWidth="1"/>
    <col min="4879" max="4879" width="8.625" style="160" customWidth="1"/>
    <col min="4880" max="4880" width="14.375" style="160" bestFit="1" customWidth="1"/>
    <col min="4881" max="4881" width="13.5" style="160" customWidth="1"/>
    <col min="4882" max="4882" width="6" style="160" customWidth="1"/>
    <col min="4883" max="4883" width="17.25" style="160" customWidth="1"/>
    <col min="4884" max="4884" width="11" style="160" bestFit="1" customWidth="1"/>
    <col min="4885" max="4886" width="8.25" style="160" bestFit="1" customWidth="1"/>
    <col min="4887" max="5120" width="9" style="160"/>
    <col min="5121" max="5121" width="15.875" style="160" customWidth="1"/>
    <col min="5122" max="5122" width="3.875" style="160" bestFit="1" customWidth="1"/>
    <col min="5123" max="5123" width="38.25" style="160" customWidth="1"/>
    <col min="5124" max="5124" width="13.875" style="160" bestFit="1" customWidth="1"/>
    <col min="5125" max="5125" width="16.25" style="160" customWidth="1"/>
    <col min="5126" max="5126" width="13.125" style="160" customWidth="1"/>
    <col min="5127" max="5127" width="7.375" style="160" customWidth="1"/>
    <col min="5128" max="5128" width="12.125" style="160" bestFit="1" customWidth="1"/>
    <col min="5129" max="5129" width="10.5" style="160" bestFit="1" customWidth="1"/>
    <col min="5130" max="5130" width="7" style="160" bestFit="1" customWidth="1"/>
    <col min="5131" max="5131" width="5.875" style="160" bestFit="1" customWidth="1"/>
    <col min="5132" max="5132" width="8.75" style="160" bestFit="1" customWidth="1"/>
    <col min="5133" max="5134" width="8.5" style="160" bestFit="1" customWidth="1"/>
    <col min="5135" max="5135" width="8.625" style="160" customWidth="1"/>
    <col min="5136" max="5136" width="14.375" style="160" bestFit="1" customWidth="1"/>
    <col min="5137" max="5137" width="13.5" style="160" customWidth="1"/>
    <col min="5138" max="5138" width="6" style="160" customWidth="1"/>
    <col min="5139" max="5139" width="17.25" style="160" customWidth="1"/>
    <col min="5140" max="5140" width="11" style="160" bestFit="1" customWidth="1"/>
    <col min="5141" max="5142" width="8.25" style="160" bestFit="1" customWidth="1"/>
    <col min="5143" max="5376" width="9" style="160"/>
    <col min="5377" max="5377" width="15.875" style="160" customWidth="1"/>
    <col min="5378" max="5378" width="3.875" style="160" bestFit="1" customWidth="1"/>
    <col min="5379" max="5379" width="38.25" style="160" customWidth="1"/>
    <col min="5380" max="5380" width="13.875" style="160" bestFit="1" customWidth="1"/>
    <col min="5381" max="5381" width="16.25" style="160" customWidth="1"/>
    <col min="5382" max="5382" width="13.125" style="160" customWidth="1"/>
    <col min="5383" max="5383" width="7.375" style="160" customWidth="1"/>
    <col min="5384" max="5384" width="12.125" style="160" bestFit="1" customWidth="1"/>
    <col min="5385" max="5385" width="10.5" style="160" bestFit="1" customWidth="1"/>
    <col min="5386" max="5386" width="7" style="160" bestFit="1" customWidth="1"/>
    <col min="5387" max="5387" width="5.875" style="160" bestFit="1" customWidth="1"/>
    <col min="5388" max="5388" width="8.75" style="160" bestFit="1" customWidth="1"/>
    <col min="5389" max="5390" width="8.5" style="160" bestFit="1" customWidth="1"/>
    <col min="5391" max="5391" width="8.625" style="160" customWidth="1"/>
    <col min="5392" max="5392" width="14.375" style="160" bestFit="1" customWidth="1"/>
    <col min="5393" max="5393" width="13.5" style="160" customWidth="1"/>
    <col min="5394" max="5394" width="6" style="160" customWidth="1"/>
    <col min="5395" max="5395" width="17.25" style="160" customWidth="1"/>
    <col min="5396" max="5396" width="11" style="160" bestFit="1" customWidth="1"/>
    <col min="5397" max="5398" width="8.25" style="160" bestFit="1" customWidth="1"/>
    <col min="5399" max="5632" width="9" style="160"/>
    <col min="5633" max="5633" width="15.875" style="160" customWidth="1"/>
    <col min="5634" max="5634" width="3.875" style="160" bestFit="1" customWidth="1"/>
    <col min="5635" max="5635" width="38.25" style="160" customWidth="1"/>
    <col min="5636" max="5636" width="13.875" style="160" bestFit="1" customWidth="1"/>
    <col min="5637" max="5637" width="16.25" style="160" customWidth="1"/>
    <col min="5638" max="5638" width="13.125" style="160" customWidth="1"/>
    <col min="5639" max="5639" width="7.375" style="160" customWidth="1"/>
    <col min="5640" max="5640" width="12.125" style="160" bestFit="1" customWidth="1"/>
    <col min="5641" max="5641" width="10.5" style="160" bestFit="1" customWidth="1"/>
    <col min="5642" max="5642" width="7" style="160" bestFit="1" customWidth="1"/>
    <col min="5643" max="5643" width="5.875" style="160" bestFit="1" customWidth="1"/>
    <col min="5644" max="5644" width="8.75" style="160" bestFit="1" customWidth="1"/>
    <col min="5645" max="5646" width="8.5" style="160" bestFit="1" customWidth="1"/>
    <col min="5647" max="5647" width="8.625" style="160" customWidth="1"/>
    <col min="5648" max="5648" width="14.375" style="160" bestFit="1" customWidth="1"/>
    <col min="5649" max="5649" width="13.5" style="160" customWidth="1"/>
    <col min="5650" max="5650" width="6" style="160" customWidth="1"/>
    <col min="5651" max="5651" width="17.25" style="160" customWidth="1"/>
    <col min="5652" max="5652" width="11" style="160" bestFit="1" customWidth="1"/>
    <col min="5653" max="5654" width="8.25" style="160" bestFit="1" customWidth="1"/>
    <col min="5655" max="5888" width="9" style="160"/>
    <col min="5889" max="5889" width="15.875" style="160" customWidth="1"/>
    <col min="5890" max="5890" width="3.875" style="160" bestFit="1" customWidth="1"/>
    <col min="5891" max="5891" width="38.25" style="160" customWidth="1"/>
    <col min="5892" max="5892" width="13.875" style="160" bestFit="1" customWidth="1"/>
    <col min="5893" max="5893" width="16.25" style="160" customWidth="1"/>
    <col min="5894" max="5894" width="13.125" style="160" customWidth="1"/>
    <col min="5895" max="5895" width="7.375" style="160" customWidth="1"/>
    <col min="5896" max="5896" width="12.125" style="160" bestFit="1" customWidth="1"/>
    <col min="5897" max="5897" width="10.5" style="160" bestFit="1" customWidth="1"/>
    <col min="5898" max="5898" width="7" style="160" bestFit="1" customWidth="1"/>
    <col min="5899" max="5899" width="5.875" style="160" bestFit="1" customWidth="1"/>
    <col min="5900" max="5900" width="8.75" style="160" bestFit="1" customWidth="1"/>
    <col min="5901" max="5902" width="8.5" style="160" bestFit="1" customWidth="1"/>
    <col min="5903" max="5903" width="8.625" style="160" customWidth="1"/>
    <col min="5904" max="5904" width="14.375" style="160" bestFit="1" customWidth="1"/>
    <col min="5905" max="5905" width="13.5" style="160" customWidth="1"/>
    <col min="5906" max="5906" width="6" style="160" customWidth="1"/>
    <col min="5907" max="5907" width="17.25" style="160" customWidth="1"/>
    <col min="5908" max="5908" width="11" style="160" bestFit="1" customWidth="1"/>
    <col min="5909" max="5910" width="8.25" style="160" bestFit="1" customWidth="1"/>
    <col min="5911" max="6144" width="9" style="160"/>
    <col min="6145" max="6145" width="15.875" style="160" customWidth="1"/>
    <col min="6146" max="6146" width="3.875" style="160" bestFit="1" customWidth="1"/>
    <col min="6147" max="6147" width="38.25" style="160" customWidth="1"/>
    <col min="6148" max="6148" width="13.875" style="160" bestFit="1" customWidth="1"/>
    <col min="6149" max="6149" width="16.25" style="160" customWidth="1"/>
    <col min="6150" max="6150" width="13.125" style="160" customWidth="1"/>
    <col min="6151" max="6151" width="7.375" style="160" customWidth="1"/>
    <col min="6152" max="6152" width="12.125" style="160" bestFit="1" customWidth="1"/>
    <col min="6153" max="6153" width="10.5" style="160" bestFit="1" customWidth="1"/>
    <col min="6154" max="6154" width="7" style="160" bestFit="1" customWidth="1"/>
    <col min="6155" max="6155" width="5.875" style="160" bestFit="1" customWidth="1"/>
    <col min="6156" max="6156" width="8.75" style="160" bestFit="1" customWidth="1"/>
    <col min="6157" max="6158" width="8.5" style="160" bestFit="1" customWidth="1"/>
    <col min="6159" max="6159" width="8.625" style="160" customWidth="1"/>
    <col min="6160" max="6160" width="14.375" style="160" bestFit="1" customWidth="1"/>
    <col min="6161" max="6161" width="13.5" style="160" customWidth="1"/>
    <col min="6162" max="6162" width="6" style="160" customWidth="1"/>
    <col min="6163" max="6163" width="17.25" style="160" customWidth="1"/>
    <col min="6164" max="6164" width="11" style="160" bestFit="1" customWidth="1"/>
    <col min="6165" max="6166" width="8.25" style="160" bestFit="1" customWidth="1"/>
    <col min="6167" max="6400" width="9" style="160"/>
    <col min="6401" max="6401" width="15.875" style="160" customWidth="1"/>
    <col min="6402" max="6402" width="3.875" style="160" bestFit="1" customWidth="1"/>
    <col min="6403" max="6403" width="38.25" style="160" customWidth="1"/>
    <col min="6404" max="6404" width="13.875" style="160" bestFit="1" customWidth="1"/>
    <col min="6405" max="6405" width="16.25" style="160" customWidth="1"/>
    <col min="6406" max="6406" width="13.125" style="160" customWidth="1"/>
    <col min="6407" max="6407" width="7.375" style="160" customWidth="1"/>
    <col min="6408" max="6408" width="12.125" style="160" bestFit="1" customWidth="1"/>
    <col min="6409" max="6409" width="10.5" style="160" bestFit="1" customWidth="1"/>
    <col min="6410" max="6410" width="7" style="160" bestFit="1" customWidth="1"/>
    <col min="6411" max="6411" width="5.875" style="160" bestFit="1" customWidth="1"/>
    <col min="6412" max="6412" width="8.75" style="160" bestFit="1" customWidth="1"/>
    <col min="6413" max="6414" width="8.5" style="160" bestFit="1" customWidth="1"/>
    <col min="6415" max="6415" width="8.625" style="160" customWidth="1"/>
    <col min="6416" max="6416" width="14.375" style="160" bestFit="1" customWidth="1"/>
    <col min="6417" max="6417" width="13.5" style="160" customWidth="1"/>
    <col min="6418" max="6418" width="6" style="160" customWidth="1"/>
    <col min="6419" max="6419" width="17.25" style="160" customWidth="1"/>
    <col min="6420" max="6420" width="11" style="160" bestFit="1" customWidth="1"/>
    <col min="6421" max="6422" width="8.25" style="160" bestFit="1" customWidth="1"/>
    <col min="6423" max="6656" width="9" style="160"/>
    <col min="6657" max="6657" width="15.875" style="160" customWidth="1"/>
    <col min="6658" max="6658" width="3.875" style="160" bestFit="1" customWidth="1"/>
    <col min="6659" max="6659" width="38.25" style="160" customWidth="1"/>
    <col min="6660" max="6660" width="13.875" style="160" bestFit="1" customWidth="1"/>
    <col min="6661" max="6661" width="16.25" style="160" customWidth="1"/>
    <col min="6662" max="6662" width="13.125" style="160" customWidth="1"/>
    <col min="6663" max="6663" width="7.375" style="160" customWidth="1"/>
    <col min="6664" max="6664" width="12.125" style="160" bestFit="1" customWidth="1"/>
    <col min="6665" max="6665" width="10.5" style="160" bestFit="1" customWidth="1"/>
    <col min="6666" max="6666" width="7" style="160" bestFit="1" customWidth="1"/>
    <col min="6667" max="6667" width="5.875" style="160" bestFit="1" customWidth="1"/>
    <col min="6668" max="6668" width="8.75" style="160" bestFit="1" customWidth="1"/>
    <col min="6669" max="6670" width="8.5" style="160" bestFit="1" customWidth="1"/>
    <col min="6671" max="6671" width="8.625" style="160" customWidth="1"/>
    <col min="6672" max="6672" width="14.375" style="160" bestFit="1" customWidth="1"/>
    <col min="6673" max="6673" width="13.5" style="160" customWidth="1"/>
    <col min="6674" max="6674" width="6" style="160" customWidth="1"/>
    <col min="6675" max="6675" width="17.25" style="160" customWidth="1"/>
    <col min="6676" max="6676" width="11" style="160" bestFit="1" customWidth="1"/>
    <col min="6677" max="6678" width="8.25" style="160" bestFit="1" customWidth="1"/>
    <col min="6679" max="6912" width="9" style="160"/>
    <col min="6913" max="6913" width="15.875" style="160" customWidth="1"/>
    <col min="6914" max="6914" width="3.875" style="160" bestFit="1" customWidth="1"/>
    <col min="6915" max="6915" width="38.25" style="160" customWidth="1"/>
    <col min="6916" max="6916" width="13.875" style="160" bestFit="1" customWidth="1"/>
    <col min="6917" max="6917" width="16.25" style="160" customWidth="1"/>
    <col min="6918" max="6918" width="13.125" style="160" customWidth="1"/>
    <col min="6919" max="6919" width="7.375" style="160" customWidth="1"/>
    <col min="6920" max="6920" width="12.125" style="160" bestFit="1" customWidth="1"/>
    <col min="6921" max="6921" width="10.5" style="160" bestFit="1" customWidth="1"/>
    <col min="6922" max="6922" width="7" style="160" bestFit="1" customWidth="1"/>
    <col min="6923" max="6923" width="5.875" style="160" bestFit="1" customWidth="1"/>
    <col min="6924" max="6924" width="8.75" style="160" bestFit="1" customWidth="1"/>
    <col min="6925" max="6926" width="8.5" style="160" bestFit="1" customWidth="1"/>
    <col min="6927" max="6927" width="8.625" style="160" customWidth="1"/>
    <col min="6928" max="6928" width="14.375" style="160" bestFit="1" customWidth="1"/>
    <col min="6929" max="6929" width="13.5" style="160" customWidth="1"/>
    <col min="6930" max="6930" width="6" style="160" customWidth="1"/>
    <col min="6931" max="6931" width="17.25" style="160" customWidth="1"/>
    <col min="6932" max="6932" width="11" style="160" bestFit="1" customWidth="1"/>
    <col min="6933" max="6934" width="8.25" style="160" bestFit="1" customWidth="1"/>
    <col min="6935" max="7168" width="9" style="160"/>
    <col min="7169" max="7169" width="15.875" style="160" customWidth="1"/>
    <col min="7170" max="7170" width="3.875" style="160" bestFit="1" customWidth="1"/>
    <col min="7171" max="7171" width="38.25" style="160" customWidth="1"/>
    <col min="7172" max="7172" width="13.875" style="160" bestFit="1" customWidth="1"/>
    <col min="7173" max="7173" width="16.25" style="160" customWidth="1"/>
    <col min="7174" max="7174" width="13.125" style="160" customWidth="1"/>
    <col min="7175" max="7175" width="7.375" style="160" customWidth="1"/>
    <col min="7176" max="7176" width="12.125" style="160" bestFit="1" customWidth="1"/>
    <col min="7177" max="7177" width="10.5" style="160" bestFit="1" customWidth="1"/>
    <col min="7178" max="7178" width="7" style="160" bestFit="1" customWidth="1"/>
    <col min="7179" max="7179" width="5.875" style="160" bestFit="1" customWidth="1"/>
    <col min="7180" max="7180" width="8.75" style="160" bestFit="1" customWidth="1"/>
    <col min="7181" max="7182" width="8.5" style="160" bestFit="1" customWidth="1"/>
    <col min="7183" max="7183" width="8.625" style="160" customWidth="1"/>
    <col min="7184" max="7184" width="14.375" style="160" bestFit="1" customWidth="1"/>
    <col min="7185" max="7185" width="13.5" style="160" customWidth="1"/>
    <col min="7186" max="7186" width="6" style="160" customWidth="1"/>
    <col min="7187" max="7187" width="17.25" style="160" customWidth="1"/>
    <col min="7188" max="7188" width="11" style="160" bestFit="1" customWidth="1"/>
    <col min="7189" max="7190" width="8.25" style="160" bestFit="1" customWidth="1"/>
    <col min="7191" max="7424" width="9" style="160"/>
    <col min="7425" max="7425" width="15.875" style="160" customWidth="1"/>
    <col min="7426" max="7426" width="3.875" style="160" bestFit="1" customWidth="1"/>
    <col min="7427" max="7427" width="38.25" style="160" customWidth="1"/>
    <col min="7428" max="7428" width="13.875" style="160" bestFit="1" customWidth="1"/>
    <col min="7429" max="7429" width="16.25" style="160" customWidth="1"/>
    <col min="7430" max="7430" width="13.125" style="160" customWidth="1"/>
    <col min="7431" max="7431" width="7.375" style="160" customWidth="1"/>
    <col min="7432" max="7432" width="12.125" style="160" bestFit="1" customWidth="1"/>
    <col min="7433" max="7433" width="10.5" style="160" bestFit="1" customWidth="1"/>
    <col min="7434" max="7434" width="7" style="160" bestFit="1" customWidth="1"/>
    <col min="7435" max="7435" width="5.875" style="160" bestFit="1" customWidth="1"/>
    <col min="7436" max="7436" width="8.75" style="160" bestFit="1" customWidth="1"/>
    <col min="7437" max="7438" width="8.5" style="160" bestFit="1" customWidth="1"/>
    <col min="7439" max="7439" width="8.625" style="160" customWidth="1"/>
    <col min="7440" max="7440" width="14.375" style="160" bestFit="1" customWidth="1"/>
    <col min="7441" max="7441" width="13.5" style="160" customWidth="1"/>
    <col min="7442" max="7442" width="6" style="160" customWidth="1"/>
    <col min="7443" max="7443" width="17.25" style="160" customWidth="1"/>
    <col min="7444" max="7444" width="11" style="160" bestFit="1" customWidth="1"/>
    <col min="7445" max="7446" width="8.25" style="160" bestFit="1" customWidth="1"/>
    <col min="7447" max="7680" width="9" style="160"/>
    <col min="7681" max="7681" width="15.875" style="160" customWidth="1"/>
    <col min="7682" max="7682" width="3.875" style="160" bestFit="1" customWidth="1"/>
    <col min="7683" max="7683" width="38.25" style="160" customWidth="1"/>
    <col min="7684" max="7684" width="13.875" style="160" bestFit="1" customWidth="1"/>
    <col min="7685" max="7685" width="16.25" style="160" customWidth="1"/>
    <col min="7686" max="7686" width="13.125" style="160" customWidth="1"/>
    <col min="7687" max="7687" width="7.375" style="160" customWidth="1"/>
    <col min="7688" max="7688" width="12.125" style="160" bestFit="1" customWidth="1"/>
    <col min="7689" max="7689" width="10.5" style="160" bestFit="1" customWidth="1"/>
    <col min="7690" max="7690" width="7" style="160" bestFit="1" customWidth="1"/>
    <col min="7691" max="7691" width="5.875" style="160" bestFit="1" customWidth="1"/>
    <col min="7692" max="7692" width="8.75" style="160" bestFit="1" customWidth="1"/>
    <col min="7693" max="7694" width="8.5" style="160" bestFit="1" customWidth="1"/>
    <col min="7695" max="7695" width="8.625" style="160" customWidth="1"/>
    <col min="7696" max="7696" width="14.375" style="160" bestFit="1" customWidth="1"/>
    <col min="7697" max="7697" width="13.5" style="160" customWidth="1"/>
    <col min="7698" max="7698" width="6" style="160" customWidth="1"/>
    <col min="7699" max="7699" width="17.25" style="160" customWidth="1"/>
    <col min="7700" max="7700" width="11" style="160" bestFit="1" customWidth="1"/>
    <col min="7701" max="7702" width="8.25" style="160" bestFit="1" customWidth="1"/>
    <col min="7703" max="7936" width="9" style="160"/>
    <col min="7937" max="7937" width="15.875" style="160" customWidth="1"/>
    <col min="7938" max="7938" width="3.875" style="160" bestFit="1" customWidth="1"/>
    <col min="7939" max="7939" width="38.25" style="160" customWidth="1"/>
    <col min="7940" max="7940" width="13.875" style="160" bestFit="1" customWidth="1"/>
    <col min="7941" max="7941" width="16.25" style="160" customWidth="1"/>
    <col min="7942" max="7942" width="13.125" style="160" customWidth="1"/>
    <col min="7943" max="7943" width="7.375" style="160" customWidth="1"/>
    <col min="7944" max="7944" width="12.125" style="160" bestFit="1" customWidth="1"/>
    <col min="7945" max="7945" width="10.5" style="160" bestFit="1" customWidth="1"/>
    <col min="7946" max="7946" width="7" style="160" bestFit="1" customWidth="1"/>
    <col min="7947" max="7947" width="5.875" style="160" bestFit="1" customWidth="1"/>
    <col min="7948" max="7948" width="8.75" style="160" bestFit="1" customWidth="1"/>
    <col min="7949" max="7950" width="8.5" style="160" bestFit="1" customWidth="1"/>
    <col min="7951" max="7951" width="8.625" style="160" customWidth="1"/>
    <col min="7952" max="7952" width="14.375" style="160" bestFit="1" customWidth="1"/>
    <col min="7953" max="7953" width="13.5" style="160" customWidth="1"/>
    <col min="7954" max="7954" width="6" style="160" customWidth="1"/>
    <col min="7955" max="7955" width="17.25" style="160" customWidth="1"/>
    <col min="7956" max="7956" width="11" style="160" bestFit="1" customWidth="1"/>
    <col min="7957" max="7958" width="8.25" style="160" bestFit="1" customWidth="1"/>
    <col min="7959" max="8192" width="9" style="160"/>
    <col min="8193" max="8193" width="15.875" style="160" customWidth="1"/>
    <col min="8194" max="8194" width="3.875" style="160" bestFit="1" customWidth="1"/>
    <col min="8195" max="8195" width="38.25" style="160" customWidth="1"/>
    <col min="8196" max="8196" width="13.875" style="160" bestFit="1" customWidth="1"/>
    <col min="8197" max="8197" width="16.25" style="160" customWidth="1"/>
    <col min="8198" max="8198" width="13.125" style="160" customWidth="1"/>
    <col min="8199" max="8199" width="7.375" style="160" customWidth="1"/>
    <col min="8200" max="8200" width="12.125" style="160" bestFit="1" customWidth="1"/>
    <col min="8201" max="8201" width="10.5" style="160" bestFit="1" customWidth="1"/>
    <col min="8202" max="8202" width="7" style="160" bestFit="1" customWidth="1"/>
    <col min="8203" max="8203" width="5.875" style="160" bestFit="1" customWidth="1"/>
    <col min="8204" max="8204" width="8.75" style="160" bestFit="1" customWidth="1"/>
    <col min="8205" max="8206" width="8.5" style="160" bestFit="1" customWidth="1"/>
    <col min="8207" max="8207" width="8.625" style="160" customWidth="1"/>
    <col min="8208" max="8208" width="14.375" style="160" bestFit="1" customWidth="1"/>
    <col min="8209" max="8209" width="13.5" style="160" customWidth="1"/>
    <col min="8210" max="8210" width="6" style="160" customWidth="1"/>
    <col min="8211" max="8211" width="17.25" style="160" customWidth="1"/>
    <col min="8212" max="8212" width="11" style="160" bestFit="1" customWidth="1"/>
    <col min="8213" max="8214" width="8.25" style="160" bestFit="1" customWidth="1"/>
    <col min="8215" max="8448" width="9" style="160"/>
    <col min="8449" max="8449" width="15.875" style="160" customWidth="1"/>
    <col min="8450" max="8450" width="3.875" style="160" bestFit="1" customWidth="1"/>
    <col min="8451" max="8451" width="38.25" style="160" customWidth="1"/>
    <col min="8452" max="8452" width="13.875" style="160" bestFit="1" customWidth="1"/>
    <col min="8453" max="8453" width="16.25" style="160" customWidth="1"/>
    <col min="8454" max="8454" width="13.125" style="160" customWidth="1"/>
    <col min="8455" max="8455" width="7.375" style="160" customWidth="1"/>
    <col min="8456" max="8456" width="12.125" style="160" bestFit="1" customWidth="1"/>
    <col min="8457" max="8457" width="10.5" style="160" bestFit="1" customWidth="1"/>
    <col min="8458" max="8458" width="7" style="160" bestFit="1" customWidth="1"/>
    <col min="8459" max="8459" width="5.875" style="160" bestFit="1" customWidth="1"/>
    <col min="8460" max="8460" width="8.75" style="160" bestFit="1" customWidth="1"/>
    <col min="8461" max="8462" width="8.5" style="160" bestFit="1" customWidth="1"/>
    <col min="8463" max="8463" width="8.625" style="160" customWidth="1"/>
    <col min="8464" max="8464" width="14.375" style="160" bestFit="1" customWidth="1"/>
    <col min="8465" max="8465" width="13.5" style="160" customWidth="1"/>
    <col min="8466" max="8466" width="6" style="160" customWidth="1"/>
    <col min="8467" max="8467" width="17.25" style="160" customWidth="1"/>
    <col min="8468" max="8468" width="11" style="160" bestFit="1" customWidth="1"/>
    <col min="8469" max="8470" width="8.25" style="160" bestFit="1" customWidth="1"/>
    <col min="8471" max="8704" width="9" style="160"/>
    <col min="8705" max="8705" width="15.875" style="160" customWidth="1"/>
    <col min="8706" max="8706" width="3.875" style="160" bestFit="1" customWidth="1"/>
    <col min="8707" max="8707" width="38.25" style="160" customWidth="1"/>
    <col min="8708" max="8708" width="13.875" style="160" bestFit="1" customWidth="1"/>
    <col min="8709" max="8709" width="16.25" style="160" customWidth="1"/>
    <col min="8710" max="8710" width="13.125" style="160" customWidth="1"/>
    <col min="8711" max="8711" width="7.375" style="160" customWidth="1"/>
    <col min="8712" max="8712" width="12.125" style="160" bestFit="1" customWidth="1"/>
    <col min="8713" max="8713" width="10.5" style="160" bestFit="1" customWidth="1"/>
    <col min="8714" max="8714" width="7" style="160" bestFit="1" customWidth="1"/>
    <col min="8715" max="8715" width="5.875" style="160" bestFit="1" customWidth="1"/>
    <col min="8716" max="8716" width="8.75" style="160" bestFit="1" customWidth="1"/>
    <col min="8717" max="8718" width="8.5" style="160" bestFit="1" customWidth="1"/>
    <col min="8719" max="8719" width="8.625" style="160" customWidth="1"/>
    <col min="8720" max="8720" width="14.375" style="160" bestFit="1" customWidth="1"/>
    <col min="8721" max="8721" width="13.5" style="160" customWidth="1"/>
    <col min="8722" max="8722" width="6" style="160" customWidth="1"/>
    <col min="8723" max="8723" width="17.25" style="160" customWidth="1"/>
    <col min="8724" max="8724" width="11" style="160" bestFit="1" customWidth="1"/>
    <col min="8725" max="8726" width="8.25" style="160" bestFit="1" customWidth="1"/>
    <col min="8727" max="8960" width="9" style="160"/>
    <col min="8961" max="8961" width="15.875" style="160" customWidth="1"/>
    <col min="8962" max="8962" width="3.875" style="160" bestFit="1" customWidth="1"/>
    <col min="8963" max="8963" width="38.25" style="160" customWidth="1"/>
    <col min="8964" max="8964" width="13.875" style="160" bestFit="1" customWidth="1"/>
    <col min="8965" max="8965" width="16.25" style="160" customWidth="1"/>
    <col min="8966" max="8966" width="13.125" style="160" customWidth="1"/>
    <col min="8967" max="8967" width="7.375" style="160" customWidth="1"/>
    <col min="8968" max="8968" width="12.125" style="160" bestFit="1" customWidth="1"/>
    <col min="8969" max="8969" width="10.5" style="160" bestFit="1" customWidth="1"/>
    <col min="8970" max="8970" width="7" style="160" bestFit="1" customWidth="1"/>
    <col min="8971" max="8971" width="5.875" style="160" bestFit="1" customWidth="1"/>
    <col min="8972" max="8972" width="8.75" style="160" bestFit="1" customWidth="1"/>
    <col min="8973" max="8974" width="8.5" style="160" bestFit="1" customWidth="1"/>
    <col min="8975" max="8975" width="8.625" style="160" customWidth="1"/>
    <col min="8976" max="8976" width="14.375" style="160" bestFit="1" customWidth="1"/>
    <col min="8977" max="8977" width="13.5" style="160" customWidth="1"/>
    <col min="8978" max="8978" width="6" style="160" customWidth="1"/>
    <col min="8979" max="8979" width="17.25" style="160" customWidth="1"/>
    <col min="8980" max="8980" width="11" style="160" bestFit="1" customWidth="1"/>
    <col min="8981" max="8982" width="8.25" style="160" bestFit="1" customWidth="1"/>
    <col min="8983" max="9216" width="9" style="160"/>
    <col min="9217" max="9217" width="15.875" style="160" customWidth="1"/>
    <col min="9218" max="9218" width="3.875" style="160" bestFit="1" customWidth="1"/>
    <col min="9219" max="9219" width="38.25" style="160" customWidth="1"/>
    <col min="9220" max="9220" width="13.875" style="160" bestFit="1" customWidth="1"/>
    <col min="9221" max="9221" width="16.25" style="160" customWidth="1"/>
    <col min="9222" max="9222" width="13.125" style="160" customWidth="1"/>
    <col min="9223" max="9223" width="7.375" style="160" customWidth="1"/>
    <col min="9224" max="9224" width="12.125" style="160" bestFit="1" customWidth="1"/>
    <col min="9225" max="9225" width="10.5" style="160" bestFit="1" customWidth="1"/>
    <col min="9226" max="9226" width="7" style="160" bestFit="1" customWidth="1"/>
    <col min="9227" max="9227" width="5.875" style="160" bestFit="1" customWidth="1"/>
    <col min="9228" max="9228" width="8.75" style="160" bestFit="1" customWidth="1"/>
    <col min="9229" max="9230" width="8.5" style="160" bestFit="1" customWidth="1"/>
    <col min="9231" max="9231" width="8.625" style="160" customWidth="1"/>
    <col min="9232" max="9232" width="14.375" style="160" bestFit="1" customWidth="1"/>
    <col min="9233" max="9233" width="13.5" style="160" customWidth="1"/>
    <col min="9234" max="9234" width="6" style="160" customWidth="1"/>
    <col min="9235" max="9235" width="17.25" style="160" customWidth="1"/>
    <col min="9236" max="9236" width="11" style="160" bestFit="1" customWidth="1"/>
    <col min="9237" max="9238" width="8.25" style="160" bestFit="1" customWidth="1"/>
    <col min="9239" max="9472" width="9" style="160"/>
    <col min="9473" max="9473" width="15.875" style="160" customWidth="1"/>
    <col min="9474" max="9474" width="3.875" style="160" bestFit="1" customWidth="1"/>
    <col min="9475" max="9475" width="38.25" style="160" customWidth="1"/>
    <col min="9476" max="9476" width="13.875" style="160" bestFit="1" customWidth="1"/>
    <col min="9477" max="9477" width="16.25" style="160" customWidth="1"/>
    <col min="9478" max="9478" width="13.125" style="160" customWidth="1"/>
    <col min="9479" max="9479" width="7.375" style="160" customWidth="1"/>
    <col min="9480" max="9480" width="12.125" style="160" bestFit="1" customWidth="1"/>
    <col min="9481" max="9481" width="10.5" style="160" bestFit="1" customWidth="1"/>
    <col min="9482" max="9482" width="7" style="160" bestFit="1" customWidth="1"/>
    <col min="9483" max="9483" width="5.875" style="160" bestFit="1" customWidth="1"/>
    <col min="9484" max="9484" width="8.75" style="160" bestFit="1" customWidth="1"/>
    <col min="9485" max="9486" width="8.5" style="160" bestFit="1" customWidth="1"/>
    <col min="9487" max="9487" width="8.625" style="160" customWidth="1"/>
    <col min="9488" max="9488" width="14.375" style="160" bestFit="1" customWidth="1"/>
    <col min="9489" max="9489" width="13.5" style="160" customWidth="1"/>
    <col min="9490" max="9490" width="6" style="160" customWidth="1"/>
    <col min="9491" max="9491" width="17.25" style="160" customWidth="1"/>
    <col min="9492" max="9492" width="11" style="160" bestFit="1" customWidth="1"/>
    <col min="9493" max="9494" width="8.25" style="160" bestFit="1" customWidth="1"/>
    <col min="9495" max="9728" width="9" style="160"/>
    <col min="9729" max="9729" width="15.875" style="160" customWidth="1"/>
    <col min="9730" max="9730" width="3.875" style="160" bestFit="1" customWidth="1"/>
    <col min="9731" max="9731" width="38.25" style="160" customWidth="1"/>
    <col min="9732" max="9732" width="13.875" style="160" bestFit="1" customWidth="1"/>
    <col min="9733" max="9733" width="16.25" style="160" customWidth="1"/>
    <col min="9734" max="9734" width="13.125" style="160" customWidth="1"/>
    <col min="9735" max="9735" width="7.375" style="160" customWidth="1"/>
    <col min="9736" max="9736" width="12.125" style="160" bestFit="1" customWidth="1"/>
    <col min="9737" max="9737" width="10.5" style="160" bestFit="1" customWidth="1"/>
    <col min="9738" max="9738" width="7" style="160" bestFit="1" customWidth="1"/>
    <col min="9739" max="9739" width="5.875" style="160" bestFit="1" customWidth="1"/>
    <col min="9740" max="9740" width="8.75" style="160" bestFit="1" customWidth="1"/>
    <col min="9741" max="9742" width="8.5" style="160" bestFit="1" customWidth="1"/>
    <col min="9743" max="9743" width="8.625" style="160" customWidth="1"/>
    <col min="9744" max="9744" width="14.375" style="160" bestFit="1" customWidth="1"/>
    <col min="9745" max="9745" width="13.5" style="160" customWidth="1"/>
    <col min="9746" max="9746" width="6" style="160" customWidth="1"/>
    <col min="9747" max="9747" width="17.25" style="160" customWidth="1"/>
    <col min="9748" max="9748" width="11" style="160" bestFit="1" customWidth="1"/>
    <col min="9749" max="9750" width="8.25" style="160" bestFit="1" customWidth="1"/>
    <col min="9751" max="9984" width="9" style="160"/>
    <col min="9985" max="9985" width="15.875" style="160" customWidth="1"/>
    <col min="9986" max="9986" width="3.875" style="160" bestFit="1" customWidth="1"/>
    <col min="9987" max="9987" width="38.25" style="160" customWidth="1"/>
    <col min="9988" max="9988" width="13.875" style="160" bestFit="1" customWidth="1"/>
    <col min="9989" max="9989" width="16.25" style="160" customWidth="1"/>
    <col min="9990" max="9990" width="13.125" style="160" customWidth="1"/>
    <col min="9991" max="9991" width="7.375" style="160" customWidth="1"/>
    <col min="9992" max="9992" width="12.125" style="160" bestFit="1" customWidth="1"/>
    <col min="9993" max="9993" width="10.5" style="160" bestFit="1" customWidth="1"/>
    <col min="9994" max="9994" width="7" style="160" bestFit="1" customWidth="1"/>
    <col min="9995" max="9995" width="5.875" style="160" bestFit="1" customWidth="1"/>
    <col min="9996" max="9996" width="8.75" style="160" bestFit="1" customWidth="1"/>
    <col min="9997" max="9998" width="8.5" style="160" bestFit="1" customWidth="1"/>
    <col min="9999" max="9999" width="8.625" style="160" customWidth="1"/>
    <col min="10000" max="10000" width="14.375" style="160" bestFit="1" customWidth="1"/>
    <col min="10001" max="10001" width="13.5" style="160" customWidth="1"/>
    <col min="10002" max="10002" width="6" style="160" customWidth="1"/>
    <col min="10003" max="10003" width="17.25" style="160" customWidth="1"/>
    <col min="10004" max="10004" width="11" style="160" bestFit="1" customWidth="1"/>
    <col min="10005" max="10006" width="8.25" style="160" bestFit="1" customWidth="1"/>
    <col min="10007" max="10240" width="9" style="160"/>
    <col min="10241" max="10241" width="15.875" style="160" customWidth="1"/>
    <col min="10242" max="10242" width="3.875" style="160" bestFit="1" customWidth="1"/>
    <col min="10243" max="10243" width="38.25" style="160" customWidth="1"/>
    <col min="10244" max="10244" width="13.875" style="160" bestFit="1" customWidth="1"/>
    <col min="10245" max="10245" width="16.25" style="160" customWidth="1"/>
    <col min="10246" max="10246" width="13.125" style="160" customWidth="1"/>
    <col min="10247" max="10247" width="7.375" style="160" customWidth="1"/>
    <col min="10248" max="10248" width="12.125" style="160" bestFit="1" customWidth="1"/>
    <col min="10249" max="10249" width="10.5" style="160" bestFit="1" customWidth="1"/>
    <col min="10250" max="10250" width="7" style="160" bestFit="1" customWidth="1"/>
    <col min="10251" max="10251" width="5.875" style="160" bestFit="1" customWidth="1"/>
    <col min="10252" max="10252" width="8.75" style="160" bestFit="1" customWidth="1"/>
    <col min="10253" max="10254" width="8.5" style="160" bestFit="1" customWidth="1"/>
    <col min="10255" max="10255" width="8.625" style="160" customWidth="1"/>
    <col min="10256" max="10256" width="14.375" style="160" bestFit="1" customWidth="1"/>
    <col min="10257" max="10257" width="13.5" style="160" customWidth="1"/>
    <col min="10258" max="10258" width="6" style="160" customWidth="1"/>
    <col min="10259" max="10259" width="17.25" style="160" customWidth="1"/>
    <col min="10260" max="10260" width="11" style="160" bestFit="1" customWidth="1"/>
    <col min="10261" max="10262" width="8.25" style="160" bestFit="1" customWidth="1"/>
    <col min="10263" max="10496" width="9" style="160"/>
    <col min="10497" max="10497" width="15.875" style="160" customWidth="1"/>
    <col min="10498" max="10498" width="3.875" style="160" bestFit="1" customWidth="1"/>
    <col min="10499" max="10499" width="38.25" style="160" customWidth="1"/>
    <col min="10500" max="10500" width="13.875" style="160" bestFit="1" customWidth="1"/>
    <col min="10501" max="10501" width="16.25" style="160" customWidth="1"/>
    <col min="10502" max="10502" width="13.125" style="160" customWidth="1"/>
    <col min="10503" max="10503" width="7.375" style="160" customWidth="1"/>
    <col min="10504" max="10504" width="12.125" style="160" bestFit="1" customWidth="1"/>
    <col min="10505" max="10505" width="10.5" style="160" bestFit="1" customWidth="1"/>
    <col min="10506" max="10506" width="7" style="160" bestFit="1" customWidth="1"/>
    <col min="10507" max="10507" width="5.875" style="160" bestFit="1" customWidth="1"/>
    <col min="10508" max="10508" width="8.75" style="160" bestFit="1" customWidth="1"/>
    <col min="10509" max="10510" width="8.5" style="160" bestFit="1" customWidth="1"/>
    <col min="10511" max="10511" width="8.625" style="160" customWidth="1"/>
    <col min="10512" max="10512" width="14.375" style="160" bestFit="1" customWidth="1"/>
    <col min="10513" max="10513" width="13.5" style="160" customWidth="1"/>
    <col min="10514" max="10514" width="6" style="160" customWidth="1"/>
    <col min="10515" max="10515" width="17.25" style="160" customWidth="1"/>
    <col min="10516" max="10516" width="11" style="160" bestFit="1" customWidth="1"/>
    <col min="10517" max="10518" width="8.25" style="160" bestFit="1" customWidth="1"/>
    <col min="10519" max="10752" width="9" style="160"/>
    <col min="10753" max="10753" width="15.875" style="160" customWidth="1"/>
    <col min="10754" max="10754" width="3.875" style="160" bestFit="1" customWidth="1"/>
    <col min="10755" max="10755" width="38.25" style="160" customWidth="1"/>
    <col min="10756" max="10756" width="13.875" style="160" bestFit="1" customWidth="1"/>
    <col min="10757" max="10757" width="16.25" style="160" customWidth="1"/>
    <col min="10758" max="10758" width="13.125" style="160" customWidth="1"/>
    <col min="10759" max="10759" width="7.375" style="160" customWidth="1"/>
    <col min="10760" max="10760" width="12.125" style="160" bestFit="1" customWidth="1"/>
    <col min="10761" max="10761" width="10.5" style="160" bestFit="1" customWidth="1"/>
    <col min="10762" max="10762" width="7" style="160" bestFit="1" customWidth="1"/>
    <col min="10763" max="10763" width="5.875" style="160" bestFit="1" customWidth="1"/>
    <col min="10764" max="10764" width="8.75" style="160" bestFit="1" customWidth="1"/>
    <col min="10765" max="10766" width="8.5" style="160" bestFit="1" customWidth="1"/>
    <col min="10767" max="10767" width="8.625" style="160" customWidth="1"/>
    <col min="10768" max="10768" width="14.375" style="160" bestFit="1" customWidth="1"/>
    <col min="10769" max="10769" width="13.5" style="160" customWidth="1"/>
    <col min="10770" max="10770" width="6" style="160" customWidth="1"/>
    <col min="10771" max="10771" width="17.25" style="160" customWidth="1"/>
    <col min="10772" max="10772" width="11" style="160" bestFit="1" customWidth="1"/>
    <col min="10773" max="10774" width="8.25" style="160" bestFit="1" customWidth="1"/>
    <col min="10775" max="11008" width="9" style="160"/>
    <col min="11009" max="11009" width="15.875" style="160" customWidth="1"/>
    <col min="11010" max="11010" width="3.875" style="160" bestFit="1" customWidth="1"/>
    <col min="11011" max="11011" width="38.25" style="160" customWidth="1"/>
    <col min="11012" max="11012" width="13.875" style="160" bestFit="1" customWidth="1"/>
    <col min="11013" max="11013" width="16.25" style="160" customWidth="1"/>
    <col min="11014" max="11014" width="13.125" style="160" customWidth="1"/>
    <col min="11015" max="11015" width="7.375" style="160" customWidth="1"/>
    <col min="11016" max="11016" width="12.125" style="160" bestFit="1" customWidth="1"/>
    <col min="11017" max="11017" width="10.5" style="160" bestFit="1" customWidth="1"/>
    <col min="11018" max="11018" width="7" style="160" bestFit="1" customWidth="1"/>
    <col min="11019" max="11019" width="5.875" style="160" bestFit="1" customWidth="1"/>
    <col min="11020" max="11020" width="8.75" style="160" bestFit="1" customWidth="1"/>
    <col min="11021" max="11022" width="8.5" style="160" bestFit="1" customWidth="1"/>
    <col min="11023" max="11023" width="8.625" style="160" customWidth="1"/>
    <col min="11024" max="11024" width="14.375" style="160" bestFit="1" customWidth="1"/>
    <col min="11025" max="11025" width="13.5" style="160" customWidth="1"/>
    <col min="11026" max="11026" width="6" style="160" customWidth="1"/>
    <col min="11027" max="11027" width="17.25" style="160" customWidth="1"/>
    <col min="11028" max="11028" width="11" style="160" bestFit="1" customWidth="1"/>
    <col min="11029" max="11030" width="8.25" style="160" bestFit="1" customWidth="1"/>
    <col min="11031" max="11264" width="9" style="160"/>
    <col min="11265" max="11265" width="15.875" style="160" customWidth="1"/>
    <col min="11266" max="11266" width="3.875" style="160" bestFit="1" customWidth="1"/>
    <col min="11267" max="11267" width="38.25" style="160" customWidth="1"/>
    <col min="11268" max="11268" width="13.875" style="160" bestFit="1" customWidth="1"/>
    <col min="11269" max="11269" width="16.25" style="160" customWidth="1"/>
    <col min="11270" max="11270" width="13.125" style="160" customWidth="1"/>
    <col min="11271" max="11271" width="7.375" style="160" customWidth="1"/>
    <col min="11272" max="11272" width="12.125" style="160" bestFit="1" customWidth="1"/>
    <col min="11273" max="11273" width="10.5" style="160" bestFit="1" customWidth="1"/>
    <col min="11274" max="11274" width="7" style="160" bestFit="1" customWidth="1"/>
    <col min="11275" max="11275" width="5.875" style="160" bestFit="1" customWidth="1"/>
    <col min="11276" max="11276" width="8.75" style="160" bestFit="1" customWidth="1"/>
    <col min="11277" max="11278" width="8.5" style="160" bestFit="1" customWidth="1"/>
    <col min="11279" max="11279" width="8.625" style="160" customWidth="1"/>
    <col min="11280" max="11280" width="14.375" style="160" bestFit="1" customWidth="1"/>
    <col min="11281" max="11281" width="13.5" style="160" customWidth="1"/>
    <col min="11282" max="11282" width="6" style="160" customWidth="1"/>
    <col min="11283" max="11283" width="17.25" style="160" customWidth="1"/>
    <col min="11284" max="11284" width="11" style="160" bestFit="1" customWidth="1"/>
    <col min="11285" max="11286" width="8.25" style="160" bestFit="1" customWidth="1"/>
    <col min="11287" max="11520" width="9" style="160"/>
    <col min="11521" max="11521" width="15.875" style="160" customWidth="1"/>
    <col min="11522" max="11522" width="3.875" style="160" bestFit="1" customWidth="1"/>
    <col min="11523" max="11523" width="38.25" style="160" customWidth="1"/>
    <col min="11524" max="11524" width="13.875" style="160" bestFit="1" customWidth="1"/>
    <col min="11525" max="11525" width="16.25" style="160" customWidth="1"/>
    <col min="11526" max="11526" width="13.125" style="160" customWidth="1"/>
    <col min="11527" max="11527" width="7.375" style="160" customWidth="1"/>
    <col min="11528" max="11528" width="12.125" style="160" bestFit="1" customWidth="1"/>
    <col min="11529" max="11529" width="10.5" style="160" bestFit="1" customWidth="1"/>
    <col min="11530" max="11530" width="7" style="160" bestFit="1" customWidth="1"/>
    <col min="11531" max="11531" width="5.875" style="160" bestFit="1" customWidth="1"/>
    <col min="11532" max="11532" width="8.75" style="160" bestFit="1" customWidth="1"/>
    <col min="11533" max="11534" width="8.5" style="160" bestFit="1" customWidth="1"/>
    <col min="11535" max="11535" width="8.625" style="160" customWidth="1"/>
    <col min="11536" max="11536" width="14.375" style="160" bestFit="1" customWidth="1"/>
    <col min="11537" max="11537" width="13.5" style="160" customWidth="1"/>
    <col min="11538" max="11538" width="6" style="160" customWidth="1"/>
    <col min="11539" max="11539" width="17.25" style="160" customWidth="1"/>
    <col min="11540" max="11540" width="11" style="160" bestFit="1" customWidth="1"/>
    <col min="11541" max="11542" width="8.25" style="160" bestFit="1" customWidth="1"/>
    <col min="11543" max="11776" width="9" style="160"/>
    <col min="11777" max="11777" width="15.875" style="160" customWidth="1"/>
    <col min="11778" max="11778" width="3.875" style="160" bestFit="1" customWidth="1"/>
    <col min="11779" max="11779" width="38.25" style="160" customWidth="1"/>
    <col min="11780" max="11780" width="13.875" style="160" bestFit="1" customWidth="1"/>
    <col min="11781" max="11781" width="16.25" style="160" customWidth="1"/>
    <col min="11782" max="11782" width="13.125" style="160" customWidth="1"/>
    <col min="11783" max="11783" width="7.375" style="160" customWidth="1"/>
    <col min="11784" max="11784" width="12.125" style="160" bestFit="1" customWidth="1"/>
    <col min="11785" max="11785" width="10.5" style="160" bestFit="1" customWidth="1"/>
    <col min="11786" max="11786" width="7" style="160" bestFit="1" customWidth="1"/>
    <col min="11787" max="11787" width="5.875" style="160" bestFit="1" customWidth="1"/>
    <col min="11788" max="11788" width="8.75" style="160" bestFit="1" customWidth="1"/>
    <col min="11789" max="11790" width="8.5" style="160" bestFit="1" customWidth="1"/>
    <col min="11791" max="11791" width="8.625" style="160" customWidth="1"/>
    <col min="11792" max="11792" width="14.375" style="160" bestFit="1" customWidth="1"/>
    <col min="11793" max="11793" width="13.5" style="160" customWidth="1"/>
    <col min="11794" max="11794" width="6" style="160" customWidth="1"/>
    <col min="11795" max="11795" width="17.25" style="160" customWidth="1"/>
    <col min="11796" max="11796" width="11" style="160" bestFit="1" customWidth="1"/>
    <col min="11797" max="11798" width="8.25" style="160" bestFit="1" customWidth="1"/>
    <col min="11799" max="12032" width="9" style="160"/>
    <col min="12033" max="12033" width="15.875" style="160" customWidth="1"/>
    <col min="12034" max="12034" width="3.875" style="160" bestFit="1" customWidth="1"/>
    <col min="12035" max="12035" width="38.25" style="160" customWidth="1"/>
    <col min="12036" max="12036" width="13.875" style="160" bestFit="1" customWidth="1"/>
    <col min="12037" max="12037" width="16.25" style="160" customWidth="1"/>
    <col min="12038" max="12038" width="13.125" style="160" customWidth="1"/>
    <col min="12039" max="12039" width="7.375" style="160" customWidth="1"/>
    <col min="12040" max="12040" width="12.125" style="160" bestFit="1" customWidth="1"/>
    <col min="12041" max="12041" width="10.5" style="160" bestFit="1" customWidth="1"/>
    <col min="12042" max="12042" width="7" style="160" bestFit="1" customWidth="1"/>
    <col min="12043" max="12043" width="5.875" style="160" bestFit="1" customWidth="1"/>
    <col min="12044" max="12044" width="8.75" style="160" bestFit="1" customWidth="1"/>
    <col min="12045" max="12046" width="8.5" style="160" bestFit="1" customWidth="1"/>
    <col min="12047" max="12047" width="8.625" style="160" customWidth="1"/>
    <col min="12048" max="12048" width="14.375" style="160" bestFit="1" customWidth="1"/>
    <col min="12049" max="12049" width="13.5" style="160" customWidth="1"/>
    <col min="12050" max="12050" width="6" style="160" customWidth="1"/>
    <col min="12051" max="12051" width="17.25" style="160" customWidth="1"/>
    <col min="12052" max="12052" width="11" style="160" bestFit="1" customWidth="1"/>
    <col min="12053" max="12054" width="8.25" style="160" bestFit="1" customWidth="1"/>
    <col min="12055" max="12288" width="9" style="160"/>
    <col min="12289" max="12289" width="15.875" style="160" customWidth="1"/>
    <col min="12290" max="12290" width="3.875" style="160" bestFit="1" customWidth="1"/>
    <col min="12291" max="12291" width="38.25" style="160" customWidth="1"/>
    <col min="12292" max="12292" width="13.875" style="160" bestFit="1" customWidth="1"/>
    <col min="12293" max="12293" width="16.25" style="160" customWidth="1"/>
    <col min="12294" max="12294" width="13.125" style="160" customWidth="1"/>
    <col min="12295" max="12295" width="7.375" style="160" customWidth="1"/>
    <col min="12296" max="12296" width="12.125" style="160" bestFit="1" customWidth="1"/>
    <col min="12297" max="12297" width="10.5" style="160" bestFit="1" customWidth="1"/>
    <col min="12298" max="12298" width="7" style="160" bestFit="1" customWidth="1"/>
    <col min="12299" max="12299" width="5.875" style="160" bestFit="1" customWidth="1"/>
    <col min="12300" max="12300" width="8.75" style="160" bestFit="1" customWidth="1"/>
    <col min="12301" max="12302" width="8.5" style="160" bestFit="1" customWidth="1"/>
    <col min="12303" max="12303" width="8.625" style="160" customWidth="1"/>
    <col min="12304" max="12304" width="14.375" style="160" bestFit="1" customWidth="1"/>
    <col min="12305" max="12305" width="13.5" style="160" customWidth="1"/>
    <col min="12306" max="12306" width="6" style="160" customWidth="1"/>
    <col min="12307" max="12307" width="17.25" style="160" customWidth="1"/>
    <col min="12308" max="12308" width="11" style="160" bestFit="1" customWidth="1"/>
    <col min="12309" max="12310" width="8.25" style="160" bestFit="1" customWidth="1"/>
    <col min="12311" max="12544" width="9" style="160"/>
    <col min="12545" max="12545" width="15.875" style="160" customWidth="1"/>
    <col min="12546" max="12546" width="3.875" style="160" bestFit="1" customWidth="1"/>
    <col min="12547" max="12547" width="38.25" style="160" customWidth="1"/>
    <col min="12548" max="12548" width="13.875" style="160" bestFit="1" customWidth="1"/>
    <col min="12549" max="12549" width="16.25" style="160" customWidth="1"/>
    <col min="12550" max="12550" width="13.125" style="160" customWidth="1"/>
    <col min="12551" max="12551" width="7.375" style="160" customWidth="1"/>
    <col min="12552" max="12552" width="12.125" style="160" bestFit="1" customWidth="1"/>
    <col min="12553" max="12553" width="10.5" style="160" bestFit="1" customWidth="1"/>
    <col min="12554" max="12554" width="7" style="160" bestFit="1" customWidth="1"/>
    <col min="12555" max="12555" width="5.875" style="160" bestFit="1" customWidth="1"/>
    <col min="12556" max="12556" width="8.75" style="160" bestFit="1" customWidth="1"/>
    <col min="12557" max="12558" width="8.5" style="160" bestFit="1" customWidth="1"/>
    <col min="12559" max="12559" width="8.625" style="160" customWidth="1"/>
    <col min="12560" max="12560" width="14.375" style="160" bestFit="1" customWidth="1"/>
    <col min="12561" max="12561" width="13.5" style="160" customWidth="1"/>
    <col min="12562" max="12562" width="6" style="160" customWidth="1"/>
    <col min="12563" max="12563" width="17.25" style="160" customWidth="1"/>
    <col min="12564" max="12564" width="11" style="160" bestFit="1" customWidth="1"/>
    <col min="12565" max="12566" width="8.25" style="160" bestFit="1" customWidth="1"/>
    <col min="12567" max="12800" width="9" style="160"/>
    <col min="12801" max="12801" width="15.875" style="160" customWidth="1"/>
    <col min="12802" max="12802" width="3.875" style="160" bestFit="1" customWidth="1"/>
    <col min="12803" max="12803" width="38.25" style="160" customWidth="1"/>
    <col min="12804" max="12804" width="13.875" style="160" bestFit="1" customWidth="1"/>
    <col min="12805" max="12805" width="16.25" style="160" customWidth="1"/>
    <col min="12806" max="12806" width="13.125" style="160" customWidth="1"/>
    <col min="12807" max="12807" width="7.375" style="160" customWidth="1"/>
    <col min="12808" max="12808" width="12.125" style="160" bestFit="1" customWidth="1"/>
    <col min="12809" max="12809" width="10.5" style="160" bestFit="1" customWidth="1"/>
    <col min="12810" max="12810" width="7" style="160" bestFit="1" customWidth="1"/>
    <col min="12811" max="12811" width="5.875" style="160" bestFit="1" customWidth="1"/>
    <col min="12812" max="12812" width="8.75" style="160" bestFit="1" customWidth="1"/>
    <col min="12813" max="12814" width="8.5" style="160" bestFit="1" customWidth="1"/>
    <col min="12815" max="12815" width="8.625" style="160" customWidth="1"/>
    <col min="12816" max="12816" width="14.375" style="160" bestFit="1" customWidth="1"/>
    <col min="12817" max="12817" width="13.5" style="160" customWidth="1"/>
    <col min="12818" max="12818" width="6" style="160" customWidth="1"/>
    <col min="12819" max="12819" width="17.25" style="160" customWidth="1"/>
    <col min="12820" max="12820" width="11" style="160" bestFit="1" customWidth="1"/>
    <col min="12821" max="12822" width="8.25" style="160" bestFit="1" customWidth="1"/>
    <col min="12823" max="13056" width="9" style="160"/>
    <col min="13057" max="13057" width="15.875" style="160" customWidth="1"/>
    <col min="13058" max="13058" width="3.875" style="160" bestFit="1" customWidth="1"/>
    <col min="13059" max="13059" width="38.25" style="160" customWidth="1"/>
    <col min="13060" max="13060" width="13.875" style="160" bestFit="1" customWidth="1"/>
    <col min="13061" max="13061" width="16.25" style="160" customWidth="1"/>
    <col min="13062" max="13062" width="13.125" style="160" customWidth="1"/>
    <col min="13063" max="13063" width="7.375" style="160" customWidth="1"/>
    <col min="13064" max="13064" width="12.125" style="160" bestFit="1" customWidth="1"/>
    <col min="13065" max="13065" width="10.5" style="160" bestFit="1" customWidth="1"/>
    <col min="13066" max="13066" width="7" style="160" bestFit="1" customWidth="1"/>
    <col min="13067" max="13067" width="5.875" style="160" bestFit="1" customWidth="1"/>
    <col min="13068" max="13068" width="8.75" style="160" bestFit="1" customWidth="1"/>
    <col min="13069" max="13070" width="8.5" style="160" bestFit="1" customWidth="1"/>
    <col min="13071" max="13071" width="8.625" style="160" customWidth="1"/>
    <col min="13072" max="13072" width="14.375" style="160" bestFit="1" customWidth="1"/>
    <col min="13073" max="13073" width="13.5" style="160" customWidth="1"/>
    <col min="13074" max="13074" width="6" style="160" customWidth="1"/>
    <col min="13075" max="13075" width="17.25" style="160" customWidth="1"/>
    <col min="13076" max="13076" width="11" style="160" bestFit="1" customWidth="1"/>
    <col min="13077" max="13078" width="8.25" style="160" bestFit="1" customWidth="1"/>
    <col min="13079" max="13312" width="9" style="160"/>
    <col min="13313" max="13313" width="15.875" style="160" customWidth="1"/>
    <col min="13314" max="13314" width="3.875" style="160" bestFit="1" customWidth="1"/>
    <col min="13315" max="13315" width="38.25" style="160" customWidth="1"/>
    <col min="13316" max="13316" width="13.875" style="160" bestFit="1" customWidth="1"/>
    <col min="13317" max="13317" width="16.25" style="160" customWidth="1"/>
    <col min="13318" max="13318" width="13.125" style="160" customWidth="1"/>
    <col min="13319" max="13319" width="7.375" style="160" customWidth="1"/>
    <col min="13320" max="13320" width="12.125" style="160" bestFit="1" customWidth="1"/>
    <col min="13321" max="13321" width="10.5" style="160" bestFit="1" customWidth="1"/>
    <col min="13322" max="13322" width="7" style="160" bestFit="1" customWidth="1"/>
    <col min="13323" max="13323" width="5.875" style="160" bestFit="1" customWidth="1"/>
    <col min="13324" max="13324" width="8.75" style="160" bestFit="1" customWidth="1"/>
    <col min="13325" max="13326" width="8.5" style="160" bestFit="1" customWidth="1"/>
    <col min="13327" max="13327" width="8.625" style="160" customWidth="1"/>
    <col min="13328" max="13328" width="14.375" style="160" bestFit="1" customWidth="1"/>
    <col min="13329" max="13329" width="13.5" style="160" customWidth="1"/>
    <col min="13330" max="13330" width="6" style="160" customWidth="1"/>
    <col min="13331" max="13331" width="17.25" style="160" customWidth="1"/>
    <col min="13332" max="13332" width="11" style="160" bestFit="1" customWidth="1"/>
    <col min="13333" max="13334" width="8.25" style="160" bestFit="1" customWidth="1"/>
    <col min="13335" max="13568" width="9" style="160"/>
    <col min="13569" max="13569" width="15.875" style="160" customWidth="1"/>
    <col min="13570" max="13570" width="3.875" style="160" bestFit="1" customWidth="1"/>
    <col min="13571" max="13571" width="38.25" style="160" customWidth="1"/>
    <col min="13572" max="13572" width="13.875" style="160" bestFit="1" customWidth="1"/>
    <col min="13573" max="13573" width="16.25" style="160" customWidth="1"/>
    <col min="13574" max="13574" width="13.125" style="160" customWidth="1"/>
    <col min="13575" max="13575" width="7.375" style="160" customWidth="1"/>
    <col min="13576" max="13576" width="12.125" style="160" bestFit="1" customWidth="1"/>
    <col min="13577" max="13577" width="10.5" style="160" bestFit="1" customWidth="1"/>
    <col min="13578" max="13578" width="7" style="160" bestFit="1" customWidth="1"/>
    <col min="13579" max="13579" width="5.875" style="160" bestFit="1" customWidth="1"/>
    <col min="13580" max="13580" width="8.75" style="160" bestFit="1" customWidth="1"/>
    <col min="13581" max="13582" width="8.5" style="160" bestFit="1" customWidth="1"/>
    <col min="13583" max="13583" width="8.625" style="160" customWidth="1"/>
    <col min="13584" max="13584" width="14.375" style="160" bestFit="1" customWidth="1"/>
    <col min="13585" max="13585" width="13.5" style="160" customWidth="1"/>
    <col min="13586" max="13586" width="6" style="160" customWidth="1"/>
    <col min="13587" max="13587" width="17.25" style="160" customWidth="1"/>
    <col min="13588" max="13588" width="11" style="160" bestFit="1" customWidth="1"/>
    <col min="13589" max="13590" width="8.25" style="160" bestFit="1" customWidth="1"/>
    <col min="13591" max="13824" width="9" style="160"/>
    <col min="13825" max="13825" width="15.875" style="160" customWidth="1"/>
    <col min="13826" max="13826" width="3.875" style="160" bestFit="1" customWidth="1"/>
    <col min="13827" max="13827" width="38.25" style="160" customWidth="1"/>
    <col min="13828" max="13828" width="13.875" style="160" bestFit="1" customWidth="1"/>
    <col min="13829" max="13829" width="16.25" style="160" customWidth="1"/>
    <col min="13830" max="13830" width="13.125" style="160" customWidth="1"/>
    <col min="13831" max="13831" width="7.375" style="160" customWidth="1"/>
    <col min="13832" max="13832" width="12.125" style="160" bestFit="1" customWidth="1"/>
    <col min="13833" max="13833" width="10.5" style="160" bestFit="1" customWidth="1"/>
    <col min="13834" max="13834" width="7" style="160" bestFit="1" customWidth="1"/>
    <col min="13835" max="13835" width="5.875" style="160" bestFit="1" customWidth="1"/>
    <col min="13836" max="13836" width="8.75" style="160" bestFit="1" customWidth="1"/>
    <col min="13837" max="13838" width="8.5" style="160" bestFit="1" customWidth="1"/>
    <col min="13839" max="13839" width="8.625" style="160" customWidth="1"/>
    <col min="13840" max="13840" width="14.375" style="160" bestFit="1" customWidth="1"/>
    <col min="13841" max="13841" width="13.5" style="160" customWidth="1"/>
    <col min="13842" max="13842" width="6" style="160" customWidth="1"/>
    <col min="13843" max="13843" width="17.25" style="160" customWidth="1"/>
    <col min="13844" max="13844" width="11" style="160" bestFit="1" customWidth="1"/>
    <col min="13845" max="13846" width="8.25" style="160" bestFit="1" customWidth="1"/>
    <col min="13847" max="14080" width="9" style="160"/>
    <col min="14081" max="14081" width="15.875" style="160" customWidth="1"/>
    <col min="14082" max="14082" width="3.875" style="160" bestFit="1" customWidth="1"/>
    <col min="14083" max="14083" width="38.25" style="160" customWidth="1"/>
    <col min="14084" max="14084" width="13.875" style="160" bestFit="1" customWidth="1"/>
    <col min="14085" max="14085" width="16.25" style="160" customWidth="1"/>
    <col min="14086" max="14086" width="13.125" style="160" customWidth="1"/>
    <col min="14087" max="14087" width="7.375" style="160" customWidth="1"/>
    <col min="14088" max="14088" width="12.125" style="160" bestFit="1" customWidth="1"/>
    <col min="14089" max="14089" width="10.5" style="160" bestFit="1" customWidth="1"/>
    <col min="14090" max="14090" width="7" style="160" bestFit="1" customWidth="1"/>
    <col min="14091" max="14091" width="5.875" style="160" bestFit="1" customWidth="1"/>
    <col min="14092" max="14092" width="8.75" style="160" bestFit="1" customWidth="1"/>
    <col min="14093" max="14094" width="8.5" style="160" bestFit="1" customWidth="1"/>
    <col min="14095" max="14095" width="8.625" style="160" customWidth="1"/>
    <col min="14096" max="14096" width="14.375" style="160" bestFit="1" customWidth="1"/>
    <col min="14097" max="14097" width="13.5" style="160" customWidth="1"/>
    <col min="14098" max="14098" width="6" style="160" customWidth="1"/>
    <col min="14099" max="14099" width="17.25" style="160" customWidth="1"/>
    <col min="14100" max="14100" width="11" style="160" bestFit="1" customWidth="1"/>
    <col min="14101" max="14102" width="8.25" style="160" bestFit="1" customWidth="1"/>
    <col min="14103" max="14336" width="9" style="160"/>
    <col min="14337" max="14337" width="15.875" style="160" customWidth="1"/>
    <col min="14338" max="14338" width="3.875" style="160" bestFit="1" customWidth="1"/>
    <col min="14339" max="14339" width="38.25" style="160" customWidth="1"/>
    <col min="14340" max="14340" width="13.875" style="160" bestFit="1" customWidth="1"/>
    <col min="14341" max="14341" width="16.25" style="160" customWidth="1"/>
    <col min="14342" max="14342" width="13.125" style="160" customWidth="1"/>
    <col min="14343" max="14343" width="7.375" style="160" customWidth="1"/>
    <col min="14344" max="14344" width="12.125" style="160" bestFit="1" customWidth="1"/>
    <col min="14345" max="14345" width="10.5" style="160" bestFit="1" customWidth="1"/>
    <col min="14346" max="14346" width="7" style="160" bestFit="1" customWidth="1"/>
    <col min="14347" max="14347" width="5.875" style="160" bestFit="1" customWidth="1"/>
    <col min="14348" max="14348" width="8.75" style="160" bestFit="1" customWidth="1"/>
    <col min="14349" max="14350" width="8.5" style="160" bestFit="1" customWidth="1"/>
    <col min="14351" max="14351" width="8.625" style="160" customWidth="1"/>
    <col min="14352" max="14352" width="14.375" style="160" bestFit="1" customWidth="1"/>
    <col min="14353" max="14353" width="13.5" style="160" customWidth="1"/>
    <col min="14354" max="14354" width="6" style="160" customWidth="1"/>
    <col min="14355" max="14355" width="17.25" style="160" customWidth="1"/>
    <col min="14356" max="14356" width="11" style="160" bestFit="1" customWidth="1"/>
    <col min="14357" max="14358" width="8.25" style="160" bestFit="1" customWidth="1"/>
    <col min="14359" max="14592" width="9" style="160"/>
    <col min="14593" max="14593" width="15.875" style="160" customWidth="1"/>
    <col min="14594" max="14594" width="3.875" style="160" bestFit="1" customWidth="1"/>
    <col min="14595" max="14595" width="38.25" style="160" customWidth="1"/>
    <col min="14596" max="14596" width="13.875" style="160" bestFit="1" customWidth="1"/>
    <col min="14597" max="14597" width="16.25" style="160" customWidth="1"/>
    <col min="14598" max="14598" width="13.125" style="160" customWidth="1"/>
    <col min="14599" max="14599" width="7.375" style="160" customWidth="1"/>
    <col min="14600" max="14600" width="12.125" style="160" bestFit="1" customWidth="1"/>
    <col min="14601" max="14601" width="10.5" style="160" bestFit="1" customWidth="1"/>
    <col min="14602" max="14602" width="7" style="160" bestFit="1" customWidth="1"/>
    <col min="14603" max="14603" width="5.875" style="160" bestFit="1" customWidth="1"/>
    <col min="14604" max="14604" width="8.75" style="160" bestFit="1" customWidth="1"/>
    <col min="14605" max="14606" width="8.5" style="160" bestFit="1" customWidth="1"/>
    <col min="14607" max="14607" width="8.625" style="160" customWidth="1"/>
    <col min="14608" max="14608" width="14.375" style="160" bestFit="1" customWidth="1"/>
    <col min="14609" max="14609" width="13.5" style="160" customWidth="1"/>
    <col min="14610" max="14610" width="6" style="160" customWidth="1"/>
    <col min="14611" max="14611" width="17.25" style="160" customWidth="1"/>
    <col min="14612" max="14612" width="11" style="160" bestFit="1" customWidth="1"/>
    <col min="14613" max="14614" width="8.25" style="160" bestFit="1" customWidth="1"/>
    <col min="14615" max="14848" width="9" style="160"/>
    <col min="14849" max="14849" width="15.875" style="160" customWidth="1"/>
    <col min="14850" max="14850" width="3.875" style="160" bestFit="1" customWidth="1"/>
    <col min="14851" max="14851" width="38.25" style="160" customWidth="1"/>
    <col min="14852" max="14852" width="13.875" style="160" bestFit="1" customWidth="1"/>
    <col min="14853" max="14853" width="16.25" style="160" customWidth="1"/>
    <col min="14854" max="14854" width="13.125" style="160" customWidth="1"/>
    <col min="14855" max="14855" width="7.375" style="160" customWidth="1"/>
    <col min="14856" max="14856" width="12.125" style="160" bestFit="1" customWidth="1"/>
    <col min="14857" max="14857" width="10.5" style="160" bestFit="1" customWidth="1"/>
    <col min="14858" max="14858" width="7" style="160" bestFit="1" customWidth="1"/>
    <col min="14859" max="14859" width="5.875" style="160" bestFit="1" customWidth="1"/>
    <col min="14860" max="14860" width="8.75" style="160" bestFit="1" customWidth="1"/>
    <col min="14861" max="14862" width="8.5" style="160" bestFit="1" customWidth="1"/>
    <col min="14863" max="14863" width="8.625" style="160" customWidth="1"/>
    <col min="14864" max="14864" width="14.375" style="160" bestFit="1" customWidth="1"/>
    <col min="14865" max="14865" width="13.5" style="160" customWidth="1"/>
    <col min="14866" max="14866" width="6" style="160" customWidth="1"/>
    <col min="14867" max="14867" width="17.25" style="160" customWidth="1"/>
    <col min="14868" max="14868" width="11" style="160" bestFit="1" customWidth="1"/>
    <col min="14869" max="14870" width="8.25" style="160" bestFit="1" customWidth="1"/>
    <col min="14871" max="15104" width="9" style="160"/>
    <col min="15105" max="15105" width="15.875" style="160" customWidth="1"/>
    <col min="15106" max="15106" width="3.875" style="160" bestFit="1" customWidth="1"/>
    <col min="15107" max="15107" width="38.25" style="160" customWidth="1"/>
    <col min="15108" max="15108" width="13.875" style="160" bestFit="1" customWidth="1"/>
    <col min="15109" max="15109" width="16.25" style="160" customWidth="1"/>
    <col min="15110" max="15110" width="13.125" style="160" customWidth="1"/>
    <col min="15111" max="15111" width="7.375" style="160" customWidth="1"/>
    <col min="15112" max="15112" width="12.125" style="160" bestFit="1" customWidth="1"/>
    <col min="15113" max="15113" width="10.5" style="160" bestFit="1" customWidth="1"/>
    <col min="15114" max="15114" width="7" style="160" bestFit="1" customWidth="1"/>
    <col min="15115" max="15115" width="5.875" style="160" bestFit="1" customWidth="1"/>
    <col min="15116" max="15116" width="8.75" style="160" bestFit="1" customWidth="1"/>
    <col min="15117" max="15118" width="8.5" style="160" bestFit="1" customWidth="1"/>
    <col min="15119" max="15119" width="8.625" style="160" customWidth="1"/>
    <col min="15120" max="15120" width="14.375" style="160" bestFit="1" customWidth="1"/>
    <col min="15121" max="15121" width="13.5" style="160" customWidth="1"/>
    <col min="15122" max="15122" width="6" style="160" customWidth="1"/>
    <col min="15123" max="15123" width="17.25" style="160" customWidth="1"/>
    <col min="15124" max="15124" width="11" style="160" bestFit="1" customWidth="1"/>
    <col min="15125" max="15126" width="8.25" style="160" bestFit="1" customWidth="1"/>
    <col min="15127" max="15360" width="9" style="160"/>
    <col min="15361" max="15361" width="15.875" style="160" customWidth="1"/>
    <col min="15362" max="15362" width="3.875" style="160" bestFit="1" customWidth="1"/>
    <col min="15363" max="15363" width="38.25" style="160" customWidth="1"/>
    <col min="15364" max="15364" width="13.875" style="160" bestFit="1" customWidth="1"/>
    <col min="15365" max="15365" width="16.25" style="160" customWidth="1"/>
    <col min="15366" max="15366" width="13.125" style="160" customWidth="1"/>
    <col min="15367" max="15367" width="7.375" style="160" customWidth="1"/>
    <col min="15368" max="15368" width="12.125" style="160" bestFit="1" customWidth="1"/>
    <col min="15369" max="15369" width="10.5" style="160" bestFit="1" customWidth="1"/>
    <col min="15370" max="15370" width="7" style="160" bestFit="1" customWidth="1"/>
    <col min="15371" max="15371" width="5.875" style="160" bestFit="1" customWidth="1"/>
    <col min="15372" max="15372" width="8.75" style="160" bestFit="1" customWidth="1"/>
    <col min="15373" max="15374" width="8.5" style="160" bestFit="1" customWidth="1"/>
    <col min="15375" max="15375" width="8.625" style="160" customWidth="1"/>
    <col min="15376" max="15376" width="14.375" style="160" bestFit="1" customWidth="1"/>
    <col min="15377" max="15377" width="13.5" style="160" customWidth="1"/>
    <col min="15378" max="15378" width="6" style="160" customWidth="1"/>
    <col min="15379" max="15379" width="17.25" style="160" customWidth="1"/>
    <col min="15380" max="15380" width="11" style="160" bestFit="1" customWidth="1"/>
    <col min="15381" max="15382" width="8.25" style="160" bestFit="1" customWidth="1"/>
    <col min="15383" max="15616" width="9" style="160"/>
    <col min="15617" max="15617" width="15.875" style="160" customWidth="1"/>
    <col min="15618" max="15618" width="3.875" style="160" bestFit="1" customWidth="1"/>
    <col min="15619" max="15619" width="38.25" style="160" customWidth="1"/>
    <col min="15620" max="15620" width="13.875" style="160" bestFit="1" customWidth="1"/>
    <col min="15621" max="15621" width="16.25" style="160" customWidth="1"/>
    <col min="15622" max="15622" width="13.125" style="160" customWidth="1"/>
    <col min="15623" max="15623" width="7.375" style="160" customWidth="1"/>
    <col min="15624" max="15624" width="12.125" style="160" bestFit="1" customWidth="1"/>
    <col min="15625" max="15625" width="10.5" style="160" bestFit="1" customWidth="1"/>
    <col min="15626" max="15626" width="7" style="160" bestFit="1" customWidth="1"/>
    <col min="15627" max="15627" width="5.875" style="160" bestFit="1" customWidth="1"/>
    <col min="15628" max="15628" width="8.75" style="160" bestFit="1" customWidth="1"/>
    <col min="15629" max="15630" width="8.5" style="160" bestFit="1" customWidth="1"/>
    <col min="15631" max="15631" width="8.625" style="160" customWidth="1"/>
    <col min="15632" max="15632" width="14.375" style="160" bestFit="1" customWidth="1"/>
    <col min="15633" max="15633" width="13.5" style="160" customWidth="1"/>
    <col min="15634" max="15634" width="6" style="160" customWidth="1"/>
    <col min="15635" max="15635" width="17.25" style="160" customWidth="1"/>
    <col min="15636" max="15636" width="11" style="160" bestFit="1" customWidth="1"/>
    <col min="15637" max="15638" width="8.25" style="160" bestFit="1" customWidth="1"/>
    <col min="15639" max="15872" width="9" style="160"/>
    <col min="15873" max="15873" width="15.875" style="160" customWidth="1"/>
    <col min="15874" max="15874" width="3.875" style="160" bestFit="1" customWidth="1"/>
    <col min="15875" max="15875" width="38.25" style="160" customWidth="1"/>
    <col min="15876" max="15876" width="13.875" style="160" bestFit="1" customWidth="1"/>
    <col min="15877" max="15877" width="16.25" style="160" customWidth="1"/>
    <col min="15878" max="15878" width="13.125" style="160" customWidth="1"/>
    <col min="15879" max="15879" width="7.375" style="160" customWidth="1"/>
    <col min="15880" max="15880" width="12.125" style="160" bestFit="1" customWidth="1"/>
    <col min="15881" max="15881" width="10.5" style="160" bestFit="1" customWidth="1"/>
    <col min="15882" max="15882" width="7" style="160" bestFit="1" customWidth="1"/>
    <col min="15883" max="15883" width="5.875" style="160" bestFit="1" customWidth="1"/>
    <col min="15884" max="15884" width="8.75" style="160" bestFit="1" customWidth="1"/>
    <col min="15885" max="15886" width="8.5" style="160" bestFit="1" customWidth="1"/>
    <col min="15887" max="15887" width="8.625" style="160" customWidth="1"/>
    <col min="15888" max="15888" width="14.375" style="160" bestFit="1" customWidth="1"/>
    <col min="15889" max="15889" width="13.5" style="160" customWidth="1"/>
    <col min="15890" max="15890" width="6" style="160" customWidth="1"/>
    <col min="15891" max="15891" width="17.25" style="160" customWidth="1"/>
    <col min="15892" max="15892" width="11" style="160" bestFit="1" customWidth="1"/>
    <col min="15893" max="15894" width="8.25" style="160" bestFit="1" customWidth="1"/>
    <col min="15895" max="16128" width="9" style="160"/>
    <col min="16129" max="16129" width="15.875" style="160" customWidth="1"/>
    <col min="16130" max="16130" width="3.875" style="160" bestFit="1" customWidth="1"/>
    <col min="16131" max="16131" width="38.25" style="160" customWidth="1"/>
    <col min="16132" max="16132" width="13.875" style="160" bestFit="1" customWidth="1"/>
    <col min="16133" max="16133" width="16.25" style="160" customWidth="1"/>
    <col min="16134" max="16134" width="13.125" style="160" customWidth="1"/>
    <col min="16135" max="16135" width="7.375" style="160" customWidth="1"/>
    <col min="16136" max="16136" width="12.125" style="160" bestFit="1" customWidth="1"/>
    <col min="16137" max="16137" width="10.5" style="160" bestFit="1" customWidth="1"/>
    <col min="16138" max="16138" width="7" style="160" bestFit="1" customWidth="1"/>
    <col min="16139" max="16139" width="5.875" style="160" bestFit="1" customWidth="1"/>
    <col min="16140" max="16140" width="8.75" style="160" bestFit="1" customWidth="1"/>
    <col min="16141" max="16142" width="8.5" style="160" bestFit="1" customWidth="1"/>
    <col min="16143" max="16143" width="8.625" style="160" customWidth="1"/>
    <col min="16144" max="16144" width="14.375" style="160" bestFit="1" customWidth="1"/>
    <col min="16145" max="16145" width="13.5" style="160" customWidth="1"/>
    <col min="16146" max="16146" width="6" style="160" customWidth="1"/>
    <col min="16147" max="16147" width="17.25" style="160" customWidth="1"/>
    <col min="16148" max="16148" width="11" style="160" bestFit="1" customWidth="1"/>
    <col min="16149" max="16150" width="8.25" style="160" bestFit="1" customWidth="1"/>
    <col min="16151" max="16384" width="9" style="160"/>
  </cols>
  <sheetData>
    <row r="1" spans="1:33" ht="21.75" customHeight="1">
      <c r="A1" s="294"/>
      <c r="B1" s="294"/>
      <c r="R1" s="293"/>
    </row>
    <row r="2" spans="1:33" ht="15">
      <c r="E2" s="160"/>
      <c r="F2" s="292"/>
      <c r="J2" s="288" t="s">
        <v>152</v>
      </c>
      <c r="K2" s="288"/>
      <c r="L2" s="288"/>
      <c r="M2" s="288"/>
      <c r="N2" s="288"/>
      <c r="O2" s="288"/>
      <c r="P2" s="288"/>
      <c r="Q2" s="288"/>
      <c r="R2" s="291" t="s">
        <v>825</v>
      </c>
      <c r="S2" s="291"/>
      <c r="T2" s="291"/>
      <c r="U2" s="291"/>
      <c r="V2" s="291"/>
    </row>
    <row r="3" spans="1:33" ht="23.25" customHeight="1">
      <c r="A3" s="290" t="s">
        <v>2</v>
      </c>
      <c r="B3" s="289"/>
      <c r="E3" s="160"/>
      <c r="J3" s="288"/>
      <c r="R3" s="287"/>
      <c r="S3" s="286" t="s">
        <v>150</v>
      </c>
      <c r="T3" s="286"/>
      <c r="U3" s="286"/>
      <c r="V3" s="286"/>
      <c r="W3" s="286"/>
      <c r="X3" s="286"/>
      <c r="Z3" s="12" t="s">
        <v>4</v>
      </c>
      <c r="AA3" s="13"/>
      <c r="AB3" s="285" t="s">
        <v>5</v>
      </c>
      <c r="AC3" s="283"/>
      <c r="AD3" s="283"/>
      <c r="AE3" s="284" t="s">
        <v>6</v>
      </c>
      <c r="AF3" s="283"/>
      <c r="AG3" s="282"/>
    </row>
    <row r="4" spans="1:33" ht="14.25" customHeight="1" thickBot="1">
      <c r="A4" s="249" t="s">
        <v>149</v>
      </c>
      <c r="B4" s="278" t="s">
        <v>148</v>
      </c>
      <c r="C4" s="281"/>
      <c r="D4" s="280"/>
      <c r="E4" s="279"/>
      <c r="F4" s="278" t="s">
        <v>147</v>
      </c>
      <c r="G4" s="277"/>
      <c r="H4" s="250" t="s">
        <v>146</v>
      </c>
      <c r="I4" s="251" t="s">
        <v>145</v>
      </c>
      <c r="J4" s="276" t="s">
        <v>144</v>
      </c>
      <c r="K4" s="624" t="s">
        <v>13</v>
      </c>
      <c r="L4" s="280"/>
      <c r="M4" s="280"/>
      <c r="N4" s="280"/>
      <c r="O4" s="279"/>
      <c r="P4" s="250" t="s">
        <v>142</v>
      </c>
      <c r="Q4" s="272" t="s">
        <v>519</v>
      </c>
      <c r="R4" s="271"/>
      <c r="S4" s="270"/>
      <c r="T4" s="269" t="s">
        <v>140</v>
      </c>
      <c r="U4" s="268" t="s">
        <v>14</v>
      </c>
      <c r="V4" s="250" t="s">
        <v>139</v>
      </c>
      <c r="W4" s="267" t="s">
        <v>16</v>
      </c>
      <c r="X4" s="266"/>
      <c r="Z4" s="236" t="s">
        <v>824</v>
      </c>
      <c r="AA4" s="236" t="s">
        <v>823</v>
      </c>
      <c r="AB4" s="265" t="s">
        <v>19</v>
      </c>
      <c r="AC4" s="264" t="s">
        <v>20</v>
      </c>
      <c r="AD4" s="264" t="s">
        <v>21</v>
      </c>
      <c r="AE4" s="265" t="s">
        <v>19</v>
      </c>
      <c r="AF4" s="264" t="s">
        <v>20</v>
      </c>
      <c r="AG4" s="264" t="s">
        <v>22</v>
      </c>
    </row>
    <row r="5" spans="1:33" ht="11.25" customHeight="1">
      <c r="A5" s="239"/>
      <c r="B5" s="246"/>
      <c r="C5" s="247"/>
      <c r="D5" s="263"/>
      <c r="E5" s="262"/>
      <c r="F5" s="233"/>
      <c r="G5" s="261"/>
      <c r="H5" s="239"/>
      <c r="I5" s="239"/>
      <c r="J5" s="246"/>
      <c r="K5" s="260" t="s">
        <v>138</v>
      </c>
      <c r="L5" s="259" t="s">
        <v>24</v>
      </c>
      <c r="M5" s="258" t="s">
        <v>25</v>
      </c>
      <c r="N5" s="623" t="s">
        <v>135</v>
      </c>
      <c r="O5" s="623" t="s">
        <v>134</v>
      </c>
      <c r="P5" s="242"/>
      <c r="Q5" s="256"/>
      <c r="R5" s="255"/>
      <c r="S5" s="254"/>
      <c r="T5" s="253"/>
      <c r="U5" s="240"/>
      <c r="V5" s="239"/>
      <c r="W5" s="250" t="s">
        <v>20</v>
      </c>
      <c r="X5" s="250" t="s">
        <v>21</v>
      </c>
      <c r="Z5" s="236"/>
      <c r="AA5" s="236"/>
      <c r="AB5" s="236"/>
      <c r="AC5" s="235"/>
      <c r="AD5" s="235"/>
      <c r="AE5" s="236"/>
      <c r="AF5" s="235"/>
      <c r="AG5" s="235"/>
    </row>
    <row r="6" spans="1:33" ht="11.25" customHeight="1">
      <c r="A6" s="239"/>
      <c r="B6" s="246"/>
      <c r="C6" s="247"/>
      <c r="D6" s="249" t="s">
        <v>133</v>
      </c>
      <c r="E6" s="252" t="s">
        <v>32</v>
      </c>
      <c r="F6" s="249" t="s">
        <v>133</v>
      </c>
      <c r="G6" s="251" t="s">
        <v>515</v>
      </c>
      <c r="H6" s="239"/>
      <c r="I6" s="239"/>
      <c r="J6" s="246"/>
      <c r="K6" s="244"/>
      <c r="L6" s="245"/>
      <c r="M6" s="244"/>
      <c r="N6" s="622"/>
      <c r="O6" s="622"/>
      <c r="P6" s="242"/>
      <c r="Q6" s="250" t="s">
        <v>131</v>
      </c>
      <c r="R6" s="250" t="s">
        <v>130</v>
      </c>
      <c r="S6" s="249" t="s">
        <v>129</v>
      </c>
      <c r="T6" s="248" t="s">
        <v>128</v>
      </c>
      <c r="U6" s="240"/>
      <c r="V6" s="239"/>
      <c r="W6" s="238"/>
      <c r="X6" s="238"/>
      <c r="Z6" s="236"/>
      <c r="AA6" s="236"/>
      <c r="AB6" s="236"/>
      <c r="AC6" s="235"/>
      <c r="AD6" s="235"/>
      <c r="AE6" s="236"/>
      <c r="AF6" s="235"/>
      <c r="AG6" s="235"/>
    </row>
    <row r="7" spans="1:33">
      <c r="A7" s="239"/>
      <c r="B7" s="246"/>
      <c r="C7" s="247"/>
      <c r="D7" s="239"/>
      <c r="E7" s="239"/>
      <c r="F7" s="239"/>
      <c r="G7" s="239"/>
      <c r="H7" s="239"/>
      <c r="I7" s="239"/>
      <c r="J7" s="246"/>
      <c r="K7" s="244"/>
      <c r="L7" s="245"/>
      <c r="M7" s="244"/>
      <c r="N7" s="622"/>
      <c r="O7" s="622"/>
      <c r="P7" s="242"/>
      <c r="Q7" s="242"/>
      <c r="R7" s="242"/>
      <c r="S7" s="239"/>
      <c r="T7" s="241"/>
      <c r="U7" s="240"/>
      <c r="V7" s="239"/>
      <c r="W7" s="238"/>
      <c r="X7" s="238"/>
      <c r="Z7" s="236"/>
      <c r="AA7" s="236"/>
      <c r="AB7" s="236"/>
      <c r="AC7" s="235"/>
      <c r="AD7" s="235"/>
      <c r="AE7" s="236"/>
      <c r="AF7" s="235"/>
      <c r="AG7" s="235"/>
    </row>
    <row r="8" spans="1:33">
      <c r="A8" s="226"/>
      <c r="B8" s="233"/>
      <c r="C8" s="234"/>
      <c r="D8" s="226"/>
      <c r="E8" s="226"/>
      <c r="F8" s="226"/>
      <c r="G8" s="226"/>
      <c r="H8" s="226"/>
      <c r="I8" s="226"/>
      <c r="J8" s="233"/>
      <c r="K8" s="231"/>
      <c r="L8" s="232"/>
      <c r="M8" s="231"/>
      <c r="N8" s="261"/>
      <c r="O8" s="261"/>
      <c r="P8" s="229"/>
      <c r="Q8" s="229"/>
      <c r="R8" s="229"/>
      <c r="S8" s="226"/>
      <c r="T8" s="228"/>
      <c r="U8" s="227"/>
      <c r="V8" s="226"/>
      <c r="W8" s="225"/>
      <c r="X8" s="225"/>
      <c r="Z8" s="223"/>
      <c r="AA8" s="223"/>
      <c r="AB8" s="223"/>
      <c r="AC8" s="222"/>
      <c r="AD8" s="222"/>
      <c r="AE8" s="223"/>
      <c r="AF8" s="222"/>
      <c r="AG8" s="222"/>
    </row>
    <row r="9" spans="1:33" ht="24" customHeight="1">
      <c r="A9" s="426" t="s">
        <v>822</v>
      </c>
      <c r="B9" s="392"/>
      <c r="C9" s="425" t="s">
        <v>821</v>
      </c>
      <c r="D9" s="299" t="s">
        <v>819</v>
      </c>
      <c r="E9" s="298" t="s">
        <v>107</v>
      </c>
      <c r="F9" s="296" t="s">
        <v>785</v>
      </c>
      <c r="G9" s="297">
        <v>1.992</v>
      </c>
      <c r="H9" s="296" t="s">
        <v>751</v>
      </c>
      <c r="I9" s="379" t="str">
        <f>IF(Z9="","",(IF(AA9-Z9&gt;0,CONCATENATE(TEXT(Z9,"#,##0"),"~",TEXT(AA9,"#,##0")),TEXT(Z9,"#,##0"))))</f>
        <v>1,870</v>
      </c>
      <c r="J9" s="619">
        <v>5</v>
      </c>
      <c r="K9" s="618">
        <v>17.899999999999999</v>
      </c>
      <c r="L9" s="617">
        <f>IF(K9&gt;0,1/K9*37.7*68.6,"")</f>
        <v>144.48156424581009</v>
      </c>
      <c r="M9" s="381">
        <f>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</f>
        <v>12.299999999999999</v>
      </c>
      <c r="N9" s="616">
        <f>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</f>
        <v>15.9</v>
      </c>
      <c r="O9" s="615" t="str">
        <f>IF(Z9="","",IF(AE9="",TEXT(AB9,"#,##0.0"),(IF(AB9-AE9&gt;0,CONCATENATE(TEXT(AE9,"#,##0.0"),"~",TEXT(AB9,"#,##0.0")),TEXT(AB9,"#,##0.0")))))</f>
        <v>22.5</v>
      </c>
      <c r="P9" s="297" t="s">
        <v>758</v>
      </c>
      <c r="Q9" s="296" t="s">
        <v>749</v>
      </c>
      <c r="R9" s="297" t="s">
        <v>175</v>
      </c>
      <c r="S9" s="299"/>
      <c r="T9" s="614"/>
      <c r="U9" s="613">
        <f>IF(K9="","",ROUNDDOWN(K9/M9*100,0))</f>
        <v>145</v>
      </c>
      <c r="V9" s="612">
        <f>IF(K9="","",ROUNDDOWN(K9/N9*100,0))</f>
        <v>112</v>
      </c>
      <c r="W9" s="612">
        <f>IF(Z9="","",IF(AF9="",IF(AC9&lt;55,"",AC9),IF(AF9-AC9&gt;0,CONCATENATE(AC9,"~",AF9),AC9)))</f>
        <v>79</v>
      </c>
      <c r="X9" s="611" t="str">
        <f>IF(AC9&lt;55,"",AD9)</f>
        <v>★2.5</v>
      </c>
      <c r="Z9" s="423">
        <v>1870</v>
      </c>
      <c r="AA9" s="423">
        <v>1870</v>
      </c>
      <c r="AB9" s="610">
        <f>IF(Z9="","",ROUNDUP(ROUND(IF(Z9&gt;=2759,9.5,IF(Z9&lt;2759,(-2.47/1000000*Z9*Z9)-(8.52/10000*Z9)+30.65)),1)*1.1,1))</f>
        <v>22.5</v>
      </c>
      <c r="AC9" s="165">
        <f>IF(K9="","",ROUNDDOWN(K9/AB9*100,0))</f>
        <v>79</v>
      </c>
      <c r="AD9" s="16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610">
        <f>IF(AA9="","",ROUNDUP(ROUND(IF(AA9&gt;=2759,9.5,IF(AA9&lt;2759,(-2.47/1000000*AA9*AA9)-(8.52/10000*AA9)+30.65)),1)*1.1,1))</f>
        <v>22.5</v>
      </c>
      <c r="AF9" s="165">
        <f>IF(AE9="","",IF(K9="","",ROUNDDOWN(K9/AE9*100,0)))</f>
        <v>79</v>
      </c>
      <c r="AG9" s="16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</row>
    <row r="10" spans="1:33" ht="24" customHeight="1">
      <c r="A10" s="393" t="s">
        <v>820</v>
      </c>
      <c r="B10" s="388"/>
      <c r="C10" s="424"/>
      <c r="D10" s="299" t="s">
        <v>819</v>
      </c>
      <c r="E10" s="298" t="s">
        <v>105</v>
      </c>
      <c r="F10" s="296" t="s">
        <v>785</v>
      </c>
      <c r="G10" s="297">
        <v>1.992</v>
      </c>
      <c r="H10" s="296" t="s">
        <v>751</v>
      </c>
      <c r="I10" s="379" t="str">
        <f>IF(Z10="","",(IF(AA10-Z10&gt;0,CONCATENATE(TEXT(Z10,"#,##0"),"~",TEXT(AA10,"#,##0")),TEXT(Z10,"#,##0"))))</f>
        <v>1,900</v>
      </c>
      <c r="J10" s="619">
        <v>5</v>
      </c>
      <c r="K10" s="618">
        <v>17.899999999999999</v>
      </c>
      <c r="L10" s="617">
        <f>IF(K10&gt;0,1/K10*37.7*68.6,"")</f>
        <v>144.48156424581009</v>
      </c>
      <c r="M10" s="381">
        <f>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</f>
        <v>11.299999999999999</v>
      </c>
      <c r="N10" s="616">
        <f>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</f>
        <v>14.9</v>
      </c>
      <c r="O10" s="615" t="str">
        <f>IF(Z10="","",IF(AE10="",TEXT(AB10,"#,##0.0"),(IF(AB10-AE10&gt;0,CONCATENATE(TEXT(AE10,"#,##0.0"),"~",TEXT(AB10,"#,##0.0")),TEXT(AB10,"#,##0.0")))))</f>
        <v>22.2</v>
      </c>
      <c r="P10" s="297" t="s">
        <v>758</v>
      </c>
      <c r="Q10" s="296" t="s">
        <v>749</v>
      </c>
      <c r="R10" s="297" t="s">
        <v>175</v>
      </c>
      <c r="S10" s="299"/>
      <c r="T10" s="614"/>
      <c r="U10" s="613">
        <f>IF(K10="","",ROUNDDOWN(K10/M10*100,0))</f>
        <v>158</v>
      </c>
      <c r="V10" s="612">
        <f>IF(K10="","",ROUNDDOWN(K10/N10*100,0))</f>
        <v>120</v>
      </c>
      <c r="W10" s="612">
        <f>IF(Z10="","",IF(AF10="",IF(AC10&lt;55,"",AC10),IF(AF10-AC10&gt;0,CONCATENATE(AC10,"~",AF10),AC10)))</f>
        <v>80</v>
      </c>
      <c r="X10" s="611" t="str">
        <f>IF(AC10&lt;55,"",AD10)</f>
        <v>★3.0</v>
      </c>
      <c r="Z10" s="423">
        <v>1900</v>
      </c>
      <c r="AA10" s="423">
        <v>1900</v>
      </c>
      <c r="AB10" s="610">
        <f>IF(Z10="","",ROUNDUP(ROUND(IF(Z10&gt;=2759,9.5,IF(Z10&lt;2759,(-2.47/1000000*Z10*Z10)-(8.52/10000*Z10)+30.65)),1)*1.1,1))</f>
        <v>22.200000000000003</v>
      </c>
      <c r="AC10" s="165">
        <f>IF(K10="","",ROUNDDOWN(K10/AB10*100,0))</f>
        <v>80</v>
      </c>
      <c r="AD10" s="16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★3.0</v>
      </c>
      <c r="AE10" s="610">
        <f>IF(AA10="","",ROUNDUP(ROUND(IF(AA10&gt;=2759,9.5,IF(AA10&lt;2759,(-2.47/1000000*AA10*AA10)-(8.52/10000*AA10)+30.65)),1)*1.1,1))</f>
        <v>22.200000000000003</v>
      </c>
      <c r="AF10" s="165">
        <f>IF(AE10="","",IF(K10="","",ROUNDDOWN(K10/AE10*100,0)))</f>
        <v>80</v>
      </c>
      <c r="AG10" s="16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>★3.0</v>
      </c>
    </row>
    <row r="11" spans="1:33" ht="24" customHeight="1">
      <c r="A11" s="393"/>
      <c r="B11" s="620"/>
      <c r="C11" s="425" t="s">
        <v>818</v>
      </c>
      <c r="D11" s="299" t="s">
        <v>817</v>
      </c>
      <c r="E11" s="298" t="s">
        <v>790</v>
      </c>
      <c r="F11" s="296">
        <v>654</v>
      </c>
      <c r="G11" s="297">
        <v>1.9490000000000001</v>
      </c>
      <c r="H11" s="296" t="s">
        <v>751</v>
      </c>
      <c r="I11" s="379" t="str">
        <f>IF(Z11="","",(IF(AA11-Z11&gt;0,CONCATENATE(TEXT(Z11,"#,##0"),"~",TEXT(AA11,"#,##0")),TEXT(Z11,"#,##0"))))</f>
        <v>1,800~1,860</v>
      </c>
      <c r="J11" s="619">
        <v>5</v>
      </c>
      <c r="K11" s="618">
        <v>16.399999999999999</v>
      </c>
      <c r="L11" s="617">
        <f>IF(K11&gt;0,1/K11*37.7*68.6,"")</f>
        <v>157.69634146341465</v>
      </c>
      <c r="M11" s="381">
        <f>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</f>
        <v>12.299999999999999</v>
      </c>
      <c r="N11" s="616">
        <f>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</f>
        <v>15.9</v>
      </c>
      <c r="O11" s="615" t="str">
        <f>IF(Z11="","",IF(AE11="",TEXT(AB11,"#,##0.0"),(IF(AB11-AE11&gt;0,CONCATENATE(TEXT(AE11,"#,##0.0"),"~",TEXT(AB11,"#,##0.0")),TEXT(AB11,"#,##0.0")))))</f>
        <v>22.6~23.3</v>
      </c>
      <c r="P11" s="297" t="s">
        <v>750</v>
      </c>
      <c r="Q11" s="296" t="s">
        <v>749</v>
      </c>
      <c r="R11" s="297" t="s">
        <v>748</v>
      </c>
      <c r="S11" s="299"/>
      <c r="T11" s="614"/>
      <c r="U11" s="613">
        <f>IF(K11="","",ROUNDDOWN(K11/M11*100,0))</f>
        <v>133</v>
      </c>
      <c r="V11" s="612">
        <f>IF(K11="","",ROUNDDOWN(K11/N11*100,0))</f>
        <v>103</v>
      </c>
      <c r="W11" s="612" t="str">
        <f>IF(Z11="","",IF(AF11="",IF(AC11&lt;55,"",AC11),IF(AF11-AC11&gt;0,CONCATENATE(AC11,"~",AF11),AC11)))</f>
        <v>70~72</v>
      </c>
      <c r="X11" s="611" t="str">
        <f>IF(AC11&lt;55,"",AD11)</f>
        <v>★2.0</v>
      </c>
      <c r="Z11" s="423">
        <v>1800</v>
      </c>
      <c r="AA11" s="423">
        <v>1860</v>
      </c>
      <c r="AB11" s="610">
        <f>IF(Z11="","",ROUNDUP(ROUND(IF(Z11&gt;=2759,9.5,IF(Z11&lt;2759,(-2.47/1000000*Z11*Z11)-(8.52/10000*Z11)+30.65)),1)*1.1,1))</f>
        <v>23.3</v>
      </c>
      <c r="AC11" s="165">
        <f>IF(K11="","",ROUNDDOWN(K11/AB11*100,0))</f>
        <v>70</v>
      </c>
      <c r="AD11" s="165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★2.0</v>
      </c>
      <c r="AE11" s="610">
        <f>IF(AA11="","",ROUNDUP(ROUND(IF(AA11&gt;=2759,9.5,IF(AA11&lt;2759,(-2.47/1000000*AA11*AA11)-(8.52/10000*AA11)+30.65)),1)*1.1,1))</f>
        <v>22.6</v>
      </c>
      <c r="AF11" s="165">
        <f>IF(AE11="","",IF(K11="","",ROUNDDOWN(K11/AE11*100,0)))</f>
        <v>72</v>
      </c>
      <c r="AG11" s="165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>★2.0</v>
      </c>
    </row>
    <row r="12" spans="1:33" ht="24" customHeight="1">
      <c r="A12" s="393"/>
      <c r="B12" s="620"/>
      <c r="C12" s="421"/>
      <c r="D12" s="299" t="s">
        <v>816</v>
      </c>
      <c r="E12" s="298" t="s">
        <v>790</v>
      </c>
      <c r="F12" s="296">
        <v>654</v>
      </c>
      <c r="G12" s="297">
        <v>1.9490000000000001</v>
      </c>
      <c r="H12" s="296" t="s">
        <v>751</v>
      </c>
      <c r="I12" s="379" t="str">
        <f>IF(Z12="","",(IF(AA12-Z12&gt;0,CONCATENATE(TEXT(Z12,"#,##0"),"~",TEXT(AA12,"#,##0")),TEXT(Z12,"#,##0"))))</f>
        <v>1,780~1,840</v>
      </c>
      <c r="J12" s="619">
        <v>5</v>
      </c>
      <c r="K12" s="618">
        <v>16.5</v>
      </c>
      <c r="L12" s="617">
        <f>IF(K12&gt;0,1/K12*37.7*68.6,"")</f>
        <v>156.74060606060607</v>
      </c>
      <c r="M12" s="381">
        <f>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</f>
        <v>12.299999999999999</v>
      </c>
      <c r="N12" s="616">
        <f>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</f>
        <v>15.9</v>
      </c>
      <c r="O12" s="615" t="str">
        <f>IF(Z12="","",IF(AE12="",TEXT(AB12,"#,##0.0"),(IF(AB12-AE12&gt;0,CONCATENATE(TEXT(AE12,"#,##0.0"),"~",TEXT(AB12,"#,##0.0")),TEXT(AB12,"#,##0.0")))))</f>
        <v>22.8~23.5</v>
      </c>
      <c r="P12" s="297" t="s">
        <v>750</v>
      </c>
      <c r="Q12" s="296" t="s">
        <v>749</v>
      </c>
      <c r="R12" s="297" t="s">
        <v>748</v>
      </c>
      <c r="S12" s="299"/>
      <c r="T12" s="614"/>
      <c r="U12" s="613">
        <f>IF(K12="","",ROUNDDOWN(K12/M12*100,0))</f>
        <v>134</v>
      </c>
      <c r="V12" s="612">
        <f>IF(K12="","",ROUNDDOWN(K12/N12*100,0))</f>
        <v>103</v>
      </c>
      <c r="W12" s="612" t="str">
        <f>IF(Z12="","",IF(AF12="",IF(AC12&lt;55,"",AC12),IF(AF12-AC12&gt;0,CONCATENATE(AC12,"~",AF12),AC12)))</f>
        <v>70~72</v>
      </c>
      <c r="X12" s="611" t="str">
        <f>IF(AC12&lt;55,"",AD12)</f>
        <v>★2.0</v>
      </c>
      <c r="Z12" s="423">
        <v>1780</v>
      </c>
      <c r="AA12" s="423">
        <v>1840</v>
      </c>
      <c r="AB12" s="610">
        <f>IF(Z12="","",ROUNDUP(ROUND(IF(Z12&gt;=2759,9.5,IF(Z12&lt;2759,(-2.47/1000000*Z12*Z12)-(8.52/10000*Z12)+30.65)),1)*1.1,1))</f>
        <v>23.5</v>
      </c>
      <c r="AC12" s="165">
        <f>IF(K12="","",ROUNDDOWN(K12/AB12*100,0))</f>
        <v>70</v>
      </c>
      <c r="AD12" s="165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★2.0</v>
      </c>
      <c r="AE12" s="610">
        <f>IF(AA12="","",ROUNDUP(ROUND(IF(AA12&gt;=2759,9.5,IF(AA12&lt;2759,(-2.47/1000000*AA12*AA12)-(8.52/10000*AA12)+30.65)),1)*1.1,1))</f>
        <v>22.8</v>
      </c>
      <c r="AF12" s="165">
        <f>IF(AE12="","",IF(K12="","",ROUNDDOWN(K12/AE12*100,0)))</f>
        <v>72</v>
      </c>
      <c r="AG12" s="165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>★2.0</v>
      </c>
    </row>
    <row r="13" spans="1:33" ht="24" customHeight="1">
      <c r="A13" s="396"/>
      <c r="B13" s="392"/>
      <c r="C13" s="425" t="s">
        <v>815</v>
      </c>
      <c r="D13" s="299" t="s">
        <v>813</v>
      </c>
      <c r="E13" s="298" t="s">
        <v>814</v>
      </c>
      <c r="F13" s="296" t="s">
        <v>785</v>
      </c>
      <c r="G13" s="297">
        <v>1.992</v>
      </c>
      <c r="H13" s="296" t="s">
        <v>751</v>
      </c>
      <c r="I13" s="379" t="str">
        <f>IF(Z13="","",(IF(AA13-Z13&gt;0,CONCATENATE(TEXT(Z13,"#,##0"),"~",TEXT(AA13,"#,##0")),TEXT(Z13,"#,##0"))))</f>
        <v>1,820~1,860</v>
      </c>
      <c r="J13" s="619">
        <v>5</v>
      </c>
      <c r="K13" s="618">
        <v>18</v>
      </c>
      <c r="L13" s="617">
        <f>IF(K13&gt;0,1/K13*37.7*68.6,"")</f>
        <v>143.67888888888888</v>
      </c>
      <c r="M13" s="381">
        <f>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</f>
        <v>12.299999999999999</v>
      </c>
      <c r="N13" s="616">
        <f>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</f>
        <v>15.9</v>
      </c>
      <c r="O13" s="615" t="str">
        <f>IF(Z13="","",IF(AE13="",TEXT(AB13,"#,##0.0"),(IF(AB13-AE13&gt;0,CONCATENATE(TEXT(AE13,"#,##0.0"),"~",TEXT(AB13,"#,##0.0")),TEXT(AB13,"#,##0.0")))))</f>
        <v>22.6~23.0</v>
      </c>
      <c r="P13" s="297" t="s">
        <v>758</v>
      </c>
      <c r="Q13" s="296" t="s">
        <v>749</v>
      </c>
      <c r="R13" s="297" t="s">
        <v>748</v>
      </c>
      <c r="S13" s="299"/>
      <c r="T13" s="614"/>
      <c r="U13" s="613">
        <f>IF(K13="","",ROUNDDOWN(K13/M13*100,0))</f>
        <v>146</v>
      </c>
      <c r="V13" s="612">
        <f>IF(K13="","",ROUNDDOWN(K13/N13*100,0))</f>
        <v>113</v>
      </c>
      <c r="W13" s="612" t="str">
        <f>IF(Z13="","",IF(AF13="",IF(AC13&lt;55,"",AC13),IF(AF13-AC13&gt;0,CONCATENATE(AC13,"~",AF13),AC13)))</f>
        <v>78~79</v>
      </c>
      <c r="X13" s="611" t="str">
        <f>IF(AC13&lt;55,"",AD13)</f>
        <v>★2.5</v>
      </c>
      <c r="Z13" s="423">
        <v>1820</v>
      </c>
      <c r="AA13" s="423">
        <v>1860</v>
      </c>
      <c r="AB13" s="610">
        <f>IF(Z13="","",ROUNDUP(ROUND(IF(Z13&gt;=2759,9.5,IF(Z13&lt;2759,(-2.47/1000000*Z13*Z13)-(8.52/10000*Z13)+30.65)),1)*1.1,1))</f>
        <v>23</v>
      </c>
      <c r="AC13" s="165">
        <f>IF(K13="","",ROUNDDOWN(K13/AB13*100,0))</f>
        <v>78</v>
      </c>
      <c r="AD13" s="165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★2.5</v>
      </c>
      <c r="AE13" s="610">
        <f>IF(AA13="","",ROUNDUP(ROUND(IF(AA13&gt;=2759,9.5,IF(AA13&lt;2759,(-2.47/1000000*AA13*AA13)-(8.52/10000*AA13)+30.65)),1)*1.1,1))</f>
        <v>22.6</v>
      </c>
      <c r="AF13" s="165">
        <f>IF(AE13="","",IF(K13="","",ROUNDDOWN(K13/AE13*100,0)))</f>
        <v>79</v>
      </c>
      <c r="AG13" s="165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>★2.5</v>
      </c>
    </row>
    <row r="14" spans="1:33" ht="24" customHeight="1">
      <c r="A14" s="396"/>
      <c r="B14" s="620"/>
      <c r="C14" s="421"/>
      <c r="D14" s="299" t="s">
        <v>813</v>
      </c>
      <c r="E14" s="298" t="s">
        <v>812</v>
      </c>
      <c r="F14" s="296" t="s">
        <v>785</v>
      </c>
      <c r="G14" s="297">
        <v>1.992</v>
      </c>
      <c r="H14" s="296" t="s">
        <v>751</v>
      </c>
      <c r="I14" s="379" t="str">
        <f>IF(Z14="","",(IF(AA14-Z14&gt;0,CONCATENATE(TEXT(Z14,"#,##0"),"~",TEXT(AA14,"#,##0")),TEXT(Z14,"#,##0"))))</f>
        <v>1,870</v>
      </c>
      <c r="J14" s="619">
        <v>5</v>
      </c>
      <c r="K14" s="618">
        <v>18</v>
      </c>
      <c r="L14" s="617">
        <f>IF(K14&gt;0,1/K14*37.7*68.6,"")</f>
        <v>143.67888888888888</v>
      </c>
      <c r="M14" s="381">
        <f>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</f>
        <v>12.299999999999999</v>
      </c>
      <c r="N14" s="616">
        <f>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</f>
        <v>15.9</v>
      </c>
      <c r="O14" s="615" t="str">
        <f>IF(Z14="","",IF(AE14="",TEXT(AB14,"#,##0.0"),(IF(AB14-AE14&gt;0,CONCATENATE(TEXT(AE14,"#,##0.0"),"~",TEXT(AB14,"#,##0.0")),TEXT(AB14,"#,##0.0")))))</f>
        <v>22.5</v>
      </c>
      <c r="P14" s="297" t="s">
        <v>758</v>
      </c>
      <c r="Q14" s="296" t="s">
        <v>749</v>
      </c>
      <c r="R14" s="297" t="s">
        <v>748</v>
      </c>
      <c r="S14" s="299"/>
      <c r="T14" s="614"/>
      <c r="U14" s="613">
        <f>IF(K14="","",ROUNDDOWN(K14/M14*100,0))</f>
        <v>146</v>
      </c>
      <c r="V14" s="612">
        <f>IF(K14="","",ROUNDDOWN(K14/N14*100,0))</f>
        <v>113</v>
      </c>
      <c r="W14" s="612">
        <f>IF(Z14="","",IF(AF14="",IF(AC14&lt;55,"",AC14),IF(AF14-AC14&gt;0,CONCATENATE(AC14,"~",AF14),AC14)))</f>
        <v>80</v>
      </c>
      <c r="X14" s="611" t="str">
        <f>IF(AC14&lt;55,"",AD14)</f>
        <v>★3.0</v>
      </c>
      <c r="Z14" s="423">
        <v>1870</v>
      </c>
      <c r="AA14" s="423">
        <v>1870</v>
      </c>
      <c r="AB14" s="610">
        <f>IF(Z14="","",ROUNDUP(ROUND(IF(Z14&gt;=2759,9.5,IF(Z14&lt;2759,(-2.47/1000000*Z14*Z14)-(8.52/10000*Z14)+30.65)),1)*1.1,1))</f>
        <v>22.5</v>
      </c>
      <c r="AC14" s="165">
        <f>IF(K14="","",ROUNDDOWN(K14/AB14*100,0))</f>
        <v>80</v>
      </c>
      <c r="AD14" s="165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★3.0</v>
      </c>
      <c r="AE14" s="610">
        <f>IF(AA14="","",ROUNDUP(ROUND(IF(AA14&gt;=2759,9.5,IF(AA14&lt;2759,(-2.47/1000000*AA14*AA14)-(8.52/10000*AA14)+30.65)),1)*1.1,1))</f>
        <v>22.5</v>
      </c>
      <c r="AF14" s="165">
        <f>IF(AE14="","",IF(K14="","",ROUNDDOWN(K14/AE14*100,0)))</f>
        <v>80</v>
      </c>
      <c r="AG14" s="165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>★3.0</v>
      </c>
    </row>
    <row r="15" spans="1:33" ht="24" customHeight="1">
      <c r="A15" s="396"/>
      <c r="B15" s="392"/>
      <c r="C15" s="425" t="s">
        <v>811</v>
      </c>
      <c r="D15" s="299" t="s">
        <v>810</v>
      </c>
      <c r="E15" s="298" t="s">
        <v>809</v>
      </c>
      <c r="F15" s="296" t="s">
        <v>785</v>
      </c>
      <c r="G15" s="297">
        <v>1.992</v>
      </c>
      <c r="H15" s="296" t="s">
        <v>751</v>
      </c>
      <c r="I15" s="379" t="str">
        <f>IF(Z15="","",(IF(AA15-Z15&gt;0,CONCATENATE(TEXT(Z15,"#,##0"),"~",TEXT(AA15,"#,##0")),TEXT(Z15,"#,##0"))))</f>
        <v>1,890~1,940</v>
      </c>
      <c r="J15" s="619">
        <v>5</v>
      </c>
      <c r="K15" s="618">
        <v>17.2</v>
      </c>
      <c r="L15" s="617">
        <f>IF(K15&gt;0,1/K15*37.7*68.6,"")</f>
        <v>150.36162790697676</v>
      </c>
      <c r="M15" s="381">
        <f>IF(Z15="","",ROUNDUP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*1.1,1))</f>
        <v>11.299999999999999</v>
      </c>
      <c r="N15" s="616">
        <f>IF(Z15="","",ROUNDUP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*1.1,1))</f>
        <v>14.9</v>
      </c>
      <c r="O15" s="615" t="str">
        <f>IF(Z15="","",IF(AE15="",TEXT(AB15,"#,##0.0"),(IF(AB15-AE15&gt;0,CONCATENATE(TEXT(AE15,"#,##0.0"),"~",TEXT(AB15,"#,##0.0")),TEXT(AB15,"#,##0.0")))))</f>
        <v>21.7~22.3</v>
      </c>
      <c r="P15" s="297" t="s">
        <v>758</v>
      </c>
      <c r="Q15" s="296" t="s">
        <v>749</v>
      </c>
      <c r="R15" s="297" t="s">
        <v>748</v>
      </c>
      <c r="S15" s="299"/>
      <c r="T15" s="614"/>
      <c r="U15" s="613">
        <f>IF(K15="","",ROUNDDOWN(K15/M15*100,0))</f>
        <v>152</v>
      </c>
      <c r="V15" s="612">
        <f>IF(K15="","",ROUNDDOWN(K15/N15*100,0))</f>
        <v>115</v>
      </c>
      <c r="W15" s="612" t="str">
        <f>IF(Z15="","",IF(AF15="",IF(AC15&lt;55,"",AC15),IF(AF15-AC15&gt;0,CONCATENATE(AC15,"~",AF15),AC15)))</f>
        <v>77~79</v>
      </c>
      <c r="X15" s="611" t="str">
        <f>IF(AC15&lt;55,"",AD15)</f>
        <v>★2.5</v>
      </c>
      <c r="Z15" s="423">
        <v>1890</v>
      </c>
      <c r="AA15" s="423">
        <v>1940</v>
      </c>
      <c r="AB15" s="610">
        <f>IF(Z15="","",ROUNDUP(ROUND(IF(Z15&gt;=2759,9.5,IF(Z15&lt;2759,(-2.47/1000000*Z15*Z15)-(8.52/10000*Z15)+30.65)),1)*1.1,1))</f>
        <v>22.3</v>
      </c>
      <c r="AC15" s="165">
        <f>IF(K15="","",ROUNDDOWN(K15/AB15*100,0))</f>
        <v>77</v>
      </c>
      <c r="AD15" s="165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★2.5</v>
      </c>
      <c r="AE15" s="610">
        <f>IF(AA15="","",ROUNDUP(ROUND(IF(AA15&gt;=2759,9.5,IF(AA15&lt;2759,(-2.47/1000000*AA15*AA15)-(8.52/10000*AA15)+30.65)),1)*1.1,1))</f>
        <v>21.700000000000003</v>
      </c>
      <c r="AF15" s="165">
        <f>IF(AE15="","",IF(K15="","",ROUNDDOWN(K15/AE15*100,0)))</f>
        <v>79</v>
      </c>
      <c r="AG15" s="165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>★2.5</v>
      </c>
    </row>
    <row r="16" spans="1:33" ht="24" customHeight="1">
      <c r="A16" s="396"/>
      <c r="B16" s="392"/>
      <c r="C16" s="425" t="s">
        <v>808</v>
      </c>
      <c r="D16" s="299" t="s">
        <v>807</v>
      </c>
      <c r="E16" s="298" t="s">
        <v>107</v>
      </c>
      <c r="F16" s="296" t="s">
        <v>785</v>
      </c>
      <c r="G16" s="297">
        <v>1.992</v>
      </c>
      <c r="H16" s="296" t="s">
        <v>751</v>
      </c>
      <c r="I16" s="379" t="str">
        <f>IF(Z16="","",(IF(AA16-Z16&gt;0,CONCATENATE(TEXT(Z16,"#,##0"),"~",TEXT(AA16,"#,##0")),TEXT(Z16,"#,##0"))))</f>
        <v>1,980</v>
      </c>
      <c r="J16" s="619">
        <v>5</v>
      </c>
      <c r="K16" s="618">
        <v>16</v>
      </c>
      <c r="L16" s="617">
        <f>IF(K16&gt;0,1/K16*37.7*68.6,"")</f>
        <v>161.63874999999999</v>
      </c>
      <c r="M16" s="381">
        <f>IF(Z16="","",ROUNDUP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*1.1,1))</f>
        <v>11.299999999999999</v>
      </c>
      <c r="N16" s="616">
        <f>IF(Z16="","",ROUNDUP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*1.1,1))</f>
        <v>14.9</v>
      </c>
      <c r="O16" s="615" t="str">
        <f>IF(Z16="","",IF(AE16="",TEXT(AB16,"#,##0.0"),(IF(AB16-AE16&gt;0,CONCATENATE(TEXT(AE16,"#,##0.0"),"~",TEXT(AB16,"#,##0.0")),TEXT(AB16,"#,##0.0")))))</f>
        <v>21.3</v>
      </c>
      <c r="P16" s="297" t="s">
        <v>758</v>
      </c>
      <c r="Q16" s="296" t="s">
        <v>749</v>
      </c>
      <c r="R16" s="297" t="s">
        <v>175</v>
      </c>
      <c r="S16" s="299"/>
      <c r="T16" s="614"/>
      <c r="U16" s="613">
        <f>IF(K16="","",ROUNDDOWN(K16/M16*100,0))</f>
        <v>141</v>
      </c>
      <c r="V16" s="612">
        <f>IF(K16="","",ROUNDDOWN(K16/N16*100,0))</f>
        <v>107</v>
      </c>
      <c r="W16" s="612">
        <f>IF(Z16="","",IF(AF16="",IF(AC16&lt;55,"",AC16),IF(AF16-AC16&gt;0,CONCATENATE(AC16,"~",AF16),AC16)))</f>
        <v>75</v>
      </c>
      <c r="X16" s="611" t="str">
        <f>IF(AC16&lt;55,"",AD16)</f>
        <v>★2.5</v>
      </c>
      <c r="Z16" s="423">
        <v>1980</v>
      </c>
      <c r="AA16" s="423">
        <v>1980</v>
      </c>
      <c r="AB16" s="610">
        <f>IF(Z16="","",ROUNDUP(ROUND(IF(Z16&gt;=2759,9.5,IF(Z16&lt;2759,(-2.47/1000000*Z16*Z16)-(8.52/10000*Z16)+30.65)),1)*1.1,1))</f>
        <v>21.3</v>
      </c>
      <c r="AC16" s="165">
        <f>IF(K16="","",ROUNDDOWN(K16/AB16*100,0))</f>
        <v>75</v>
      </c>
      <c r="AD16" s="165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★2.5</v>
      </c>
      <c r="AE16" s="610">
        <f>IF(AA16="","",ROUNDUP(ROUND(IF(AA16&gt;=2759,9.5,IF(AA16&lt;2759,(-2.47/1000000*AA16*AA16)-(8.52/10000*AA16)+30.65)),1)*1.1,1))</f>
        <v>21.3</v>
      </c>
      <c r="AF16" s="165">
        <f>IF(AE16="","",IF(K16="","",ROUNDDOWN(K16/AE16*100,0)))</f>
        <v>75</v>
      </c>
      <c r="AG16" s="165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>★2.5</v>
      </c>
    </row>
    <row r="17" spans="1:33" ht="24" customHeight="1">
      <c r="A17" s="396"/>
      <c r="B17" s="620"/>
      <c r="C17" s="421"/>
      <c r="D17" s="299" t="s">
        <v>807</v>
      </c>
      <c r="E17" s="298" t="s">
        <v>105</v>
      </c>
      <c r="F17" s="296" t="s">
        <v>785</v>
      </c>
      <c r="G17" s="297">
        <v>1.992</v>
      </c>
      <c r="H17" s="296" t="s">
        <v>751</v>
      </c>
      <c r="I17" s="379" t="str">
        <f>IF(Z17="","",(IF(AA17-Z17&gt;0,CONCATENATE(TEXT(Z17,"#,##0"),"~",TEXT(AA17,"#,##0")),TEXT(Z17,"#,##0"))))</f>
        <v>2,020</v>
      </c>
      <c r="J17" s="619">
        <v>5</v>
      </c>
      <c r="K17" s="618">
        <v>16</v>
      </c>
      <c r="L17" s="617">
        <f>IF(K17&gt;0,1/K17*37.7*68.6,"")</f>
        <v>161.63874999999999</v>
      </c>
      <c r="M17" s="381">
        <f>IF(Z17="","",ROUNDUP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*1.1,1))</f>
        <v>10.4</v>
      </c>
      <c r="N17" s="616">
        <f>IF(Z17="","",ROUNDUP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*1.1,1))</f>
        <v>14</v>
      </c>
      <c r="O17" s="615" t="str">
        <f>IF(Z17="","",IF(AE17="",TEXT(AB17,"#,##0.0"),(IF(AB17-AE17&gt;0,CONCATENATE(TEXT(AE17,"#,##0.0"),"~",TEXT(AB17,"#,##0.0")),TEXT(AB17,"#,##0.0")))))</f>
        <v>20.8</v>
      </c>
      <c r="P17" s="297" t="s">
        <v>758</v>
      </c>
      <c r="Q17" s="296" t="s">
        <v>749</v>
      </c>
      <c r="R17" s="297" t="s">
        <v>175</v>
      </c>
      <c r="S17" s="299"/>
      <c r="T17" s="614"/>
      <c r="U17" s="613">
        <f>IF(K17="","",ROUNDDOWN(K17/M17*100,0))</f>
        <v>153</v>
      </c>
      <c r="V17" s="612">
        <f>IF(K17="","",ROUNDDOWN(K17/N17*100,0))</f>
        <v>114</v>
      </c>
      <c r="W17" s="612">
        <f>IF(Z17="","",IF(AF17="",IF(AC17&lt;55,"",AC17),IF(AF17-AC17&gt;0,CONCATENATE(AC17,"~",AF17),AC17)))</f>
        <v>76</v>
      </c>
      <c r="X17" s="611" t="str">
        <f>IF(AC17&lt;55,"",AD17)</f>
        <v>★2.5</v>
      </c>
      <c r="Z17" s="423">
        <v>2020</v>
      </c>
      <c r="AA17" s="423">
        <v>2020</v>
      </c>
      <c r="AB17" s="610">
        <f>IF(Z17="","",ROUNDUP(ROUND(IF(Z17&gt;=2759,9.5,IF(Z17&lt;2759,(-2.47/1000000*Z17*Z17)-(8.52/10000*Z17)+30.65)),1)*1.1,1))</f>
        <v>20.8</v>
      </c>
      <c r="AC17" s="165">
        <f>IF(K17="","",ROUNDDOWN(K17/AB17*100,0))</f>
        <v>76</v>
      </c>
      <c r="AD17" s="165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★2.5</v>
      </c>
      <c r="AE17" s="610">
        <f>IF(AA17="","",ROUNDUP(ROUND(IF(AA17&gt;=2759,9.5,IF(AA17&lt;2759,(-2.47/1000000*AA17*AA17)-(8.52/10000*AA17)+30.65)),1)*1.1,1))</f>
        <v>20.8</v>
      </c>
      <c r="AF17" s="165">
        <f>IF(AE17="","",IF(K17="","",ROUNDDOWN(K17/AE17*100,0)))</f>
        <v>76</v>
      </c>
      <c r="AG17" s="165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>★2.5</v>
      </c>
    </row>
    <row r="18" spans="1:33" ht="24" customHeight="1">
      <c r="A18" s="393"/>
      <c r="B18" s="392"/>
      <c r="C18" s="425" t="s">
        <v>806</v>
      </c>
      <c r="D18" s="299" t="s">
        <v>805</v>
      </c>
      <c r="E18" s="298" t="s">
        <v>804</v>
      </c>
      <c r="F18" s="296">
        <v>654</v>
      </c>
      <c r="G18" s="297">
        <v>1.9490000000000001</v>
      </c>
      <c r="H18" s="296" t="s">
        <v>751</v>
      </c>
      <c r="I18" s="379" t="str">
        <f>IF(Z18="","",(IF(AA18-Z18&gt;0,CONCATENATE(TEXT(Z18,"#,##0"),"~",TEXT(AA18,"#,##0")),TEXT(Z18,"#,##0"))))</f>
        <v>1,880~1,950</v>
      </c>
      <c r="J18" s="619">
        <v>5</v>
      </c>
      <c r="K18" s="618">
        <v>15.1</v>
      </c>
      <c r="L18" s="617">
        <f>IF(K18&gt;0,1/K18*37.7*68.6,"")</f>
        <v>171.27284768211922</v>
      </c>
      <c r="M18" s="381">
        <f>IF(Z18="","",ROUNDUP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*1.1,1))</f>
        <v>11.299999999999999</v>
      </c>
      <c r="N18" s="616">
        <f>IF(Z18="","",ROUNDUP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*1.1,1))</f>
        <v>14.9</v>
      </c>
      <c r="O18" s="615" t="str">
        <f>IF(Z18="","",IF(AE18="",TEXT(AB18,"#,##0.0"),(IF(AB18-AE18&gt;0,CONCATENATE(TEXT(AE18,"#,##0.0"),"~",TEXT(AB18,"#,##0.0")),TEXT(AB18,"#,##0.0")))))</f>
        <v>21.6~22.4</v>
      </c>
      <c r="P18" s="297" t="s">
        <v>800</v>
      </c>
      <c r="Q18" s="296" t="s">
        <v>799</v>
      </c>
      <c r="R18" s="297" t="s">
        <v>175</v>
      </c>
      <c r="S18" s="299"/>
      <c r="T18" s="614"/>
      <c r="U18" s="613">
        <f>IF(K18="","",ROUNDDOWN(K18/M18*100,0))</f>
        <v>133</v>
      </c>
      <c r="V18" s="612">
        <f>IF(K18="","",ROUNDDOWN(K18/N18*100,0))</f>
        <v>101</v>
      </c>
      <c r="W18" s="612" t="str">
        <f>IF(Z18="","",IF(AF18="",IF(AC18&lt;55,"",AC18),IF(AF18-AC18&gt;0,CONCATENATE(AC18,"~",AF18),AC18)))</f>
        <v>67~69</v>
      </c>
      <c r="X18" s="611" t="str">
        <f>IF(AC18&lt;55,"",AD18)</f>
        <v>★1.5</v>
      </c>
      <c r="Z18" s="423">
        <v>1880</v>
      </c>
      <c r="AA18" s="423">
        <v>1950</v>
      </c>
      <c r="AB18" s="610">
        <f>IF(Z18="","",ROUNDUP(ROUND(IF(Z18&gt;=2759,9.5,IF(Z18&lt;2759,(-2.47/1000000*Z18*Z18)-(8.52/10000*Z18)+30.65)),1)*1.1,1))</f>
        <v>22.400000000000002</v>
      </c>
      <c r="AC18" s="165">
        <f>IF(K18="","",ROUNDDOWN(K18/AB18*100,0))</f>
        <v>67</v>
      </c>
      <c r="AD18" s="165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★1.5</v>
      </c>
      <c r="AE18" s="610">
        <f>IF(AA18="","",ROUNDUP(ROUND(IF(AA18&gt;=2759,9.5,IF(AA18&lt;2759,(-2.47/1000000*AA18*AA18)-(8.52/10000*AA18)+30.65)),1)*1.1,1))</f>
        <v>21.6</v>
      </c>
      <c r="AF18" s="165">
        <f>IF(AE18="","",IF(K18="","",ROUNDDOWN(K18/AE18*100,0)))</f>
        <v>69</v>
      </c>
      <c r="AG18" s="165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>★1.5</v>
      </c>
    </row>
    <row r="19" spans="1:33" ht="24" customHeight="1">
      <c r="A19" s="393"/>
      <c r="B19" s="620"/>
      <c r="C19" s="421"/>
      <c r="D19" s="299" t="s">
        <v>802</v>
      </c>
      <c r="E19" s="298" t="s">
        <v>803</v>
      </c>
      <c r="F19" s="296">
        <v>654</v>
      </c>
      <c r="G19" s="297">
        <v>1.9490000000000001</v>
      </c>
      <c r="H19" s="296" t="s">
        <v>751</v>
      </c>
      <c r="I19" s="379" t="str">
        <f>IF(Z19="","",(IF(AA19-Z19&gt;0,CONCATENATE(TEXT(Z19,"#,##0"),"~",TEXT(AA19,"#,##0")),TEXT(Z19,"#,##0"))))</f>
        <v>1,860~1,870</v>
      </c>
      <c r="J19" s="619">
        <v>5</v>
      </c>
      <c r="K19" s="618">
        <v>15.1</v>
      </c>
      <c r="L19" s="617">
        <f>IF(K19&gt;0,1/K19*37.7*68.6,"")</f>
        <v>171.27284768211922</v>
      </c>
      <c r="M19" s="381">
        <f>IF(Z19="","",ROUNDUP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*1.1,1))</f>
        <v>12.299999999999999</v>
      </c>
      <c r="N19" s="616">
        <f>IF(Z19="","",ROUNDUP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*1.1,1))</f>
        <v>15.9</v>
      </c>
      <c r="O19" s="615" t="str">
        <f>IF(Z19="","",IF(AE19="",TEXT(AB19,"#,##0.0"),(IF(AB19-AE19&gt;0,CONCATENATE(TEXT(AE19,"#,##0.0"),"~",TEXT(AB19,"#,##0.0")),TEXT(AB19,"#,##0.0")))))</f>
        <v>22.5~22.6</v>
      </c>
      <c r="P19" s="297" t="s">
        <v>800</v>
      </c>
      <c r="Q19" s="296" t="s">
        <v>799</v>
      </c>
      <c r="R19" s="297" t="s">
        <v>175</v>
      </c>
      <c r="S19" s="299"/>
      <c r="T19" s="614"/>
      <c r="U19" s="613">
        <f>IF(K19="","",ROUNDDOWN(K19/M19*100,0))</f>
        <v>122</v>
      </c>
      <c r="V19" s="612">
        <f>IF(K19="","",ROUNDDOWN(K19/N19*100,0))</f>
        <v>94</v>
      </c>
      <c r="W19" s="612" t="str">
        <f>IF(Z19="","",IF(AF19="",IF(AC19&lt;55,"",AC19),IF(AF19-AC19&gt;0,CONCATENATE(AC19,"~",AF19),AC19)))</f>
        <v>66~67</v>
      </c>
      <c r="X19" s="611" t="str">
        <f>IF(AC19&lt;55,"",AD19)</f>
        <v>★1.5</v>
      </c>
      <c r="Z19" s="423">
        <v>1860</v>
      </c>
      <c r="AA19" s="423">
        <v>1870</v>
      </c>
      <c r="AB19" s="610">
        <f>IF(Z19="","",ROUNDUP(ROUND(IF(Z19&gt;=2759,9.5,IF(Z19&lt;2759,(-2.47/1000000*Z19*Z19)-(8.52/10000*Z19)+30.65)),1)*1.1,1))</f>
        <v>22.6</v>
      </c>
      <c r="AC19" s="165">
        <f>IF(K19="","",ROUNDDOWN(K19/AB19*100,0))</f>
        <v>66</v>
      </c>
      <c r="AD19" s="165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★1.5</v>
      </c>
      <c r="AE19" s="610">
        <f>IF(AA19="","",ROUNDUP(ROUND(IF(AA19&gt;=2759,9.5,IF(AA19&lt;2759,(-2.47/1000000*AA19*AA19)-(8.52/10000*AA19)+30.65)),1)*1.1,1))</f>
        <v>22.5</v>
      </c>
      <c r="AF19" s="165">
        <f>IF(AE19="","",IF(K19="","",ROUNDDOWN(K19/AE19*100,0)))</f>
        <v>67</v>
      </c>
      <c r="AG19" s="165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>★1.5</v>
      </c>
    </row>
    <row r="20" spans="1:33" ht="24" customHeight="1">
      <c r="A20" s="393"/>
      <c r="B20" s="388"/>
      <c r="C20" s="424"/>
      <c r="D20" s="299" t="s">
        <v>802</v>
      </c>
      <c r="E20" s="298" t="s">
        <v>801</v>
      </c>
      <c r="F20" s="296">
        <v>654</v>
      </c>
      <c r="G20" s="297">
        <v>1.9490000000000001</v>
      </c>
      <c r="H20" s="296" t="s">
        <v>751</v>
      </c>
      <c r="I20" s="379" t="str">
        <f>IF(Z20="","",(IF(AA20-Z20&gt;0,CONCATENATE(TEXT(Z20,"#,##0"),"~",TEXT(AA20,"#,##0")),TEXT(Z20,"#,##0"))))</f>
        <v>1,890~1,930</v>
      </c>
      <c r="J20" s="619">
        <v>5</v>
      </c>
      <c r="K20" s="618">
        <v>15.1</v>
      </c>
      <c r="L20" s="617">
        <f>IF(K20&gt;0,1/K20*37.7*68.6,"")</f>
        <v>171.27284768211922</v>
      </c>
      <c r="M20" s="381">
        <f>IF(Z20="","",ROUNDUP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*1.1,1))</f>
        <v>11.299999999999999</v>
      </c>
      <c r="N20" s="616">
        <f>IF(Z20="","",ROUNDUP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*1.1,1))</f>
        <v>14.9</v>
      </c>
      <c r="O20" s="615" t="str">
        <f>IF(Z20="","",IF(AE20="",TEXT(AB20,"#,##0.0"),(IF(AB20-AE20&gt;0,CONCATENATE(TEXT(AE20,"#,##0.0"),"~",TEXT(AB20,"#,##0.0")),TEXT(AB20,"#,##0.0")))))</f>
        <v>21.8~22.3</v>
      </c>
      <c r="P20" s="297" t="s">
        <v>800</v>
      </c>
      <c r="Q20" s="296" t="s">
        <v>799</v>
      </c>
      <c r="R20" s="297" t="s">
        <v>175</v>
      </c>
      <c r="S20" s="299"/>
      <c r="T20" s="614"/>
      <c r="U20" s="613">
        <f>IF(K20="","",ROUNDDOWN(K20/M20*100,0))</f>
        <v>133</v>
      </c>
      <c r="V20" s="612">
        <f>IF(K20="","",ROUNDDOWN(K20/N20*100,0))</f>
        <v>101</v>
      </c>
      <c r="W20" s="612" t="str">
        <f>IF(Z20="","",IF(AF20="",IF(AC20&lt;55,"",AC20),IF(AF20-AC20&gt;0,CONCATENATE(AC20,"~",AF20),AC20)))</f>
        <v>67~69</v>
      </c>
      <c r="X20" s="611" t="str">
        <f>IF(AC20&lt;55,"",AD20)</f>
        <v>★1.5</v>
      </c>
      <c r="Z20" s="423">
        <v>1890</v>
      </c>
      <c r="AA20" s="423">
        <v>1930</v>
      </c>
      <c r="AB20" s="610">
        <f>IF(Z20="","",ROUNDUP(ROUND(IF(Z20&gt;=2759,9.5,IF(Z20&lt;2759,(-2.47/1000000*Z20*Z20)-(8.52/10000*Z20)+30.65)),1)*1.1,1))</f>
        <v>22.3</v>
      </c>
      <c r="AC20" s="165">
        <f>IF(K20="","",ROUNDDOWN(K20/AB20*100,0))</f>
        <v>67</v>
      </c>
      <c r="AD20" s="165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★1.5</v>
      </c>
      <c r="AE20" s="610">
        <f>IF(AA20="","",ROUNDUP(ROUND(IF(AA20&gt;=2759,9.5,IF(AA20&lt;2759,(-2.47/1000000*AA20*AA20)-(8.52/10000*AA20)+30.65)),1)*1.1,1))</f>
        <v>21.8</v>
      </c>
      <c r="AF20" s="165">
        <f>IF(AE20="","",IF(K20="","",ROUNDDOWN(K20/AE20*100,0)))</f>
        <v>69</v>
      </c>
      <c r="AG20" s="165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>★1.5</v>
      </c>
    </row>
    <row r="21" spans="1:33" ht="24" customHeight="1">
      <c r="A21" s="393"/>
      <c r="B21" s="620"/>
      <c r="C21" s="421" t="s">
        <v>798</v>
      </c>
      <c r="D21" s="299" t="s">
        <v>797</v>
      </c>
      <c r="E21" s="298" t="s">
        <v>796</v>
      </c>
      <c r="F21" s="296">
        <v>654</v>
      </c>
      <c r="G21" s="297">
        <v>1.9490000000000001</v>
      </c>
      <c r="H21" s="296" t="s">
        <v>751</v>
      </c>
      <c r="I21" s="379" t="str">
        <f>IF(Z21="","",(IF(AA21-Z21&gt;0,CONCATENATE(TEXT(Z21,"#,##0"),"~",TEXT(AA21,"#,##0")),TEXT(Z21,"#,##0"))))</f>
        <v>1,890~1,950</v>
      </c>
      <c r="J21" s="619">
        <v>5</v>
      </c>
      <c r="K21" s="618">
        <v>15.1</v>
      </c>
      <c r="L21" s="617">
        <f>IF(K21&gt;0,1/K21*37.7*68.6,"")</f>
        <v>171.27284768211922</v>
      </c>
      <c r="M21" s="381">
        <f>IF(Z21="","",ROUNDUP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*1.1,1))</f>
        <v>11.299999999999999</v>
      </c>
      <c r="N21" s="616">
        <f>IF(Z21="","",ROUNDUP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*1.1,1))</f>
        <v>14.9</v>
      </c>
      <c r="O21" s="615" t="str">
        <f>IF(Z21="","",IF(AE21="",TEXT(AB21,"#,##0.0"),(IF(AB21-AE21&gt;0,CONCATENATE(TEXT(AE21,"#,##0.0"),"~",TEXT(AB21,"#,##0.0")),TEXT(AB21,"#,##0.0")))))</f>
        <v>21.6~22.3</v>
      </c>
      <c r="P21" s="297" t="s">
        <v>750</v>
      </c>
      <c r="Q21" s="296" t="s">
        <v>749</v>
      </c>
      <c r="R21" s="297" t="s">
        <v>175</v>
      </c>
      <c r="S21" s="299"/>
      <c r="T21" s="614"/>
      <c r="U21" s="613">
        <f>IF(K21="","",ROUNDDOWN(K21/M21*100,0))</f>
        <v>133</v>
      </c>
      <c r="V21" s="612">
        <f>IF(K21="","",ROUNDDOWN(K21/N21*100,0))</f>
        <v>101</v>
      </c>
      <c r="W21" s="612" t="str">
        <f>IF(Z21="","",IF(AF21="",IF(AC21&lt;55,"",AC21),IF(AF21-AC21&gt;0,CONCATENATE(AC21,"~",AF21),AC21)))</f>
        <v>67~69</v>
      </c>
      <c r="X21" s="611" t="str">
        <f>IF(AC21&lt;55,"",AD21)</f>
        <v>★1.5</v>
      </c>
      <c r="Z21" s="423">
        <v>1890</v>
      </c>
      <c r="AA21" s="423">
        <v>1950</v>
      </c>
      <c r="AB21" s="610">
        <f>IF(Z21="","",ROUNDUP(ROUND(IF(Z21&gt;=2759,9.5,IF(Z21&lt;2759,(-2.47/1000000*Z21*Z21)-(8.52/10000*Z21)+30.65)),1)*1.1,1))</f>
        <v>22.3</v>
      </c>
      <c r="AC21" s="165">
        <f>IF(K21="","",ROUNDDOWN(K21/AB21*100,0))</f>
        <v>67</v>
      </c>
      <c r="AD21" s="165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★1.5</v>
      </c>
      <c r="AE21" s="610">
        <f>IF(AA21="","",ROUNDUP(ROUND(IF(AA21&gt;=2759,9.5,IF(AA21&lt;2759,(-2.47/1000000*AA21*AA21)-(8.52/10000*AA21)+30.65)),1)*1.1,1))</f>
        <v>21.6</v>
      </c>
      <c r="AF21" s="165">
        <f>IF(AE21="","",IF(K21="","",ROUNDDOWN(K21/AE21*100,0)))</f>
        <v>69</v>
      </c>
      <c r="AG21" s="165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>★1.5</v>
      </c>
    </row>
    <row r="22" spans="1:33" ht="24" customHeight="1">
      <c r="A22" s="393"/>
      <c r="B22" s="620"/>
      <c r="C22" s="421"/>
      <c r="D22" s="299" t="s">
        <v>795</v>
      </c>
      <c r="E22" s="298" t="s">
        <v>205</v>
      </c>
      <c r="F22" s="296">
        <v>654</v>
      </c>
      <c r="G22" s="297">
        <v>1.9490000000000001</v>
      </c>
      <c r="H22" s="296" t="s">
        <v>751</v>
      </c>
      <c r="I22" s="379" t="str">
        <f>IF(Z22="","",(IF(AA22-Z22&gt;0,CONCATENATE(TEXT(Z22,"#,##0"),"~",TEXT(AA22,"#,##0")),TEXT(Z22,"#,##0"))))</f>
        <v>1,870</v>
      </c>
      <c r="J22" s="619">
        <v>5</v>
      </c>
      <c r="K22" s="618">
        <v>15.1</v>
      </c>
      <c r="L22" s="617">
        <f>IF(K22&gt;0,1/K22*37.7*68.6,"")</f>
        <v>171.27284768211922</v>
      </c>
      <c r="M22" s="381">
        <f>IF(Z22="","",ROUNDUP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*1.1,1))</f>
        <v>12.299999999999999</v>
      </c>
      <c r="N22" s="616">
        <f>IF(Z22="","",ROUNDUP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*1.1,1))</f>
        <v>15.9</v>
      </c>
      <c r="O22" s="615" t="str">
        <f>IF(Z22="","",IF(AE22="",TEXT(AB22,"#,##0.0"),(IF(AB22-AE22&gt;0,CONCATENATE(TEXT(AE22,"#,##0.0"),"~",TEXT(AB22,"#,##0.0")),TEXT(AB22,"#,##0.0")))))</f>
        <v>22.5</v>
      </c>
      <c r="P22" s="297" t="s">
        <v>750</v>
      </c>
      <c r="Q22" s="296" t="s">
        <v>749</v>
      </c>
      <c r="R22" s="297" t="s">
        <v>175</v>
      </c>
      <c r="S22" s="299"/>
      <c r="T22" s="614"/>
      <c r="U22" s="613">
        <f>IF(K22="","",ROUNDDOWN(K22/M22*100,0))</f>
        <v>122</v>
      </c>
      <c r="V22" s="612">
        <f>IF(K22="","",ROUNDDOWN(K22/N22*100,0))</f>
        <v>94</v>
      </c>
      <c r="W22" s="612">
        <f>IF(Z22="","",IF(AF22="",IF(AC22&lt;55,"",AC22),IF(AF22-AC22&gt;0,CONCATENATE(AC22,"~",AF22),AC22)))</f>
        <v>67</v>
      </c>
      <c r="X22" s="611" t="str">
        <f>IF(AC22&lt;55,"",AD22)</f>
        <v>★1.5</v>
      </c>
      <c r="Z22" s="423">
        <v>1870</v>
      </c>
      <c r="AA22" s="423">
        <v>1870</v>
      </c>
      <c r="AB22" s="610">
        <f>IF(Z22="","",ROUNDUP(ROUND(IF(Z22&gt;=2759,9.5,IF(Z22&lt;2759,(-2.47/1000000*Z22*Z22)-(8.52/10000*Z22)+30.65)),1)*1.1,1))</f>
        <v>22.5</v>
      </c>
      <c r="AC22" s="165">
        <f>IF(K22="","",ROUNDDOWN(K22/AB22*100,0))</f>
        <v>67</v>
      </c>
      <c r="AD22" s="165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★1.5</v>
      </c>
      <c r="AE22" s="610">
        <f>IF(AA22="","",ROUNDUP(ROUND(IF(AA22&gt;=2759,9.5,IF(AA22&lt;2759,(-2.47/1000000*AA22*AA22)-(8.52/10000*AA22)+30.65)),1)*1.1,1))</f>
        <v>22.5</v>
      </c>
      <c r="AF22" s="165">
        <f>IF(AE22="","",IF(K22="","",ROUNDDOWN(K22/AE22*100,0)))</f>
        <v>67</v>
      </c>
      <c r="AG22" s="165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>★1.5</v>
      </c>
    </row>
    <row r="23" spans="1:33" ht="24" customHeight="1">
      <c r="A23" s="393"/>
      <c r="B23" s="620"/>
      <c r="C23" s="421"/>
      <c r="D23" s="299" t="s">
        <v>795</v>
      </c>
      <c r="E23" s="298" t="s">
        <v>794</v>
      </c>
      <c r="F23" s="296">
        <v>654</v>
      </c>
      <c r="G23" s="297">
        <v>1.9490000000000001</v>
      </c>
      <c r="H23" s="296" t="s">
        <v>751</v>
      </c>
      <c r="I23" s="379" t="str">
        <f>IF(Z23="","",(IF(AA23-Z23&gt;0,CONCATENATE(TEXT(Z23,"#,##0"),"~",TEXT(AA23,"#,##0")),TEXT(Z23,"#,##0"))))</f>
        <v>1,880~1,930</v>
      </c>
      <c r="J23" s="619">
        <v>5</v>
      </c>
      <c r="K23" s="618">
        <v>15.1</v>
      </c>
      <c r="L23" s="617">
        <f>IF(K23&gt;0,1/K23*37.7*68.6,"")</f>
        <v>171.27284768211922</v>
      </c>
      <c r="M23" s="381">
        <f>IF(Z23="","",ROUNDUP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*1.1,1))</f>
        <v>11.299999999999999</v>
      </c>
      <c r="N23" s="616">
        <f>IF(Z23="","",ROUNDUP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*1.1,1))</f>
        <v>14.9</v>
      </c>
      <c r="O23" s="615" t="str">
        <f>IF(Z23="","",IF(AE23="",TEXT(AB23,"#,##0.0"),(IF(AB23-AE23&gt;0,CONCATENATE(TEXT(AE23,"#,##0.0"),"~",TEXT(AB23,"#,##0.0")),TEXT(AB23,"#,##0.0")))))</f>
        <v>21.8~22.4</v>
      </c>
      <c r="P23" s="297" t="s">
        <v>750</v>
      </c>
      <c r="Q23" s="296" t="s">
        <v>749</v>
      </c>
      <c r="R23" s="297" t="s">
        <v>175</v>
      </c>
      <c r="S23" s="299"/>
      <c r="T23" s="614"/>
      <c r="U23" s="613">
        <f>IF(K23="","",ROUNDDOWN(K23/M23*100,0))</f>
        <v>133</v>
      </c>
      <c r="V23" s="612">
        <f>IF(K23="","",ROUNDDOWN(K23/N23*100,0))</f>
        <v>101</v>
      </c>
      <c r="W23" s="612" t="str">
        <f>IF(Z23="","",IF(AF23="",IF(AC23&lt;55,"",AC23),IF(AF23-AC23&gt;0,CONCATENATE(AC23,"~",AF23),AC23)))</f>
        <v>67~69</v>
      </c>
      <c r="X23" s="611" t="str">
        <f>IF(AC23&lt;55,"",AD23)</f>
        <v>★1.5</v>
      </c>
      <c r="Z23" s="423">
        <v>1880</v>
      </c>
      <c r="AA23" s="423">
        <v>1930</v>
      </c>
      <c r="AB23" s="610">
        <f>IF(Z23="","",ROUNDUP(ROUND(IF(Z23&gt;=2759,9.5,IF(Z23&lt;2759,(-2.47/1000000*Z23*Z23)-(8.52/10000*Z23)+30.65)),1)*1.1,1))</f>
        <v>22.400000000000002</v>
      </c>
      <c r="AC23" s="165">
        <f>IF(K23="","",ROUNDDOWN(K23/AB23*100,0))</f>
        <v>67</v>
      </c>
      <c r="AD23" s="165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★1.5</v>
      </c>
      <c r="AE23" s="610">
        <f>IF(AA23="","",ROUNDUP(ROUND(IF(AA23&gt;=2759,9.5,IF(AA23&lt;2759,(-2.47/1000000*AA23*AA23)-(8.52/10000*AA23)+30.65)),1)*1.1,1))</f>
        <v>21.8</v>
      </c>
      <c r="AF23" s="165">
        <f>IF(AE23="","",IF(K23="","",ROUNDDOWN(K23/AE23*100,0)))</f>
        <v>69</v>
      </c>
      <c r="AG23" s="165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>★1.5</v>
      </c>
    </row>
    <row r="24" spans="1:33" ht="24" customHeight="1">
      <c r="A24" s="393"/>
      <c r="B24" s="392"/>
      <c r="C24" s="425" t="s">
        <v>793</v>
      </c>
      <c r="D24" s="299" t="s">
        <v>787</v>
      </c>
      <c r="E24" s="298" t="s">
        <v>792</v>
      </c>
      <c r="F24" s="296" t="s">
        <v>785</v>
      </c>
      <c r="G24" s="297">
        <v>1.992</v>
      </c>
      <c r="H24" s="296" t="s">
        <v>751</v>
      </c>
      <c r="I24" s="379" t="str">
        <f>IF(Z24="","",(IF(AA24-Z24&gt;0,CONCATENATE(TEXT(Z24,"#,##0"),"~",TEXT(AA24,"#,##0")),TEXT(Z24,"#,##0"))))</f>
        <v>2,320~2,380</v>
      </c>
      <c r="J24" s="619">
        <v>5</v>
      </c>
      <c r="K24" s="618">
        <v>13.6</v>
      </c>
      <c r="L24" s="617">
        <f>IF(K24&gt;0,1/K24*37.7*68.6,"")</f>
        <v>190.16323529411767</v>
      </c>
      <c r="M24" s="381">
        <f>IF(Z24="","",ROUNDUP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*1.1,1))</f>
        <v>8.1999999999999993</v>
      </c>
      <c r="N24" s="616">
        <f>IF(Z24="","",ROUNDUP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*1.1,1))</f>
        <v>11.7</v>
      </c>
      <c r="O24" s="615" t="str">
        <f>IF(Z24="","",IF(AE24="",TEXT(AB24,"#,##0.0"),(IF(AB24-AE24&gt;0,CONCATENATE(TEXT(AE24,"#,##0.0"),"~",TEXT(AB24,"#,##0.0")),TEXT(AB24,"#,##0.0")))))</f>
        <v>16.1~17.0</v>
      </c>
      <c r="P24" s="297" t="s">
        <v>758</v>
      </c>
      <c r="Q24" s="296" t="s">
        <v>749</v>
      </c>
      <c r="R24" s="297" t="s">
        <v>175</v>
      </c>
      <c r="S24" s="299"/>
      <c r="T24" s="614"/>
      <c r="U24" s="613">
        <f>IF(K24="","",ROUNDDOWN(K24/M24*100,0))</f>
        <v>165</v>
      </c>
      <c r="V24" s="612">
        <f>IF(K24="","",ROUNDDOWN(K24/N24*100,0))</f>
        <v>116</v>
      </c>
      <c r="W24" s="612" t="str">
        <f>IF(Z24="","",IF(AF24="",IF(AC24&lt;55,"",AC24),IF(AF24-AC24&gt;0,CONCATENATE(AC24,"~",AF24),AC24)))</f>
        <v>80~84</v>
      </c>
      <c r="X24" s="611" t="str">
        <f>IF(AC24&lt;55,"",AD24)</f>
        <v>★3.0</v>
      </c>
      <c r="Z24" s="423">
        <v>2320</v>
      </c>
      <c r="AA24" s="423">
        <v>2380</v>
      </c>
      <c r="AB24" s="610">
        <f>IF(Z24="","",ROUNDUP(ROUND(IF(Z24&gt;=2759,9.5,IF(Z24&lt;2759,(-2.47/1000000*Z24*Z24)-(8.52/10000*Z24)+30.65)),1)*1.1,1))</f>
        <v>17</v>
      </c>
      <c r="AC24" s="165">
        <f>IF(K24="","",ROUNDDOWN(K24/AB24*100,0))</f>
        <v>80</v>
      </c>
      <c r="AD24" s="165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★3.0</v>
      </c>
      <c r="AE24" s="610">
        <f>IF(AA24="","",ROUNDUP(ROUND(IF(AA24&gt;=2759,9.5,IF(AA24&lt;2759,(-2.47/1000000*AA24*AA24)-(8.52/10000*AA24)+30.65)),1)*1.1,1))</f>
        <v>16.100000000000001</v>
      </c>
      <c r="AF24" s="165">
        <f>IF(AE24="","",IF(K24="","",ROUNDDOWN(K24/AE24*100,0)))</f>
        <v>84</v>
      </c>
      <c r="AG24" s="165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>★3.0</v>
      </c>
    </row>
    <row r="25" spans="1:33" ht="24" customHeight="1">
      <c r="A25" s="393"/>
      <c r="B25" s="620"/>
      <c r="C25" s="621"/>
      <c r="D25" s="299" t="s">
        <v>787</v>
      </c>
      <c r="E25" s="298" t="s">
        <v>791</v>
      </c>
      <c r="F25" s="296" t="s">
        <v>785</v>
      </c>
      <c r="G25" s="297">
        <v>1.992</v>
      </c>
      <c r="H25" s="296" t="s">
        <v>751</v>
      </c>
      <c r="I25" s="379" t="str">
        <f>IF(Z25="","",(IF(AA25-Z25&gt;0,CONCATENATE(TEXT(Z25,"#,##0"),"~",TEXT(AA25,"#,##0")),TEXT(Z25,"#,##0"))))</f>
        <v>2,350~2,370</v>
      </c>
      <c r="J25" s="619">
        <v>7</v>
      </c>
      <c r="K25" s="618">
        <v>13.6</v>
      </c>
      <c r="L25" s="617">
        <f>IF(K25&gt;0,1/K25*37.7*68.6,"")</f>
        <v>190.16323529411767</v>
      </c>
      <c r="M25" s="381">
        <f>IF(Z25="","",ROUNDUP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*1.1,1))</f>
        <v>8.1999999999999993</v>
      </c>
      <c r="N25" s="616">
        <f>IF(Z25="","",ROUNDUP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*1.1,1))</f>
        <v>11.7</v>
      </c>
      <c r="O25" s="615" t="str">
        <f>IF(Z25="","",IF(AE25="",TEXT(AB25,"#,##0.0"),(IF(AB25-AE25&gt;0,CONCATENATE(TEXT(AE25,"#,##0.0"),"~",TEXT(AB25,"#,##0.0")),TEXT(AB25,"#,##0.0")))))</f>
        <v>16.3~16.5</v>
      </c>
      <c r="P25" s="297" t="s">
        <v>758</v>
      </c>
      <c r="Q25" s="296" t="s">
        <v>749</v>
      </c>
      <c r="R25" s="297" t="s">
        <v>175</v>
      </c>
      <c r="S25" s="299"/>
      <c r="T25" s="614"/>
      <c r="U25" s="613">
        <f>IF(K25="","",ROUNDDOWN(K25/M25*100,0))</f>
        <v>165</v>
      </c>
      <c r="V25" s="612">
        <f>IF(K25="","",ROUNDDOWN(K25/N25*100,0))</f>
        <v>116</v>
      </c>
      <c r="W25" s="612" t="str">
        <f>IF(Z25="","",IF(AF25="",IF(AC25&lt;55,"",AC25),IF(AF25-AC25&gt;0,CONCATENATE(AC25,"~",AF25),AC25)))</f>
        <v>82~83</v>
      </c>
      <c r="X25" s="611" t="str">
        <f>IF(AC25&lt;55,"",AD25)</f>
        <v>★3.0</v>
      </c>
      <c r="Z25" s="423">
        <v>2350</v>
      </c>
      <c r="AA25" s="423">
        <v>2370</v>
      </c>
      <c r="AB25" s="610">
        <f>IF(Z25="","",ROUNDUP(ROUND(IF(Z25&gt;=2759,9.5,IF(Z25&lt;2759,(-2.47/1000000*Z25*Z25)-(8.52/10000*Z25)+30.65)),1)*1.1,1))</f>
        <v>16.5</v>
      </c>
      <c r="AC25" s="165">
        <f>IF(K25="","",ROUNDDOWN(K25/AB25*100,0))</f>
        <v>82</v>
      </c>
      <c r="AD25" s="165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★3.0</v>
      </c>
      <c r="AE25" s="610">
        <f>IF(AA25="","",ROUNDUP(ROUND(IF(AA25&gt;=2759,9.5,IF(AA25&lt;2759,(-2.47/1000000*AA25*AA25)-(8.52/10000*AA25)+30.65)),1)*1.1,1))</f>
        <v>16.3</v>
      </c>
      <c r="AF25" s="165">
        <f>IF(AE25="","",IF(K25="","",ROUNDDOWN(K25/AE25*100,0)))</f>
        <v>83</v>
      </c>
      <c r="AG25" s="165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>★3.0</v>
      </c>
    </row>
    <row r="26" spans="1:33" ht="24" customHeight="1">
      <c r="A26" s="393"/>
      <c r="B26" s="620"/>
      <c r="C26" s="621"/>
      <c r="D26" s="299" t="s">
        <v>787</v>
      </c>
      <c r="E26" s="298" t="s">
        <v>790</v>
      </c>
      <c r="F26" s="296" t="s">
        <v>785</v>
      </c>
      <c r="G26" s="297">
        <v>1.992</v>
      </c>
      <c r="H26" s="296" t="s">
        <v>751</v>
      </c>
      <c r="I26" s="379" t="str">
        <f>IF(Z26="","",(IF(AA26-Z26&gt;0,CONCATENATE(TEXT(Z26,"#,##0"),"~",TEXT(AA26,"#,##0")),TEXT(Z26,"#,##0"))))</f>
        <v>2,390~2,410</v>
      </c>
      <c r="J26" s="619">
        <v>7</v>
      </c>
      <c r="K26" s="618">
        <v>13.6</v>
      </c>
      <c r="L26" s="617">
        <f>IF(K26&gt;0,1/K26*37.7*68.6,"")</f>
        <v>190.16323529411767</v>
      </c>
      <c r="M26" s="381">
        <f>IF(Z26="","",ROUNDUP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*1.1,1))</f>
        <v>8.1999999999999993</v>
      </c>
      <c r="N26" s="616">
        <f>IF(Z26="","",ROUNDUP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*1.1,1))</f>
        <v>11.7</v>
      </c>
      <c r="O26" s="615" t="str">
        <f>IF(Z26="","",IF(AE26="",TEXT(AB26,"#,##0.0"),(IF(AB26-AE26&gt;0,CONCATENATE(TEXT(AE26,"#,##0.0"),"~",TEXT(AB26,"#,##0.0")),TEXT(AB26,"#,##0.0")))))</f>
        <v>15.8~16.0</v>
      </c>
      <c r="P26" s="297" t="s">
        <v>758</v>
      </c>
      <c r="Q26" s="296" t="s">
        <v>749</v>
      </c>
      <c r="R26" s="297" t="s">
        <v>175</v>
      </c>
      <c r="S26" s="299"/>
      <c r="T26" s="614"/>
      <c r="U26" s="613">
        <f>IF(K26="","",ROUNDDOWN(K26/M26*100,0))</f>
        <v>165</v>
      </c>
      <c r="V26" s="612">
        <f>IF(K26="","",ROUNDDOWN(K26/N26*100,0))</f>
        <v>116</v>
      </c>
      <c r="W26" s="612" t="str">
        <f>IF(Z26="","",IF(AF26="",IF(AC26&lt;55,"",AC26),IF(AF26-AC26&gt;0,CONCATENATE(AC26,"~",AF26),AC26)))</f>
        <v>85~86</v>
      </c>
      <c r="X26" s="611" t="str">
        <f>IF(AC26&lt;55,"",AD26)</f>
        <v>★3.5</v>
      </c>
      <c r="Z26" s="423">
        <v>2390</v>
      </c>
      <c r="AA26" s="423">
        <v>2410</v>
      </c>
      <c r="AB26" s="610">
        <f>IF(Z26="","",ROUNDUP(ROUND(IF(Z26&gt;=2759,9.5,IF(Z26&lt;2759,(-2.47/1000000*Z26*Z26)-(8.52/10000*Z26)+30.65)),1)*1.1,1))</f>
        <v>16</v>
      </c>
      <c r="AC26" s="165">
        <f>IF(K26="","",ROUNDDOWN(K26/AB26*100,0))</f>
        <v>85</v>
      </c>
      <c r="AD26" s="165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★3.5</v>
      </c>
      <c r="AE26" s="610">
        <f>IF(AA26="","",ROUNDUP(ROUND(IF(AA26&gt;=2759,9.5,IF(AA26&lt;2759,(-2.47/1000000*AA26*AA26)-(8.52/10000*AA26)+30.65)),1)*1.1,1))</f>
        <v>15.799999999999999</v>
      </c>
      <c r="AF26" s="165">
        <f>IF(AE26="","",IF(K26="","",ROUNDDOWN(K26/AE26*100,0)))</f>
        <v>86</v>
      </c>
      <c r="AG26" s="165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>★3.5</v>
      </c>
    </row>
    <row r="27" spans="1:33" ht="24" customHeight="1">
      <c r="A27" s="393"/>
      <c r="B27" s="620"/>
      <c r="C27" s="621"/>
      <c r="D27" s="299" t="s">
        <v>787</v>
      </c>
      <c r="E27" s="298" t="s">
        <v>789</v>
      </c>
      <c r="F27" s="296" t="s">
        <v>785</v>
      </c>
      <c r="G27" s="297">
        <v>1.992</v>
      </c>
      <c r="H27" s="296" t="s">
        <v>751</v>
      </c>
      <c r="I27" s="379" t="str">
        <f>IF(Z27="","",(IF(AA27-Z27&gt;0,CONCATENATE(TEXT(Z27,"#,##0"),"~",TEXT(AA27,"#,##0")),TEXT(Z27,"#,##0"))))</f>
        <v>2,320</v>
      </c>
      <c r="J27" s="619">
        <v>5</v>
      </c>
      <c r="K27" s="618">
        <v>14.2</v>
      </c>
      <c r="L27" s="617">
        <f>IF(K27&gt;0,1/K27*37.7*68.6,"")</f>
        <v>182.12816901408451</v>
      </c>
      <c r="M27" s="381">
        <f>IF(Z27="","",ROUNDUP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*1.1,1))</f>
        <v>8.1999999999999993</v>
      </c>
      <c r="N27" s="616">
        <f>IF(Z27="","",ROUNDUP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*1.1,1))</f>
        <v>11.7</v>
      </c>
      <c r="O27" s="615" t="str">
        <f>IF(Z27="","",IF(AE27="",TEXT(AB27,"#,##0.0"),(IF(AB27-AE27&gt;0,CONCATENATE(TEXT(AE27,"#,##0.0"),"~",TEXT(AB27,"#,##0.0")),TEXT(AB27,"#,##0.0")))))</f>
        <v>17.0</v>
      </c>
      <c r="P27" s="297" t="s">
        <v>758</v>
      </c>
      <c r="Q27" s="296" t="s">
        <v>749</v>
      </c>
      <c r="R27" s="297" t="s">
        <v>175</v>
      </c>
      <c r="S27" s="299"/>
      <c r="T27" s="614"/>
      <c r="U27" s="613">
        <f>IF(K27="","",ROUNDDOWN(K27/M27*100,0))</f>
        <v>173</v>
      </c>
      <c r="V27" s="612">
        <f>IF(K27="","",ROUNDDOWN(K27/N27*100,0))</f>
        <v>121</v>
      </c>
      <c r="W27" s="612">
        <f>IF(Z27="","",IF(AF27="",IF(AC27&lt;55,"",AC27),IF(AF27-AC27&gt;0,CONCATENATE(AC27,"~",AF27),AC27)))</f>
        <v>83</v>
      </c>
      <c r="X27" s="611" t="str">
        <f>IF(AC27&lt;55,"",AD27)</f>
        <v>★3.0</v>
      </c>
      <c r="Z27" s="423">
        <v>2320</v>
      </c>
      <c r="AA27" s="423">
        <v>2320</v>
      </c>
      <c r="AB27" s="610">
        <f>IF(Z27="","",ROUNDUP(ROUND(IF(Z27&gt;=2759,9.5,IF(Z27&lt;2759,(-2.47/1000000*Z27*Z27)-(8.52/10000*Z27)+30.65)),1)*1.1,1))</f>
        <v>17</v>
      </c>
      <c r="AC27" s="165">
        <f>IF(K27="","",ROUNDDOWN(K27/AB27*100,0))</f>
        <v>83</v>
      </c>
      <c r="AD27" s="165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★3.0</v>
      </c>
      <c r="AE27" s="610">
        <f>IF(AA27="","",ROUNDUP(ROUND(IF(AA27&gt;=2759,9.5,IF(AA27&lt;2759,(-2.47/1000000*AA27*AA27)-(8.52/10000*AA27)+30.65)),1)*1.1,1))</f>
        <v>17</v>
      </c>
      <c r="AF27" s="165">
        <f>IF(AE27="","",IF(K27="","",ROUNDDOWN(K27/AE27*100,0)))</f>
        <v>83</v>
      </c>
      <c r="AG27" s="165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>★3.0</v>
      </c>
    </row>
    <row r="28" spans="1:33" ht="24" customHeight="1">
      <c r="A28" s="393"/>
      <c r="B28" s="620"/>
      <c r="C28" s="621"/>
      <c r="D28" s="299" t="s">
        <v>787</v>
      </c>
      <c r="E28" s="298" t="s">
        <v>788</v>
      </c>
      <c r="F28" s="296" t="s">
        <v>785</v>
      </c>
      <c r="G28" s="297">
        <v>1.992</v>
      </c>
      <c r="H28" s="296" t="s">
        <v>751</v>
      </c>
      <c r="I28" s="379" t="str">
        <f>IF(Z28="","",(IF(AA28-Z28&gt;0,CONCATENATE(TEXT(Z28,"#,##0"),"~",TEXT(AA28,"#,##0")),TEXT(Z28,"#,##0"))))</f>
        <v>2,340~2,380</v>
      </c>
      <c r="J28" s="619">
        <v>5</v>
      </c>
      <c r="K28" s="618">
        <v>14.2</v>
      </c>
      <c r="L28" s="617">
        <f>IF(K28&gt;0,1/K28*37.7*68.6,"")</f>
        <v>182.12816901408451</v>
      </c>
      <c r="M28" s="381">
        <f>IF(Z28="","",ROUNDUP(IF(Z28&gt;=2271,"7.4",IF(Z28&gt;=2101,"8.7",IF(Z28&gt;=1991,"9.4",IF(Z28&gt;=1871,"10.2",IF(Z28&gt;=1761,"11.1",IF(Z28&gt;=1651,"12.2",IF(Z28&gt;=1531,"13.2",IF(Z28&gt;=1421,"14.4",IF(Z28&gt;=1311,"15.8",IF(Z28&gt;=1196,"17.2",IF(Z28&gt;=1081,"18.7",IF(Z28&gt;=971,"20.5",IF(Z28&gt;=856,"20.8",IF(Z28&gt;=741,"21.0",IF(Z28&gt;=601,"21.8","22.5")))))))))))))))*1.1,1))</f>
        <v>8.1999999999999993</v>
      </c>
      <c r="N28" s="616">
        <f>IF(Z28="","",ROUNDUP(IF(Z28&gt;=2271,"10.6",IF(Z28&gt;=2101,"11.9",IF(Z28&gt;=1991,"12.7",IF(Z28&gt;=1871,"13.5",IF(Z28&gt;=1761,"14.4",IF(Z28&gt;=1651,"15.4",IF(Z28&gt;=1531,"16.5",IF(Z28&gt;=1421,"17.6",IF(Z28&gt;=1311,"19.0",IF(Z28&gt;=1196,"20.3",IF(Z28&gt;=1081,"21.8",IF(Z28&gt;=971,"23.4",IF(Z28&gt;=856,"23.7",IF(Z28&gt;=741,"24.5","24.6"))))))))))))))*1.1,1))</f>
        <v>11.7</v>
      </c>
      <c r="O28" s="615" t="str">
        <f>IF(Z28="","",IF(AE28="",TEXT(AB28,"#,##0.0"),(IF(AB28-AE28&gt;0,CONCATENATE(TEXT(AE28,"#,##0.0"),"~",TEXT(AB28,"#,##0.0")),TEXT(AB28,"#,##0.0")))))</f>
        <v>16.1~16.7</v>
      </c>
      <c r="P28" s="297" t="s">
        <v>758</v>
      </c>
      <c r="Q28" s="296" t="s">
        <v>749</v>
      </c>
      <c r="R28" s="297" t="s">
        <v>175</v>
      </c>
      <c r="S28" s="299"/>
      <c r="T28" s="614"/>
      <c r="U28" s="613">
        <f>IF(K28="","",ROUNDDOWN(K28/M28*100,0))</f>
        <v>173</v>
      </c>
      <c r="V28" s="612">
        <f>IF(K28="","",ROUNDDOWN(K28/N28*100,0))</f>
        <v>121</v>
      </c>
      <c r="W28" s="612" t="str">
        <f>IF(Z28="","",IF(AF28="",IF(AC28&lt;55,"",AC28),IF(AF28-AC28&gt;0,CONCATENATE(AC28,"~",AF28),AC28)))</f>
        <v>85~88</v>
      </c>
      <c r="X28" s="611" t="str">
        <f>IF(AC28&lt;55,"",AD28)</f>
        <v>★3.5</v>
      </c>
      <c r="Z28" s="423">
        <v>2340</v>
      </c>
      <c r="AA28" s="423">
        <v>2380</v>
      </c>
      <c r="AB28" s="610">
        <f>IF(Z28="","",ROUNDUP(ROUND(IF(Z28&gt;=2759,9.5,IF(Z28&lt;2759,(-2.47/1000000*Z28*Z28)-(8.52/10000*Z28)+30.65)),1)*1.1,1))</f>
        <v>16.700000000000003</v>
      </c>
      <c r="AC28" s="165">
        <f>IF(K28="","",ROUNDDOWN(K28/AB28*100,0))</f>
        <v>85</v>
      </c>
      <c r="AD28" s="165" t="str">
        <f>IF(AC28="","",IF(AC28&gt;=125,"★7.5",IF(AC28&gt;=120,"★7.0",IF(AC28&gt;=115,"★6.5",IF(AC28&gt;=110,"★6.0",IF(AC28&gt;=105,"★5.5",IF(AC28&gt;=100,"★5.0",IF(AC28&gt;=95,"★4.5",IF(AC28&gt;=90,"★4.0",IF(AC28&gt;=85,"★3.5",IF(AC28&gt;=80,"★3.0",IF(AC28&gt;=75,"★2.5",IF(AC28&gt;=70,"★2.0",IF(AC28&gt;=65,"★1.5",IF(AC28&gt;=60,"★1.0",IF(AC28&gt;=55,"★0.5"," "))))))))))))))))</f>
        <v>★3.5</v>
      </c>
      <c r="AE28" s="610">
        <f>IF(AA28="","",ROUNDUP(ROUND(IF(AA28&gt;=2759,9.5,IF(AA28&lt;2759,(-2.47/1000000*AA28*AA28)-(8.52/10000*AA28)+30.65)),1)*1.1,1))</f>
        <v>16.100000000000001</v>
      </c>
      <c r="AF28" s="165">
        <f>IF(AE28="","",IF(K28="","",ROUNDDOWN(K28/AE28*100,0)))</f>
        <v>88</v>
      </c>
      <c r="AG28" s="165" t="str">
        <f>IF(AF28="","",IF(AF28&gt;=125,"★7.5",IF(AF28&gt;=120,"★7.0",IF(AF28&gt;=115,"★6.5",IF(AF28&gt;=110,"★6.0",IF(AF28&gt;=105,"★5.5",IF(AF28&gt;=100,"★5.0",IF(AF28&gt;=95,"★4.5",IF(AF28&gt;=90,"★4.0",IF(AF28&gt;=85,"★3.5",IF(AF28&gt;=80,"★3.0",IF(AF28&gt;=75,"★2.5",IF(AF28&gt;=70,"★2.0",IF(AF28&gt;=65,"★1.5",IF(AF28&gt;=60,"★1.0",IF(AF28&gt;=55,"★0.5"," "))))))))))))))))</f>
        <v>★3.5</v>
      </c>
    </row>
    <row r="29" spans="1:33" ht="24" customHeight="1">
      <c r="A29" s="393"/>
      <c r="B29" s="620"/>
      <c r="C29" s="621"/>
      <c r="D29" s="299" t="s">
        <v>787</v>
      </c>
      <c r="E29" s="298" t="s">
        <v>786</v>
      </c>
      <c r="F29" s="296" t="s">
        <v>785</v>
      </c>
      <c r="G29" s="297">
        <v>1.992</v>
      </c>
      <c r="H29" s="296" t="s">
        <v>751</v>
      </c>
      <c r="I29" s="379" t="str">
        <f>IF(Z29="","",(IF(AA29-Z29&gt;0,CONCATENATE(TEXT(Z29,"#,##0"),"~",TEXT(AA29,"#,##0")),TEXT(Z29,"#,##0"))))</f>
        <v>2,350~2,410</v>
      </c>
      <c r="J29" s="619">
        <v>7</v>
      </c>
      <c r="K29" s="618">
        <v>14.2</v>
      </c>
      <c r="L29" s="617">
        <f>IF(K29&gt;0,1/K29*37.7*68.6,"")</f>
        <v>182.12816901408451</v>
      </c>
      <c r="M29" s="381">
        <f>IF(Z29="","",ROUNDUP(IF(Z29&gt;=2271,"7.4",IF(Z29&gt;=2101,"8.7",IF(Z29&gt;=1991,"9.4",IF(Z29&gt;=1871,"10.2",IF(Z29&gt;=1761,"11.1",IF(Z29&gt;=1651,"12.2",IF(Z29&gt;=1531,"13.2",IF(Z29&gt;=1421,"14.4",IF(Z29&gt;=1311,"15.8",IF(Z29&gt;=1196,"17.2",IF(Z29&gt;=1081,"18.7",IF(Z29&gt;=971,"20.5",IF(Z29&gt;=856,"20.8",IF(Z29&gt;=741,"21.0",IF(Z29&gt;=601,"21.8","22.5")))))))))))))))*1.1,1))</f>
        <v>8.1999999999999993</v>
      </c>
      <c r="N29" s="616">
        <f>IF(Z29="","",ROUNDUP(IF(Z29&gt;=2271,"10.6",IF(Z29&gt;=2101,"11.9",IF(Z29&gt;=1991,"12.7",IF(Z29&gt;=1871,"13.5",IF(Z29&gt;=1761,"14.4",IF(Z29&gt;=1651,"15.4",IF(Z29&gt;=1531,"16.5",IF(Z29&gt;=1421,"17.6",IF(Z29&gt;=1311,"19.0",IF(Z29&gt;=1196,"20.3",IF(Z29&gt;=1081,"21.8",IF(Z29&gt;=971,"23.4",IF(Z29&gt;=856,"23.7",IF(Z29&gt;=741,"24.5","24.6"))))))))))))))*1.1,1))</f>
        <v>11.7</v>
      </c>
      <c r="O29" s="615" t="str">
        <f>IF(Z29="","",IF(AE29="",TEXT(AB29,"#,##0.0"),(IF(AB29-AE29&gt;0,CONCATENATE(TEXT(AE29,"#,##0.0"),"~",TEXT(AB29,"#,##0.0")),TEXT(AB29,"#,##0.0")))))</f>
        <v>15.8~16.5</v>
      </c>
      <c r="P29" s="297" t="s">
        <v>758</v>
      </c>
      <c r="Q29" s="296" t="s">
        <v>749</v>
      </c>
      <c r="R29" s="297" t="s">
        <v>175</v>
      </c>
      <c r="S29" s="299"/>
      <c r="T29" s="614"/>
      <c r="U29" s="613">
        <f>IF(K29="","",ROUNDDOWN(K29/M29*100,0))</f>
        <v>173</v>
      </c>
      <c r="V29" s="612">
        <f>IF(K29="","",ROUNDDOWN(K29/N29*100,0))</f>
        <v>121</v>
      </c>
      <c r="W29" s="612" t="str">
        <f>IF(Z29="","",IF(AF29="",IF(AC29&lt;55,"",AC29),IF(AF29-AC29&gt;0,CONCATENATE(AC29,"~",AF29),AC29)))</f>
        <v>86~89</v>
      </c>
      <c r="X29" s="611" t="str">
        <f>IF(AC29&lt;55,"",AD29)</f>
        <v>★3.5</v>
      </c>
      <c r="Z29" s="423">
        <v>2350</v>
      </c>
      <c r="AA29" s="423">
        <v>2410</v>
      </c>
      <c r="AB29" s="610">
        <f>IF(Z29="","",ROUNDUP(ROUND(IF(Z29&gt;=2759,9.5,IF(Z29&lt;2759,(-2.47/1000000*Z29*Z29)-(8.52/10000*Z29)+30.65)),1)*1.1,1))</f>
        <v>16.5</v>
      </c>
      <c r="AC29" s="165">
        <f>IF(K29="","",ROUNDDOWN(K29/AB29*100,0))</f>
        <v>86</v>
      </c>
      <c r="AD29" s="165" t="str">
        <f>IF(AC29="","",IF(AC29&gt;=125,"★7.5",IF(AC29&gt;=120,"★7.0",IF(AC29&gt;=115,"★6.5",IF(AC29&gt;=110,"★6.0",IF(AC29&gt;=105,"★5.5",IF(AC29&gt;=100,"★5.0",IF(AC29&gt;=95,"★4.5",IF(AC29&gt;=90,"★4.0",IF(AC29&gt;=85,"★3.5",IF(AC29&gt;=80,"★3.0",IF(AC29&gt;=75,"★2.5",IF(AC29&gt;=70,"★2.0",IF(AC29&gt;=65,"★1.5",IF(AC29&gt;=60,"★1.0",IF(AC29&gt;=55,"★0.5"," "))))))))))))))))</f>
        <v>★3.5</v>
      </c>
      <c r="AE29" s="610">
        <f>IF(AA29="","",ROUNDUP(ROUND(IF(AA29&gt;=2759,9.5,IF(AA29&lt;2759,(-2.47/1000000*AA29*AA29)-(8.52/10000*AA29)+30.65)),1)*1.1,1))</f>
        <v>15.799999999999999</v>
      </c>
      <c r="AF29" s="165">
        <f>IF(AE29="","",IF(K29="","",ROUNDDOWN(K29/AE29*100,0)))</f>
        <v>89</v>
      </c>
      <c r="AG29" s="165" t="str">
        <f>IF(AF29="","",IF(AF29&gt;=125,"★7.5",IF(AF29&gt;=120,"★7.0",IF(AF29&gt;=115,"★6.5",IF(AF29&gt;=110,"★6.0",IF(AF29&gt;=105,"★5.5",IF(AF29&gt;=100,"★5.0",IF(AF29&gt;=95,"★4.5",IF(AF29&gt;=90,"★4.0",IF(AF29&gt;=85,"★3.5",IF(AF29&gt;=80,"★3.0",IF(AF29&gt;=75,"★2.5",IF(AF29&gt;=70,"★2.0",IF(AF29&gt;=65,"★1.5",IF(AF29&gt;=60,"★1.0",IF(AF29&gt;=55,"★0.5"," "))))))))))))))))</f>
        <v>★3.5</v>
      </c>
    </row>
    <row r="30" spans="1:33" ht="24" customHeight="1">
      <c r="A30" s="393"/>
      <c r="B30" s="392"/>
      <c r="C30" s="425" t="s">
        <v>784</v>
      </c>
      <c r="D30" s="299" t="s">
        <v>783</v>
      </c>
      <c r="E30" s="298" t="s">
        <v>780</v>
      </c>
      <c r="F30" s="296">
        <v>656</v>
      </c>
      <c r="G30" s="297">
        <v>2.9239999999999999</v>
      </c>
      <c r="H30" s="296" t="s">
        <v>751</v>
      </c>
      <c r="I30" s="379" t="str">
        <f>IF(Z30="","",(IF(AA30-Z30&gt;0,CONCATENATE(TEXT(Z30,"#,##0"),"~",TEXT(AA30,"#,##0")),TEXT(Z30,"#,##0"))))</f>
        <v>2,350~2,370</v>
      </c>
      <c r="J30" s="619">
        <v>5</v>
      </c>
      <c r="K30" s="618">
        <v>11.7</v>
      </c>
      <c r="L30" s="617">
        <f>IF(K30&gt;0,1/K30*37.7*68.6,"")</f>
        <v>221.04444444444442</v>
      </c>
      <c r="M30" s="381">
        <f>IF(Z30="","",ROUNDUP(IF(Z30&gt;=2271,"7.4",IF(Z30&gt;=2101,"8.7",IF(Z30&gt;=1991,"9.4",IF(Z30&gt;=1871,"10.2",IF(Z30&gt;=1761,"11.1",IF(Z30&gt;=1651,"12.2",IF(Z30&gt;=1531,"13.2",IF(Z30&gt;=1421,"14.4",IF(Z30&gt;=1311,"15.8",IF(Z30&gt;=1196,"17.2",IF(Z30&gt;=1081,"18.7",IF(Z30&gt;=971,"20.5",IF(Z30&gt;=856,"20.8",IF(Z30&gt;=741,"21.0",IF(Z30&gt;=601,"21.8","22.5")))))))))))))))*1.1,1))</f>
        <v>8.1999999999999993</v>
      </c>
      <c r="N30" s="616">
        <f>IF(Z30="","",ROUNDUP(IF(Z30&gt;=2271,"10.6",IF(Z30&gt;=2101,"11.9",IF(Z30&gt;=1991,"12.7",IF(Z30&gt;=1871,"13.5",IF(Z30&gt;=1761,"14.4",IF(Z30&gt;=1651,"15.4",IF(Z30&gt;=1531,"16.5",IF(Z30&gt;=1421,"17.6",IF(Z30&gt;=1311,"19.0",IF(Z30&gt;=1196,"20.3",IF(Z30&gt;=1081,"21.8",IF(Z30&gt;=971,"23.4",IF(Z30&gt;=856,"23.7",IF(Z30&gt;=741,"24.5","24.6"))))))))))))))*1.1,1))</f>
        <v>11.7</v>
      </c>
      <c r="O30" s="615" t="str">
        <f>IF(Z30="","",IF(AE30="",TEXT(AB30,"#,##0.0"),(IF(AB30-AE30&gt;0,CONCATENATE(TEXT(AE30,"#,##0.0"),"~",TEXT(AB30,"#,##0.0")),TEXT(AB30,"#,##0.0")))))</f>
        <v>16.3~16.5</v>
      </c>
      <c r="P30" s="297" t="s">
        <v>750</v>
      </c>
      <c r="Q30" s="296" t="s">
        <v>749</v>
      </c>
      <c r="R30" s="297" t="s">
        <v>175</v>
      </c>
      <c r="S30" s="299"/>
      <c r="T30" s="614"/>
      <c r="U30" s="613">
        <f>IF(K30="","",ROUNDDOWN(K30/M30*100,0))</f>
        <v>142</v>
      </c>
      <c r="V30" s="612">
        <f>IF(K30="","",ROUNDDOWN(K30/N30*100,0))</f>
        <v>100</v>
      </c>
      <c r="W30" s="612" t="str">
        <f>IF(Z30="","",IF(AF30="",IF(AC30&lt;55,"",AC30),IF(AF30-AC30&gt;0,CONCATENATE(AC30,"~",AF30),AC30)))</f>
        <v>70~71</v>
      </c>
      <c r="X30" s="611" t="str">
        <f>IF(AC30&lt;55,"",AD30)</f>
        <v>★2.0</v>
      </c>
      <c r="Z30" s="423">
        <v>2350</v>
      </c>
      <c r="AA30" s="423">
        <v>2370</v>
      </c>
      <c r="AB30" s="610">
        <f>IF(Z30="","",ROUNDUP(ROUND(IF(Z30&gt;=2759,9.5,IF(Z30&lt;2759,(-2.47/1000000*Z30*Z30)-(8.52/10000*Z30)+30.65)),1)*1.1,1))</f>
        <v>16.5</v>
      </c>
      <c r="AC30" s="165">
        <f>IF(K30="","",ROUNDDOWN(K30/AB30*100,0))</f>
        <v>70</v>
      </c>
      <c r="AD30" s="165" t="str">
        <f>IF(AC30="","",IF(AC30&gt;=125,"★7.5",IF(AC30&gt;=120,"★7.0",IF(AC30&gt;=115,"★6.5",IF(AC30&gt;=110,"★6.0",IF(AC30&gt;=105,"★5.5",IF(AC30&gt;=100,"★5.0",IF(AC30&gt;=95,"★4.5",IF(AC30&gt;=90,"★4.0",IF(AC30&gt;=85,"★3.5",IF(AC30&gt;=80,"★3.0",IF(AC30&gt;=75,"★2.5",IF(AC30&gt;=70,"★2.0",IF(AC30&gt;=65,"★1.5",IF(AC30&gt;=60,"★1.0",IF(AC30&gt;=55,"★0.5"," "))))))))))))))))</f>
        <v>★2.0</v>
      </c>
      <c r="AE30" s="610">
        <f>IF(AA30="","",ROUNDUP(ROUND(IF(AA30&gt;=2759,9.5,IF(AA30&lt;2759,(-2.47/1000000*AA30*AA30)-(8.52/10000*AA30)+30.65)),1)*1.1,1))</f>
        <v>16.3</v>
      </c>
      <c r="AF30" s="165">
        <f>IF(AE30="","",IF(K30="","",ROUNDDOWN(K30/AE30*100,0)))</f>
        <v>71</v>
      </c>
      <c r="AG30" s="165" t="str">
        <f>IF(AF30="","",IF(AF30&gt;=125,"★7.5",IF(AF30&gt;=120,"★7.0",IF(AF30&gt;=115,"★6.5",IF(AF30&gt;=110,"★6.0",IF(AF30&gt;=105,"★5.5",IF(AF30&gt;=100,"★5.0",IF(AF30&gt;=95,"★4.5",IF(AF30&gt;=90,"★4.0",IF(AF30&gt;=85,"★3.5",IF(AF30&gt;=80,"★3.0",IF(AF30&gt;=75,"★2.5",IF(AF30&gt;=70,"★2.0",IF(AF30&gt;=65,"★1.5",IF(AF30&gt;=60,"★1.0",IF(AF30&gt;=55,"★0.5"," "))))))))))))))))</f>
        <v>★2.0</v>
      </c>
    </row>
    <row r="31" spans="1:33" ht="24" customHeight="1">
      <c r="A31" s="393"/>
      <c r="B31" s="388"/>
      <c r="C31" s="424"/>
      <c r="D31" s="299" t="s">
        <v>783</v>
      </c>
      <c r="E31" s="298" t="s">
        <v>782</v>
      </c>
      <c r="F31" s="296">
        <v>656</v>
      </c>
      <c r="G31" s="297">
        <v>2.9239999999999999</v>
      </c>
      <c r="H31" s="296" t="s">
        <v>751</v>
      </c>
      <c r="I31" s="379" t="str">
        <f>IF(Z31="","",(IF(AA31-Z31&gt;0,CONCATENATE(TEXT(Z31,"#,##0"),"~",TEXT(AA31,"#,##0")),TEXT(Z31,"#,##0"))))</f>
        <v>2,430~2,450</v>
      </c>
      <c r="J31" s="619">
        <v>5</v>
      </c>
      <c r="K31" s="618">
        <v>11.7</v>
      </c>
      <c r="L31" s="617">
        <f>IF(K31&gt;0,1/K31*37.7*68.6,"")</f>
        <v>221.04444444444442</v>
      </c>
      <c r="M31" s="381">
        <f>IF(Z31="","",ROUNDUP(IF(Z31&gt;=2271,"7.4",IF(Z31&gt;=2101,"8.7",IF(Z31&gt;=1991,"9.4",IF(Z31&gt;=1871,"10.2",IF(Z31&gt;=1761,"11.1",IF(Z31&gt;=1651,"12.2",IF(Z31&gt;=1531,"13.2",IF(Z31&gt;=1421,"14.4",IF(Z31&gt;=1311,"15.8",IF(Z31&gt;=1196,"17.2",IF(Z31&gt;=1081,"18.7",IF(Z31&gt;=971,"20.5",IF(Z31&gt;=856,"20.8",IF(Z31&gt;=741,"21.0",IF(Z31&gt;=601,"21.8","22.5")))))))))))))))*1.1,1))</f>
        <v>8.1999999999999993</v>
      </c>
      <c r="N31" s="616">
        <f>IF(Z31="","",ROUNDUP(IF(Z31&gt;=2271,"10.6",IF(Z31&gt;=2101,"11.9",IF(Z31&gt;=1991,"12.7",IF(Z31&gt;=1871,"13.5",IF(Z31&gt;=1761,"14.4",IF(Z31&gt;=1651,"15.4",IF(Z31&gt;=1531,"16.5",IF(Z31&gt;=1421,"17.6",IF(Z31&gt;=1311,"19.0",IF(Z31&gt;=1196,"20.3",IF(Z31&gt;=1081,"21.8",IF(Z31&gt;=971,"23.4",IF(Z31&gt;=856,"23.7",IF(Z31&gt;=741,"24.5","24.6"))))))))))))))*1.1,1))</f>
        <v>11.7</v>
      </c>
      <c r="O31" s="615" t="str">
        <f>IF(Z31="","",IF(AE31="",TEXT(AB31,"#,##0.0"),(IF(AB31-AE31&gt;0,CONCATENATE(TEXT(AE31,"#,##0.0"),"~",TEXT(AB31,"#,##0.0")),TEXT(AB31,"#,##0.0")))))</f>
        <v>15.1~15.4</v>
      </c>
      <c r="P31" s="297" t="s">
        <v>750</v>
      </c>
      <c r="Q31" s="296" t="s">
        <v>749</v>
      </c>
      <c r="R31" s="297" t="s">
        <v>175</v>
      </c>
      <c r="S31" s="299"/>
      <c r="T31" s="614"/>
      <c r="U31" s="613">
        <f>IF(K31="","",ROUNDDOWN(K31/M31*100,0))</f>
        <v>142</v>
      </c>
      <c r="V31" s="612">
        <f>IF(K31="","",ROUNDDOWN(K31/N31*100,0))</f>
        <v>100</v>
      </c>
      <c r="W31" s="612" t="str">
        <f>IF(Z31="","",IF(AF31="",IF(AC31&lt;55,"",AC31),IF(AF31-AC31&gt;0,CONCATENATE(AC31,"~",AF31),AC31)))</f>
        <v>75~77</v>
      </c>
      <c r="X31" s="611" t="str">
        <f>IF(AC31&lt;55,"",AD31)</f>
        <v>★2.5</v>
      </c>
      <c r="Z31" s="423">
        <v>2430</v>
      </c>
      <c r="AA31" s="423">
        <v>2450</v>
      </c>
      <c r="AB31" s="610">
        <f>IF(Z31="","",ROUNDUP(ROUND(IF(Z31&gt;=2759,9.5,IF(Z31&lt;2759,(-2.47/1000000*Z31*Z31)-(8.52/10000*Z31)+30.65)),1)*1.1,1))</f>
        <v>15.4</v>
      </c>
      <c r="AC31" s="165">
        <f>IF(K31="","",ROUNDDOWN(K31/AB31*100,0))</f>
        <v>75</v>
      </c>
      <c r="AD31" s="165" t="str">
        <f>IF(AC31="","",IF(AC31&gt;=125,"★7.5",IF(AC31&gt;=120,"★7.0",IF(AC31&gt;=115,"★6.5",IF(AC31&gt;=110,"★6.0",IF(AC31&gt;=105,"★5.5",IF(AC31&gt;=100,"★5.0",IF(AC31&gt;=95,"★4.5",IF(AC31&gt;=90,"★4.0",IF(AC31&gt;=85,"★3.5",IF(AC31&gt;=80,"★3.0",IF(AC31&gt;=75,"★2.5",IF(AC31&gt;=70,"★2.0",IF(AC31&gt;=65,"★1.5",IF(AC31&gt;=60,"★1.0",IF(AC31&gt;=55,"★0.5"," "))))))))))))))))</f>
        <v>★2.5</v>
      </c>
      <c r="AE31" s="610">
        <f>IF(AA31="","",ROUNDUP(ROUND(IF(AA31&gt;=2759,9.5,IF(AA31&lt;2759,(-2.47/1000000*AA31*AA31)-(8.52/10000*AA31)+30.65)),1)*1.1,1))</f>
        <v>15.1</v>
      </c>
      <c r="AF31" s="165">
        <f>IF(AE31="","",IF(K31="","",ROUNDDOWN(K31/AE31*100,0)))</f>
        <v>77</v>
      </c>
      <c r="AG31" s="165" t="str">
        <f>IF(AF31="","",IF(AF31&gt;=125,"★7.5",IF(AF31&gt;=120,"★7.0",IF(AF31&gt;=115,"★6.5",IF(AF31&gt;=110,"★6.0",IF(AF31&gt;=105,"★5.5",IF(AF31&gt;=100,"★5.0",IF(AF31&gt;=95,"★4.5",IF(AF31&gt;=90,"★4.0",IF(AF31&gt;=85,"★3.5",IF(AF31&gt;=80,"★3.0",IF(AF31&gt;=75,"★2.5",IF(AF31&gt;=70,"★2.0",IF(AF31&gt;=65,"★1.5",IF(AF31&gt;=60,"★1.0",IF(AF31&gt;=55,"★0.5"," "))))))))))))))))</f>
        <v>★2.5</v>
      </c>
    </row>
    <row r="32" spans="1:33" ht="24" customHeight="1">
      <c r="A32" s="393"/>
      <c r="B32" s="620"/>
      <c r="C32" s="421" t="s">
        <v>781</v>
      </c>
      <c r="D32" s="299" t="s">
        <v>778</v>
      </c>
      <c r="E32" s="298" t="s">
        <v>780</v>
      </c>
      <c r="F32" s="296" t="s">
        <v>759</v>
      </c>
      <c r="G32" s="297">
        <v>2.988</v>
      </c>
      <c r="H32" s="296" t="s">
        <v>751</v>
      </c>
      <c r="I32" s="379" t="str">
        <f>IF(Z32="","",(IF(AA32-Z32&gt;0,CONCATENATE(TEXT(Z32,"#,##0"),"~",TEXT(AA32,"#,##0")),TEXT(Z32,"#,##0"))))</f>
        <v>2,460~2,480</v>
      </c>
      <c r="J32" s="619">
        <v>7</v>
      </c>
      <c r="K32" s="618">
        <v>12.4</v>
      </c>
      <c r="L32" s="617">
        <f>IF(K32&gt;0,1/K32*37.7*68.6,"")</f>
        <v>208.56612903225806</v>
      </c>
      <c r="M32" s="381">
        <f>IF(Z32="","",ROUNDUP(IF(Z32&gt;=2271,"7.4",IF(Z32&gt;=2101,"8.7",IF(Z32&gt;=1991,"9.4",IF(Z32&gt;=1871,"10.2",IF(Z32&gt;=1761,"11.1",IF(Z32&gt;=1651,"12.2",IF(Z32&gt;=1531,"13.2",IF(Z32&gt;=1421,"14.4",IF(Z32&gt;=1311,"15.8",IF(Z32&gt;=1196,"17.2",IF(Z32&gt;=1081,"18.7",IF(Z32&gt;=971,"20.5",IF(Z32&gt;=856,"20.8",IF(Z32&gt;=741,"21.0",IF(Z32&gt;=601,"21.8","22.5")))))))))))))))*1.1,1))</f>
        <v>8.1999999999999993</v>
      </c>
      <c r="N32" s="616">
        <f>IF(Z32="","",ROUNDUP(IF(Z32&gt;=2271,"10.6",IF(Z32&gt;=2101,"11.9",IF(Z32&gt;=1991,"12.7",IF(Z32&gt;=1871,"13.5",IF(Z32&gt;=1761,"14.4",IF(Z32&gt;=1651,"15.4",IF(Z32&gt;=1531,"16.5",IF(Z32&gt;=1421,"17.6",IF(Z32&gt;=1311,"19.0",IF(Z32&gt;=1196,"20.3",IF(Z32&gt;=1081,"21.8",IF(Z32&gt;=971,"23.4",IF(Z32&gt;=856,"23.7",IF(Z32&gt;=741,"24.5","24.6"))))))))))))))*1.1,1))</f>
        <v>11.7</v>
      </c>
      <c r="O32" s="615" t="str">
        <f>IF(Z32="","",IF(AE32="",TEXT(AB32,"#,##0.0"),(IF(AB32-AE32&gt;0,CONCATENATE(TEXT(AE32,"#,##0.0"),"~",TEXT(AB32,"#,##0.0")),TEXT(AB32,"#,##0.0")))))</f>
        <v>14.7~15.0</v>
      </c>
      <c r="P32" s="297" t="s">
        <v>758</v>
      </c>
      <c r="Q32" s="296" t="s">
        <v>749</v>
      </c>
      <c r="R32" s="297" t="s">
        <v>175</v>
      </c>
      <c r="S32" s="299"/>
      <c r="T32" s="614"/>
      <c r="U32" s="613">
        <f>IF(K32="","",ROUNDDOWN(K32/M32*100,0))</f>
        <v>151</v>
      </c>
      <c r="V32" s="612">
        <f>IF(K32="","",ROUNDDOWN(K32/N32*100,0))</f>
        <v>105</v>
      </c>
      <c r="W32" s="612" t="str">
        <f>IF(Z32="","",IF(AF32="",IF(AC32&lt;55,"",AC32),IF(AF32-AC32&gt;0,CONCATENATE(AC32,"~",AF32),AC32)))</f>
        <v>82~84</v>
      </c>
      <c r="X32" s="611" t="str">
        <f>IF(AC32&lt;55,"",AD32)</f>
        <v>★3.0</v>
      </c>
      <c r="Z32" s="423">
        <v>2460</v>
      </c>
      <c r="AA32" s="423">
        <v>2480</v>
      </c>
      <c r="AB32" s="610">
        <f>IF(Z32="","",ROUNDUP(ROUND(IF(Z32&gt;=2759,9.5,IF(Z32&lt;2759,(-2.47/1000000*Z32*Z32)-(8.52/10000*Z32)+30.65)),1)*1.1,1))</f>
        <v>15</v>
      </c>
      <c r="AC32" s="165">
        <f>IF(K32="","",ROUNDDOWN(K32/AB32*100,0))</f>
        <v>82</v>
      </c>
      <c r="AD32" s="165" t="str">
        <f>IF(AC32="","",IF(AC32&gt;=125,"★7.5",IF(AC32&gt;=120,"★7.0",IF(AC32&gt;=115,"★6.5",IF(AC32&gt;=110,"★6.0",IF(AC32&gt;=105,"★5.5",IF(AC32&gt;=100,"★5.0",IF(AC32&gt;=95,"★4.5",IF(AC32&gt;=90,"★4.0",IF(AC32&gt;=85,"★3.5",IF(AC32&gt;=80,"★3.0",IF(AC32&gt;=75,"★2.5",IF(AC32&gt;=70,"★2.0",IF(AC32&gt;=65,"★1.5",IF(AC32&gt;=60,"★1.0",IF(AC32&gt;=55,"★0.5"," "))))))))))))))))</f>
        <v>★3.0</v>
      </c>
      <c r="AE32" s="610">
        <f>IF(AA32="","",ROUNDUP(ROUND(IF(AA32&gt;=2759,9.5,IF(AA32&lt;2759,(-2.47/1000000*AA32*AA32)-(8.52/10000*AA32)+30.65)),1)*1.1,1))</f>
        <v>14.7</v>
      </c>
      <c r="AF32" s="165">
        <f>IF(AE32="","",IF(K32="","",ROUNDDOWN(K32/AE32*100,0)))</f>
        <v>84</v>
      </c>
      <c r="AG32" s="165" t="str">
        <f>IF(AF32="","",IF(AF32&gt;=125,"★7.5",IF(AF32&gt;=120,"★7.0",IF(AF32&gt;=115,"★6.5",IF(AF32&gt;=110,"★6.0",IF(AF32&gt;=105,"★5.5",IF(AF32&gt;=100,"★5.0",IF(AF32&gt;=95,"★4.5",IF(AF32&gt;=90,"★4.0",IF(AF32&gt;=85,"★3.5",IF(AF32&gt;=80,"★3.0",IF(AF32&gt;=75,"★2.5",IF(AF32&gt;=70,"★2.0",IF(AF32&gt;=65,"★1.5",IF(AF32&gt;=60,"★1.0",IF(AF32&gt;=55,"★0.5"," "))))))))))))))))</f>
        <v>★3.0</v>
      </c>
    </row>
    <row r="33" spans="1:33" ht="24" customHeight="1">
      <c r="A33" s="393"/>
      <c r="B33" s="620"/>
      <c r="C33" s="421"/>
      <c r="D33" s="299" t="s">
        <v>778</v>
      </c>
      <c r="E33" s="298" t="s">
        <v>779</v>
      </c>
      <c r="F33" s="296" t="s">
        <v>759</v>
      </c>
      <c r="G33" s="297">
        <v>2.988</v>
      </c>
      <c r="H33" s="296" t="s">
        <v>751</v>
      </c>
      <c r="I33" s="379" t="str">
        <f>IF(Z33="","",(IF(AA33-Z33&gt;0,CONCATENATE(TEXT(Z33,"#,##0"),"~",TEXT(AA33,"#,##0")),TEXT(Z33,"#,##0"))))</f>
        <v>2,540</v>
      </c>
      <c r="J33" s="619">
        <v>7</v>
      </c>
      <c r="K33" s="618">
        <v>12.4</v>
      </c>
      <c r="L33" s="617">
        <f>IF(K33&gt;0,1/K33*37.7*68.6,"")</f>
        <v>208.56612903225806</v>
      </c>
      <c r="M33" s="381">
        <f>IF(Z33="","",ROUNDUP(IF(Z33&gt;=2271,"7.4",IF(Z33&gt;=2101,"8.7",IF(Z33&gt;=1991,"9.4",IF(Z33&gt;=1871,"10.2",IF(Z33&gt;=1761,"11.1",IF(Z33&gt;=1651,"12.2",IF(Z33&gt;=1531,"13.2",IF(Z33&gt;=1421,"14.4",IF(Z33&gt;=1311,"15.8",IF(Z33&gt;=1196,"17.2",IF(Z33&gt;=1081,"18.7",IF(Z33&gt;=971,"20.5",IF(Z33&gt;=856,"20.8",IF(Z33&gt;=741,"21.0",IF(Z33&gt;=601,"21.8","22.5")))))))))))))))*1.1,1))</f>
        <v>8.1999999999999993</v>
      </c>
      <c r="N33" s="616">
        <f>IF(Z33="","",ROUNDUP(IF(Z33&gt;=2271,"10.6",IF(Z33&gt;=2101,"11.9",IF(Z33&gt;=1991,"12.7",IF(Z33&gt;=1871,"13.5",IF(Z33&gt;=1761,"14.4",IF(Z33&gt;=1651,"15.4",IF(Z33&gt;=1531,"16.5",IF(Z33&gt;=1421,"17.6",IF(Z33&gt;=1311,"19.0",IF(Z33&gt;=1196,"20.3",IF(Z33&gt;=1081,"21.8",IF(Z33&gt;=971,"23.4",IF(Z33&gt;=856,"23.7",IF(Z33&gt;=741,"24.5","24.6"))))))))))))))*1.1,1))</f>
        <v>11.7</v>
      </c>
      <c r="O33" s="615" t="str">
        <f>IF(Z33="","",IF(AE33="",TEXT(AB33,"#,##0.0"),(IF(AB33-AE33&gt;0,CONCATENATE(TEXT(AE33,"#,##0.0"),"~",TEXT(AB33,"#,##0.0")),TEXT(AB33,"#,##0.0")))))</f>
        <v>13.9</v>
      </c>
      <c r="P33" s="297" t="s">
        <v>758</v>
      </c>
      <c r="Q33" s="296" t="s">
        <v>749</v>
      </c>
      <c r="R33" s="297" t="s">
        <v>175</v>
      </c>
      <c r="S33" s="299"/>
      <c r="T33" s="614"/>
      <c r="U33" s="613">
        <f>IF(K33="","",ROUNDDOWN(K33/M33*100,0))</f>
        <v>151</v>
      </c>
      <c r="V33" s="612">
        <f>IF(K33="","",ROUNDDOWN(K33/N33*100,0))</f>
        <v>105</v>
      </c>
      <c r="W33" s="612">
        <f>IF(Z33="","",IF(AF33="",IF(AC33&lt;55,"",AC33),IF(AF33-AC33&gt;0,CONCATENATE(AC33,"~",AF33),AC33)))</f>
        <v>89</v>
      </c>
      <c r="X33" s="611" t="str">
        <f>IF(AC33&lt;55,"",AD33)</f>
        <v>★3.5</v>
      </c>
      <c r="Z33" s="423">
        <v>2540</v>
      </c>
      <c r="AA33" s="423">
        <v>2540</v>
      </c>
      <c r="AB33" s="610">
        <f>IF(Z33="","",ROUNDUP(ROUND(IF(Z33&gt;=2759,9.5,IF(Z33&lt;2759,(-2.47/1000000*Z33*Z33)-(8.52/10000*Z33)+30.65)),1)*1.1,1))</f>
        <v>13.9</v>
      </c>
      <c r="AC33" s="165">
        <f>IF(K33="","",ROUNDDOWN(K33/AB33*100,0))</f>
        <v>89</v>
      </c>
      <c r="AD33" s="165" t="str">
        <f>IF(AC33="","",IF(AC33&gt;=125,"★7.5",IF(AC33&gt;=120,"★7.0",IF(AC33&gt;=115,"★6.5",IF(AC33&gt;=110,"★6.0",IF(AC33&gt;=105,"★5.5",IF(AC33&gt;=100,"★5.0",IF(AC33&gt;=95,"★4.5",IF(AC33&gt;=90,"★4.0",IF(AC33&gt;=85,"★3.5",IF(AC33&gt;=80,"★3.0",IF(AC33&gt;=75,"★2.5",IF(AC33&gt;=70,"★2.0",IF(AC33&gt;=65,"★1.5",IF(AC33&gt;=60,"★1.0",IF(AC33&gt;=55,"★0.5"," "))))))))))))))))</f>
        <v>★3.5</v>
      </c>
      <c r="AE33" s="610">
        <f>IF(AA33="","",ROUNDUP(ROUND(IF(AA33&gt;=2759,9.5,IF(AA33&lt;2759,(-2.47/1000000*AA33*AA33)-(8.52/10000*AA33)+30.65)),1)*1.1,1))</f>
        <v>13.9</v>
      </c>
      <c r="AF33" s="165">
        <f>IF(AE33="","",IF(K33="","",ROUNDDOWN(K33/AE33*100,0)))</f>
        <v>89</v>
      </c>
      <c r="AG33" s="165" t="str">
        <f>IF(AF33="","",IF(AF33&gt;=125,"★7.5",IF(AF33&gt;=120,"★7.0",IF(AF33&gt;=115,"★6.5",IF(AF33&gt;=110,"★6.0",IF(AF33&gt;=105,"★5.5",IF(AF33&gt;=100,"★5.0",IF(AF33&gt;=95,"★4.5",IF(AF33&gt;=90,"★4.0",IF(AF33&gt;=85,"★3.5",IF(AF33&gt;=80,"★3.0",IF(AF33&gt;=75,"★2.5",IF(AF33&gt;=70,"★2.0",IF(AF33&gt;=65,"★1.5",IF(AF33&gt;=60,"★1.0",IF(AF33&gt;=55,"★0.5"," "))))))))))))))))</f>
        <v>★3.5</v>
      </c>
    </row>
    <row r="34" spans="1:33" ht="24" customHeight="1">
      <c r="A34" s="393"/>
      <c r="B34" s="620"/>
      <c r="C34" s="421"/>
      <c r="D34" s="299" t="s">
        <v>778</v>
      </c>
      <c r="E34" s="298" t="s">
        <v>777</v>
      </c>
      <c r="F34" s="296" t="s">
        <v>759</v>
      </c>
      <c r="G34" s="297">
        <v>2.988</v>
      </c>
      <c r="H34" s="296" t="s">
        <v>751</v>
      </c>
      <c r="I34" s="379" t="str">
        <f>IF(Z34="","",(IF(AA34-Z34&gt;0,CONCATENATE(TEXT(Z34,"#,##0"),"~",TEXT(AA34,"#,##0")),TEXT(Z34,"#,##0"))))</f>
        <v>2,560</v>
      </c>
      <c r="J34" s="619">
        <v>7</v>
      </c>
      <c r="K34" s="618">
        <v>12.4</v>
      </c>
      <c r="L34" s="617">
        <f>IF(K34&gt;0,1/K34*37.7*68.6,"")</f>
        <v>208.56612903225806</v>
      </c>
      <c r="M34" s="381">
        <f>IF(Z34="","",ROUNDUP(IF(Z34&gt;=2271,"7.4",IF(Z34&gt;=2101,"8.7",IF(Z34&gt;=1991,"9.4",IF(Z34&gt;=1871,"10.2",IF(Z34&gt;=1761,"11.1",IF(Z34&gt;=1651,"12.2",IF(Z34&gt;=1531,"13.2",IF(Z34&gt;=1421,"14.4",IF(Z34&gt;=1311,"15.8",IF(Z34&gt;=1196,"17.2",IF(Z34&gt;=1081,"18.7",IF(Z34&gt;=971,"20.5",IF(Z34&gt;=856,"20.8",IF(Z34&gt;=741,"21.0",IF(Z34&gt;=601,"21.8","22.5")))))))))))))))*1.1,1))</f>
        <v>8.1999999999999993</v>
      </c>
      <c r="N34" s="616">
        <f>IF(Z34="","",ROUNDUP(IF(Z34&gt;=2271,"10.6",IF(Z34&gt;=2101,"11.9",IF(Z34&gt;=1991,"12.7",IF(Z34&gt;=1871,"13.5",IF(Z34&gt;=1761,"14.4",IF(Z34&gt;=1651,"15.4",IF(Z34&gt;=1531,"16.5",IF(Z34&gt;=1421,"17.6",IF(Z34&gt;=1311,"19.0",IF(Z34&gt;=1196,"20.3",IF(Z34&gt;=1081,"21.8",IF(Z34&gt;=971,"23.4",IF(Z34&gt;=856,"23.7",IF(Z34&gt;=741,"24.5","24.6"))))))))))))))*1.1,1))</f>
        <v>11.7</v>
      </c>
      <c r="O34" s="615" t="str">
        <f>IF(Z34="","",IF(AE34="",TEXT(AB34,"#,##0.0"),(IF(AB34-AE34&gt;0,CONCATENATE(TEXT(AE34,"#,##0.0"),"~",TEXT(AB34,"#,##0.0")),TEXT(AB34,"#,##0.0")))))</f>
        <v>13.6</v>
      </c>
      <c r="P34" s="297" t="s">
        <v>758</v>
      </c>
      <c r="Q34" s="296" t="s">
        <v>749</v>
      </c>
      <c r="R34" s="297" t="s">
        <v>175</v>
      </c>
      <c r="S34" s="299"/>
      <c r="T34" s="614"/>
      <c r="U34" s="613">
        <f>IF(K34="","",ROUNDDOWN(K34/M34*100,0))</f>
        <v>151</v>
      </c>
      <c r="V34" s="612">
        <f>IF(K34="","",ROUNDDOWN(K34/N34*100,0))</f>
        <v>105</v>
      </c>
      <c r="W34" s="612">
        <f>IF(Z34="","",IF(AF34="",IF(AC34&lt;55,"",AC34),IF(AF34-AC34&gt;0,CONCATENATE(AC34,"~",AF34),AC34)))</f>
        <v>91</v>
      </c>
      <c r="X34" s="611" t="str">
        <f>IF(AC34&lt;55,"",AD34)</f>
        <v>★4.0</v>
      </c>
      <c r="Z34" s="423">
        <v>2560</v>
      </c>
      <c r="AA34" s="423">
        <v>2560</v>
      </c>
      <c r="AB34" s="610">
        <f>IF(Z34="","",ROUNDUP(ROUND(IF(Z34&gt;=2759,9.5,IF(Z34&lt;2759,(-2.47/1000000*Z34*Z34)-(8.52/10000*Z34)+30.65)),1)*1.1,1))</f>
        <v>13.6</v>
      </c>
      <c r="AC34" s="165">
        <f>IF(K34="","",ROUNDDOWN(K34/AB34*100,0))</f>
        <v>91</v>
      </c>
      <c r="AD34" s="165" t="str">
        <f>IF(AC34="","",IF(AC34&gt;=125,"★7.5",IF(AC34&gt;=120,"★7.0",IF(AC34&gt;=115,"★6.5",IF(AC34&gt;=110,"★6.0",IF(AC34&gt;=105,"★5.5",IF(AC34&gt;=100,"★5.0",IF(AC34&gt;=95,"★4.5",IF(AC34&gt;=90,"★4.0",IF(AC34&gt;=85,"★3.5",IF(AC34&gt;=80,"★3.0",IF(AC34&gt;=75,"★2.5",IF(AC34&gt;=70,"★2.0",IF(AC34&gt;=65,"★1.5",IF(AC34&gt;=60,"★1.0",IF(AC34&gt;=55,"★0.5"," "))))))))))))))))</f>
        <v>★4.0</v>
      </c>
      <c r="AE34" s="610">
        <f>IF(AA34="","",ROUNDUP(ROUND(IF(AA34&gt;=2759,9.5,IF(AA34&lt;2759,(-2.47/1000000*AA34*AA34)-(8.52/10000*AA34)+30.65)),1)*1.1,1))</f>
        <v>13.6</v>
      </c>
      <c r="AF34" s="165">
        <f>IF(AE34="","",IF(K34="","",ROUNDDOWN(K34/AE34*100,0)))</f>
        <v>91</v>
      </c>
      <c r="AG34" s="165" t="str">
        <f>IF(AF34="","",IF(AF34&gt;=125,"★7.5",IF(AF34&gt;=120,"★7.0",IF(AF34&gt;=115,"★6.5",IF(AF34&gt;=110,"★6.0",IF(AF34&gt;=105,"★5.5",IF(AF34&gt;=100,"★5.0",IF(AF34&gt;=95,"★4.5",IF(AF34&gt;=90,"★4.0",IF(AF34&gt;=85,"★3.5",IF(AF34&gt;=80,"★3.0",IF(AF34&gt;=75,"★2.5",IF(AF34&gt;=70,"★2.0",IF(AF34&gt;=65,"★1.5",IF(AF34&gt;=60,"★1.0",IF(AF34&gt;=55,"★0.5"," "))))))))))))))))</f>
        <v>★4.0</v>
      </c>
    </row>
    <row r="35" spans="1:33" ht="24" customHeight="1">
      <c r="A35" s="393"/>
      <c r="B35" s="392"/>
      <c r="C35" s="425" t="s">
        <v>776</v>
      </c>
      <c r="D35" s="299" t="s">
        <v>774</v>
      </c>
      <c r="E35" s="298" t="s">
        <v>420</v>
      </c>
      <c r="F35" s="296" t="s">
        <v>759</v>
      </c>
      <c r="G35" s="297">
        <v>2.988</v>
      </c>
      <c r="H35" s="296" t="s">
        <v>751</v>
      </c>
      <c r="I35" s="379" t="str">
        <f>IF(Z35="","",(IF(AA35-Z35&gt;0,CONCATENATE(TEXT(Z35,"#,##0"),"~",TEXT(AA35,"#,##0")),TEXT(Z35,"#,##0"))))</f>
        <v>2,380~2,400</v>
      </c>
      <c r="J35" s="619">
        <v>5</v>
      </c>
      <c r="K35" s="618">
        <v>12.7</v>
      </c>
      <c r="L35" s="617">
        <f>IF(K35&gt;0,1/K35*37.7*68.6,"")</f>
        <v>203.63937007874014</v>
      </c>
      <c r="M35" s="381">
        <f>IF(Z35="","",ROUNDUP(IF(Z35&gt;=2271,"7.4",IF(Z35&gt;=2101,"8.7",IF(Z35&gt;=1991,"9.4",IF(Z35&gt;=1871,"10.2",IF(Z35&gt;=1761,"11.1",IF(Z35&gt;=1651,"12.2",IF(Z35&gt;=1531,"13.2",IF(Z35&gt;=1421,"14.4",IF(Z35&gt;=1311,"15.8",IF(Z35&gt;=1196,"17.2",IF(Z35&gt;=1081,"18.7",IF(Z35&gt;=971,"20.5",IF(Z35&gt;=856,"20.8",IF(Z35&gt;=741,"21.0",IF(Z35&gt;=601,"21.8","22.5")))))))))))))))*1.1,1))</f>
        <v>8.1999999999999993</v>
      </c>
      <c r="N35" s="616">
        <f>IF(Z35="","",ROUNDUP(IF(Z35&gt;=2271,"10.6",IF(Z35&gt;=2101,"11.9",IF(Z35&gt;=1991,"12.7",IF(Z35&gt;=1871,"13.5",IF(Z35&gt;=1761,"14.4",IF(Z35&gt;=1651,"15.4",IF(Z35&gt;=1531,"16.5",IF(Z35&gt;=1421,"17.6",IF(Z35&gt;=1311,"19.0",IF(Z35&gt;=1196,"20.3",IF(Z35&gt;=1081,"21.8",IF(Z35&gt;=971,"23.4",IF(Z35&gt;=856,"23.7",IF(Z35&gt;=741,"24.5","24.6"))))))))))))))*1.1,1))</f>
        <v>11.7</v>
      </c>
      <c r="O35" s="615" t="str">
        <f>IF(Z35="","",IF(AE35="",TEXT(AB35,"#,##0.0"),(IF(AB35-AE35&gt;0,CONCATENATE(TEXT(AE35,"#,##0.0"),"~",TEXT(AB35,"#,##0.0")),TEXT(AB35,"#,##0.0")))))</f>
        <v>15.9~16.1</v>
      </c>
      <c r="P35" s="297" t="s">
        <v>758</v>
      </c>
      <c r="Q35" s="296" t="s">
        <v>749</v>
      </c>
      <c r="R35" s="297" t="s">
        <v>175</v>
      </c>
      <c r="S35" s="299"/>
      <c r="T35" s="614"/>
      <c r="U35" s="613">
        <f>IF(K35="","",ROUNDDOWN(K35/M35*100,0))</f>
        <v>154</v>
      </c>
      <c r="V35" s="612">
        <f>IF(K35="","",ROUNDDOWN(K35/N35*100,0))</f>
        <v>108</v>
      </c>
      <c r="W35" s="612" t="str">
        <f>IF(Z35="","",IF(AF35="",IF(AC35&lt;55,"",AC35),IF(AF35-AC35&gt;0,CONCATENATE(AC35,"~",AF35),AC35)))</f>
        <v>78~79</v>
      </c>
      <c r="X35" s="611" t="str">
        <f>IF(AC35&lt;55,"",AD35)</f>
        <v>★2.5</v>
      </c>
      <c r="Z35" s="423">
        <v>2380</v>
      </c>
      <c r="AA35" s="423">
        <v>2400</v>
      </c>
      <c r="AB35" s="610">
        <f>IF(Z35="","",ROUNDUP(ROUND(IF(Z35&gt;=2759,9.5,IF(Z35&lt;2759,(-2.47/1000000*Z35*Z35)-(8.52/10000*Z35)+30.65)),1)*1.1,1))</f>
        <v>16.100000000000001</v>
      </c>
      <c r="AC35" s="165">
        <f>IF(K35="","",ROUNDDOWN(K35/AB35*100,0))</f>
        <v>78</v>
      </c>
      <c r="AD35" s="165" t="str">
        <f>IF(AC35="","",IF(AC35&gt;=125,"★7.5",IF(AC35&gt;=120,"★7.0",IF(AC35&gt;=115,"★6.5",IF(AC35&gt;=110,"★6.0",IF(AC35&gt;=105,"★5.5",IF(AC35&gt;=100,"★5.0",IF(AC35&gt;=95,"★4.5",IF(AC35&gt;=90,"★4.0",IF(AC35&gt;=85,"★3.5",IF(AC35&gt;=80,"★3.0",IF(AC35&gt;=75,"★2.5",IF(AC35&gt;=70,"★2.0",IF(AC35&gt;=65,"★1.5",IF(AC35&gt;=60,"★1.0",IF(AC35&gt;=55,"★0.5"," "))))))))))))))))</f>
        <v>★2.5</v>
      </c>
      <c r="AE35" s="610">
        <f>IF(AA35="","",ROUNDUP(ROUND(IF(AA35&gt;=2759,9.5,IF(AA35&lt;2759,(-2.47/1000000*AA35*AA35)-(8.52/10000*AA35)+30.65)),1)*1.1,1))</f>
        <v>15.9</v>
      </c>
      <c r="AF35" s="165">
        <f>IF(AE35="","",IF(K35="","",ROUNDDOWN(K35/AE35*100,0)))</f>
        <v>79</v>
      </c>
      <c r="AG35" s="165" t="str">
        <f>IF(AF35="","",IF(AF35&gt;=125,"★7.5",IF(AF35&gt;=120,"★7.0",IF(AF35&gt;=115,"★6.5",IF(AF35&gt;=110,"★6.0",IF(AF35&gt;=105,"★5.5",IF(AF35&gt;=100,"★5.0",IF(AF35&gt;=95,"★4.5",IF(AF35&gt;=90,"★4.0",IF(AF35&gt;=85,"★3.5",IF(AF35&gt;=80,"★3.0",IF(AF35&gt;=75,"★2.5",IF(AF35&gt;=70,"★2.0",IF(AF35&gt;=65,"★1.5",IF(AF35&gt;=60,"★1.0",IF(AF35&gt;=55,"★0.5"," "))))))))))))))))</f>
        <v>★2.5</v>
      </c>
    </row>
    <row r="36" spans="1:33" ht="24" customHeight="1">
      <c r="A36" s="393"/>
      <c r="B36" s="620"/>
      <c r="C36" s="421"/>
      <c r="D36" s="299" t="s">
        <v>774</v>
      </c>
      <c r="E36" s="298" t="s">
        <v>775</v>
      </c>
      <c r="F36" s="296" t="s">
        <v>759</v>
      </c>
      <c r="G36" s="297">
        <v>2.988</v>
      </c>
      <c r="H36" s="296" t="s">
        <v>751</v>
      </c>
      <c r="I36" s="379" t="str">
        <f>IF(Z36="","",(IF(AA36-Z36&gt;0,CONCATENATE(TEXT(Z36,"#,##0"),"~",TEXT(AA36,"#,##0")),TEXT(Z36,"#,##0"))))</f>
        <v>2,460</v>
      </c>
      <c r="J36" s="619">
        <v>5</v>
      </c>
      <c r="K36" s="618">
        <v>12.7</v>
      </c>
      <c r="L36" s="617">
        <f>IF(K36&gt;0,1/K36*37.7*68.6,"")</f>
        <v>203.63937007874014</v>
      </c>
      <c r="M36" s="381">
        <f>IF(Z36="","",ROUNDUP(IF(Z36&gt;=2271,"7.4",IF(Z36&gt;=2101,"8.7",IF(Z36&gt;=1991,"9.4",IF(Z36&gt;=1871,"10.2",IF(Z36&gt;=1761,"11.1",IF(Z36&gt;=1651,"12.2",IF(Z36&gt;=1531,"13.2",IF(Z36&gt;=1421,"14.4",IF(Z36&gt;=1311,"15.8",IF(Z36&gt;=1196,"17.2",IF(Z36&gt;=1081,"18.7",IF(Z36&gt;=971,"20.5",IF(Z36&gt;=856,"20.8",IF(Z36&gt;=741,"21.0",IF(Z36&gt;=601,"21.8","22.5")))))))))))))))*1.1,1))</f>
        <v>8.1999999999999993</v>
      </c>
      <c r="N36" s="616">
        <f>IF(Z36="","",ROUNDUP(IF(Z36&gt;=2271,"10.6",IF(Z36&gt;=2101,"11.9",IF(Z36&gt;=1991,"12.7",IF(Z36&gt;=1871,"13.5",IF(Z36&gt;=1761,"14.4",IF(Z36&gt;=1651,"15.4",IF(Z36&gt;=1531,"16.5",IF(Z36&gt;=1421,"17.6",IF(Z36&gt;=1311,"19.0",IF(Z36&gt;=1196,"20.3",IF(Z36&gt;=1081,"21.8",IF(Z36&gt;=971,"23.4",IF(Z36&gt;=856,"23.7",IF(Z36&gt;=741,"24.5","24.6"))))))))))))))*1.1,1))</f>
        <v>11.7</v>
      </c>
      <c r="O36" s="615" t="str">
        <f>IF(Z36="","",IF(AE36="",TEXT(AB36,"#,##0.0"),(IF(AB36-AE36&gt;0,CONCATENATE(TEXT(AE36,"#,##0.0"),"~",TEXT(AB36,"#,##0.0")),TEXT(AB36,"#,##0.0")))))</f>
        <v>15.0</v>
      </c>
      <c r="P36" s="297" t="s">
        <v>758</v>
      </c>
      <c r="Q36" s="296" t="s">
        <v>749</v>
      </c>
      <c r="R36" s="297" t="s">
        <v>175</v>
      </c>
      <c r="S36" s="299"/>
      <c r="T36" s="614"/>
      <c r="U36" s="613">
        <f>IF(K36="","",ROUNDDOWN(K36/M36*100,0))</f>
        <v>154</v>
      </c>
      <c r="V36" s="612">
        <f>IF(K36="","",ROUNDDOWN(K36/N36*100,0))</f>
        <v>108</v>
      </c>
      <c r="W36" s="612">
        <f>IF(Z36="","",IF(AF36="",IF(AC36&lt;55,"",AC36),IF(AF36-AC36&gt;0,CONCATENATE(AC36,"~",AF36),AC36)))</f>
        <v>84</v>
      </c>
      <c r="X36" s="611" t="str">
        <f>IF(AC36&lt;55,"",AD36)</f>
        <v>★3.0</v>
      </c>
      <c r="Z36" s="423">
        <v>2460</v>
      </c>
      <c r="AA36" s="423">
        <v>2460</v>
      </c>
      <c r="AB36" s="610">
        <f>IF(Z36="","",ROUNDUP(ROUND(IF(Z36&gt;=2759,9.5,IF(Z36&lt;2759,(-2.47/1000000*Z36*Z36)-(8.52/10000*Z36)+30.65)),1)*1.1,1))</f>
        <v>15</v>
      </c>
      <c r="AC36" s="165">
        <f>IF(K36="","",ROUNDDOWN(K36/AB36*100,0))</f>
        <v>84</v>
      </c>
      <c r="AD36" s="165" t="str">
        <f>IF(AC36="","",IF(AC36&gt;=125,"★7.5",IF(AC36&gt;=120,"★7.0",IF(AC36&gt;=115,"★6.5",IF(AC36&gt;=110,"★6.0",IF(AC36&gt;=105,"★5.5",IF(AC36&gt;=100,"★5.0",IF(AC36&gt;=95,"★4.5",IF(AC36&gt;=90,"★4.0",IF(AC36&gt;=85,"★3.5",IF(AC36&gt;=80,"★3.0",IF(AC36&gt;=75,"★2.5",IF(AC36&gt;=70,"★2.0",IF(AC36&gt;=65,"★1.5",IF(AC36&gt;=60,"★1.0",IF(AC36&gt;=55,"★0.5"," "))))))))))))))))</f>
        <v>★3.0</v>
      </c>
      <c r="AE36" s="610">
        <f>IF(AA36="","",ROUNDUP(ROUND(IF(AA36&gt;=2759,9.5,IF(AA36&lt;2759,(-2.47/1000000*AA36*AA36)-(8.52/10000*AA36)+30.65)),1)*1.1,1))</f>
        <v>15</v>
      </c>
      <c r="AF36" s="165">
        <f>IF(AE36="","",IF(K36="","",ROUNDDOWN(K36/AE36*100,0)))</f>
        <v>84</v>
      </c>
      <c r="AG36" s="165" t="str">
        <f>IF(AF36="","",IF(AF36&gt;=125,"★7.5",IF(AF36&gt;=120,"★7.0",IF(AF36&gt;=115,"★6.5",IF(AF36&gt;=110,"★6.0",IF(AF36&gt;=105,"★5.5",IF(AF36&gt;=100,"★5.0",IF(AF36&gt;=95,"★4.5",IF(AF36&gt;=90,"★4.0",IF(AF36&gt;=85,"★3.5",IF(AF36&gt;=80,"★3.0",IF(AF36&gt;=75,"★2.5",IF(AF36&gt;=70,"★2.0",IF(AF36&gt;=65,"★1.5",IF(AF36&gt;=60,"★1.0",IF(AF36&gt;=55,"★0.5"," "))))))))))))))))</f>
        <v>★3.0</v>
      </c>
    </row>
    <row r="37" spans="1:33" ht="24" customHeight="1">
      <c r="A37" s="393"/>
      <c r="B37" s="620"/>
      <c r="C37" s="421"/>
      <c r="D37" s="299" t="s">
        <v>774</v>
      </c>
      <c r="E37" s="298" t="s">
        <v>773</v>
      </c>
      <c r="F37" s="296" t="s">
        <v>759</v>
      </c>
      <c r="G37" s="297">
        <v>2.988</v>
      </c>
      <c r="H37" s="296" t="s">
        <v>751</v>
      </c>
      <c r="I37" s="379" t="str">
        <f>IF(Z37="","",(IF(AA37-Z37&gt;0,CONCATENATE(TEXT(Z37,"#,##0"),"~",TEXT(AA37,"#,##0")),TEXT(Z37,"#,##0"))))</f>
        <v>2,480</v>
      </c>
      <c r="J37" s="619">
        <v>5</v>
      </c>
      <c r="K37" s="618">
        <v>12.7</v>
      </c>
      <c r="L37" s="617">
        <f>IF(K37&gt;0,1/K37*37.7*68.6,"")</f>
        <v>203.63937007874014</v>
      </c>
      <c r="M37" s="381">
        <f>IF(Z37="","",ROUNDUP(IF(Z37&gt;=2271,"7.4",IF(Z37&gt;=2101,"8.7",IF(Z37&gt;=1991,"9.4",IF(Z37&gt;=1871,"10.2",IF(Z37&gt;=1761,"11.1",IF(Z37&gt;=1651,"12.2",IF(Z37&gt;=1531,"13.2",IF(Z37&gt;=1421,"14.4",IF(Z37&gt;=1311,"15.8",IF(Z37&gt;=1196,"17.2",IF(Z37&gt;=1081,"18.7",IF(Z37&gt;=971,"20.5",IF(Z37&gt;=856,"20.8",IF(Z37&gt;=741,"21.0",IF(Z37&gt;=601,"21.8","22.5")))))))))))))))*1.1,1))</f>
        <v>8.1999999999999993</v>
      </c>
      <c r="N37" s="616">
        <f>IF(Z37="","",ROUNDUP(IF(Z37&gt;=2271,"10.6",IF(Z37&gt;=2101,"11.9",IF(Z37&gt;=1991,"12.7",IF(Z37&gt;=1871,"13.5",IF(Z37&gt;=1761,"14.4",IF(Z37&gt;=1651,"15.4",IF(Z37&gt;=1531,"16.5",IF(Z37&gt;=1421,"17.6",IF(Z37&gt;=1311,"19.0",IF(Z37&gt;=1196,"20.3",IF(Z37&gt;=1081,"21.8",IF(Z37&gt;=971,"23.4",IF(Z37&gt;=856,"23.7",IF(Z37&gt;=741,"24.5","24.6"))))))))))))))*1.1,1))</f>
        <v>11.7</v>
      </c>
      <c r="O37" s="615" t="str">
        <f>IF(Z37="","",IF(AE37="",TEXT(AB37,"#,##0.0"),(IF(AB37-AE37&gt;0,CONCATENATE(TEXT(AE37,"#,##0.0"),"~",TEXT(AB37,"#,##0.0")),TEXT(AB37,"#,##0.0")))))</f>
        <v>14.7</v>
      </c>
      <c r="P37" s="297" t="s">
        <v>758</v>
      </c>
      <c r="Q37" s="296" t="s">
        <v>749</v>
      </c>
      <c r="R37" s="297" t="s">
        <v>175</v>
      </c>
      <c r="S37" s="299"/>
      <c r="T37" s="614"/>
      <c r="U37" s="613">
        <f>IF(K37="","",ROUNDDOWN(K37/M37*100,0))</f>
        <v>154</v>
      </c>
      <c r="V37" s="612">
        <f>IF(K37="","",ROUNDDOWN(K37/N37*100,0))</f>
        <v>108</v>
      </c>
      <c r="W37" s="612">
        <f>IF(Z37="","",IF(AF37="",IF(AC37&lt;55,"",AC37),IF(AF37-AC37&gt;0,CONCATENATE(AC37,"~",AF37),AC37)))</f>
        <v>86</v>
      </c>
      <c r="X37" s="611" t="str">
        <f>IF(AC37&lt;55,"",AD37)</f>
        <v>★3.5</v>
      </c>
      <c r="Z37" s="423">
        <v>2480</v>
      </c>
      <c r="AA37" s="423">
        <v>2480</v>
      </c>
      <c r="AB37" s="610">
        <f>IF(Z37="","",ROUNDUP(ROUND(IF(Z37&gt;=2759,9.5,IF(Z37&lt;2759,(-2.47/1000000*Z37*Z37)-(8.52/10000*Z37)+30.65)),1)*1.1,1))</f>
        <v>14.7</v>
      </c>
      <c r="AC37" s="165">
        <f>IF(K37="","",ROUNDDOWN(K37/AB37*100,0))</f>
        <v>86</v>
      </c>
      <c r="AD37" s="165" t="str">
        <f>IF(AC37="","",IF(AC37&gt;=125,"★7.5",IF(AC37&gt;=120,"★7.0",IF(AC37&gt;=115,"★6.5",IF(AC37&gt;=110,"★6.0",IF(AC37&gt;=105,"★5.5",IF(AC37&gt;=100,"★5.0",IF(AC37&gt;=95,"★4.5",IF(AC37&gt;=90,"★4.0",IF(AC37&gt;=85,"★3.5",IF(AC37&gt;=80,"★3.0",IF(AC37&gt;=75,"★2.5",IF(AC37&gt;=70,"★2.0",IF(AC37&gt;=65,"★1.5",IF(AC37&gt;=60,"★1.0",IF(AC37&gt;=55,"★0.5"," "))))))))))))))))</f>
        <v>★3.5</v>
      </c>
      <c r="AE37" s="610">
        <f>IF(AA37="","",ROUNDUP(ROUND(IF(AA37&gt;=2759,9.5,IF(AA37&lt;2759,(-2.47/1000000*AA37*AA37)-(8.52/10000*AA37)+30.65)),1)*1.1,1))</f>
        <v>14.7</v>
      </c>
      <c r="AF37" s="165">
        <f>IF(AE37="","",IF(K37="","",ROUNDDOWN(K37/AE37*100,0)))</f>
        <v>86</v>
      </c>
      <c r="AG37" s="165" t="str">
        <f>IF(AF37="","",IF(AF37&gt;=125,"★7.5",IF(AF37&gt;=120,"★7.0",IF(AF37&gt;=115,"★6.5",IF(AF37&gt;=110,"★6.0",IF(AF37&gt;=105,"★5.5",IF(AF37&gt;=100,"★5.0",IF(AF37&gt;=95,"★4.5",IF(AF37&gt;=90,"★4.0",IF(AF37&gt;=85,"★3.5",IF(AF37&gt;=80,"★3.0",IF(AF37&gt;=75,"★2.5",IF(AF37&gt;=70,"★2.0",IF(AF37&gt;=65,"★1.5",IF(AF37&gt;=60,"★1.0",IF(AF37&gt;=55,"★0.5"," "))))))))))))))))</f>
        <v>★3.5</v>
      </c>
    </row>
    <row r="38" spans="1:33" ht="24" customHeight="1">
      <c r="A38" s="393"/>
      <c r="B38" s="392"/>
      <c r="C38" s="425" t="s">
        <v>772</v>
      </c>
      <c r="D38" s="299" t="s">
        <v>770</v>
      </c>
      <c r="E38" s="298" t="s">
        <v>771</v>
      </c>
      <c r="F38" s="296">
        <v>656</v>
      </c>
      <c r="G38" s="297">
        <v>2.9239999999999999</v>
      </c>
      <c r="H38" s="296" t="s">
        <v>751</v>
      </c>
      <c r="I38" s="379" t="str">
        <f>IF(Z38="","",(IF(AA38-Z38&gt;0,CONCATENATE(TEXT(Z38,"#,##0"),"~",TEXT(AA38,"#,##0")),TEXT(Z38,"#,##0"))))</f>
        <v>2,540~2,570</v>
      </c>
      <c r="J38" s="619">
        <v>7</v>
      </c>
      <c r="K38" s="618">
        <v>11.3</v>
      </c>
      <c r="L38" s="617">
        <f>IF(K38&gt;0,1/K38*37.7*68.6,"")</f>
        <v>228.86902654867257</v>
      </c>
      <c r="M38" s="381">
        <f>IF(Z38="","",ROUNDUP(IF(Z38&gt;=2271,"7.4",IF(Z38&gt;=2101,"8.7",IF(Z38&gt;=1991,"9.4",IF(Z38&gt;=1871,"10.2",IF(Z38&gt;=1761,"11.1",IF(Z38&gt;=1651,"12.2",IF(Z38&gt;=1531,"13.2",IF(Z38&gt;=1421,"14.4",IF(Z38&gt;=1311,"15.8",IF(Z38&gt;=1196,"17.2",IF(Z38&gt;=1081,"18.7",IF(Z38&gt;=971,"20.5",IF(Z38&gt;=856,"20.8",IF(Z38&gt;=741,"21.0",IF(Z38&gt;=601,"21.8","22.5")))))))))))))))*1.1,1))</f>
        <v>8.1999999999999993</v>
      </c>
      <c r="N38" s="616">
        <f>IF(Z38="","",ROUNDUP(IF(Z38&gt;=2271,"10.6",IF(Z38&gt;=2101,"11.9",IF(Z38&gt;=1991,"12.7",IF(Z38&gt;=1871,"13.5",IF(Z38&gt;=1761,"14.4",IF(Z38&gt;=1651,"15.4",IF(Z38&gt;=1531,"16.5",IF(Z38&gt;=1421,"17.6",IF(Z38&gt;=1311,"19.0",IF(Z38&gt;=1196,"20.3",IF(Z38&gt;=1081,"21.8",IF(Z38&gt;=971,"23.4",IF(Z38&gt;=856,"23.7",IF(Z38&gt;=741,"24.5","24.6"))))))))))))))*1.1,1))</f>
        <v>11.7</v>
      </c>
      <c r="O38" s="615" t="str">
        <f>IF(Z38="","",IF(AE38="",TEXT(AB38,"#,##0.0"),(IF(AB38-AE38&gt;0,CONCATENATE(TEXT(AE38,"#,##0.0"),"~",TEXT(AB38,"#,##0.0")),TEXT(AB38,"#,##0.0")))))</f>
        <v>13.4~13.9</v>
      </c>
      <c r="P38" s="297" t="s">
        <v>750</v>
      </c>
      <c r="Q38" s="296" t="s">
        <v>749</v>
      </c>
      <c r="R38" s="297" t="s">
        <v>175</v>
      </c>
      <c r="S38" s="299"/>
      <c r="T38" s="614"/>
      <c r="U38" s="613">
        <f>IF(K38="","",ROUNDDOWN(K38/M38*100,0))</f>
        <v>137</v>
      </c>
      <c r="V38" s="612">
        <f>IF(K38="","",ROUNDDOWN(K38/N38*100,0))</f>
        <v>96</v>
      </c>
      <c r="W38" s="612" t="str">
        <f>IF(Z38="","",IF(AF38="",IF(AC38&lt;55,"",AC38),IF(AF38-AC38&gt;0,CONCATENATE(AC38,"~",AF38),AC38)))</f>
        <v>81~84</v>
      </c>
      <c r="X38" s="611" t="str">
        <f>IF(AC38&lt;55,"",AD38)</f>
        <v>★3.0</v>
      </c>
      <c r="Z38" s="423">
        <v>2540</v>
      </c>
      <c r="AA38" s="423">
        <v>2570</v>
      </c>
      <c r="AB38" s="610">
        <f>IF(Z38="","",ROUNDUP(ROUND(IF(Z38&gt;=2759,9.5,IF(Z38&lt;2759,(-2.47/1000000*Z38*Z38)-(8.52/10000*Z38)+30.65)),1)*1.1,1))</f>
        <v>13.9</v>
      </c>
      <c r="AC38" s="165">
        <f>IF(K38="","",ROUNDDOWN(K38/AB38*100,0))</f>
        <v>81</v>
      </c>
      <c r="AD38" s="165" t="str">
        <f>IF(AC38="","",IF(AC38&gt;=125,"★7.5",IF(AC38&gt;=120,"★7.0",IF(AC38&gt;=115,"★6.5",IF(AC38&gt;=110,"★6.0",IF(AC38&gt;=105,"★5.5",IF(AC38&gt;=100,"★5.0",IF(AC38&gt;=95,"★4.5",IF(AC38&gt;=90,"★4.0",IF(AC38&gt;=85,"★3.5",IF(AC38&gt;=80,"★3.0",IF(AC38&gt;=75,"★2.5",IF(AC38&gt;=70,"★2.0",IF(AC38&gt;=65,"★1.5",IF(AC38&gt;=60,"★1.0",IF(AC38&gt;=55,"★0.5"," "))))))))))))))))</f>
        <v>★3.0</v>
      </c>
      <c r="AE38" s="610">
        <f>IF(AA38="","",ROUNDUP(ROUND(IF(AA38&gt;=2759,9.5,IF(AA38&lt;2759,(-2.47/1000000*AA38*AA38)-(8.52/10000*AA38)+30.65)),1)*1.1,1))</f>
        <v>13.4</v>
      </c>
      <c r="AF38" s="165">
        <f>IF(AE38="","",IF(K38="","",ROUNDDOWN(K38/AE38*100,0)))</f>
        <v>84</v>
      </c>
      <c r="AG38" s="165" t="str">
        <f>IF(AF38="","",IF(AF38&gt;=125,"★7.5",IF(AF38&gt;=120,"★7.0",IF(AF38&gt;=115,"★6.5",IF(AF38&gt;=110,"★6.0",IF(AF38&gt;=105,"★5.5",IF(AF38&gt;=100,"★5.0",IF(AF38&gt;=95,"★4.5",IF(AF38&gt;=90,"★4.0",IF(AF38&gt;=85,"★3.5",IF(AF38&gt;=80,"★3.0",IF(AF38&gt;=75,"★2.5",IF(AF38&gt;=70,"★2.0",IF(AF38&gt;=65,"★1.5",IF(AF38&gt;=60,"★1.0",IF(AF38&gt;=55,"★0.5"," "))))))))))))))))</f>
        <v>★3.0</v>
      </c>
    </row>
    <row r="39" spans="1:33" ht="24" customHeight="1">
      <c r="A39" s="393"/>
      <c r="B39" s="388"/>
      <c r="C39" s="424"/>
      <c r="D39" s="299" t="s">
        <v>770</v>
      </c>
      <c r="E39" s="298" t="s">
        <v>769</v>
      </c>
      <c r="F39" s="296">
        <v>656</v>
      </c>
      <c r="G39" s="297">
        <v>2.9239999999999999</v>
      </c>
      <c r="H39" s="296" t="s">
        <v>751</v>
      </c>
      <c r="I39" s="379" t="str">
        <f>IF(Z39="","",(IF(AA39-Z39&gt;0,CONCATENATE(TEXT(Z39,"#,##0"),"~",TEXT(AA39,"#,##0")),TEXT(Z39,"#,##0"))))</f>
        <v>2,590</v>
      </c>
      <c r="J39" s="619">
        <v>7</v>
      </c>
      <c r="K39" s="618">
        <v>11.3</v>
      </c>
      <c r="L39" s="617">
        <f>IF(K39&gt;0,1/K39*37.7*68.6,"")</f>
        <v>228.86902654867257</v>
      </c>
      <c r="M39" s="381">
        <f>IF(Z39="","",ROUNDUP(IF(Z39&gt;=2271,"7.4",IF(Z39&gt;=2101,"8.7",IF(Z39&gt;=1991,"9.4",IF(Z39&gt;=1871,"10.2",IF(Z39&gt;=1761,"11.1",IF(Z39&gt;=1651,"12.2",IF(Z39&gt;=1531,"13.2",IF(Z39&gt;=1421,"14.4",IF(Z39&gt;=1311,"15.8",IF(Z39&gt;=1196,"17.2",IF(Z39&gt;=1081,"18.7",IF(Z39&gt;=971,"20.5",IF(Z39&gt;=856,"20.8",IF(Z39&gt;=741,"21.0",IF(Z39&gt;=601,"21.8","22.5")))))))))))))))*1.1,1))</f>
        <v>8.1999999999999993</v>
      </c>
      <c r="N39" s="616">
        <f>IF(Z39="","",ROUNDUP(IF(Z39&gt;=2271,"10.6",IF(Z39&gt;=2101,"11.9",IF(Z39&gt;=1991,"12.7",IF(Z39&gt;=1871,"13.5",IF(Z39&gt;=1761,"14.4",IF(Z39&gt;=1651,"15.4",IF(Z39&gt;=1531,"16.5",IF(Z39&gt;=1421,"17.6",IF(Z39&gt;=1311,"19.0",IF(Z39&gt;=1196,"20.3",IF(Z39&gt;=1081,"21.8",IF(Z39&gt;=971,"23.4",IF(Z39&gt;=856,"23.7",IF(Z39&gt;=741,"24.5","24.6"))))))))))))))*1.1,1))</f>
        <v>11.7</v>
      </c>
      <c r="O39" s="615" t="str">
        <f>IF(Z39="","",IF(AE39="",TEXT(AB39,"#,##0.0"),(IF(AB39-AE39&gt;0,CONCATENATE(TEXT(AE39,"#,##0.0"),"~",TEXT(AB39,"#,##0.0")),TEXT(AB39,"#,##0.0")))))</f>
        <v>13.1</v>
      </c>
      <c r="P39" s="297" t="s">
        <v>750</v>
      </c>
      <c r="Q39" s="296" t="s">
        <v>749</v>
      </c>
      <c r="R39" s="297" t="s">
        <v>175</v>
      </c>
      <c r="S39" s="299"/>
      <c r="T39" s="614"/>
      <c r="U39" s="613">
        <f>IF(K39="","",ROUNDDOWN(K39/M39*100,0))</f>
        <v>137</v>
      </c>
      <c r="V39" s="612">
        <f>IF(K39="","",ROUNDDOWN(K39/N39*100,0))</f>
        <v>96</v>
      </c>
      <c r="W39" s="612">
        <f>IF(Z39="","",IF(AF39="",IF(AC39&lt;55,"",AC39),IF(AF39-AC39&gt;0,CONCATENATE(AC39,"~",AF39),AC39)))</f>
        <v>86</v>
      </c>
      <c r="X39" s="611" t="str">
        <f>IF(AC39&lt;55,"",AD39)</f>
        <v>★3.5</v>
      </c>
      <c r="Z39" s="423">
        <v>2590</v>
      </c>
      <c r="AA39" s="423">
        <v>2590</v>
      </c>
      <c r="AB39" s="610">
        <f>IF(Z39="","",ROUNDUP(ROUND(IF(Z39&gt;=2759,9.5,IF(Z39&lt;2759,(-2.47/1000000*Z39*Z39)-(8.52/10000*Z39)+30.65)),1)*1.1,1))</f>
        <v>13.1</v>
      </c>
      <c r="AC39" s="165">
        <f>IF(K39="","",ROUNDDOWN(K39/AB39*100,0))</f>
        <v>86</v>
      </c>
      <c r="AD39" s="165" t="str">
        <f>IF(AC39="","",IF(AC39&gt;=125,"★7.5",IF(AC39&gt;=120,"★7.0",IF(AC39&gt;=115,"★6.5",IF(AC39&gt;=110,"★6.0",IF(AC39&gt;=105,"★5.5",IF(AC39&gt;=100,"★5.0",IF(AC39&gt;=95,"★4.5",IF(AC39&gt;=90,"★4.0",IF(AC39&gt;=85,"★3.5",IF(AC39&gt;=80,"★3.0",IF(AC39&gt;=75,"★2.5",IF(AC39&gt;=70,"★2.0",IF(AC39&gt;=65,"★1.5",IF(AC39&gt;=60,"★1.0",IF(AC39&gt;=55,"★0.5"," "))))))))))))))))</f>
        <v>★3.5</v>
      </c>
      <c r="AE39" s="610">
        <f>IF(AA39="","",ROUNDUP(ROUND(IF(AA39&gt;=2759,9.5,IF(AA39&lt;2759,(-2.47/1000000*AA39*AA39)-(8.52/10000*AA39)+30.65)),1)*1.1,1))</f>
        <v>13.1</v>
      </c>
      <c r="AF39" s="165">
        <f>IF(AE39="","",IF(K39="","",ROUNDDOWN(K39/AE39*100,0)))</f>
        <v>86</v>
      </c>
      <c r="AG39" s="165" t="str">
        <f>IF(AF39="","",IF(AF39&gt;=125,"★7.5",IF(AF39&gt;=120,"★7.0",IF(AF39&gt;=115,"★6.5",IF(AF39&gt;=110,"★6.0",IF(AF39&gt;=105,"★5.5",IF(AF39&gt;=100,"★5.0",IF(AF39&gt;=95,"★4.5",IF(AF39&gt;=90,"★4.0",IF(AF39&gt;=85,"★3.5",IF(AF39&gt;=80,"★3.0",IF(AF39&gt;=75,"★2.5",IF(AF39&gt;=70,"★2.0",IF(AF39&gt;=65,"★1.5",IF(AF39&gt;=60,"★1.0",IF(AF39&gt;=55,"★0.5"," "))))))))))))))))</f>
        <v>★3.5</v>
      </c>
    </row>
    <row r="40" spans="1:33" ht="24" customHeight="1">
      <c r="A40" s="393"/>
      <c r="B40" s="620"/>
      <c r="C40" s="421" t="s">
        <v>768</v>
      </c>
      <c r="D40" s="299" t="s">
        <v>765</v>
      </c>
      <c r="E40" s="298" t="s">
        <v>767</v>
      </c>
      <c r="F40" s="296" t="s">
        <v>759</v>
      </c>
      <c r="G40" s="297">
        <v>2.988</v>
      </c>
      <c r="H40" s="296" t="s">
        <v>751</v>
      </c>
      <c r="I40" s="379" t="str">
        <f>IF(Z40="","",(IF(AA40-Z40&gt;0,CONCATENATE(TEXT(Z40,"#,##0"),"~",TEXT(AA40,"#,##0")),TEXT(Z40,"#,##0"))))</f>
        <v>2,590~2,610</v>
      </c>
      <c r="J40" s="619">
        <v>7</v>
      </c>
      <c r="K40" s="618">
        <v>12</v>
      </c>
      <c r="L40" s="617">
        <f>IF(K40&gt;0,1/K40*37.7*68.6,"")</f>
        <v>215.51833333333332</v>
      </c>
      <c r="M40" s="381">
        <f>IF(Z40="","",ROUNDUP(IF(Z40&gt;=2271,"7.4",IF(Z40&gt;=2101,"8.7",IF(Z40&gt;=1991,"9.4",IF(Z40&gt;=1871,"10.2",IF(Z40&gt;=1761,"11.1",IF(Z40&gt;=1651,"12.2",IF(Z40&gt;=1531,"13.2",IF(Z40&gt;=1421,"14.4",IF(Z40&gt;=1311,"15.8",IF(Z40&gt;=1196,"17.2",IF(Z40&gt;=1081,"18.7",IF(Z40&gt;=971,"20.5",IF(Z40&gt;=856,"20.8",IF(Z40&gt;=741,"21.0",IF(Z40&gt;=601,"21.8","22.5")))))))))))))))*1.1,1))</f>
        <v>8.1999999999999993</v>
      </c>
      <c r="N40" s="616">
        <f>IF(Z40="","",ROUNDUP(IF(Z40&gt;=2271,"10.6",IF(Z40&gt;=2101,"11.9",IF(Z40&gt;=1991,"12.7",IF(Z40&gt;=1871,"13.5",IF(Z40&gt;=1761,"14.4",IF(Z40&gt;=1651,"15.4",IF(Z40&gt;=1531,"16.5",IF(Z40&gt;=1421,"17.6",IF(Z40&gt;=1311,"19.0",IF(Z40&gt;=1196,"20.3",IF(Z40&gt;=1081,"21.8",IF(Z40&gt;=971,"23.4",IF(Z40&gt;=856,"23.7",IF(Z40&gt;=741,"24.5","24.6"))))))))))))))*1.1,1))</f>
        <v>11.7</v>
      </c>
      <c r="O40" s="615" t="str">
        <f>IF(Z40="","",IF(AE40="",TEXT(AB40,"#,##0.0"),(IF(AB40-AE40&gt;0,CONCATENATE(TEXT(AE40,"#,##0.0"),"~",TEXT(AB40,"#,##0.0")),TEXT(AB40,"#,##0.0")))))</f>
        <v>12.8~13.1</v>
      </c>
      <c r="P40" s="297" t="s">
        <v>758</v>
      </c>
      <c r="Q40" s="296" t="s">
        <v>749</v>
      </c>
      <c r="R40" s="297" t="s">
        <v>175</v>
      </c>
      <c r="S40" s="299"/>
      <c r="T40" s="614"/>
      <c r="U40" s="613">
        <f>IF(K40="","",ROUNDDOWN(K40/M40*100,0))</f>
        <v>146</v>
      </c>
      <c r="V40" s="612">
        <f>IF(K40="","",ROUNDDOWN(K40/N40*100,0))</f>
        <v>102</v>
      </c>
      <c r="W40" s="612" t="str">
        <f>IF(Z40="","",IF(AF40="",IF(AC40&lt;55,"",AC40),IF(AF40-AC40&gt;0,CONCATENATE(AC40,"~",AF40),AC40)))</f>
        <v>91~93</v>
      </c>
      <c r="X40" s="611" t="str">
        <f>IF(AC40&lt;55,"",AD40)</f>
        <v>★4.0</v>
      </c>
      <c r="Z40" s="423">
        <v>2590</v>
      </c>
      <c r="AA40" s="423">
        <v>2610</v>
      </c>
      <c r="AB40" s="610">
        <f>IF(Z40="","",ROUNDUP(ROUND(IF(Z40&gt;=2759,9.5,IF(Z40&lt;2759,(-2.47/1000000*Z40*Z40)-(8.52/10000*Z40)+30.65)),1)*1.1,1))</f>
        <v>13.1</v>
      </c>
      <c r="AC40" s="165">
        <f>IF(K40="","",ROUNDDOWN(K40/AB40*100,0))</f>
        <v>91</v>
      </c>
      <c r="AD40" s="165" t="str">
        <f>IF(AC40="","",IF(AC40&gt;=125,"★7.5",IF(AC40&gt;=120,"★7.0",IF(AC40&gt;=115,"★6.5",IF(AC40&gt;=110,"★6.0",IF(AC40&gt;=105,"★5.5",IF(AC40&gt;=100,"★5.0",IF(AC40&gt;=95,"★4.5",IF(AC40&gt;=90,"★4.0",IF(AC40&gt;=85,"★3.5",IF(AC40&gt;=80,"★3.0",IF(AC40&gt;=75,"★2.5",IF(AC40&gt;=70,"★2.0",IF(AC40&gt;=65,"★1.5",IF(AC40&gt;=60,"★1.0",IF(AC40&gt;=55,"★0.5"," "))))))))))))))))</f>
        <v>★4.0</v>
      </c>
      <c r="AE40" s="610">
        <f>IF(AA40="","",ROUNDUP(ROUND(IF(AA40&gt;=2759,9.5,IF(AA40&lt;2759,(-2.47/1000000*AA40*AA40)-(8.52/10000*AA40)+30.65)),1)*1.1,1))</f>
        <v>12.799999999999999</v>
      </c>
      <c r="AF40" s="165">
        <f>IF(AE40="","",IF(K40="","",ROUNDDOWN(K40/AE40*100,0)))</f>
        <v>93</v>
      </c>
      <c r="AG40" s="165" t="str">
        <f>IF(AF40="","",IF(AF40&gt;=125,"★7.5",IF(AF40&gt;=120,"★7.0",IF(AF40&gt;=115,"★6.5",IF(AF40&gt;=110,"★6.0",IF(AF40&gt;=105,"★5.5",IF(AF40&gt;=100,"★5.0",IF(AF40&gt;=95,"★4.5",IF(AF40&gt;=90,"★4.0",IF(AF40&gt;=85,"★3.5",IF(AF40&gt;=80,"★3.0",IF(AF40&gt;=75,"★2.5",IF(AF40&gt;=70,"★2.0",IF(AF40&gt;=65,"★1.5",IF(AF40&gt;=60,"★1.0",IF(AF40&gt;=55,"★0.5"," "))))))))))))))))</f>
        <v>★4.0</v>
      </c>
    </row>
    <row r="41" spans="1:33" ht="24" customHeight="1">
      <c r="A41" s="393"/>
      <c r="B41" s="620"/>
      <c r="C41" s="421"/>
      <c r="D41" s="299" t="s">
        <v>765</v>
      </c>
      <c r="E41" s="298" t="s">
        <v>766</v>
      </c>
      <c r="F41" s="296" t="s">
        <v>759</v>
      </c>
      <c r="G41" s="297">
        <v>2.988</v>
      </c>
      <c r="H41" s="296" t="s">
        <v>751</v>
      </c>
      <c r="I41" s="379" t="str">
        <f>IF(Z41="","",(IF(AA41-Z41&gt;0,CONCATENATE(TEXT(Z41,"#,##0"),"~",TEXT(AA41,"#,##0")),TEXT(Z41,"#,##0"))))</f>
        <v>2,630</v>
      </c>
      <c r="J41" s="619">
        <v>7</v>
      </c>
      <c r="K41" s="618">
        <v>12</v>
      </c>
      <c r="L41" s="617">
        <f>IF(K41&gt;0,1/K41*37.7*68.6,"")</f>
        <v>215.51833333333332</v>
      </c>
      <c r="M41" s="381">
        <f>IF(Z41="","",ROUNDUP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*1.1,1))</f>
        <v>8.1999999999999993</v>
      </c>
      <c r="N41" s="616">
        <f>IF(Z41="","",ROUNDUP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*1.1,1))</f>
        <v>11.7</v>
      </c>
      <c r="O41" s="615" t="str">
        <f>IF(Z41="","",IF(AE41="",TEXT(AB41,"#,##0.0"),(IF(AB41-AE41&gt;0,CONCATENATE(TEXT(AE41,"#,##0.0"),"~",TEXT(AB41,"#,##0.0")),TEXT(AB41,"#,##0.0")))))</f>
        <v>12.5</v>
      </c>
      <c r="P41" s="297" t="s">
        <v>758</v>
      </c>
      <c r="Q41" s="296" t="s">
        <v>749</v>
      </c>
      <c r="R41" s="297" t="s">
        <v>175</v>
      </c>
      <c r="S41" s="299"/>
      <c r="T41" s="614"/>
      <c r="U41" s="613">
        <f>IF(K41="","",ROUNDDOWN(K41/M41*100,0))</f>
        <v>146</v>
      </c>
      <c r="V41" s="612">
        <f>IF(K41="","",ROUNDDOWN(K41/N41*100,0))</f>
        <v>102</v>
      </c>
      <c r="W41" s="612">
        <f>IF(Z41="","",IF(AF41="",IF(AC41&lt;55,"",AC41),IF(AF41-AC41&gt;0,CONCATENATE(AC41,"~",AF41),AC41)))</f>
        <v>96</v>
      </c>
      <c r="X41" s="611" t="str">
        <f>IF(AC41&lt;55,"",AD41)</f>
        <v>★4.5</v>
      </c>
      <c r="Z41" s="423">
        <v>2630</v>
      </c>
      <c r="AA41" s="423">
        <v>2630</v>
      </c>
      <c r="AB41" s="610">
        <f>IF(Z41="","",ROUNDUP(ROUND(IF(Z41&gt;=2759,9.5,IF(Z41&lt;2759,(-2.47/1000000*Z41*Z41)-(8.52/10000*Z41)+30.65)),1)*1.1,1))</f>
        <v>12.5</v>
      </c>
      <c r="AC41" s="165">
        <f>IF(K41="","",ROUNDDOWN(K41/AB41*100,0))</f>
        <v>96</v>
      </c>
      <c r="AD41" s="165" t="str">
        <f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>★4.5</v>
      </c>
      <c r="AE41" s="610">
        <f>IF(AA41="","",ROUNDUP(ROUND(IF(AA41&gt;=2759,9.5,IF(AA41&lt;2759,(-2.47/1000000*AA41*AA41)-(8.52/10000*AA41)+30.65)),1)*1.1,1))</f>
        <v>12.5</v>
      </c>
      <c r="AF41" s="165">
        <f>IF(AE41="","",IF(K41="","",ROUNDDOWN(K41/AE41*100,0)))</f>
        <v>96</v>
      </c>
      <c r="AG41" s="165" t="str">
        <f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>★4.5</v>
      </c>
    </row>
    <row r="42" spans="1:33" ht="24" customHeight="1">
      <c r="A42" s="393"/>
      <c r="B42" s="620"/>
      <c r="C42" s="421"/>
      <c r="D42" s="299" t="s">
        <v>765</v>
      </c>
      <c r="E42" s="298" t="s">
        <v>764</v>
      </c>
      <c r="F42" s="296" t="s">
        <v>759</v>
      </c>
      <c r="G42" s="297">
        <v>2.988</v>
      </c>
      <c r="H42" s="296" t="s">
        <v>751</v>
      </c>
      <c r="I42" s="379" t="str">
        <f>IF(Z42="","",(IF(AA42-Z42&gt;0,CONCATENATE(TEXT(Z42,"#,##0"),"~",TEXT(AA42,"#,##0")),TEXT(Z42,"#,##0"))))</f>
        <v>2,660~2,700</v>
      </c>
      <c r="J42" s="619">
        <v>7</v>
      </c>
      <c r="K42" s="618">
        <v>12</v>
      </c>
      <c r="L42" s="617">
        <f>IF(K42&gt;0,1/K42*37.7*68.6,"")</f>
        <v>215.51833333333332</v>
      </c>
      <c r="M42" s="381">
        <f>IF(Z42="","",ROUNDUP(IF(Z42&gt;=2271,"7.4",IF(Z42&gt;=2101,"8.7",IF(Z42&gt;=1991,"9.4",IF(Z42&gt;=1871,"10.2",IF(Z42&gt;=1761,"11.1",IF(Z42&gt;=1651,"12.2",IF(Z42&gt;=1531,"13.2",IF(Z42&gt;=1421,"14.4",IF(Z42&gt;=1311,"15.8",IF(Z42&gt;=1196,"17.2",IF(Z42&gt;=1081,"18.7",IF(Z42&gt;=971,"20.5",IF(Z42&gt;=856,"20.8",IF(Z42&gt;=741,"21.0",IF(Z42&gt;=601,"21.8","22.5")))))))))))))))*1.1,1))</f>
        <v>8.1999999999999993</v>
      </c>
      <c r="N42" s="616">
        <f>IF(Z42="","",ROUNDUP(IF(Z42&gt;=2271,"10.6",IF(Z42&gt;=2101,"11.9",IF(Z42&gt;=1991,"12.7",IF(Z42&gt;=1871,"13.5",IF(Z42&gt;=1761,"14.4",IF(Z42&gt;=1651,"15.4",IF(Z42&gt;=1531,"16.5",IF(Z42&gt;=1421,"17.6",IF(Z42&gt;=1311,"19.0",IF(Z42&gt;=1196,"20.3",IF(Z42&gt;=1081,"21.8",IF(Z42&gt;=971,"23.4",IF(Z42&gt;=856,"23.7",IF(Z42&gt;=741,"24.5","24.6"))))))))))))))*1.1,1))</f>
        <v>11.7</v>
      </c>
      <c r="O42" s="615" t="str">
        <f>IF(Z42="","",IF(AE42="",TEXT(AB42,"#,##0.0"),(IF(AB42-AE42&gt;0,CONCATENATE(TEXT(AE42,"#,##0.0"),"~",TEXT(AB42,"#,##0.0")),TEXT(AB42,"#,##0.0")))))</f>
        <v>11.4~12.0</v>
      </c>
      <c r="P42" s="297" t="s">
        <v>758</v>
      </c>
      <c r="Q42" s="296" t="s">
        <v>749</v>
      </c>
      <c r="R42" s="297" t="s">
        <v>175</v>
      </c>
      <c r="S42" s="299"/>
      <c r="T42" s="614"/>
      <c r="U42" s="613">
        <f>IF(K42="","",ROUNDDOWN(K42/M42*100,0))</f>
        <v>146</v>
      </c>
      <c r="V42" s="612">
        <f>IF(K42="","",ROUNDDOWN(K42/N42*100,0))</f>
        <v>102</v>
      </c>
      <c r="W42" s="612" t="str">
        <f>IF(Z42="","",IF(AF42="",IF(AC42&lt;55,"",AC42),IF(AF42-AC42&gt;0,CONCATENATE(AC42,"~",AF42),AC42)))</f>
        <v>100~105</v>
      </c>
      <c r="X42" s="611" t="str">
        <f>IF(AC42&lt;55,"",AD42)</f>
        <v>★5.0</v>
      </c>
      <c r="Z42" s="423">
        <v>2660</v>
      </c>
      <c r="AA42" s="423">
        <v>2700</v>
      </c>
      <c r="AB42" s="610">
        <f>IF(Z42="","",ROUNDUP(ROUND(IF(Z42&gt;=2759,9.5,IF(Z42&lt;2759,(-2.47/1000000*Z42*Z42)-(8.52/10000*Z42)+30.65)),1)*1.1,1))</f>
        <v>12</v>
      </c>
      <c r="AC42" s="165">
        <f>IF(K42="","",ROUNDDOWN(K42/AB42*100,0))</f>
        <v>100</v>
      </c>
      <c r="AD42" s="165" t="str">
        <f>IF(AC42="","",IF(AC42&gt;=125,"★7.5",IF(AC42&gt;=120,"★7.0",IF(AC42&gt;=115,"★6.5",IF(AC42&gt;=110,"★6.0",IF(AC42&gt;=105,"★5.5",IF(AC42&gt;=100,"★5.0",IF(AC42&gt;=95,"★4.5",IF(AC42&gt;=90,"★4.0",IF(AC42&gt;=85,"★3.5",IF(AC42&gt;=80,"★3.0",IF(AC42&gt;=75,"★2.5",IF(AC42&gt;=70,"★2.0",IF(AC42&gt;=65,"★1.5",IF(AC42&gt;=60,"★1.0",IF(AC42&gt;=55,"★0.5"," "))))))))))))))))</f>
        <v>★5.0</v>
      </c>
      <c r="AE42" s="610">
        <f>IF(AA42="","",ROUNDUP(ROUND(IF(AA42&gt;=2759,9.5,IF(AA42&lt;2759,(-2.47/1000000*AA42*AA42)-(8.52/10000*AA42)+30.65)),1)*1.1,1))</f>
        <v>11.4</v>
      </c>
      <c r="AF42" s="165">
        <f>IF(AE42="","",IF(K42="","",ROUNDDOWN(K42/AE42*100,0)))</f>
        <v>105</v>
      </c>
      <c r="AG42" s="165" t="str">
        <f>IF(AF42="","",IF(AF42&gt;=125,"★7.5",IF(AF42&gt;=120,"★7.0",IF(AF42&gt;=115,"★6.5",IF(AF42&gt;=110,"★6.0",IF(AF42&gt;=105,"★5.5",IF(AF42&gt;=100,"★5.0",IF(AF42&gt;=95,"★4.5",IF(AF42&gt;=90,"★4.0",IF(AF42&gt;=85,"★3.5",IF(AF42&gt;=80,"★3.0",IF(AF42&gt;=75,"★2.5",IF(AF42&gt;=70,"★2.0",IF(AF42&gt;=65,"★1.5",IF(AF42&gt;=60,"★1.0",IF(AF42&gt;=55,"★0.5"," "))))))))))))))))</f>
        <v>★5.5</v>
      </c>
    </row>
    <row r="43" spans="1:33" ht="24" customHeight="1">
      <c r="A43" s="393"/>
      <c r="B43" s="392"/>
      <c r="C43" s="425" t="s">
        <v>763</v>
      </c>
      <c r="D43" s="299" t="s">
        <v>761</v>
      </c>
      <c r="E43" s="298" t="s">
        <v>762</v>
      </c>
      <c r="F43" s="296" t="s">
        <v>759</v>
      </c>
      <c r="G43" s="297">
        <v>2.988</v>
      </c>
      <c r="H43" s="296" t="s">
        <v>751</v>
      </c>
      <c r="I43" s="379" t="str">
        <f>IF(Z43="","",(IF(AA43-Z43&gt;0,CONCATENATE(TEXT(Z43,"#,##0"),"~",TEXT(AA43,"#,##0")),TEXT(Z43,"#,##0"))))</f>
        <v>2,130~2,220</v>
      </c>
      <c r="J43" s="619">
        <v>5</v>
      </c>
      <c r="K43" s="618">
        <v>13.7</v>
      </c>
      <c r="L43" s="617">
        <f>IF(K43&gt;0,1/K43*37.7*68.6,"")</f>
        <v>188.77518248175184</v>
      </c>
      <c r="M43" s="381">
        <f>IF(Z43="","",ROUNDUP(IF(Z43&gt;=2271,"7.4",IF(Z43&gt;=2101,"8.7",IF(Z43&gt;=1991,"9.4",IF(Z43&gt;=1871,"10.2",IF(Z43&gt;=1761,"11.1",IF(Z43&gt;=1651,"12.2",IF(Z43&gt;=1531,"13.2",IF(Z43&gt;=1421,"14.4",IF(Z43&gt;=1311,"15.8",IF(Z43&gt;=1196,"17.2",IF(Z43&gt;=1081,"18.7",IF(Z43&gt;=971,"20.5",IF(Z43&gt;=856,"20.8",IF(Z43&gt;=741,"21.0",IF(Z43&gt;=601,"21.8","22.5")))))))))))))))*1.1,1))</f>
        <v>9.6</v>
      </c>
      <c r="N43" s="616">
        <f>IF(Z43="","",ROUNDUP(IF(Z43&gt;=2271,"10.6",IF(Z43&gt;=2101,"11.9",IF(Z43&gt;=1991,"12.7",IF(Z43&gt;=1871,"13.5",IF(Z43&gt;=1761,"14.4",IF(Z43&gt;=1651,"15.4",IF(Z43&gt;=1531,"16.5",IF(Z43&gt;=1421,"17.6",IF(Z43&gt;=1311,"19.0",IF(Z43&gt;=1196,"20.3",IF(Z43&gt;=1081,"21.8",IF(Z43&gt;=971,"23.4",IF(Z43&gt;=856,"23.7",IF(Z43&gt;=741,"24.5","24.6"))))))))))))))*1.1,1))</f>
        <v>13.1</v>
      </c>
      <c r="O43" s="615" t="str">
        <f>IF(Z43="","",IF(AE43="",TEXT(AB43,"#,##0.0"),(IF(AB43-AE43&gt;0,CONCATENATE(TEXT(AE43,"#,##0.0"),"~",TEXT(AB43,"#,##0.0")),TEXT(AB43,"#,##0.0")))))</f>
        <v>18.3~19.4</v>
      </c>
      <c r="P43" s="297" t="s">
        <v>758</v>
      </c>
      <c r="Q43" s="296" t="s">
        <v>749</v>
      </c>
      <c r="R43" s="297" t="s">
        <v>175</v>
      </c>
      <c r="S43" s="299"/>
      <c r="T43" s="614"/>
      <c r="U43" s="613">
        <f>IF(K43="","",ROUNDDOWN(K43/M43*100,0))</f>
        <v>142</v>
      </c>
      <c r="V43" s="612">
        <f>IF(K43="","",ROUNDDOWN(K43/N43*100,0))</f>
        <v>104</v>
      </c>
      <c r="W43" s="612" t="str">
        <f>IF(Z43="","",IF(AF43="",IF(AC43&lt;55,"",AC43),IF(AF43-AC43&gt;0,CONCATENATE(AC43,"~",AF43),AC43)))</f>
        <v>70~74</v>
      </c>
      <c r="X43" s="611" t="str">
        <f>IF(AC43&lt;55,"",AD43)</f>
        <v>★2.0</v>
      </c>
      <c r="Z43" s="423">
        <v>2130</v>
      </c>
      <c r="AA43" s="423">
        <v>2220</v>
      </c>
      <c r="AB43" s="610">
        <f>IF(Z43="","",ROUNDUP(ROUND(IF(Z43&gt;=2759,9.5,IF(Z43&lt;2759,(-2.47/1000000*Z43*Z43)-(8.52/10000*Z43)+30.65)),1)*1.1,1))</f>
        <v>19.400000000000002</v>
      </c>
      <c r="AC43" s="165">
        <f>IF(K43="","",ROUNDDOWN(K43/AB43*100,0))</f>
        <v>70</v>
      </c>
      <c r="AD43" s="165" t="str">
        <f>IF(AC43="","",IF(AC43&gt;=125,"★7.5",IF(AC43&gt;=120,"★7.0",IF(AC43&gt;=115,"★6.5",IF(AC43&gt;=110,"★6.0",IF(AC43&gt;=105,"★5.5",IF(AC43&gt;=100,"★5.0",IF(AC43&gt;=95,"★4.5",IF(AC43&gt;=90,"★4.0",IF(AC43&gt;=85,"★3.5",IF(AC43&gt;=80,"★3.0",IF(AC43&gt;=75,"★2.5",IF(AC43&gt;=70,"★2.0",IF(AC43&gt;=65,"★1.5",IF(AC43&gt;=60,"★1.0",IF(AC43&gt;=55,"★0.5"," "))))))))))))))))</f>
        <v>★2.0</v>
      </c>
      <c r="AE43" s="610">
        <f>IF(AA43="","",ROUNDUP(ROUND(IF(AA43&gt;=2759,9.5,IF(AA43&lt;2759,(-2.47/1000000*AA43*AA43)-(8.52/10000*AA43)+30.65)),1)*1.1,1))</f>
        <v>18.3</v>
      </c>
      <c r="AF43" s="165">
        <f>IF(AE43="","",IF(K43="","",ROUNDDOWN(K43/AE43*100,0)))</f>
        <v>74</v>
      </c>
      <c r="AG43" s="165" t="str">
        <f>IF(AF43="","",IF(AF43&gt;=125,"★7.5",IF(AF43&gt;=120,"★7.0",IF(AF43&gt;=115,"★6.5",IF(AF43&gt;=110,"★6.0",IF(AF43&gt;=105,"★5.5",IF(AF43&gt;=100,"★5.0",IF(AF43&gt;=95,"★4.5",IF(AF43&gt;=90,"★4.0",IF(AF43&gt;=85,"★3.5",IF(AF43&gt;=80,"★3.0",IF(AF43&gt;=75,"★2.5",IF(AF43&gt;=70,"★2.0",IF(AF43&gt;=65,"★1.5",IF(AF43&gt;=60,"★1.0",IF(AF43&gt;=55,"★0.5"," "))))))))))))))))</f>
        <v>★2.0</v>
      </c>
    </row>
    <row r="44" spans="1:33" ht="24" customHeight="1">
      <c r="A44" s="393"/>
      <c r="B44" s="388"/>
      <c r="C44" s="421"/>
      <c r="D44" s="299" t="s">
        <v>761</v>
      </c>
      <c r="E44" s="298" t="s">
        <v>760</v>
      </c>
      <c r="F44" s="296" t="s">
        <v>759</v>
      </c>
      <c r="G44" s="297">
        <v>2.988</v>
      </c>
      <c r="H44" s="296" t="s">
        <v>751</v>
      </c>
      <c r="I44" s="379" t="str">
        <f>IF(Z44="","",(IF(AA44-Z44&gt;0,CONCATENATE(TEXT(Z44,"#,##0"),"~",TEXT(AA44,"#,##0")),TEXT(Z44,"#,##0"))))</f>
        <v>2,240~2,270</v>
      </c>
      <c r="J44" s="619">
        <v>5</v>
      </c>
      <c r="K44" s="618">
        <v>13.7</v>
      </c>
      <c r="L44" s="617">
        <f>IF(K44&gt;0,1/K44*37.7*68.6,"")</f>
        <v>188.77518248175184</v>
      </c>
      <c r="M44" s="381">
        <f>IF(Z44="","",ROUNDUP(IF(Z44&gt;=2271,"7.4",IF(Z44&gt;=2101,"8.7",IF(Z44&gt;=1991,"9.4",IF(Z44&gt;=1871,"10.2",IF(Z44&gt;=1761,"11.1",IF(Z44&gt;=1651,"12.2",IF(Z44&gt;=1531,"13.2",IF(Z44&gt;=1421,"14.4",IF(Z44&gt;=1311,"15.8",IF(Z44&gt;=1196,"17.2",IF(Z44&gt;=1081,"18.7",IF(Z44&gt;=971,"20.5",IF(Z44&gt;=856,"20.8",IF(Z44&gt;=741,"21.0",IF(Z44&gt;=601,"21.8","22.5")))))))))))))))*1.1,1))</f>
        <v>9.6</v>
      </c>
      <c r="N44" s="616">
        <f>IF(Z44="","",ROUNDUP(IF(Z44&gt;=2271,"10.6",IF(Z44&gt;=2101,"11.9",IF(Z44&gt;=1991,"12.7",IF(Z44&gt;=1871,"13.5",IF(Z44&gt;=1761,"14.4",IF(Z44&gt;=1651,"15.4",IF(Z44&gt;=1531,"16.5",IF(Z44&gt;=1421,"17.6",IF(Z44&gt;=1311,"19.0",IF(Z44&gt;=1196,"20.3",IF(Z44&gt;=1081,"21.8",IF(Z44&gt;=971,"23.4",IF(Z44&gt;=856,"23.7",IF(Z44&gt;=741,"24.5","24.6"))))))))))))))*1.1,1))</f>
        <v>13.1</v>
      </c>
      <c r="O44" s="615" t="str">
        <f>IF(Z44="","",IF(AE44="",TEXT(AB44,"#,##0.0"),(IF(AB44-AE44&gt;0,CONCATENATE(TEXT(AE44,"#,##0.0"),"~",TEXT(AB44,"#,##0.0")),TEXT(AB44,"#,##0.0")))))</f>
        <v>17.6~18.0</v>
      </c>
      <c r="P44" s="297" t="s">
        <v>758</v>
      </c>
      <c r="Q44" s="296" t="s">
        <v>749</v>
      </c>
      <c r="R44" s="297" t="s">
        <v>175</v>
      </c>
      <c r="S44" s="299"/>
      <c r="T44" s="614"/>
      <c r="U44" s="613">
        <f>IF(K44="","",ROUNDDOWN(K44/M44*100,0))</f>
        <v>142</v>
      </c>
      <c r="V44" s="612">
        <f>IF(K44="","",ROUNDDOWN(K44/N44*100,0))</f>
        <v>104</v>
      </c>
      <c r="W44" s="612" t="str">
        <f>IF(Z44="","",IF(AF44="",IF(AC44&lt;55,"",AC44),IF(AF44-AC44&gt;0,CONCATENATE(AC44,"~",AF44),AC44)))</f>
        <v>76~77</v>
      </c>
      <c r="X44" s="611" t="str">
        <f>IF(AC44&lt;55,"",AD44)</f>
        <v>★2.5</v>
      </c>
      <c r="Z44" s="423">
        <v>2240</v>
      </c>
      <c r="AA44" s="423">
        <v>2270</v>
      </c>
      <c r="AB44" s="610">
        <f>IF(Z44="","",ROUNDUP(ROUND(IF(Z44&gt;=2759,9.5,IF(Z44&lt;2759,(-2.47/1000000*Z44*Z44)-(8.52/10000*Z44)+30.65)),1)*1.1,1))</f>
        <v>18</v>
      </c>
      <c r="AC44" s="165">
        <f>IF(K44="","",ROUNDDOWN(K44/AB44*100,0))</f>
        <v>76</v>
      </c>
      <c r="AD44" s="165" t="str">
        <f>IF(AC44="","",IF(AC44&gt;=125,"★7.5",IF(AC44&gt;=120,"★7.0",IF(AC44&gt;=115,"★6.5",IF(AC44&gt;=110,"★6.0",IF(AC44&gt;=105,"★5.5",IF(AC44&gt;=100,"★5.0",IF(AC44&gt;=95,"★4.5",IF(AC44&gt;=90,"★4.0",IF(AC44&gt;=85,"★3.5",IF(AC44&gt;=80,"★3.0",IF(AC44&gt;=75,"★2.5",IF(AC44&gt;=70,"★2.0",IF(AC44&gt;=65,"★1.5",IF(AC44&gt;=60,"★1.0",IF(AC44&gt;=55,"★0.5"," "))))))))))))))))</f>
        <v>★2.5</v>
      </c>
      <c r="AE44" s="610">
        <f>IF(AA44="","",ROUNDUP(ROUND(IF(AA44&gt;=2759,9.5,IF(AA44&lt;2759,(-2.47/1000000*AA44*AA44)-(8.52/10000*AA44)+30.65)),1)*1.1,1))</f>
        <v>17.600000000000001</v>
      </c>
      <c r="AF44" s="165">
        <f>IF(AE44="","",IF(K44="","",ROUNDDOWN(K44/AE44*100,0)))</f>
        <v>77</v>
      </c>
      <c r="AG44" s="165" t="str">
        <f>IF(AF44="","",IF(AF44&gt;=125,"★7.5",IF(AF44&gt;=120,"★7.0",IF(AF44&gt;=115,"★6.5",IF(AF44&gt;=110,"★6.0",IF(AF44&gt;=105,"★5.5",IF(AF44&gt;=100,"★5.0",IF(AF44&gt;=95,"★4.5",IF(AF44&gt;=90,"★4.0",IF(AF44&gt;=85,"★3.5",IF(AF44&gt;=80,"★3.0",IF(AF44&gt;=75,"★2.5",IF(AF44&gt;=70,"★2.0",IF(AF44&gt;=65,"★1.5",IF(AF44&gt;=60,"★1.0",IF(AF44&gt;=55,"★0.5"," "))))))))))))))))</f>
        <v>★2.5</v>
      </c>
    </row>
    <row r="45" spans="1:33" ht="24" customHeight="1">
      <c r="A45" s="393"/>
      <c r="B45" s="620"/>
      <c r="C45" s="425" t="s">
        <v>757</v>
      </c>
      <c r="D45" s="299" t="s">
        <v>756</v>
      </c>
      <c r="E45" s="298" t="s">
        <v>755</v>
      </c>
      <c r="F45" s="296">
        <v>654</v>
      </c>
      <c r="G45" s="297">
        <v>1.9490000000000001</v>
      </c>
      <c r="H45" s="296" t="s">
        <v>751</v>
      </c>
      <c r="I45" s="379" t="str">
        <f>IF(Z45="","",(IF(AA45-Z45&gt;0,CONCATENATE(TEXT(Z45,"#,##0"),"~",TEXT(AA45,"#,##0")),TEXT(Z45,"#,##0"))))</f>
        <v>2,510~2,540</v>
      </c>
      <c r="J45" s="619">
        <v>7</v>
      </c>
      <c r="K45" s="618">
        <v>12.9</v>
      </c>
      <c r="L45" s="617">
        <f>IF(K45&gt;0,1/K45*37.7*68.6,"")</f>
        <v>200.48217054263566</v>
      </c>
      <c r="M45" s="381">
        <f>IF(Z45="","",ROUNDUP(IF(Z45&gt;=2271,"7.4",IF(Z45&gt;=2101,"8.7",IF(Z45&gt;=1991,"9.4",IF(Z45&gt;=1871,"10.2",IF(Z45&gt;=1761,"11.1",IF(Z45&gt;=1651,"12.2",IF(Z45&gt;=1531,"13.2",IF(Z45&gt;=1421,"14.4",IF(Z45&gt;=1311,"15.8",IF(Z45&gt;=1196,"17.2",IF(Z45&gt;=1081,"18.7",IF(Z45&gt;=971,"20.5",IF(Z45&gt;=856,"20.8",IF(Z45&gt;=741,"21.0",IF(Z45&gt;=601,"21.8","22.5")))))))))))))))*1.1,1))</f>
        <v>8.1999999999999993</v>
      </c>
      <c r="N45" s="616">
        <f>IF(Z45="","",ROUNDUP(IF(Z45&gt;=2271,"10.6",IF(Z45&gt;=2101,"11.9",IF(Z45&gt;=1991,"12.7",IF(Z45&gt;=1871,"13.5",IF(Z45&gt;=1761,"14.4",IF(Z45&gt;=1651,"15.4",IF(Z45&gt;=1531,"16.5",IF(Z45&gt;=1421,"17.6",IF(Z45&gt;=1311,"19.0",IF(Z45&gt;=1196,"20.3",IF(Z45&gt;=1081,"21.8",IF(Z45&gt;=971,"23.4",IF(Z45&gt;=856,"23.7",IF(Z45&gt;=741,"24.5","24.6"))))))))))))))*1.1,1))</f>
        <v>11.7</v>
      </c>
      <c r="O45" s="615" t="str">
        <f>IF(Z45="","",IF(AE45="",TEXT(AB45,"#,##0.0"),(IF(AB45-AE45&gt;0,CONCATENATE(TEXT(AE45,"#,##0.0"),"~",TEXT(AB45,"#,##0.0")),TEXT(AB45,"#,##0.0")))))</f>
        <v>13.9~14.3</v>
      </c>
      <c r="P45" s="297" t="s">
        <v>750</v>
      </c>
      <c r="Q45" s="296" t="s">
        <v>749</v>
      </c>
      <c r="R45" s="297" t="s">
        <v>748</v>
      </c>
      <c r="S45" s="299"/>
      <c r="T45" s="614"/>
      <c r="U45" s="613">
        <f>IF(K45="","",ROUNDDOWN(K45/M45*100,0))</f>
        <v>157</v>
      </c>
      <c r="V45" s="612">
        <f>IF(K45="","",ROUNDDOWN(K45/N45*100,0))</f>
        <v>110</v>
      </c>
      <c r="W45" s="612" t="str">
        <f>IF(Z45="","",IF(AF45="",IF(AC45&lt;55,"",AC45),IF(AF45-AC45&gt;0,CONCATENATE(AC45,"~",AF45),AC45)))</f>
        <v>90~92</v>
      </c>
      <c r="X45" s="611" t="str">
        <f>IF(AC45&lt;55,"",AD45)</f>
        <v>★4.0</v>
      </c>
      <c r="Z45" s="423">
        <v>2510</v>
      </c>
      <c r="AA45" s="423">
        <v>2540</v>
      </c>
      <c r="AB45" s="610">
        <f>IF(Z45="","",ROUNDUP(ROUND(IF(Z45&gt;=2759,9.5,IF(Z45&lt;2759,(-2.47/1000000*Z45*Z45)-(8.52/10000*Z45)+30.65)),1)*1.1,1))</f>
        <v>14.3</v>
      </c>
      <c r="AC45" s="165">
        <f>IF(K45="","",ROUNDDOWN(K45/AB45*100,0))</f>
        <v>90</v>
      </c>
      <c r="AD45" s="165" t="str">
        <f>IF(AC45="","",IF(AC45&gt;=125,"★7.5",IF(AC45&gt;=120,"★7.0",IF(AC45&gt;=115,"★6.5",IF(AC45&gt;=110,"★6.0",IF(AC45&gt;=105,"★5.5",IF(AC45&gt;=100,"★5.0",IF(AC45&gt;=95,"★4.5",IF(AC45&gt;=90,"★4.0",IF(AC45&gt;=85,"★3.5",IF(AC45&gt;=80,"★3.0",IF(AC45&gt;=75,"★2.5",IF(AC45&gt;=70,"★2.0",IF(AC45&gt;=65,"★1.5",IF(AC45&gt;=60,"★1.0",IF(AC45&gt;=55,"★0.5"," "))))))))))))))))</f>
        <v>★4.0</v>
      </c>
      <c r="AE45" s="610">
        <f>IF(AA45="","",ROUNDUP(ROUND(IF(AA45&gt;=2759,9.5,IF(AA45&lt;2759,(-2.47/1000000*AA45*AA45)-(8.52/10000*AA45)+30.65)),1)*1.1,1))</f>
        <v>13.9</v>
      </c>
      <c r="AF45" s="165">
        <f>IF(AE45="","",IF(K45="","",ROUNDDOWN(K45/AE45*100,0)))</f>
        <v>92</v>
      </c>
      <c r="AG45" s="165" t="str">
        <f>IF(AF45="","",IF(AF45&gt;=125,"★7.5",IF(AF45&gt;=120,"★7.0",IF(AF45&gt;=115,"★6.5",IF(AF45&gt;=110,"★6.0",IF(AF45&gt;=105,"★5.5",IF(AF45&gt;=100,"★5.0",IF(AF45&gt;=95,"★4.5",IF(AF45&gt;=90,"★4.0",IF(AF45&gt;=85,"★3.5",IF(AF45&gt;=80,"★3.0",IF(AF45&gt;=75,"★2.5",IF(AF45&gt;=70,"★2.0",IF(AF45&gt;=65,"★1.5",IF(AF45&gt;=60,"★1.0",IF(AF45&gt;=55,"★0.5"," "))))))))))))))))</f>
        <v>★4.0</v>
      </c>
    </row>
    <row r="46" spans="1:33" ht="24" customHeight="1">
      <c r="A46" s="393"/>
      <c r="B46" s="620"/>
      <c r="C46" s="421"/>
      <c r="D46" s="299" t="s">
        <v>753</v>
      </c>
      <c r="E46" s="298" t="s">
        <v>754</v>
      </c>
      <c r="F46" s="296">
        <v>654</v>
      </c>
      <c r="G46" s="297">
        <v>1.9490000000000001</v>
      </c>
      <c r="H46" s="296" t="s">
        <v>751</v>
      </c>
      <c r="I46" s="379" t="str">
        <f>IF(Z46="","",(IF(AA46-Z46&gt;0,CONCATENATE(TEXT(Z46,"#,##0"),"~",TEXT(AA46,"#,##0")),TEXT(Z46,"#,##0"))))</f>
        <v>2,460</v>
      </c>
      <c r="J46" s="619">
        <v>7</v>
      </c>
      <c r="K46" s="618">
        <v>12.9</v>
      </c>
      <c r="L46" s="617">
        <f>IF(K46&gt;0,1/K46*37.7*68.6,"")</f>
        <v>200.48217054263566</v>
      </c>
      <c r="M46" s="381">
        <f>IF(Z46="","",ROUNDUP(IF(Z46&gt;=2271,"7.4",IF(Z46&gt;=2101,"8.7",IF(Z46&gt;=1991,"9.4",IF(Z46&gt;=1871,"10.2",IF(Z46&gt;=1761,"11.1",IF(Z46&gt;=1651,"12.2",IF(Z46&gt;=1531,"13.2",IF(Z46&gt;=1421,"14.4",IF(Z46&gt;=1311,"15.8",IF(Z46&gt;=1196,"17.2",IF(Z46&gt;=1081,"18.7",IF(Z46&gt;=971,"20.5",IF(Z46&gt;=856,"20.8",IF(Z46&gt;=741,"21.0",IF(Z46&gt;=601,"21.8","22.5")))))))))))))))*1.1,1))</f>
        <v>8.1999999999999993</v>
      </c>
      <c r="N46" s="616">
        <f>IF(Z46="","",ROUNDUP(IF(Z46&gt;=2271,"10.6",IF(Z46&gt;=2101,"11.9",IF(Z46&gt;=1991,"12.7",IF(Z46&gt;=1871,"13.5",IF(Z46&gt;=1761,"14.4",IF(Z46&gt;=1651,"15.4",IF(Z46&gt;=1531,"16.5",IF(Z46&gt;=1421,"17.6",IF(Z46&gt;=1311,"19.0",IF(Z46&gt;=1196,"20.3",IF(Z46&gt;=1081,"21.8",IF(Z46&gt;=971,"23.4",IF(Z46&gt;=856,"23.7",IF(Z46&gt;=741,"24.5","24.6"))))))))))))))*1.1,1))</f>
        <v>11.7</v>
      </c>
      <c r="O46" s="615" t="str">
        <f>IF(Z46="","",IF(AE46="",TEXT(AB46,"#,##0.0"),(IF(AB46-AE46&gt;0,CONCATENATE(TEXT(AE46,"#,##0.0"),"~",TEXT(AB46,"#,##0.0")),TEXT(AB46,"#,##0.0")))))</f>
        <v>15.0</v>
      </c>
      <c r="P46" s="297" t="s">
        <v>750</v>
      </c>
      <c r="Q46" s="296" t="s">
        <v>749</v>
      </c>
      <c r="R46" s="297" t="s">
        <v>748</v>
      </c>
      <c r="S46" s="299"/>
      <c r="T46" s="614"/>
      <c r="U46" s="613">
        <f>IF(K46="","",ROUNDDOWN(K46/M46*100,0))</f>
        <v>157</v>
      </c>
      <c r="V46" s="612">
        <f>IF(K46="","",ROUNDDOWN(K46/N46*100,0))</f>
        <v>110</v>
      </c>
      <c r="W46" s="612">
        <f>IF(Z46="","",IF(AF46="",IF(AC46&lt;55,"",AC46),IF(AF46-AC46&gt;0,CONCATENATE(AC46,"~",AF46),AC46)))</f>
        <v>86</v>
      </c>
      <c r="X46" s="611" t="str">
        <f>IF(AC46&lt;55,"",AD46)</f>
        <v>★3.5</v>
      </c>
      <c r="Z46" s="423">
        <v>2460</v>
      </c>
      <c r="AA46" s="423">
        <v>2460</v>
      </c>
      <c r="AB46" s="610">
        <f>IF(Z46="","",ROUNDUP(ROUND(IF(Z46&gt;=2759,9.5,IF(Z46&lt;2759,(-2.47/1000000*Z46*Z46)-(8.52/10000*Z46)+30.65)),1)*1.1,1))</f>
        <v>15</v>
      </c>
      <c r="AC46" s="165">
        <f>IF(K46="","",ROUNDDOWN(K46/AB46*100,0))</f>
        <v>86</v>
      </c>
      <c r="AD46" s="165" t="str">
        <f>IF(AC46="","",IF(AC46&gt;=125,"★7.5",IF(AC46&gt;=120,"★7.0",IF(AC46&gt;=115,"★6.5",IF(AC46&gt;=110,"★6.0",IF(AC46&gt;=105,"★5.5",IF(AC46&gt;=100,"★5.0",IF(AC46&gt;=95,"★4.5",IF(AC46&gt;=90,"★4.0",IF(AC46&gt;=85,"★3.5",IF(AC46&gt;=80,"★3.0",IF(AC46&gt;=75,"★2.5",IF(AC46&gt;=70,"★2.0",IF(AC46&gt;=65,"★1.5",IF(AC46&gt;=60,"★1.0",IF(AC46&gt;=55,"★0.5"," "))))))))))))))))</f>
        <v>★3.5</v>
      </c>
      <c r="AE46" s="610">
        <f>IF(AA46="","",ROUNDUP(ROUND(IF(AA46&gt;=2759,9.5,IF(AA46&lt;2759,(-2.47/1000000*AA46*AA46)-(8.52/10000*AA46)+30.65)),1)*1.1,1))</f>
        <v>15</v>
      </c>
      <c r="AF46" s="165">
        <f>IF(AE46="","",IF(K46="","",ROUNDDOWN(K46/AE46*100,0)))</f>
        <v>86</v>
      </c>
      <c r="AG46" s="165" t="str">
        <f>IF(AF46="","",IF(AF46&gt;=125,"★7.5",IF(AF46&gt;=120,"★7.0",IF(AF46&gt;=115,"★6.5",IF(AF46&gt;=110,"★6.0",IF(AF46&gt;=105,"★5.5",IF(AF46&gt;=100,"★5.0",IF(AF46&gt;=95,"★4.5",IF(AF46&gt;=90,"★4.0",IF(AF46&gt;=85,"★3.5",IF(AF46&gt;=80,"★3.0",IF(AF46&gt;=75,"★2.5",IF(AF46&gt;=70,"★2.0",IF(AF46&gt;=65,"★1.5",IF(AF46&gt;=60,"★1.0",IF(AF46&gt;=55,"★0.5"," "))))))))))))))))</f>
        <v>★3.5</v>
      </c>
    </row>
    <row r="47" spans="1:33" ht="24" customHeight="1">
      <c r="A47" s="389"/>
      <c r="B47" s="388"/>
      <c r="C47" s="424"/>
      <c r="D47" s="299" t="s">
        <v>753</v>
      </c>
      <c r="E47" s="298" t="s">
        <v>752</v>
      </c>
      <c r="F47" s="296">
        <v>654</v>
      </c>
      <c r="G47" s="297">
        <v>1.9490000000000001</v>
      </c>
      <c r="H47" s="296" t="s">
        <v>751</v>
      </c>
      <c r="I47" s="379" t="str">
        <f>IF(Z47="","",(IF(AA47-Z47&gt;0,CONCATENATE(TEXT(Z47,"#,##0"),"~",TEXT(AA47,"#,##0")),TEXT(Z47,"#,##0"))))</f>
        <v>2,520~2,550</v>
      </c>
      <c r="J47" s="619">
        <v>7</v>
      </c>
      <c r="K47" s="618">
        <v>12.9</v>
      </c>
      <c r="L47" s="617">
        <f>IF(K47&gt;0,1/K47*37.7*68.6,"")</f>
        <v>200.48217054263566</v>
      </c>
      <c r="M47" s="381">
        <f>IF(Z47="","",ROUNDUP(IF(Z47&gt;=2271,"7.4",IF(Z47&gt;=2101,"8.7",IF(Z47&gt;=1991,"9.4",IF(Z47&gt;=1871,"10.2",IF(Z47&gt;=1761,"11.1",IF(Z47&gt;=1651,"12.2",IF(Z47&gt;=1531,"13.2",IF(Z47&gt;=1421,"14.4",IF(Z47&gt;=1311,"15.8",IF(Z47&gt;=1196,"17.2",IF(Z47&gt;=1081,"18.7",IF(Z47&gt;=971,"20.5",IF(Z47&gt;=856,"20.8",IF(Z47&gt;=741,"21.0",IF(Z47&gt;=601,"21.8","22.5")))))))))))))))*1.1,1))</f>
        <v>8.1999999999999993</v>
      </c>
      <c r="N47" s="616">
        <f>IF(Z47="","",ROUNDUP(IF(Z47&gt;=2271,"10.6",IF(Z47&gt;=2101,"11.9",IF(Z47&gt;=1991,"12.7",IF(Z47&gt;=1871,"13.5",IF(Z47&gt;=1761,"14.4",IF(Z47&gt;=1651,"15.4",IF(Z47&gt;=1531,"16.5",IF(Z47&gt;=1421,"17.6",IF(Z47&gt;=1311,"19.0",IF(Z47&gt;=1196,"20.3",IF(Z47&gt;=1081,"21.8",IF(Z47&gt;=971,"23.4",IF(Z47&gt;=856,"23.7",IF(Z47&gt;=741,"24.5","24.6"))))))))))))))*1.1,1))</f>
        <v>11.7</v>
      </c>
      <c r="O47" s="615" t="str">
        <f>IF(Z47="","",IF(AE47="",TEXT(AB47,"#,##0.0"),(IF(AB47-AE47&gt;0,CONCATENATE(TEXT(AE47,"#,##0.0"),"~",TEXT(AB47,"#,##0.0")),TEXT(AB47,"#,##0.0")))))</f>
        <v>13.7~14.1</v>
      </c>
      <c r="P47" s="297" t="s">
        <v>750</v>
      </c>
      <c r="Q47" s="296" t="s">
        <v>749</v>
      </c>
      <c r="R47" s="297" t="s">
        <v>748</v>
      </c>
      <c r="S47" s="299"/>
      <c r="T47" s="614"/>
      <c r="U47" s="613">
        <f>IF(K47="","",ROUNDDOWN(K47/M47*100,0))</f>
        <v>157</v>
      </c>
      <c r="V47" s="612">
        <f>IF(K47="","",ROUNDDOWN(K47/N47*100,0))</f>
        <v>110</v>
      </c>
      <c r="W47" s="612" t="str">
        <f>IF(Z47="","",IF(AF47="",IF(AC47&lt;55,"",AC47),IF(AF47-AC47&gt;0,CONCATENATE(AC47,"~",AF47),AC47)))</f>
        <v>91~94</v>
      </c>
      <c r="X47" s="611" t="str">
        <f>IF(AC47&lt;55,"",AD47)</f>
        <v>★4.0</v>
      </c>
      <c r="Z47" s="167">
        <v>2520</v>
      </c>
      <c r="AA47" s="167">
        <v>2550</v>
      </c>
      <c r="AB47" s="610">
        <f>IF(Z47="","",ROUNDUP(ROUND(IF(Z47&gt;=2759,9.5,IF(Z47&lt;2759,(-2.47/1000000*Z47*Z47)-(8.52/10000*Z47)+30.65)),1)*1.1,1))</f>
        <v>14.1</v>
      </c>
      <c r="AC47" s="165">
        <f>IF(K47="","",ROUNDDOWN(K47/AB47*100,0))</f>
        <v>91</v>
      </c>
      <c r="AD47" s="165" t="str">
        <f>IF(AC47="","",IF(AC47&gt;=125,"★7.5",IF(AC47&gt;=120,"★7.0",IF(AC47&gt;=115,"★6.5",IF(AC47&gt;=110,"★6.0",IF(AC47&gt;=105,"★5.5",IF(AC47&gt;=100,"★5.0",IF(AC47&gt;=95,"★4.5",IF(AC47&gt;=90,"★4.0",IF(AC47&gt;=85,"★3.5",IF(AC47&gt;=80,"★3.0",IF(AC47&gt;=75,"★2.5",IF(AC47&gt;=70,"★2.0",IF(AC47&gt;=65,"★1.5",IF(AC47&gt;=60,"★1.0",IF(AC47&gt;=55,"★0.5"," "))))))))))))))))</f>
        <v>★4.0</v>
      </c>
      <c r="AE47" s="610">
        <f>IF(AA47="","",ROUNDUP(ROUND(IF(AA47&gt;=2759,9.5,IF(AA47&lt;2759,(-2.47/1000000*AA47*AA47)-(8.52/10000*AA47)+30.65)),1)*1.1,1))</f>
        <v>13.7</v>
      </c>
      <c r="AF47" s="165">
        <f>IF(AE47="","",IF(K47="","",ROUNDDOWN(K47/AE47*100,0)))</f>
        <v>94</v>
      </c>
      <c r="AG47" s="165" t="str">
        <f>IF(AF47="","",IF(AF47&gt;=125,"★7.5",IF(AF47&gt;=120,"★7.0",IF(AF47&gt;=115,"★6.5",IF(AF47&gt;=110,"★6.0",IF(AF47&gt;=105,"★5.5",IF(AF47&gt;=100,"★5.0",IF(AF47&gt;=95,"★4.5",IF(AF47&gt;=90,"★4.0",IF(AF47&gt;=85,"★3.5",IF(AF47&gt;=80,"★3.0",IF(AF47&gt;=75,"★2.5",IF(AF47&gt;=70,"★2.0",IF(AF47&gt;=65,"★1.5",IF(AF47&gt;=60,"★1.0",IF(AF47&gt;=55,"★0.5"," "))))))))))))))))</f>
        <v>★4.0</v>
      </c>
    </row>
    <row r="48" spans="1:33">
      <c r="E48" s="160"/>
      <c r="J48" s="164"/>
      <c r="M48" s="163"/>
    </row>
    <row r="49" spans="2:5">
      <c r="B49" s="160" t="s">
        <v>85</v>
      </c>
      <c r="E49" s="160"/>
    </row>
    <row r="50" spans="2:5">
      <c r="B50" s="160" t="s">
        <v>84</v>
      </c>
      <c r="E50" s="160"/>
    </row>
    <row r="51" spans="2:5">
      <c r="B51" s="160" t="s">
        <v>83</v>
      </c>
      <c r="E51" s="160"/>
    </row>
    <row r="52" spans="2:5">
      <c r="B52" s="160" t="s">
        <v>82</v>
      </c>
      <c r="E52" s="160"/>
    </row>
    <row r="53" spans="2:5">
      <c r="B53" s="160" t="s">
        <v>81</v>
      </c>
      <c r="E53" s="160"/>
    </row>
    <row r="54" spans="2:5">
      <c r="B54" s="160" t="s">
        <v>80</v>
      </c>
      <c r="E54" s="160"/>
    </row>
    <row r="55" spans="2:5">
      <c r="B55" s="160" t="s">
        <v>79</v>
      </c>
      <c r="E55" s="160"/>
    </row>
    <row r="56" spans="2:5">
      <c r="B56" s="160" t="s">
        <v>78</v>
      </c>
      <c r="E56" s="160"/>
    </row>
    <row r="57" spans="2:5">
      <c r="B57" s="160" t="s">
        <v>77</v>
      </c>
      <c r="E57" s="160"/>
    </row>
    <row r="58" spans="2:5">
      <c r="C58" s="160" t="s">
        <v>76</v>
      </c>
      <c r="E58" s="160"/>
    </row>
    <row r="89" ht="33.6" customHeight="1"/>
    <row r="102" spans="5:5">
      <c r="E102" s="162"/>
    </row>
  </sheetData>
  <sheetProtection selectLockedCells="1"/>
  <mergeCells count="40">
    <mergeCell ref="W5:W8"/>
    <mergeCell ref="X5:X8"/>
    <mergeCell ref="S6:S8"/>
    <mergeCell ref="T6:T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L5:L8"/>
    <mergeCell ref="V4:V8"/>
    <mergeCell ref="Q4:S5"/>
    <mergeCell ref="T4:T5"/>
    <mergeCell ref="U4:U8"/>
    <mergeCell ref="R6:R8"/>
    <mergeCell ref="K4:O4"/>
    <mergeCell ref="P4:P8"/>
    <mergeCell ref="W4:X4"/>
    <mergeCell ref="D6:D8"/>
    <mergeCell ref="E6:E8"/>
    <mergeCell ref="F6:F8"/>
    <mergeCell ref="G6:G8"/>
    <mergeCell ref="Q6:Q8"/>
    <mergeCell ref="M5:M8"/>
    <mergeCell ref="N5:N8"/>
    <mergeCell ref="O5:O8"/>
    <mergeCell ref="K5:K8"/>
    <mergeCell ref="AF4:AF8"/>
    <mergeCell ref="AD4:AD8"/>
    <mergeCell ref="AG4:AG8"/>
    <mergeCell ref="Z4:Z8"/>
    <mergeCell ref="AB4:AB8"/>
    <mergeCell ref="AC4:AC8"/>
    <mergeCell ref="AA4:AA8"/>
    <mergeCell ref="AE4:AE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30CA-9595-4C8F-8E77-93BDE7EB196A}">
  <sheetPr>
    <tabColor indexed="13"/>
    <pageSetUpPr fitToPage="1"/>
  </sheetPr>
  <dimension ref="A1:AG104"/>
  <sheetViews>
    <sheetView view="pageBreakPreview" topLeftCell="A10" zoomScaleNormal="100" zoomScaleSheetLayoutView="100" workbookViewId="0">
      <selection activeCell="E19" sqref="E19"/>
    </sheetView>
  </sheetViews>
  <sheetFormatPr defaultRowHeight="11.25"/>
  <cols>
    <col min="1" max="1" width="12.5" style="160" customWidth="1"/>
    <col min="2" max="2" width="2.25" style="160" customWidth="1"/>
    <col min="3" max="3" width="7" style="160" customWidth="1"/>
    <col min="4" max="4" width="11.25" style="160" bestFit="1" customWidth="1"/>
    <col min="5" max="5" width="16.375" style="161" bestFit="1" customWidth="1"/>
    <col min="6" max="6" width="13.125" style="160" customWidth="1"/>
    <col min="7" max="7" width="7.375" style="160" customWidth="1"/>
    <col min="8" max="8" width="12.125" style="160" bestFit="1" customWidth="1"/>
    <col min="9" max="9" width="10.5" style="160" bestFit="1" customWidth="1"/>
    <col min="10" max="10" width="7" style="160" bestFit="1" customWidth="1"/>
    <col min="11" max="11" width="6.375" style="160" bestFit="1" customWidth="1"/>
    <col min="12" max="12" width="8.75" style="160" bestFit="1" customWidth="1"/>
    <col min="13" max="14" width="8.5" style="160" bestFit="1" customWidth="1"/>
    <col min="15" max="15" width="8.625" style="160" customWidth="1"/>
    <col min="16" max="16" width="14.625" style="160" customWidth="1"/>
    <col min="17" max="17" width="13.5" style="160" customWidth="1"/>
    <col min="18" max="18" width="6" style="160" customWidth="1"/>
    <col min="19" max="19" width="17.25" style="160" customWidth="1"/>
    <col min="20" max="20" width="11" style="160" bestFit="1" customWidth="1"/>
    <col min="21" max="22" width="8.25" style="160" bestFit="1" customWidth="1"/>
    <col min="23" max="25" width="9" style="160"/>
    <col min="26" max="26" width="10.625" style="160" customWidth="1"/>
    <col min="27" max="27" width="10.5" style="160" bestFit="1" customWidth="1"/>
    <col min="28" max="28" width="8.875" style="160" bestFit="1" customWidth="1"/>
    <col min="29" max="29" width="8" style="160" bestFit="1" customWidth="1"/>
    <col min="30" max="30" width="8.375" style="160" bestFit="1" customWidth="1"/>
    <col min="31" max="31" width="8.875" style="160" bestFit="1" customWidth="1"/>
    <col min="32" max="32" width="8" style="160" bestFit="1" customWidth="1"/>
    <col min="33" max="33" width="9.125" style="160" bestFit="1" customWidth="1"/>
    <col min="34" max="256" width="9" style="160"/>
    <col min="257" max="257" width="15.875" style="160" customWidth="1"/>
    <col min="258" max="258" width="3.875" style="160" bestFit="1" customWidth="1"/>
    <col min="259" max="259" width="38.25" style="160" customWidth="1"/>
    <col min="260" max="260" width="13.875" style="160" bestFit="1" customWidth="1"/>
    <col min="261" max="261" width="16.25" style="160" customWidth="1"/>
    <col min="262" max="262" width="13.125" style="160" customWidth="1"/>
    <col min="263" max="263" width="7.375" style="160" customWidth="1"/>
    <col min="264" max="264" width="12.125" style="160" bestFit="1" customWidth="1"/>
    <col min="265" max="265" width="10.5" style="160" bestFit="1" customWidth="1"/>
    <col min="266" max="266" width="7" style="160" bestFit="1" customWidth="1"/>
    <col min="267" max="267" width="5.875" style="160" bestFit="1" customWidth="1"/>
    <col min="268" max="268" width="8.75" style="160" bestFit="1" customWidth="1"/>
    <col min="269" max="270" width="8.5" style="160" bestFit="1" customWidth="1"/>
    <col min="271" max="271" width="8.625" style="160" customWidth="1"/>
    <col min="272" max="272" width="14.375" style="160" bestFit="1" customWidth="1"/>
    <col min="273" max="273" width="13.5" style="160" customWidth="1"/>
    <col min="274" max="274" width="6" style="160" customWidth="1"/>
    <col min="275" max="275" width="17.25" style="160" customWidth="1"/>
    <col min="276" max="276" width="11" style="160" bestFit="1" customWidth="1"/>
    <col min="277" max="278" width="8.25" style="160" bestFit="1" customWidth="1"/>
    <col min="279" max="512" width="9" style="160"/>
    <col min="513" max="513" width="15.875" style="160" customWidth="1"/>
    <col min="514" max="514" width="3.875" style="160" bestFit="1" customWidth="1"/>
    <col min="515" max="515" width="38.25" style="160" customWidth="1"/>
    <col min="516" max="516" width="13.875" style="160" bestFit="1" customWidth="1"/>
    <col min="517" max="517" width="16.25" style="160" customWidth="1"/>
    <col min="518" max="518" width="13.125" style="160" customWidth="1"/>
    <col min="519" max="519" width="7.375" style="160" customWidth="1"/>
    <col min="520" max="520" width="12.125" style="160" bestFit="1" customWidth="1"/>
    <col min="521" max="521" width="10.5" style="160" bestFit="1" customWidth="1"/>
    <col min="522" max="522" width="7" style="160" bestFit="1" customWidth="1"/>
    <col min="523" max="523" width="5.875" style="160" bestFit="1" customWidth="1"/>
    <col min="524" max="524" width="8.75" style="160" bestFit="1" customWidth="1"/>
    <col min="525" max="526" width="8.5" style="160" bestFit="1" customWidth="1"/>
    <col min="527" max="527" width="8.625" style="160" customWidth="1"/>
    <col min="528" max="528" width="14.375" style="160" bestFit="1" customWidth="1"/>
    <col min="529" max="529" width="13.5" style="160" customWidth="1"/>
    <col min="530" max="530" width="6" style="160" customWidth="1"/>
    <col min="531" max="531" width="17.25" style="160" customWidth="1"/>
    <col min="532" max="532" width="11" style="160" bestFit="1" customWidth="1"/>
    <col min="533" max="534" width="8.25" style="160" bestFit="1" customWidth="1"/>
    <col min="535" max="768" width="9" style="160"/>
    <col min="769" max="769" width="15.875" style="160" customWidth="1"/>
    <col min="770" max="770" width="3.875" style="160" bestFit="1" customWidth="1"/>
    <col min="771" max="771" width="38.25" style="160" customWidth="1"/>
    <col min="772" max="772" width="13.875" style="160" bestFit="1" customWidth="1"/>
    <col min="773" max="773" width="16.25" style="160" customWidth="1"/>
    <col min="774" max="774" width="13.125" style="160" customWidth="1"/>
    <col min="775" max="775" width="7.375" style="160" customWidth="1"/>
    <col min="776" max="776" width="12.125" style="160" bestFit="1" customWidth="1"/>
    <col min="777" max="777" width="10.5" style="160" bestFit="1" customWidth="1"/>
    <col min="778" max="778" width="7" style="160" bestFit="1" customWidth="1"/>
    <col min="779" max="779" width="5.875" style="160" bestFit="1" customWidth="1"/>
    <col min="780" max="780" width="8.75" style="160" bestFit="1" customWidth="1"/>
    <col min="781" max="782" width="8.5" style="160" bestFit="1" customWidth="1"/>
    <col min="783" max="783" width="8.625" style="160" customWidth="1"/>
    <col min="784" max="784" width="14.375" style="160" bestFit="1" customWidth="1"/>
    <col min="785" max="785" width="13.5" style="160" customWidth="1"/>
    <col min="786" max="786" width="6" style="160" customWidth="1"/>
    <col min="787" max="787" width="17.25" style="160" customWidth="1"/>
    <col min="788" max="788" width="11" style="160" bestFit="1" customWidth="1"/>
    <col min="789" max="790" width="8.25" style="160" bestFit="1" customWidth="1"/>
    <col min="791" max="1024" width="9" style="160"/>
    <col min="1025" max="1025" width="15.875" style="160" customWidth="1"/>
    <col min="1026" max="1026" width="3.875" style="160" bestFit="1" customWidth="1"/>
    <col min="1027" max="1027" width="38.25" style="160" customWidth="1"/>
    <col min="1028" max="1028" width="13.875" style="160" bestFit="1" customWidth="1"/>
    <col min="1029" max="1029" width="16.25" style="160" customWidth="1"/>
    <col min="1030" max="1030" width="13.125" style="160" customWidth="1"/>
    <col min="1031" max="1031" width="7.375" style="160" customWidth="1"/>
    <col min="1032" max="1032" width="12.125" style="160" bestFit="1" customWidth="1"/>
    <col min="1033" max="1033" width="10.5" style="160" bestFit="1" customWidth="1"/>
    <col min="1034" max="1034" width="7" style="160" bestFit="1" customWidth="1"/>
    <col min="1035" max="1035" width="5.875" style="160" bestFit="1" customWidth="1"/>
    <col min="1036" max="1036" width="8.75" style="160" bestFit="1" customWidth="1"/>
    <col min="1037" max="1038" width="8.5" style="160" bestFit="1" customWidth="1"/>
    <col min="1039" max="1039" width="8.625" style="160" customWidth="1"/>
    <col min="1040" max="1040" width="14.375" style="160" bestFit="1" customWidth="1"/>
    <col min="1041" max="1041" width="13.5" style="160" customWidth="1"/>
    <col min="1042" max="1042" width="6" style="160" customWidth="1"/>
    <col min="1043" max="1043" width="17.25" style="160" customWidth="1"/>
    <col min="1044" max="1044" width="11" style="160" bestFit="1" customWidth="1"/>
    <col min="1045" max="1046" width="8.25" style="160" bestFit="1" customWidth="1"/>
    <col min="1047" max="1280" width="9" style="160"/>
    <col min="1281" max="1281" width="15.875" style="160" customWidth="1"/>
    <col min="1282" max="1282" width="3.875" style="160" bestFit="1" customWidth="1"/>
    <col min="1283" max="1283" width="38.25" style="160" customWidth="1"/>
    <col min="1284" max="1284" width="13.875" style="160" bestFit="1" customWidth="1"/>
    <col min="1285" max="1285" width="16.25" style="160" customWidth="1"/>
    <col min="1286" max="1286" width="13.125" style="160" customWidth="1"/>
    <col min="1287" max="1287" width="7.375" style="160" customWidth="1"/>
    <col min="1288" max="1288" width="12.125" style="160" bestFit="1" customWidth="1"/>
    <col min="1289" max="1289" width="10.5" style="160" bestFit="1" customWidth="1"/>
    <col min="1290" max="1290" width="7" style="160" bestFit="1" customWidth="1"/>
    <col min="1291" max="1291" width="5.875" style="160" bestFit="1" customWidth="1"/>
    <col min="1292" max="1292" width="8.75" style="160" bestFit="1" customWidth="1"/>
    <col min="1293" max="1294" width="8.5" style="160" bestFit="1" customWidth="1"/>
    <col min="1295" max="1295" width="8.625" style="160" customWidth="1"/>
    <col min="1296" max="1296" width="14.375" style="160" bestFit="1" customWidth="1"/>
    <col min="1297" max="1297" width="13.5" style="160" customWidth="1"/>
    <col min="1298" max="1298" width="6" style="160" customWidth="1"/>
    <col min="1299" max="1299" width="17.25" style="160" customWidth="1"/>
    <col min="1300" max="1300" width="11" style="160" bestFit="1" customWidth="1"/>
    <col min="1301" max="1302" width="8.25" style="160" bestFit="1" customWidth="1"/>
    <col min="1303" max="1536" width="9" style="160"/>
    <col min="1537" max="1537" width="15.875" style="160" customWidth="1"/>
    <col min="1538" max="1538" width="3.875" style="160" bestFit="1" customWidth="1"/>
    <col min="1539" max="1539" width="38.25" style="160" customWidth="1"/>
    <col min="1540" max="1540" width="13.875" style="160" bestFit="1" customWidth="1"/>
    <col min="1541" max="1541" width="16.25" style="160" customWidth="1"/>
    <col min="1542" max="1542" width="13.125" style="160" customWidth="1"/>
    <col min="1543" max="1543" width="7.375" style="160" customWidth="1"/>
    <col min="1544" max="1544" width="12.125" style="160" bestFit="1" customWidth="1"/>
    <col min="1545" max="1545" width="10.5" style="160" bestFit="1" customWidth="1"/>
    <col min="1546" max="1546" width="7" style="160" bestFit="1" customWidth="1"/>
    <col min="1547" max="1547" width="5.875" style="160" bestFit="1" customWidth="1"/>
    <col min="1548" max="1548" width="8.75" style="160" bestFit="1" customWidth="1"/>
    <col min="1549" max="1550" width="8.5" style="160" bestFit="1" customWidth="1"/>
    <col min="1551" max="1551" width="8.625" style="160" customWidth="1"/>
    <col min="1552" max="1552" width="14.375" style="160" bestFit="1" customWidth="1"/>
    <col min="1553" max="1553" width="13.5" style="160" customWidth="1"/>
    <col min="1554" max="1554" width="6" style="160" customWidth="1"/>
    <col min="1555" max="1555" width="17.25" style="160" customWidth="1"/>
    <col min="1556" max="1556" width="11" style="160" bestFit="1" customWidth="1"/>
    <col min="1557" max="1558" width="8.25" style="160" bestFit="1" customWidth="1"/>
    <col min="1559" max="1792" width="9" style="160"/>
    <col min="1793" max="1793" width="15.875" style="160" customWidth="1"/>
    <col min="1794" max="1794" width="3.875" style="160" bestFit="1" customWidth="1"/>
    <col min="1795" max="1795" width="38.25" style="160" customWidth="1"/>
    <col min="1796" max="1796" width="13.875" style="160" bestFit="1" customWidth="1"/>
    <col min="1797" max="1797" width="16.25" style="160" customWidth="1"/>
    <col min="1798" max="1798" width="13.125" style="160" customWidth="1"/>
    <col min="1799" max="1799" width="7.375" style="160" customWidth="1"/>
    <col min="1800" max="1800" width="12.125" style="160" bestFit="1" customWidth="1"/>
    <col min="1801" max="1801" width="10.5" style="160" bestFit="1" customWidth="1"/>
    <col min="1802" max="1802" width="7" style="160" bestFit="1" customWidth="1"/>
    <col min="1803" max="1803" width="5.875" style="160" bestFit="1" customWidth="1"/>
    <col min="1804" max="1804" width="8.75" style="160" bestFit="1" customWidth="1"/>
    <col min="1805" max="1806" width="8.5" style="160" bestFit="1" customWidth="1"/>
    <col min="1807" max="1807" width="8.625" style="160" customWidth="1"/>
    <col min="1808" max="1808" width="14.375" style="160" bestFit="1" customWidth="1"/>
    <col min="1809" max="1809" width="13.5" style="160" customWidth="1"/>
    <col min="1810" max="1810" width="6" style="160" customWidth="1"/>
    <col min="1811" max="1811" width="17.25" style="160" customWidth="1"/>
    <col min="1812" max="1812" width="11" style="160" bestFit="1" customWidth="1"/>
    <col min="1813" max="1814" width="8.25" style="160" bestFit="1" customWidth="1"/>
    <col min="1815" max="2048" width="9" style="160"/>
    <col min="2049" max="2049" width="15.875" style="160" customWidth="1"/>
    <col min="2050" max="2050" width="3.875" style="160" bestFit="1" customWidth="1"/>
    <col min="2051" max="2051" width="38.25" style="160" customWidth="1"/>
    <col min="2052" max="2052" width="13.875" style="160" bestFit="1" customWidth="1"/>
    <col min="2053" max="2053" width="16.25" style="160" customWidth="1"/>
    <col min="2054" max="2054" width="13.125" style="160" customWidth="1"/>
    <col min="2055" max="2055" width="7.375" style="160" customWidth="1"/>
    <col min="2056" max="2056" width="12.125" style="160" bestFit="1" customWidth="1"/>
    <col min="2057" max="2057" width="10.5" style="160" bestFit="1" customWidth="1"/>
    <col min="2058" max="2058" width="7" style="160" bestFit="1" customWidth="1"/>
    <col min="2059" max="2059" width="5.875" style="160" bestFit="1" customWidth="1"/>
    <col min="2060" max="2060" width="8.75" style="160" bestFit="1" customWidth="1"/>
    <col min="2061" max="2062" width="8.5" style="160" bestFit="1" customWidth="1"/>
    <col min="2063" max="2063" width="8.625" style="160" customWidth="1"/>
    <col min="2064" max="2064" width="14.375" style="160" bestFit="1" customWidth="1"/>
    <col min="2065" max="2065" width="13.5" style="160" customWidth="1"/>
    <col min="2066" max="2066" width="6" style="160" customWidth="1"/>
    <col min="2067" max="2067" width="17.25" style="160" customWidth="1"/>
    <col min="2068" max="2068" width="11" style="160" bestFit="1" customWidth="1"/>
    <col min="2069" max="2070" width="8.25" style="160" bestFit="1" customWidth="1"/>
    <col min="2071" max="2304" width="9" style="160"/>
    <col min="2305" max="2305" width="15.875" style="160" customWidth="1"/>
    <col min="2306" max="2306" width="3.875" style="160" bestFit="1" customWidth="1"/>
    <col min="2307" max="2307" width="38.25" style="160" customWidth="1"/>
    <col min="2308" max="2308" width="13.875" style="160" bestFit="1" customWidth="1"/>
    <col min="2309" max="2309" width="16.25" style="160" customWidth="1"/>
    <col min="2310" max="2310" width="13.125" style="160" customWidth="1"/>
    <col min="2311" max="2311" width="7.375" style="160" customWidth="1"/>
    <col min="2312" max="2312" width="12.125" style="160" bestFit="1" customWidth="1"/>
    <col min="2313" max="2313" width="10.5" style="160" bestFit="1" customWidth="1"/>
    <col min="2314" max="2314" width="7" style="160" bestFit="1" customWidth="1"/>
    <col min="2315" max="2315" width="5.875" style="160" bestFit="1" customWidth="1"/>
    <col min="2316" max="2316" width="8.75" style="160" bestFit="1" customWidth="1"/>
    <col min="2317" max="2318" width="8.5" style="160" bestFit="1" customWidth="1"/>
    <col min="2319" max="2319" width="8.625" style="160" customWidth="1"/>
    <col min="2320" max="2320" width="14.375" style="160" bestFit="1" customWidth="1"/>
    <col min="2321" max="2321" width="13.5" style="160" customWidth="1"/>
    <col min="2322" max="2322" width="6" style="160" customWidth="1"/>
    <col min="2323" max="2323" width="17.25" style="160" customWidth="1"/>
    <col min="2324" max="2324" width="11" style="160" bestFit="1" customWidth="1"/>
    <col min="2325" max="2326" width="8.25" style="160" bestFit="1" customWidth="1"/>
    <col min="2327" max="2560" width="9" style="160"/>
    <col min="2561" max="2561" width="15.875" style="160" customWidth="1"/>
    <col min="2562" max="2562" width="3.875" style="160" bestFit="1" customWidth="1"/>
    <col min="2563" max="2563" width="38.25" style="160" customWidth="1"/>
    <col min="2564" max="2564" width="13.875" style="160" bestFit="1" customWidth="1"/>
    <col min="2565" max="2565" width="16.25" style="160" customWidth="1"/>
    <col min="2566" max="2566" width="13.125" style="160" customWidth="1"/>
    <col min="2567" max="2567" width="7.375" style="160" customWidth="1"/>
    <col min="2568" max="2568" width="12.125" style="160" bestFit="1" customWidth="1"/>
    <col min="2569" max="2569" width="10.5" style="160" bestFit="1" customWidth="1"/>
    <col min="2570" max="2570" width="7" style="160" bestFit="1" customWidth="1"/>
    <col min="2571" max="2571" width="5.875" style="160" bestFit="1" customWidth="1"/>
    <col min="2572" max="2572" width="8.75" style="160" bestFit="1" customWidth="1"/>
    <col min="2573" max="2574" width="8.5" style="160" bestFit="1" customWidth="1"/>
    <col min="2575" max="2575" width="8.625" style="160" customWidth="1"/>
    <col min="2576" max="2576" width="14.375" style="160" bestFit="1" customWidth="1"/>
    <col min="2577" max="2577" width="13.5" style="160" customWidth="1"/>
    <col min="2578" max="2578" width="6" style="160" customWidth="1"/>
    <col min="2579" max="2579" width="17.25" style="160" customWidth="1"/>
    <col min="2580" max="2580" width="11" style="160" bestFit="1" customWidth="1"/>
    <col min="2581" max="2582" width="8.25" style="160" bestFit="1" customWidth="1"/>
    <col min="2583" max="2816" width="9" style="160"/>
    <col min="2817" max="2817" width="15.875" style="160" customWidth="1"/>
    <col min="2818" max="2818" width="3.875" style="160" bestFit="1" customWidth="1"/>
    <col min="2819" max="2819" width="38.25" style="160" customWidth="1"/>
    <col min="2820" max="2820" width="13.875" style="160" bestFit="1" customWidth="1"/>
    <col min="2821" max="2821" width="16.25" style="160" customWidth="1"/>
    <col min="2822" max="2822" width="13.125" style="160" customWidth="1"/>
    <col min="2823" max="2823" width="7.375" style="160" customWidth="1"/>
    <col min="2824" max="2824" width="12.125" style="160" bestFit="1" customWidth="1"/>
    <col min="2825" max="2825" width="10.5" style="160" bestFit="1" customWidth="1"/>
    <col min="2826" max="2826" width="7" style="160" bestFit="1" customWidth="1"/>
    <col min="2827" max="2827" width="5.875" style="160" bestFit="1" customWidth="1"/>
    <col min="2828" max="2828" width="8.75" style="160" bestFit="1" customWidth="1"/>
    <col min="2829" max="2830" width="8.5" style="160" bestFit="1" customWidth="1"/>
    <col min="2831" max="2831" width="8.625" style="160" customWidth="1"/>
    <col min="2832" max="2832" width="14.375" style="160" bestFit="1" customWidth="1"/>
    <col min="2833" max="2833" width="13.5" style="160" customWidth="1"/>
    <col min="2834" max="2834" width="6" style="160" customWidth="1"/>
    <col min="2835" max="2835" width="17.25" style="160" customWidth="1"/>
    <col min="2836" max="2836" width="11" style="160" bestFit="1" customWidth="1"/>
    <col min="2837" max="2838" width="8.25" style="160" bestFit="1" customWidth="1"/>
    <col min="2839" max="3072" width="9" style="160"/>
    <col min="3073" max="3073" width="15.875" style="160" customWidth="1"/>
    <col min="3074" max="3074" width="3.875" style="160" bestFit="1" customWidth="1"/>
    <col min="3075" max="3075" width="38.25" style="160" customWidth="1"/>
    <col min="3076" max="3076" width="13.875" style="160" bestFit="1" customWidth="1"/>
    <col min="3077" max="3077" width="16.25" style="160" customWidth="1"/>
    <col min="3078" max="3078" width="13.125" style="160" customWidth="1"/>
    <col min="3079" max="3079" width="7.375" style="160" customWidth="1"/>
    <col min="3080" max="3080" width="12.125" style="160" bestFit="1" customWidth="1"/>
    <col min="3081" max="3081" width="10.5" style="160" bestFit="1" customWidth="1"/>
    <col min="3082" max="3082" width="7" style="160" bestFit="1" customWidth="1"/>
    <col min="3083" max="3083" width="5.875" style="160" bestFit="1" customWidth="1"/>
    <col min="3084" max="3084" width="8.75" style="160" bestFit="1" customWidth="1"/>
    <col min="3085" max="3086" width="8.5" style="160" bestFit="1" customWidth="1"/>
    <col min="3087" max="3087" width="8.625" style="160" customWidth="1"/>
    <col min="3088" max="3088" width="14.375" style="160" bestFit="1" customWidth="1"/>
    <col min="3089" max="3089" width="13.5" style="160" customWidth="1"/>
    <col min="3090" max="3090" width="6" style="160" customWidth="1"/>
    <col min="3091" max="3091" width="17.25" style="160" customWidth="1"/>
    <col min="3092" max="3092" width="11" style="160" bestFit="1" customWidth="1"/>
    <col min="3093" max="3094" width="8.25" style="160" bestFit="1" customWidth="1"/>
    <col min="3095" max="3328" width="9" style="160"/>
    <col min="3329" max="3329" width="15.875" style="160" customWidth="1"/>
    <col min="3330" max="3330" width="3.875" style="160" bestFit="1" customWidth="1"/>
    <col min="3331" max="3331" width="38.25" style="160" customWidth="1"/>
    <col min="3332" max="3332" width="13.875" style="160" bestFit="1" customWidth="1"/>
    <col min="3333" max="3333" width="16.25" style="160" customWidth="1"/>
    <col min="3334" max="3334" width="13.125" style="160" customWidth="1"/>
    <col min="3335" max="3335" width="7.375" style="160" customWidth="1"/>
    <col min="3336" max="3336" width="12.125" style="160" bestFit="1" customWidth="1"/>
    <col min="3337" max="3337" width="10.5" style="160" bestFit="1" customWidth="1"/>
    <col min="3338" max="3338" width="7" style="160" bestFit="1" customWidth="1"/>
    <col min="3339" max="3339" width="5.875" style="160" bestFit="1" customWidth="1"/>
    <col min="3340" max="3340" width="8.75" style="160" bestFit="1" customWidth="1"/>
    <col min="3341" max="3342" width="8.5" style="160" bestFit="1" customWidth="1"/>
    <col min="3343" max="3343" width="8.625" style="160" customWidth="1"/>
    <col min="3344" max="3344" width="14.375" style="160" bestFit="1" customWidth="1"/>
    <col min="3345" max="3345" width="13.5" style="160" customWidth="1"/>
    <col min="3346" max="3346" width="6" style="160" customWidth="1"/>
    <col min="3347" max="3347" width="17.25" style="160" customWidth="1"/>
    <col min="3348" max="3348" width="11" style="160" bestFit="1" customWidth="1"/>
    <col min="3349" max="3350" width="8.25" style="160" bestFit="1" customWidth="1"/>
    <col min="3351" max="3584" width="9" style="160"/>
    <col min="3585" max="3585" width="15.875" style="160" customWidth="1"/>
    <col min="3586" max="3586" width="3.875" style="160" bestFit="1" customWidth="1"/>
    <col min="3587" max="3587" width="38.25" style="160" customWidth="1"/>
    <col min="3588" max="3588" width="13.875" style="160" bestFit="1" customWidth="1"/>
    <col min="3589" max="3589" width="16.25" style="160" customWidth="1"/>
    <col min="3590" max="3590" width="13.125" style="160" customWidth="1"/>
    <col min="3591" max="3591" width="7.375" style="160" customWidth="1"/>
    <col min="3592" max="3592" width="12.125" style="160" bestFit="1" customWidth="1"/>
    <col min="3593" max="3593" width="10.5" style="160" bestFit="1" customWidth="1"/>
    <col min="3594" max="3594" width="7" style="160" bestFit="1" customWidth="1"/>
    <col min="3595" max="3595" width="5.875" style="160" bestFit="1" customWidth="1"/>
    <col min="3596" max="3596" width="8.75" style="160" bestFit="1" customWidth="1"/>
    <col min="3597" max="3598" width="8.5" style="160" bestFit="1" customWidth="1"/>
    <col min="3599" max="3599" width="8.625" style="160" customWidth="1"/>
    <col min="3600" max="3600" width="14.375" style="160" bestFit="1" customWidth="1"/>
    <col min="3601" max="3601" width="13.5" style="160" customWidth="1"/>
    <col min="3602" max="3602" width="6" style="160" customWidth="1"/>
    <col min="3603" max="3603" width="17.25" style="160" customWidth="1"/>
    <col min="3604" max="3604" width="11" style="160" bestFit="1" customWidth="1"/>
    <col min="3605" max="3606" width="8.25" style="160" bestFit="1" customWidth="1"/>
    <col min="3607" max="3840" width="9" style="160"/>
    <col min="3841" max="3841" width="15.875" style="160" customWidth="1"/>
    <col min="3842" max="3842" width="3.875" style="160" bestFit="1" customWidth="1"/>
    <col min="3843" max="3843" width="38.25" style="160" customWidth="1"/>
    <col min="3844" max="3844" width="13.875" style="160" bestFit="1" customWidth="1"/>
    <col min="3845" max="3845" width="16.25" style="160" customWidth="1"/>
    <col min="3846" max="3846" width="13.125" style="160" customWidth="1"/>
    <col min="3847" max="3847" width="7.375" style="160" customWidth="1"/>
    <col min="3848" max="3848" width="12.125" style="160" bestFit="1" customWidth="1"/>
    <col min="3849" max="3849" width="10.5" style="160" bestFit="1" customWidth="1"/>
    <col min="3850" max="3850" width="7" style="160" bestFit="1" customWidth="1"/>
    <col min="3851" max="3851" width="5.875" style="160" bestFit="1" customWidth="1"/>
    <col min="3852" max="3852" width="8.75" style="160" bestFit="1" customWidth="1"/>
    <col min="3853" max="3854" width="8.5" style="160" bestFit="1" customWidth="1"/>
    <col min="3855" max="3855" width="8.625" style="160" customWidth="1"/>
    <col min="3856" max="3856" width="14.375" style="160" bestFit="1" customWidth="1"/>
    <col min="3857" max="3857" width="13.5" style="160" customWidth="1"/>
    <col min="3858" max="3858" width="6" style="160" customWidth="1"/>
    <col min="3859" max="3859" width="17.25" style="160" customWidth="1"/>
    <col min="3860" max="3860" width="11" style="160" bestFit="1" customWidth="1"/>
    <col min="3861" max="3862" width="8.25" style="160" bestFit="1" customWidth="1"/>
    <col min="3863" max="4096" width="9" style="160"/>
    <col min="4097" max="4097" width="15.875" style="160" customWidth="1"/>
    <col min="4098" max="4098" width="3.875" style="160" bestFit="1" customWidth="1"/>
    <col min="4099" max="4099" width="38.25" style="160" customWidth="1"/>
    <col min="4100" max="4100" width="13.875" style="160" bestFit="1" customWidth="1"/>
    <col min="4101" max="4101" width="16.25" style="160" customWidth="1"/>
    <col min="4102" max="4102" width="13.125" style="160" customWidth="1"/>
    <col min="4103" max="4103" width="7.375" style="160" customWidth="1"/>
    <col min="4104" max="4104" width="12.125" style="160" bestFit="1" customWidth="1"/>
    <col min="4105" max="4105" width="10.5" style="160" bestFit="1" customWidth="1"/>
    <col min="4106" max="4106" width="7" style="160" bestFit="1" customWidth="1"/>
    <col min="4107" max="4107" width="5.875" style="160" bestFit="1" customWidth="1"/>
    <col min="4108" max="4108" width="8.75" style="160" bestFit="1" customWidth="1"/>
    <col min="4109" max="4110" width="8.5" style="160" bestFit="1" customWidth="1"/>
    <col min="4111" max="4111" width="8.625" style="160" customWidth="1"/>
    <col min="4112" max="4112" width="14.375" style="160" bestFit="1" customWidth="1"/>
    <col min="4113" max="4113" width="13.5" style="160" customWidth="1"/>
    <col min="4114" max="4114" width="6" style="160" customWidth="1"/>
    <col min="4115" max="4115" width="17.25" style="160" customWidth="1"/>
    <col min="4116" max="4116" width="11" style="160" bestFit="1" customWidth="1"/>
    <col min="4117" max="4118" width="8.25" style="160" bestFit="1" customWidth="1"/>
    <col min="4119" max="4352" width="9" style="160"/>
    <col min="4353" max="4353" width="15.875" style="160" customWidth="1"/>
    <col min="4354" max="4354" width="3.875" style="160" bestFit="1" customWidth="1"/>
    <col min="4355" max="4355" width="38.25" style="160" customWidth="1"/>
    <col min="4356" max="4356" width="13.875" style="160" bestFit="1" customWidth="1"/>
    <col min="4357" max="4357" width="16.25" style="160" customWidth="1"/>
    <col min="4358" max="4358" width="13.125" style="160" customWidth="1"/>
    <col min="4359" max="4359" width="7.375" style="160" customWidth="1"/>
    <col min="4360" max="4360" width="12.125" style="160" bestFit="1" customWidth="1"/>
    <col min="4361" max="4361" width="10.5" style="160" bestFit="1" customWidth="1"/>
    <col min="4362" max="4362" width="7" style="160" bestFit="1" customWidth="1"/>
    <col min="4363" max="4363" width="5.875" style="160" bestFit="1" customWidth="1"/>
    <col min="4364" max="4364" width="8.75" style="160" bestFit="1" customWidth="1"/>
    <col min="4365" max="4366" width="8.5" style="160" bestFit="1" customWidth="1"/>
    <col min="4367" max="4367" width="8.625" style="160" customWidth="1"/>
    <col min="4368" max="4368" width="14.375" style="160" bestFit="1" customWidth="1"/>
    <col min="4369" max="4369" width="13.5" style="160" customWidth="1"/>
    <col min="4370" max="4370" width="6" style="160" customWidth="1"/>
    <col min="4371" max="4371" width="17.25" style="160" customWidth="1"/>
    <col min="4372" max="4372" width="11" style="160" bestFit="1" customWidth="1"/>
    <col min="4373" max="4374" width="8.25" style="160" bestFit="1" customWidth="1"/>
    <col min="4375" max="4608" width="9" style="160"/>
    <col min="4609" max="4609" width="15.875" style="160" customWidth="1"/>
    <col min="4610" max="4610" width="3.875" style="160" bestFit="1" customWidth="1"/>
    <col min="4611" max="4611" width="38.25" style="160" customWidth="1"/>
    <col min="4612" max="4612" width="13.875" style="160" bestFit="1" customWidth="1"/>
    <col min="4613" max="4613" width="16.25" style="160" customWidth="1"/>
    <col min="4614" max="4614" width="13.125" style="160" customWidth="1"/>
    <col min="4615" max="4615" width="7.375" style="160" customWidth="1"/>
    <col min="4616" max="4616" width="12.125" style="160" bestFit="1" customWidth="1"/>
    <col min="4617" max="4617" width="10.5" style="160" bestFit="1" customWidth="1"/>
    <col min="4618" max="4618" width="7" style="160" bestFit="1" customWidth="1"/>
    <col min="4619" max="4619" width="5.875" style="160" bestFit="1" customWidth="1"/>
    <col min="4620" max="4620" width="8.75" style="160" bestFit="1" customWidth="1"/>
    <col min="4621" max="4622" width="8.5" style="160" bestFit="1" customWidth="1"/>
    <col min="4623" max="4623" width="8.625" style="160" customWidth="1"/>
    <col min="4624" max="4624" width="14.375" style="160" bestFit="1" customWidth="1"/>
    <col min="4625" max="4625" width="13.5" style="160" customWidth="1"/>
    <col min="4626" max="4626" width="6" style="160" customWidth="1"/>
    <col min="4627" max="4627" width="17.25" style="160" customWidth="1"/>
    <col min="4628" max="4628" width="11" style="160" bestFit="1" customWidth="1"/>
    <col min="4629" max="4630" width="8.25" style="160" bestFit="1" customWidth="1"/>
    <col min="4631" max="4864" width="9" style="160"/>
    <col min="4865" max="4865" width="15.875" style="160" customWidth="1"/>
    <col min="4866" max="4866" width="3.875" style="160" bestFit="1" customWidth="1"/>
    <col min="4867" max="4867" width="38.25" style="160" customWidth="1"/>
    <col min="4868" max="4868" width="13.875" style="160" bestFit="1" customWidth="1"/>
    <col min="4869" max="4869" width="16.25" style="160" customWidth="1"/>
    <col min="4870" max="4870" width="13.125" style="160" customWidth="1"/>
    <col min="4871" max="4871" width="7.375" style="160" customWidth="1"/>
    <col min="4872" max="4872" width="12.125" style="160" bestFit="1" customWidth="1"/>
    <col min="4873" max="4873" width="10.5" style="160" bestFit="1" customWidth="1"/>
    <col min="4874" max="4874" width="7" style="160" bestFit="1" customWidth="1"/>
    <col min="4875" max="4875" width="5.875" style="160" bestFit="1" customWidth="1"/>
    <col min="4876" max="4876" width="8.75" style="160" bestFit="1" customWidth="1"/>
    <col min="4877" max="4878" width="8.5" style="160" bestFit="1" customWidth="1"/>
    <col min="4879" max="4879" width="8.625" style="160" customWidth="1"/>
    <col min="4880" max="4880" width="14.375" style="160" bestFit="1" customWidth="1"/>
    <col min="4881" max="4881" width="13.5" style="160" customWidth="1"/>
    <col min="4882" max="4882" width="6" style="160" customWidth="1"/>
    <col min="4883" max="4883" width="17.25" style="160" customWidth="1"/>
    <col min="4884" max="4884" width="11" style="160" bestFit="1" customWidth="1"/>
    <col min="4885" max="4886" width="8.25" style="160" bestFit="1" customWidth="1"/>
    <col min="4887" max="5120" width="9" style="160"/>
    <col min="5121" max="5121" width="15.875" style="160" customWidth="1"/>
    <col min="5122" max="5122" width="3.875" style="160" bestFit="1" customWidth="1"/>
    <col min="5123" max="5123" width="38.25" style="160" customWidth="1"/>
    <col min="5124" max="5124" width="13.875" style="160" bestFit="1" customWidth="1"/>
    <col min="5125" max="5125" width="16.25" style="160" customWidth="1"/>
    <col min="5126" max="5126" width="13.125" style="160" customWidth="1"/>
    <col min="5127" max="5127" width="7.375" style="160" customWidth="1"/>
    <col min="5128" max="5128" width="12.125" style="160" bestFit="1" customWidth="1"/>
    <col min="5129" max="5129" width="10.5" style="160" bestFit="1" customWidth="1"/>
    <col min="5130" max="5130" width="7" style="160" bestFit="1" customWidth="1"/>
    <col min="5131" max="5131" width="5.875" style="160" bestFit="1" customWidth="1"/>
    <col min="5132" max="5132" width="8.75" style="160" bestFit="1" customWidth="1"/>
    <col min="5133" max="5134" width="8.5" style="160" bestFit="1" customWidth="1"/>
    <col min="5135" max="5135" width="8.625" style="160" customWidth="1"/>
    <col min="5136" max="5136" width="14.375" style="160" bestFit="1" customWidth="1"/>
    <col min="5137" max="5137" width="13.5" style="160" customWidth="1"/>
    <col min="5138" max="5138" width="6" style="160" customWidth="1"/>
    <col min="5139" max="5139" width="17.25" style="160" customWidth="1"/>
    <col min="5140" max="5140" width="11" style="160" bestFit="1" customWidth="1"/>
    <col min="5141" max="5142" width="8.25" style="160" bestFit="1" customWidth="1"/>
    <col min="5143" max="5376" width="9" style="160"/>
    <col min="5377" max="5377" width="15.875" style="160" customWidth="1"/>
    <col min="5378" max="5378" width="3.875" style="160" bestFit="1" customWidth="1"/>
    <col min="5379" max="5379" width="38.25" style="160" customWidth="1"/>
    <col min="5380" max="5380" width="13.875" style="160" bestFit="1" customWidth="1"/>
    <col min="5381" max="5381" width="16.25" style="160" customWidth="1"/>
    <col min="5382" max="5382" width="13.125" style="160" customWidth="1"/>
    <col min="5383" max="5383" width="7.375" style="160" customWidth="1"/>
    <col min="5384" max="5384" width="12.125" style="160" bestFit="1" customWidth="1"/>
    <col min="5385" max="5385" width="10.5" style="160" bestFit="1" customWidth="1"/>
    <col min="5386" max="5386" width="7" style="160" bestFit="1" customWidth="1"/>
    <col min="5387" max="5387" width="5.875" style="160" bestFit="1" customWidth="1"/>
    <col min="5388" max="5388" width="8.75" style="160" bestFit="1" customWidth="1"/>
    <col min="5389" max="5390" width="8.5" style="160" bestFit="1" customWidth="1"/>
    <col min="5391" max="5391" width="8.625" style="160" customWidth="1"/>
    <col min="5392" max="5392" width="14.375" style="160" bestFit="1" customWidth="1"/>
    <col min="5393" max="5393" width="13.5" style="160" customWidth="1"/>
    <col min="5394" max="5394" width="6" style="160" customWidth="1"/>
    <col min="5395" max="5395" width="17.25" style="160" customWidth="1"/>
    <col min="5396" max="5396" width="11" style="160" bestFit="1" customWidth="1"/>
    <col min="5397" max="5398" width="8.25" style="160" bestFit="1" customWidth="1"/>
    <col min="5399" max="5632" width="9" style="160"/>
    <col min="5633" max="5633" width="15.875" style="160" customWidth="1"/>
    <col min="5634" max="5634" width="3.875" style="160" bestFit="1" customWidth="1"/>
    <col min="5635" max="5635" width="38.25" style="160" customWidth="1"/>
    <col min="5636" max="5636" width="13.875" style="160" bestFit="1" customWidth="1"/>
    <col min="5637" max="5637" width="16.25" style="160" customWidth="1"/>
    <col min="5638" max="5638" width="13.125" style="160" customWidth="1"/>
    <col min="5639" max="5639" width="7.375" style="160" customWidth="1"/>
    <col min="5640" max="5640" width="12.125" style="160" bestFit="1" customWidth="1"/>
    <col min="5641" max="5641" width="10.5" style="160" bestFit="1" customWidth="1"/>
    <col min="5642" max="5642" width="7" style="160" bestFit="1" customWidth="1"/>
    <col min="5643" max="5643" width="5.875" style="160" bestFit="1" customWidth="1"/>
    <col min="5644" max="5644" width="8.75" style="160" bestFit="1" customWidth="1"/>
    <col min="5645" max="5646" width="8.5" style="160" bestFit="1" customWidth="1"/>
    <col min="5647" max="5647" width="8.625" style="160" customWidth="1"/>
    <col min="5648" max="5648" width="14.375" style="160" bestFit="1" customWidth="1"/>
    <col min="5649" max="5649" width="13.5" style="160" customWidth="1"/>
    <col min="5650" max="5650" width="6" style="160" customWidth="1"/>
    <col min="5651" max="5651" width="17.25" style="160" customWidth="1"/>
    <col min="5652" max="5652" width="11" style="160" bestFit="1" customWidth="1"/>
    <col min="5653" max="5654" width="8.25" style="160" bestFit="1" customWidth="1"/>
    <col min="5655" max="5888" width="9" style="160"/>
    <col min="5889" max="5889" width="15.875" style="160" customWidth="1"/>
    <col min="5890" max="5890" width="3.875" style="160" bestFit="1" customWidth="1"/>
    <col min="5891" max="5891" width="38.25" style="160" customWidth="1"/>
    <col min="5892" max="5892" width="13.875" style="160" bestFit="1" customWidth="1"/>
    <col min="5893" max="5893" width="16.25" style="160" customWidth="1"/>
    <col min="5894" max="5894" width="13.125" style="160" customWidth="1"/>
    <col min="5895" max="5895" width="7.375" style="160" customWidth="1"/>
    <col min="5896" max="5896" width="12.125" style="160" bestFit="1" customWidth="1"/>
    <col min="5897" max="5897" width="10.5" style="160" bestFit="1" customWidth="1"/>
    <col min="5898" max="5898" width="7" style="160" bestFit="1" customWidth="1"/>
    <col min="5899" max="5899" width="5.875" style="160" bestFit="1" customWidth="1"/>
    <col min="5900" max="5900" width="8.75" style="160" bestFit="1" customWidth="1"/>
    <col min="5901" max="5902" width="8.5" style="160" bestFit="1" customWidth="1"/>
    <col min="5903" max="5903" width="8.625" style="160" customWidth="1"/>
    <col min="5904" max="5904" width="14.375" style="160" bestFit="1" customWidth="1"/>
    <col min="5905" max="5905" width="13.5" style="160" customWidth="1"/>
    <col min="5906" max="5906" width="6" style="160" customWidth="1"/>
    <col min="5907" max="5907" width="17.25" style="160" customWidth="1"/>
    <col min="5908" max="5908" width="11" style="160" bestFit="1" customWidth="1"/>
    <col min="5909" max="5910" width="8.25" style="160" bestFit="1" customWidth="1"/>
    <col min="5911" max="6144" width="9" style="160"/>
    <col min="6145" max="6145" width="15.875" style="160" customWidth="1"/>
    <col min="6146" max="6146" width="3.875" style="160" bestFit="1" customWidth="1"/>
    <col min="6147" max="6147" width="38.25" style="160" customWidth="1"/>
    <col min="6148" max="6148" width="13.875" style="160" bestFit="1" customWidth="1"/>
    <col min="6149" max="6149" width="16.25" style="160" customWidth="1"/>
    <col min="6150" max="6150" width="13.125" style="160" customWidth="1"/>
    <col min="6151" max="6151" width="7.375" style="160" customWidth="1"/>
    <col min="6152" max="6152" width="12.125" style="160" bestFit="1" customWidth="1"/>
    <col min="6153" max="6153" width="10.5" style="160" bestFit="1" customWidth="1"/>
    <col min="6154" max="6154" width="7" style="160" bestFit="1" customWidth="1"/>
    <col min="6155" max="6155" width="5.875" style="160" bestFit="1" customWidth="1"/>
    <col min="6156" max="6156" width="8.75" style="160" bestFit="1" customWidth="1"/>
    <col min="6157" max="6158" width="8.5" style="160" bestFit="1" customWidth="1"/>
    <col min="6159" max="6159" width="8.625" style="160" customWidth="1"/>
    <col min="6160" max="6160" width="14.375" style="160" bestFit="1" customWidth="1"/>
    <col min="6161" max="6161" width="13.5" style="160" customWidth="1"/>
    <col min="6162" max="6162" width="6" style="160" customWidth="1"/>
    <col min="6163" max="6163" width="17.25" style="160" customWidth="1"/>
    <col min="6164" max="6164" width="11" style="160" bestFit="1" customWidth="1"/>
    <col min="6165" max="6166" width="8.25" style="160" bestFit="1" customWidth="1"/>
    <col min="6167" max="6400" width="9" style="160"/>
    <col min="6401" max="6401" width="15.875" style="160" customWidth="1"/>
    <col min="6402" max="6402" width="3.875" style="160" bestFit="1" customWidth="1"/>
    <col min="6403" max="6403" width="38.25" style="160" customWidth="1"/>
    <col min="6404" max="6404" width="13.875" style="160" bestFit="1" customWidth="1"/>
    <col min="6405" max="6405" width="16.25" style="160" customWidth="1"/>
    <col min="6406" max="6406" width="13.125" style="160" customWidth="1"/>
    <col min="6407" max="6407" width="7.375" style="160" customWidth="1"/>
    <col min="6408" max="6408" width="12.125" style="160" bestFit="1" customWidth="1"/>
    <col min="6409" max="6409" width="10.5" style="160" bestFit="1" customWidth="1"/>
    <col min="6410" max="6410" width="7" style="160" bestFit="1" customWidth="1"/>
    <col min="6411" max="6411" width="5.875" style="160" bestFit="1" customWidth="1"/>
    <col min="6412" max="6412" width="8.75" style="160" bestFit="1" customWidth="1"/>
    <col min="6413" max="6414" width="8.5" style="160" bestFit="1" customWidth="1"/>
    <col min="6415" max="6415" width="8.625" style="160" customWidth="1"/>
    <col min="6416" max="6416" width="14.375" style="160" bestFit="1" customWidth="1"/>
    <col min="6417" max="6417" width="13.5" style="160" customWidth="1"/>
    <col min="6418" max="6418" width="6" style="160" customWidth="1"/>
    <col min="6419" max="6419" width="17.25" style="160" customWidth="1"/>
    <col min="6420" max="6420" width="11" style="160" bestFit="1" customWidth="1"/>
    <col min="6421" max="6422" width="8.25" style="160" bestFit="1" customWidth="1"/>
    <col min="6423" max="6656" width="9" style="160"/>
    <col min="6657" max="6657" width="15.875" style="160" customWidth="1"/>
    <col min="6658" max="6658" width="3.875" style="160" bestFit="1" customWidth="1"/>
    <col min="6659" max="6659" width="38.25" style="160" customWidth="1"/>
    <col min="6660" max="6660" width="13.875" style="160" bestFit="1" customWidth="1"/>
    <col min="6661" max="6661" width="16.25" style="160" customWidth="1"/>
    <col min="6662" max="6662" width="13.125" style="160" customWidth="1"/>
    <col min="6663" max="6663" width="7.375" style="160" customWidth="1"/>
    <col min="6664" max="6664" width="12.125" style="160" bestFit="1" customWidth="1"/>
    <col min="6665" max="6665" width="10.5" style="160" bestFit="1" customWidth="1"/>
    <col min="6666" max="6666" width="7" style="160" bestFit="1" customWidth="1"/>
    <col min="6667" max="6667" width="5.875" style="160" bestFit="1" customWidth="1"/>
    <col min="6668" max="6668" width="8.75" style="160" bestFit="1" customWidth="1"/>
    <col min="6669" max="6670" width="8.5" style="160" bestFit="1" customWidth="1"/>
    <col min="6671" max="6671" width="8.625" style="160" customWidth="1"/>
    <col min="6672" max="6672" width="14.375" style="160" bestFit="1" customWidth="1"/>
    <col min="6673" max="6673" width="13.5" style="160" customWidth="1"/>
    <col min="6674" max="6674" width="6" style="160" customWidth="1"/>
    <col min="6675" max="6675" width="17.25" style="160" customWidth="1"/>
    <col min="6676" max="6676" width="11" style="160" bestFit="1" customWidth="1"/>
    <col min="6677" max="6678" width="8.25" style="160" bestFit="1" customWidth="1"/>
    <col min="6679" max="6912" width="9" style="160"/>
    <col min="6913" max="6913" width="15.875" style="160" customWidth="1"/>
    <col min="6914" max="6914" width="3.875" style="160" bestFit="1" customWidth="1"/>
    <col min="6915" max="6915" width="38.25" style="160" customWidth="1"/>
    <col min="6916" max="6916" width="13.875" style="160" bestFit="1" customWidth="1"/>
    <col min="6917" max="6917" width="16.25" style="160" customWidth="1"/>
    <col min="6918" max="6918" width="13.125" style="160" customWidth="1"/>
    <col min="6919" max="6919" width="7.375" style="160" customWidth="1"/>
    <col min="6920" max="6920" width="12.125" style="160" bestFit="1" customWidth="1"/>
    <col min="6921" max="6921" width="10.5" style="160" bestFit="1" customWidth="1"/>
    <col min="6922" max="6922" width="7" style="160" bestFit="1" customWidth="1"/>
    <col min="6923" max="6923" width="5.875" style="160" bestFit="1" customWidth="1"/>
    <col min="6924" max="6924" width="8.75" style="160" bestFit="1" customWidth="1"/>
    <col min="6925" max="6926" width="8.5" style="160" bestFit="1" customWidth="1"/>
    <col min="6927" max="6927" width="8.625" style="160" customWidth="1"/>
    <col min="6928" max="6928" width="14.375" style="160" bestFit="1" customWidth="1"/>
    <col min="6929" max="6929" width="13.5" style="160" customWidth="1"/>
    <col min="6930" max="6930" width="6" style="160" customWidth="1"/>
    <col min="6931" max="6931" width="17.25" style="160" customWidth="1"/>
    <col min="6932" max="6932" width="11" style="160" bestFit="1" customWidth="1"/>
    <col min="6933" max="6934" width="8.25" style="160" bestFit="1" customWidth="1"/>
    <col min="6935" max="7168" width="9" style="160"/>
    <col min="7169" max="7169" width="15.875" style="160" customWidth="1"/>
    <col min="7170" max="7170" width="3.875" style="160" bestFit="1" customWidth="1"/>
    <col min="7171" max="7171" width="38.25" style="160" customWidth="1"/>
    <col min="7172" max="7172" width="13.875" style="160" bestFit="1" customWidth="1"/>
    <col min="7173" max="7173" width="16.25" style="160" customWidth="1"/>
    <col min="7174" max="7174" width="13.125" style="160" customWidth="1"/>
    <col min="7175" max="7175" width="7.375" style="160" customWidth="1"/>
    <col min="7176" max="7176" width="12.125" style="160" bestFit="1" customWidth="1"/>
    <col min="7177" max="7177" width="10.5" style="160" bestFit="1" customWidth="1"/>
    <col min="7178" max="7178" width="7" style="160" bestFit="1" customWidth="1"/>
    <col min="7179" max="7179" width="5.875" style="160" bestFit="1" customWidth="1"/>
    <col min="7180" max="7180" width="8.75" style="160" bestFit="1" customWidth="1"/>
    <col min="7181" max="7182" width="8.5" style="160" bestFit="1" customWidth="1"/>
    <col min="7183" max="7183" width="8.625" style="160" customWidth="1"/>
    <col min="7184" max="7184" width="14.375" style="160" bestFit="1" customWidth="1"/>
    <col min="7185" max="7185" width="13.5" style="160" customWidth="1"/>
    <col min="7186" max="7186" width="6" style="160" customWidth="1"/>
    <col min="7187" max="7187" width="17.25" style="160" customWidth="1"/>
    <col min="7188" max="7188" width="11" style="160" bestFit="1" customWidth="1"/>
    <col min="7189" max="7190" width="8.25" style="160" bestFit="1" customWidth="1"/>
    <col min="7191" max="7424" width="9" style="160"/>
    <col min="7425" max="7425" width="15.875" style="160" customWidth="1"/>
    <col min="7426" max="7426" width="3.875" style="160" bestFit="1" customWidth="1"/>
    <col min="7427" max="7427" width="38.25" style="160" customWidth="1"/>
    <col min="7428" max="7428" width="13.875" style="160" bestFit="1" customWidth="1"/>
    <col min="7429" max="7429" width="16.25" style="160" customWidth="1"/>
    <col min="7430" max="7430" width="13.125" style="160" customWidth="1"/>
    <col min="7431" max="7431" width="7.375" style="160" customWidth="1"/>
    <col min="7432" max="7432" width="12.125" style="160" bestFit="1" customWidth="1"/>
    <col min="7433" max="7433" width="10.5" style="160" bestFit="1" customWidth="1"/>
    <col min="7434" max="7434" width="7" style="160" bestFit="1" customWidth="1"/>
    <col min="7435" max="7435" width="5.875" style="160" bestFit="1" customWidth="1"/>
    <col min="7436" max="7436" width="8.75" style="160" bestFit="1" customWidth="1"/>
    <col min="7437" max="7438" width="8.5" style="160" bestFit="1" customWidth="1"/>
    <col min="7439" max="7439" width="8.625" style="160" customWidth="1"/>
    <col min="7440" max="7440" width="14.375" style="160" bestFit="1" customWidth="1"/>
    <col min="7441" max="7441" width="13.5" style="160" customWidth="1"/>
    <col min="7442" max="7442" width="6" style="160" customWidth="1"/>
    <col min="7443" max="7443" width="17.25" style="160" customWidth="1"/>
    <col min="7444" max="7444" width="11" style="160" bestFit="1" customWidth="1"/>
    <col min="7445" max="7446" width="8.25" style="160" bestFit="1" customWidth="1"/>
    <col min="7447" max="7680" width="9" style="160"/>
    <col min="7681" max="7681" width="15.875" style="160" customWidth="1"/>
    <col min="7682" max="7682" width="3.875" style="160" bestFit="1" customWidth="1"/>
    <col min="7683" max="7683" width="38.25" style="160" customWidth="1"/>
    <col min="7684" max="7684" width="13.875" style="160" bestFit="1" customWidth="1"/>
    <col min="7685" max="7685" width="16.25" style="160" customWidth="1"/>
    <col min="7686" max="7686" width="13.125" style="160" customWidth="1"/>
    <col min="7687" max="7687" width="7.375" style="160" customWidth="1"/>
    <col min="7688" max="7688" width="12.125" style="160" bestFit="1" customWidth="1"/>
    <col min="7689" max="7689" width="10.5" style="160" bestFit="1" customWidth="1"/>
    <col min="7690" max="7690" width="7" style="160" bestFit="1" customWidth="1"/>
    <col min="7691" max="7691" width="5.875" style="160" bestFit="1" customWidth="1"/>
    <col min="7692" max="7692" width="8.75" style="160" bestFit="1" customWidth="1"/>
    <col min="7693" max="7694" width="8.5" style="160" bestFit="1" customWidth="1"/>
    <col min="7695" max="7695" width="8.625" style="160" customWidth="1"/>
    <col min="7696" max="7696" width="14.375" style="160" bestFit="1" customWidth="1"/>
    <col min="7697" max="7697" width="13.5" style="160" customWidth="1"/>
    <col min="7698" max="7698" width="6" style="160" customWidth="1"/>
    <col min="7699" max="7699" width="17.25" style="160" customWidth="1"/>
    <col min="7700" max="7700" width="11" style="160" bestFit="1" customWidth="1"/>
    <col min="7701" max="7702" width="8.25" style="160" bestFit="1" customWidth="1"/>
    <col min="7703" max="7936" width="9" style="160"/>
    <col min="7937" max="7937" width="15.875" style="160" customWidth="1"/>
    <col min="7938" max="7938" width="3.875" style="160" bestFit="1" customWidth="1"/>
    <col min="7939" max="7939" width="38.25" style="160" customWidth="1"/>
    <col min="7940" max="7940" width="13.875" style="160" bestFit="1" customWidth="1"/>
    <col min="7941" max="7941" width="16.25" style="160" customWidth="1"/>
    <col min="7942" max="7942" width="13.125" style="160" customWidth="1"/>
    <col min="7943" max="7943" width="7.375" style="160" customWidth="1"/>
    <col min="7944" max="7944" width="12.125" style="160" bestFit="1" customWidth="1"/>
    <col min="7945" max="7945" width="10.5" style="160" bestFit="1" customWidth="1"/>
    <col min="7946" max="7946" width="7" style="160" bestFit="1" customWidth="1"/>
    <col min="7947" max="7947" width="5.875" style="160" bestFit="1" customWidth="1"/>
    <col min="7948" max="7948" width="8.75" style="160" bestFit="1" customWidth="1"/>
    <col min="7949" max="7950" width="8.5" style="160" bestFit="1" customWidth="1"/>
    <col min="7951" max="7951" width="8.625" style="160" customWidth="1"/>
    <col min="7952" max="7952" width="14.375" style="160" bestFit="1" customWidth="1"/>
    <col min="7953" max="7953" width="13.5" style="160" customWidth="1"/>
    <col min="7954" max="7954" width="6" style="160" customWidth="1"/>
    <col min="7955" max="7955" width="17.25" style="160" customWidth="1"/>
    <col min="7956" max="7956" width="11" style="160" bestFit="1" customWidth="1"/>
    <col min="7957" max="7958" width="8.25" style="160" bestFit="1" customWidth="1"/>
    <col min="7959" max="8192" width="9" style="160"/>
    <col min="8193" max="8193" width="15.875" style="160" customWidth="1"/>
    <col min="8194" max="8194" width="3.875" style="160" bestFit="1" customWidth="1"/>
    <col min="8195" max="8195" width="38.25" style="160" customWidth="1"/>
    <col min="8196" max="8196" width="13.875" style="160" bestFit="1" customWidth="1"/>
    <col min="8197" max="8197" width="16.25" style="160" customWidth="1"/>
    <col min="8198" max="8198" width="13.125" style="160" customWidth="1"/>
    <col min="8199" max="8199" width="7.375" style="160" customWidth="1"/>
    <col min="8200" max="8200" width="12.125" style="160" bestFit="1" customWidth="1"/>
    <col min="8201" max="8201" width="10.5" style="160" bestFit="1" customWidth="1"/>
    <col min="8202" max="8202" width="7" style="160" bestFit="1" customWidth="1"/>
    <col min="8203" max="8203" width="5.875" style="160" bestFit="1" customWidth="1"/>
    <col min="8204" max="8204" width="8.75" style="160" bestFit="1" customWidth="1"/>
    <col min="8205" max="8206" width="8.5" style="160" bestFit="1" customWidth="1"/>
    <col min="8207" max="8207" width="8.625" style="160" customWidth="1"/>
    <col min="8208" max="8208" width="14.375" style="160" bestFit="1" customWidth="1"/>
    <col min="8209" max="8209" width="13.5" style="160" customWidth="1"/>
    <col min="8210" max="8210" width="6" style="160" customWidth="1"/>
    <col min="8211" max="8211" width="17.25" style="160" customWidth="1"/>
    <col min="8212" max="8212" width="11" style="160" bestFit="1" customWidth="1"/>
    <col min="8213" max="8214" width="8.25" style="160" bestFit="1" customWidth="1"/>
    <col min="8215" max="8448" width="9" style="160"/>
    <col min="8449" max="8449" width="15.875" style="160" customWidth="1"/>
    <col min="8450" max="8450" width="3.875" style="160" bestFit="1" customWidth="1"/>
    <col min="8451" max="8451" width="38.25" style="160" customWidth="1"/>
    <col min="8452" max="8452" width="13.875" style="160" bestFit="1" customWidth="1"/>
    <col min="8453" max="8453" width="16.25" style="160" customWidth="1"/>
    <col min="8454" max="8454" width="13.125" style="160" customWidth="1"/>
    <col min="8455" max="8455" width="7.375" style="160" customWidth="1"/>
    <col min="8456" max="8456" width="12.125" style="160" bestFit="1" customWidth="1"/>
    <col min="8457" max="8457" width="10.5" style="160" bestFit="1" customWidth="1"/>
    <col min="8458" max="8458" width="7" style="160" bestFit="1" customWidth="1"/>
    <col min="8459" max="8459" width="5.875" style="160" bestFit="1" customWidth="1"/>
    <col min="8460" max="8460" width="8.75" style="160" bestFit="1" customWidth="1"/>
    <col min="8461" max="8462" width="8.5" style="160" bestFit="1" customWidth="1"/>
    <col min="8463" max="8463" width="8.625" style="160" customWidth="1"/>
    <col min="8464" max="8464" width="14.375" style="160" bestFit="1" customWidth="1"/>
    <col min="8465" max="8465" width="13.5" style="160" customWidth="1"/>
    <col min="8466" max="8466" width="6" style="160" customWidth="1"/>
    <col min="8467" max="8467" width="17.25" style="160" customWidth="1"/>
    <col min="8468" max="8468" width="11" style="160" bestFit="1" customWidth="1"/>
    <col min="8469" max="8470" width="8.25" style="160" bestFit="1" customWidth="1"/>
    <col min="8471" max="8704" width="9" style="160"/>
    <col min="8705" max="8705" width="15.875" style="160" customWidth="1"/>
    <col min="8706" max="8706" width="3.875" style="160" bestFit="1" customWidth="1"/>
    <col min="8707" max="8707" width="38.25" style="160" customWidth="1"/>
    <col min="8708" max="8708" width="13.875" style="160" bestFit="1" customWidth="1"/>
    <col min="8709" max="8709" width="16.25" style="160" customWidth="1"/>
    <col min="8710" max="8710" width="13.125" style="160" customWidth="1"/>
    <col min="8711" max="8711" width="7.375" style="160" customWidth="1"/>
    <col min="8712" max="8712" width="12.125" style="160" bestFit="1" customWidth="1"/>
    <col min="8713" max="8713" width="10.5" style="160" bestFit="1" customWidth="1"/>
    <col min="8714" max="8714" width="7" style="160" bestFit="1" customWidth="1"/>
    <col min="8715" max="8715" width="5.875" style="160" bestFit="1" customWidth="1"/>
    <col min="8716" max="8716" width="8.75" style="160" bestFit="1" customWidth="1"/>
    <col min="8717" max="8718" width="8.5" style="160" bestFit="1" customWidth="1"/>
    <col min="8719" max="8719" width="8.625" style="160" customWidth="1"/>
    <col min="8720" max="8720" width="14.375" style="160" bestFit="1" customWidth="1"/>
    <col min="8721" max="8721" width="13.5" style="160" customWidth="1"/>
    <col min="8722" max="8722" width="6" style="160" customWidth="1"/>
    <col min="8723" max="8723" width="17.25" style="160" customWidth="1"/>
    <col min="8724" max="8724" width="11" style="160" bestFit="1" customWidth="1"/>
    <col min="8725" max="8726" width="8.25" style="160" bestFit="1" customWidth="1"/>
    <col min="8727" max="8960" width="9" style="160"/>
    <col min="8961" max="8961" width="15.875" style="160" customWidth="1"/>
    <col min="8962" max="8962" width="3.875" style="160" bestFit="1" customWidth="1"/>
    <col min="8963" max="8963" width="38.25" style="160" customWidth="1"/>
    <col min="8964" max="8964" width="13.875" style="160" bestFit="1" customWidth="1"/>
    <col min="8965" max="8965" width="16.25" style="160" customWidth="1"/>
    <col min="8966" max="8966" width="13.125" style="160" customWidth="1"/>
    <col min="8967" max="8967" width="7.375" style="160" customWidth="1"/>
    <col min="8968" max="8968" width="12.125" style="160" bestFit="1" customWidth="1"/>
    <col min="8969" max="8969" width="10.5" style="160" bestFit="1" customWidth="1"/>
    <col min="8970" max="8970" width="7" style="160" bestFit="1" customWidth="1"/>
    <col min="8971" max="8971" width="5.875" style="160" bestFit="1" customWidth="1"/>
    <col min="8972" max="8972" width="8.75" style="160" bestFit="1" customWidth="1"/>
    <col min="8973" max="8974" width="8.5" style="160" bestFit="1" customWidth="1"/>
    <col min="8975" max="8975" width="8.625" style="160" customWidth="1"/>
    <col min="8976" max="8976" width="14.375" style="160" bestFit="1" customWidth="1"/>
    <col min="8977" max="8977" width="13.5" style="160" customWidth="1"/>
    <col min="8978" max="8978" width="6" style="160" customWidth="1"/>
    <col min="8979" max="8979" width="17.25" style="160" customWidth="1"/>
    <col min="8980" max="8980" width="11" style="160" bestFit="1" customWidth="1"/>
    <col min="8981" max="8982" width="8.25" style="160" bestFit="1" customWidth="1"/>
    <col min="8983" max="9216" width="9" style="160"/>
    <col min="9217" max="9217" width="15.875" style="160" customWidth="1"/>
    <col min="9218" max="9218" width="3.875" style="160" bestFit="1" customWidth="1"/>
    <col min="9219" max="9219" width="38.25" style="160" customWidth="1"/>
    <col min="9220" max="9220" width="13.875" style="160" bestFit="1" customWidth="1"/>
    <col min="9221" max="9221" width="16.25" style="160" customWidth="1"/>
    <col min="9222" max="9222" width="13.125" style="160" customWidth="1"/>
    <col min="9223" max="9223" width="7.375" style="160" customWidth="1"/>
    <col min="9224" max="9224" width="12.125" style="160" bestFit="1" customWidth="1"/>
    <col min="9225" max="9225" width="10.5" style="160" bestFit="1" customWidth="1"/>
    <col min="9226" max="9226" width="7" style="160" bestFit="1" customWidth="1"/>
    <col min="9227" max="9227" width="5.875" style="160" bestFit="1" customWidth="1"/>
    <col min="9228" max="9228" width="8.75" style="160" bestFit="1" customWidth="1"/>
    <col min="9229" max="9230" width="8.5" style="160" bestFit="1" customWidth="1"/>
    <col min="9231" max="9231" width="8.625" style="160" customWidth="1"/>
    <col min="9232" max="9232" width="14.375" style="160" bestFit="1" customWidth="1"/>
    <col min="9233" max="9233" width="13.5" style="160" customWidth="1"/>
    <col min="9234" max="9234" width="6" style="160" customWidth="1"/>
    <col min="9235" max="9235" width="17.25" style="160" customWidth="1"/>
    <col min="9236" max="9236" width="11" style="160" bestFit="1" customWidth="1"/>
    <col min="9237" max="9238" width="8.25" style="160" bestFit="1" customWidth="1"/>
    <col min="9239" max="9472" width="9" style="160"/>
    <col min="9473" max="9473" width="15.875" style="160" customWidth="1"/>
    <col min="9474" max="9474" width="3.875" style="160" bestFit="1" customWidth="1"/>
    <col min="9475" max="9475" width="38.25" style="160" customWidth="1"/>
    <col min="9476" max="9476" width="13.875" style="160" bestFit="1" customWidth="1"/>
    <col min="9477" max="9477" width="16.25" style="160" customWidth="1"/>
    <col min="9478" max="9478" width="13.125" style="160" customWidth="1"/>
    <col min="9479" max="9479" width="7.375" style="160" customWidth="1"/>
    <col min="9480" max="9480" width="12.125" style="160" bestFit="1" customWidth="1"/>
    <col min="9481" max="9481" width="10.5" style="160" bestFit="1" customWidth="1"/>
    <col min="9482" max="9482" width="7" style="160" bestFit="1" customWidth="1"/>
    <col min="9483" max="9483" width="5.875" style="160" bestFit="1" customWidth="1"/>
    <col min="9484" max="9484" width="8.75" style="160" bestFit="1" customWidth="1"/>
    <col min="9485" max="9486" width="8.5" style="160" bestFit="1" customWidth="1"/>
    <col min="9487" max="9487" width="8.625" style="160" customWidth="1"/>
    <col min="9488" max="9488" width="14.375" style="160" bestFit="1" customWidth="1"/>
    <col min="9489" max="9489" width="13.5" style="160" customWidth="1"/>
    <col min="9490" max="9490" width="6" style="160" customWidth="1"/>
    <col min="9491" max="9491" width="17.25" style="160" customWidth="1"/>
    <col min="9492" max="9492" width="11" style="160" bestFit="1" customWidth="1"/>
    <col min="9493" max="9494" width="8.25" style="160" bestFit="1" customWidth="1"/>
    <col min="9495" max="9728" width="9" style="160"/>
    <col min="9729" max="9729" width="15.875" style="160" customWidth="1"/>
    <col min="9730" max="9730" width="3.875" style="160" bestFit="1" customWidth="1"/>
    <col min="9731" max="9731" width="38.25" style="160" customWidth="1"/>
    <col min="9732" max="9732" width="13.875" style="160" bestFit="1" customWidth="1"/>
    <col min="9733" max="9733" width="16.25" style="160" customWidth="1"/>
    <col min="9734" max="9734" width="13.125" style="160" customWidth="1"/>
    <col min="9735" max="9735" width="7.375" style="160" customWidth="1"/>
    <col min="9736" max="9736" width="12.125" style="160" bestFit="1" customWidth="1"/>
    <col min="9737" max="9737" width="10.5" style="160" bestFit="1" customWidth="1"/>
    <col min="9738" max="9738" width="7" style="160" bestFit="1" customWidth="1"/>
    <col min="9739" max="9739" width="5.875" style="160" bestFit="1" customWidth="1"/>
    <col min="9740" max="9740" width="8.75" style="160" bestFit="1" customWidth="1"/>
    <col min="9741" max="9742" width="8.5" style="160" bestFit="1" customWidth="1"/>
    <col min="9743" max="9743" width="8.625" style="160" customWidth="1"/>
    <col min="9744" max="9744" width="14.375" style="160" bestFit="1" customWidth="1"/>
    <col min="9745" max="9745" width="13.5" style="160" customWidth="1"/>
    <col min="9746" max="9746" width="6" style="160" customWidth="1"/>
    <col min="9747" max="9747" width="17.25" style="160" customWidth="1"/>
    <col min="9748" max="9748" width="11" style="160" bestFit="1" customWidth="1"/>
    <col min="9749" max="9750" width="8.25" style="160" bestFit="1" customWidth="1"/>
    <col min="9751" max="9984" width="9" style="160"/>
    <col min="9985" max="9985" width="15.875" style="160" customWidth="1"/>
    <col min="9986" max="9986" width="3.875" style="160" bestFit="1" customWidth="1"/>
    <col min="9987" max="9987" width="38.25" style="160" customWidth="1"/>
    <col min="9988" max="9988" width="13.875" style="160" bestFit="1" customWidth="1"/>
    <col min="9989" max="9989" width="16.25" style="160" customWidth="1"/>
    <col min="9990" max="9990" width="13.125" style="160" customWidth="1"/>
    <col min="9991" max="9991" width="7.375" style="160" customWidth="1"/>
    <col min="9992" max="9992" width="12.125" style="160" bestFit="1" customWidth="1"/>
    <col min="9993" max="9993" width="10.5" style="160" bestFit="1" customWidth="1"/>
    <col min="9994" max="9994" width="7" style="160" bestFit="1" customWidth="1"/>
    <col min="9995" max="9995" width="5.875" style="160" bestFit="1" customWidth="1"/>
    <col min="9996" max="9996" width="8.75" style="160" bestFit="1" customWidth="1"/>
    <col min="9997" max="9998" width="8.5" style="160" bestFit="1" customWidth="1"/>
    <col min="9999" max="9999" width="8.625" style="160" customWidth="1"/>
    <col min="10000" max="10000" width="14.375" style="160" bestFit="1" customWidth="1"/>
    <col min="10001" max="10001" width="13.5" style="160" customWidth="1"/>
    <col min="10002" max="10002" width="6" style="160" customWidth="1"/>
    <col min="10003" max="10003" width="17.25" style="160" customWidth="1"/>
    <col min="10004" max="10004" width="11" style="160" bestFit="1" customWidth="1"/>
    <col min="10005" max="10006" width="8.25" style="160" bestFit="1" customWidth="1"/>
    <col min="10007" max="10240" width="9" style="160"/>
    <col min="10241" max="10241" width="15.875" style="160" customWidth="1"/>
    <col min="10242" max="10242" width="3.875" style="160" bestFit="1" customWidth="1"/>
    <col min="10243" max="10243" width="38.25" style="160" customWidth="1"/>
    <col min="10244" max="10244" width="13.875" style="160" bestFit="1" customWidth="1"/>
    <col min="10245" max="10245" width="16.25" style="160" customWidth="1"/>
    <col min="10246" max="10246" width="13.125" style="160" customWidth="1"/>
    <col min="10247" max="10247" width="7.375" style="160" customWidth="1"/>
    <col min="10248" max="10248" width="12.125" style="160" bestFit="1" customWidth="1"/>
    <col min="10249" max="10249" width="10.5" style="160" bestFit="1" customWidth="1"/>
    <col min="10250" max="10250" width="7" style="160" bestFit="1" customWidth="1"/>
    <col min="10251" max="10251" width="5.875" style="160" bestFit="1" customWidth="1"/>
    <col min="10252" max="10252" width="8.75" style="160" bestFit="1" customWidth="1"/>
    <col min="10253" max="10254" width="8.5" style="160" bestFit="1" customWidth="1"/>
    <col min="10255" max="10255" width="8.625" style="160" customWidth="1"/>
    <col min="10256" max="10256" width="14.375" style="160" bestFit="1" customWidth="1"/>
    <col min="10257" max="10257" width="13.5" style="160" customWidth="1"/>
    <col min="10258" max="10258" width="6" style="160" customWidth="1"/>
    <col min="10259" max="10259" width="17.25" style="160" customWidth="1"/>
    <col min="10260" max="10260" width="11" style="160" bestFit="1" customWidth="1"/>
    <col min="10261" max="10262" width="8.25" style="160" bestFit="1" customWidth="1"/>
    <col min="10263" max="10496" width="9" style="160"/>
    <col min="10497" max="10497" width="15.875" style="160" customWidth="1"/>
    <col min="10498" max="10498" width="3.875" style="160" bestFit="1" customWidth="1"/>
    <col min="10499" max="10499" width="38.25" style="160" customWidth="1"/>
    <col min="10500" max="10500" width="13.875" style="160" bestFit="1" customWidth="1"/>
    <col min="10501" max="10501" width="16.25" style="160" customWidth="1"/>
    <col min="10502" max="10502" width="13.125" style="160" customWidth="1"/>
    <col min="10503" max="10503" width="7.375" style="160" customWidth="1"/>
    <col min="10504" max="10504" width="12.125" style="160" bestFit="1" customWidth="1"/>
    <col min="10505" max="10505" width="10.5" style="160" bestFit="1" customWidth="1"/>
    <col min="10506" max="10506" width="7" style="160" bestFit="1" customWidth="1"/>
    <col min="10507" max="10507" width="5.875" style="160" bestFit="1" customWidth="1"/>
    <col min="10508" max="10508" width="8.75" style="160" bestFit="1" customWidth="1"/>
    <col min="10509" max="10510" width="8.5" style="160" bestFit="1" customWidth="1"/>
    <col min="10511" max="10511" width="8.625" style="160" customWidth="1"/>
    <col min="10512" max="10512" width="14.375" style="160" bestFit="1" customWidth="1"/>
    <col min="10513" max="10513" width="13.5" style="160" customWidth="1"/>
    <col min="10514" max="10514" width="6" style="160" customWidth="1"/>
    <col min="10515" max="10515" width="17.25" style="160" customWidth="1"/>
    <col min="10516" max="10516" width="11" style="160" bestFit="1" customWidth="1"/>
    <col min="10517" max="10518" width="8.25" style="160" bestFit="1" customWidth="1"/>
    <col min="10519" max="10752" width="9" style="160"/>
    <col min="10753" max="10753" width="15.875" style="160" customWidth="1"/>
    <col min="10754" max="10754" width="3.875" style="160" bestFit="1" customWidth="1"/>
    <col min="10755" max="10755" width="38.25" style="160" customWidth="1"/>
    <col min="10756" max="10756" width="13.875" style="160" bestFit="1" customWidth="1"/>
    <col min="10757" max="10757" width="16.25" style="160" customWidth="1"/>
    <col min="10758" max="10758" width="13.125" style="160" customWidth="1"/>
    <col min="10759" max="10759" width="7.375" style="160" customWidth="1"/>
    <col min="10760" max="10760" width="12.125" style="160" bestFit="1" customWidth="1"/>
    <col min="10761" max="10761" width="10.5" style="160" bestFit="1" customWidth="1"/>
    <col min="10762" max="10762" width="7" style="160" bestFit="1" customWidth="1"/>
    <col min="10763" max="10763" width="5.875" style="160" bestFit="1" customWidth="1"/>
    <col min="10764" max="10764" width="8.75" style="160" bestFit="1" customWidth="1"/>
    <col min="10765" max="10766" width="8.5" style="160" bestFit="1" customWidth="1"/>
    <col min="10767" max="10767" width="8.625" style="160" customWidth="1"/>
    <col min="10768" max="10768" width="14.375" style="160" bestFit="1" customWidth="1"/>
    <col min="10769" max="10769" width="13.5" style="160" customWidth="1"/>
    <col min="10770" max="10770" width="6" style="160" customWidth="1"/>
    <col min="10771" max="10771" width="17.25" style="160" customWidth="1"/>
    <col min="10772" max="10772" width="11" style="160" bestFit="1" customWidth="1"/>
    <col min="10773" max="10774" width="8.25" style="160" bestFit="1" customWidth="1"/>
    <col min="10775" max="11008" width="9" style="160"/>
    <col min="11009" max="11009" width="15.875" style="160" customWidth="1"/>
    <col min="11010" max="11010" width="3.875" style="160" bestFit="1" customWidth="1"/>
    <col min="11011" max="11011" width="38.25" style="160" customWidth="1"/>
    <col min="11012" max="11012" width="13.875" style="160" bestFit="1" customWidth="1"/>
    <col min="11013" max="11013" width="16.25" style="160" customWidth="1"/>
    <col min="11014" max="11014" width="13.125" style="160" customWidth="1"/>
    <col min="11015" max="11015" width="7.375" style="160" customWidth="1"/>
    <col min="11016" max="11016" width="12.125" style="160" bestFit="1" customWidth="1"/>
    <col min="11017" max="11017" width="10.5" style="160" bestFit="1" customWidth="1"/>
    <col min="11018" max="11018" width="7" style="160" bestFit="1" customWidth="1"/>
    <col min="11019" max="11019" width="5.875" style="160" bestFit="1" customWidth="1"/>
    <col min="11020" max="11020" width="8.75" style="160" bestFit="1" customWidth="1"/>
    <col min="11021" max="11022" width="8.5" style="160" bestFit="1" customWidth="1"/>
    <col min="11023" max="11023" width="8.625" style="160" customWidth="1"/>
    <col min="11024" max="11024" width="14.375" style="160" bestFit="1" customWidth="1"/>
    <col min="11025" max="11025" width="13.5" style="160" customWidth="1"/>
    <col min="11026" max="11026" width="6" style="160" customWidth="1"/>
    <col min="11027" max="11027" width="17.25" style="160" customWidth="1"/>
    <col min="11028" max="11028" width="11" style="160" bestFit="1" customWidth="1"/>
    <col min="11029" max="11030" width="8.25" style="160" bestFit="1" customWidth="1"/>
    <col min="11031" max="11264" width="9" style="160"/>
    <col min="11265" max="11265" width="15.875" style="160" customWidth="1"/>
    <col min="11266" max="11266" width="3.875" style="160" bestFit="1" customWidth="1"/>
    <col min="11267" max="11267" width="38.25" style="160" customWidth="1"/>
    <col min="11268" max="11268" width="13.875" style="160" bestFit="1" customWidth="1"/>
    <col min="11269" max="11269" width="16.25" style="160" customWidth="1"/>
    <col min="11270" max="11270" width="13.125" style="160" customWidth="1"/>
    <col min="11271" max="11271" width="7.375" style="160" customWidth="1"/>
    <col min="11272" max="11272" width="12.125" style="160" bestFit="1" customWidth="1"/>
    <col min="11273" max="11273" width="10.5" style="160" bestFit="1" customWidth="1"/>
    <col min="11274" max="11274" width="7" style="160" bestFit="1" customWidth="1"/>
    <col min="11275" max="11275" width="5.875" style="160" bestFit="1" customWidth="1"/>
    <col min="11276" max="11276" width="8.75" style="160" bestFit="1" customWidth="1"/>
    <col min="11277" max="11278" width="8.5" style="160" bestFit="1" customWidth="1"/>
    <col min="11279" max="11279" width="8.625" style="160" customWidth="1"/>
    <col min="11280" max="11280" width="14.375" style="160" bestFit="1" customWidth="1"/>
    <col min="11281" max="11281" width="13.5" style="160" customWidth="1"/>
    <col min="11282" max="11282" width="6" style="160" customWidth="1"/>
    <col min="11283" max="11283" width="17.25" style="160" customWidth="1"/>
    <col min="11284" max="11284" width="11" style="160" bestFit="1" customWidth="1"/>
    <col min="11285" max="11286" width="8.25" style="160" bestFit="1" customWidth="1"/>
    <col min="11287" max="11520" width="9" style="160"/>
    <col min="11521" max="11521" width="15.875" style="160" customWidth="1"/>
    <col min="11522" max="11522" width="3.875" style="160" bestFit="1" customWidth="1"/>
    <col min="11523" max="11523" width="38.25" style="160" customWidth="1"/>
    <col min="11524" max="11524" width="13.875" style="160" bestFit="1" customWidth="1"/>
    <col min="11525" max="11525" width="16.25" style="160" customWidth="1"/>
    <col min="11526" max="11526" width="13.125" style="160" customWidth="1"/>
    <col min="11527" max="11527" width="7.375" style="160" customWidth="1"/>
    <col min="11528" max="11528" width="12.125" style="160" bestFit="1" customWidth="1"/>
    <col min="11529" max="11529" width="10.5" style="160" bestFit="1" customWidth="1"/>
    <col min="11530" max="11530" width="7" style="160" bestFit="1" customWidth="1"/>
    <col min="11531" max="11531" width="5.875" style="160" bestFit="1" customWidth="1"/>
    <col min="11532" max="11532" width="8.75" style="160" bestFit="1" customWidth="1"/>
    <col min="11533" max="11534" width="8.5" style="160" bestFit="1" customWidth="1"/>
    <col min="11535" max="11535" width="8.625" style="160" customWidth="1"/>
    <col min="11536" max="11536" width="14.375" style="160" bestFit="1" customWidth="1"/>
    <col min="11537" max="11537" width="13.5" style="160" customWidth="1"/>
    <col min="11538" max="11538" width="6" style="160" customWidth="1"/>
    <col min="11539" max="11539" width="17.25" style="160" customWidth="1"/>
    <col min="11540" max="11540" width="11" style="160" bestFit="1" customWidth="1"/>
    <col min="11541" max="11542" width="8.25" style="160" bestFit="1" customWidth="1"/>
    <col min="11543" max="11776" width="9" style="160"/>
    <col min="11777" max="11777" width="15.875" style="160" customWidth="1"/>
    <col min="11778" max="11778" width="3.875" style="160" bestFit="1" customWidth="1"/>
    <col min="11779" max="11779" width="38.25" style="160" customWidth="1"/>
    <col min="11780" max="11780" width="13.875" style="160" bestFit="1" customWidth="1"/>
    <col min="11781" max="11781" width="16.25" style="160" customWidth="1"/>
    <col min="11782" max="11782" width="13.125" style="160" customWidth="1"/>
    <col min="11783" max="11783" width="7.375" style="160" customWidth="1"/>
    <col min="11784" max="11784" width="12.125" style="160" bestFit="1" customWidth="1"/>
    <col min="11785" max="11785" width="10.5" style="160" bestFit="1" customWidth="1"/>
    <col min="11786" max="11786" width="7" style="160" bestFit="1" customWidth="1"/>
    <col min="11787" max="11787" width="5.875" style="160" bestFit="1" customWidth="1"/>
    <col min="11788" max="11788" width="8.75" style="160" bestFit="1" customWidth="1"/>
    <col min="11789" max="11790" width="8.5" style="160" bestFit="1" customWidth="1"/>
    <col min="11791" max="11791" width="8.625" style="160" customWidth="1"/>
    <col min="11792" max="11792" width="14.375" style="160" bestFit="1" customWidth="1"/>
    <col min="11793" max="11793" width="13.5" style="160" customWidth="1"/>
    <col min="11794" max="11794" width="6" style="160" customWidth="1"/>
    <col min="11795" max="11795" width="17.25" style="160" customWidth="1"/>
    <col min="11796" max="11796" width="11" style="160" bestFit="1" customWidth="1"/>
    <col min="11797" max="11798" width="8.25" style="160" bestFit="1" customWidth="1"/>
    <col min="11799" max="12032" width="9" style="160"/>
    <col min="12033" max="12033" width="15.875" style="160" customWidth="1"/>
    <col min="12034" max="12034" width="3.875" style="160" bestFit="1" customWidth="1"/>
    <col min="12035" max="12035" width="38.25" style="160" customWidth="1"/>
    <col min="12036" max="12036" width="13.875" style="160" bestFit="1" customWidth="1"/>
    <col min="12037" max="12037" width="16.25" style="160" customWidth="1"/>
    <col min="12038" max="12038" width="13.125" style="160" customWidth="1"/>
    <col min="12039" max="12039" width="7.375" style="160" customWidth="1"/>
    <col min="12040" max="12040" width="12.125" style="160" bestFit="1" customWidth="1"/>
    <col min="12041" max="12041" width="10.5" style="160" bestFit="1" customWidth="1"/>
    <col min="12042" max="12042" width="7" style="160" bestFit="1" customWidth="1"/>
    <col min="12043" max="12043" width="5.875" style="160" bestFit="1" customWidth="1"/>
    <col min="12044" max="12044" width="8.75" style="160" bestFit="1" customWidth="1"/>
    <col min="12045" max="12046" width="8.5" style="160" bestFit="1" customWidth="1"/>
    <col min="12047" max="12047" width="8.625" style="160" customWidth="1"/>
    <col min="12048" max="12048" width="14.375" style="160" bestFit="1" customWidth="1"/>
    <col min="12049" max="12049" width="13.5" style="160" customWidth="1"/>
    <col min="12050" max="12050" width="6" style="160" customWidth="1"/>
    <col min="12051" max="12051" width="17.25" style="160" customWidth="1"/>
    <col min="12052" max="12052" width="11" style="160" bestFit="1" customWidth="1"/>
    <col min="12053" max="12054" width="8.25" style="160" bestFit="1" customWidth="1"/>
    <col min="12055" max="12288" width="9" style="160"/>
    <col min="12289" max="12289" width="15.875" style="160" customWidth="1"/>
    <col min="12290" max="12290" width="3.875" style="160" bestFit="1" customWidth="1"/>
    <col min="12291" max="12291" width="38.25" style="160" customWidth="1"/>
    <col min="12292" max="12292" width="13.875" style="160" bestFit="1" customWidth="1"/>
    <col min="12293" max="12293" width="16.25" style="160" customWidth="1"/>
    <col min="12294" max="12294" width="13.125" style="160" customWidth="1"/>
    <col min="12295" max="12295" width="7.375" style="160" customWidth="1"/>
    <col min="12296" max="12296" width="12.125" style="160" bestFit="1" customWidth="1"/>
    <col min="12297" max="12297" width="10.5" style="160" bestFit="1" customWidth="1"/>
    <col min="12298" max="12298" width="7" style="160" bestFit="1" customWidth="1"/>
    <col min="12299" max="12299" width="5.875" style="160" bestFit="1" customWidth="1"/>
    <col min="12300" max="12300" width="8.75" style="160" bestFit="1" customWidth="1"/>
    <col min="12301" max="12302" width="8.5" style="160" bestFit="1" customWidth="1"/>
    <col min="12303" max="12303" width="8.625" style="160" customWidth="1"/>
    <col min="12304" max="12304" width="14.375" style="160" bestFit="1" customWidth="1"/>
    <col min="12305" max="12305" width="13.5" style="160" customWidth="1"/>
    <col min="12306" max="12306" width="6" style="160" customWidth="1"/>
    <col min="12307" max="12307" width="17.25" style="160" customWidth="1"/>
    <col min="12308" max="12308" width="11" style="160" bestFit="1" customWidth="1"/>
    <col min="12309" max="12310" width="8.25" style="160" bestFit="1" customWidth="1"/>
    <col min="12311" max="12544" width="9" style="160"/>
    <col min="12545" max="12545" width="15.875" style="160" customWidth="1"/>
    <col min="12546" max="12546" width="3.875" style="160" bestFit="1" customWidth="1"/>
    <col min="12547" max="12547" width="38.25" style="160" customWidth="1"/>
    <col min="12548" max="12548" width="13.875" style="160" bestFit="1" customWidth="1"/>
    <col min="12549" max="12549" width="16.25" style="160" customWidth="1"/>
    <col min="12550" max="12550" width="13.125" style="160" customWidth="1"/>
    <col min="12551" max="12551" width="7.375" style="160" customWidth="1"/>
    <col min="12552" max="12552" width="12.125" style="160" bestFit="1" customWidth="1"/>
    <col min="12553" max="12553" width="10.5" style="160" bestFit="1" customWidth="1"/>
    <col min="12554" max="12554" width="7" style="160" bestFit="1" customWidth="1"/>
    <col min="12555" max="12555" width="5.875" style="160" bestFit="1" customWidth="1"/>
    <col min="12556" max="12556" width="8.75" style="160" bestFit="1" customWidth="1"/>
    <col min="12557" max="12558" width="8.5" style="160" bestFit="1" customWidth="1"/>
    <col min="12559" max="12559" width="8.625" style="160" customWidth="1"/>
    <col min="12560" max="12560" width="14.375" style="160" bestFit="1" customWidth="1"/>
    <col min="12561" max="12561" width="13.5" style="160" customWidth="1"/>
    <col min="12562" max="12562" width="6" style="160" customWidth="1"/>
    <col min="12563" max="12563" width="17.25" style="160" customWidth="1"/>
    <col min="12564" max="12564" width="11" style="160" bestFit="1" customWidth="1"/>
    <col min="12565" max="12566" width="8.25" style="160" bestFit="1" customWidth="1"/>
    <col min="12567" max="12800" width="9" style="160"/>
    <col min="12801" max="12801" width="15.875" style="160" customWidth="1"/>
    <col min="12802" max="12802" width="3.875" style="160" bestFit="1" customWidth="1"/>
    <col min="12803" max="12803" width="38.25" style="160" customWidth="1"/>
    <col min="12804" max="12804" width="13.875" style="160" bestFit="1" customWidth="1"/>
    <col min="12805" max="12805" width="16.25" style="160" customWidth="1"/>
    <col min="12806" max="12806" width="13.125" style="160" customWidth="1"/>
    <col min="12807" max="12807" width="7.375" style="160" customWidth="1"/>
    <col min="12808" max="12808" width="12.125" style="160" bestFit="1" customWidth="1"/>
    <col min="12809" max="12809" width="10.5" style="160" bestFit="1" customWidth="1"/>
    <col min="12810" max="12810" width="7" style="160" bestFit="1" customWidth="1"/>
    <col min="12811" max="12811" width="5.875" style="160" bestFit="1" customWidth="1"/>
    <col min="12812" max="12812" width="8.75" style="160" bestFit="1" customWidth="1"/>
    <col min="12813" max="12814" width="8.5" style="160" bestFit="1" customWidth="1"/>
    <col min="12815" max="12815" width="8.625" style="160" customWidth="1"/>
    <col min="12816" max="12816" width="14.375" style="160" bestFit="1" customWidth="1"/>
    <col min="12817" max="12817" width="13.5" style="160" customWidth="1"/>
    <col min="12818" max="12818" width="6" style="160" customWidth="1"/>
    <col min="12819" max="12819" width="17.25" style="160" customWidth="1"/>
    <col min="12820" max="12820" width="11" style="160" bestFit="1" customWidth="1"/>
    <col min="12821" max="12822" width="8.25" style="160" bestFit="1" customWidth="1"/>
    <col min="12823" max="13056" width="9" style="160"/>
    <col min="13057" max="13057" width="15.875" style="160" customWidth="1"/>
    <col min="13058" max="13058" width="3.875" style="160" bestFit="1" customWidth="1"/>
    <col min="13059" max="13059" width="38.25" style="160" customWidth="1"/>
    <col min="13060" max="13060" width="13.875" style="160" bestFit="1" customWidth="1"/>
    <col min="13061" max="13061" width="16.25" style="160" customWidth="1"/>
    <col min="13062" max="13062" width="13.125" style="160" customWidth="1"/>
    <col min="13063" max="13063" width="7.375" style="160" customWidth="1"/>
    <col min="13064" max="13064" width="12.125" style="160" bestFit="1" customWidth="1"/>
    <col min="13065" max="13065" width="10.5" style="160" bestFit="1" customWidth="1"/>
    <col min="13066" max="13066" width="7" style="160" bestFit="1" customWidth="1"/>
    <col min="13067" max="13067" width="5.875" style="160" bestFit="1" customWidth="1"/>
    <col min="13068" max="13068" width="8.75" style="160" bestFit="1" customWidth="1"/>
    <col min="13069" max="13070" width="8.5" style="160" bestFit="1" customWidth="1"/>
    <col min="13071" max="13071" width="8.625" style="160" customWidth="1"/>
    <col min="13072" max="13072" width="14.375" style="160" bestFit="1" customWidth="1"/>
    <col min="13073" max="13073" width="13.5" style="160" customWidth="1"/>
    <col min="13074" max="13074" width="6" style="160" customWidth="1"/>
    <col min="13075" max="13075" width="17.25" style="160" customWidth="1"/>
    <col min="13076" max="13076" width="11" style="160" bestFit="1" customWidth="1"/>
    <col min="13077" max="13078" width="8.25" style="160" bestFit="1" customWidth="1"/>
    <col min="13079" max="13312" width="9" style="160"/>
    <col min="13313" max="13313" width="15.875" style="160" customWidth="1"/>
    <col min="13314" max="13314" width="3.875" style="160" bestFit="1" customWidth="1"/>
    <col min="13315" max="13315" width="38.25" style="160" customWidth="1"/>
    <col min="13316" max="13316" width="13.875" style="160" bestFit="1" customWidth="1"/>
    <col min="13317" max="13317" width="16.25" style="160" customWidth="1"/>
    <col min="13318" max="13318" width="13.125" style="160" customWidth="1"/>
    <col min="13319" max="13319" width="7.375" style="160" customWidth="1"/>
    <col min="13320" max="13320" width="12.125" style="160" bestFit="1" customWidth="1"/>
    <col min="13321" max="13321" width="10.5" style="160" bestFit="1" customWidth="1"/>
    <col min="13322" max="13322" width="7" style="160" bestFit="1" customWidth="1"/>
    <col min="13323" max="13323" width="5.875" style="160" bestFit="1" customWidth="1"/>
    <col min="13324" max="13324" width="8.75" style="160" bestFit="1" customWidth="1"/>
    <col min="13325" max="13326" width="8.5" style="160" bestFit="1" customWidth="1"/>
    <col min="13327" max="13327" width="8.625" style="160" customWidth="1"/>
    <col min="13328" max="13328" width="14.375" style="160" bestFit="1" customWidth="1"/>
    <col min="13329" max="13329" width="13.5" style="160" customWidth="1"/>
    <col min="13330" max="13330" width="6" style="160" customWidth="1"/>
    <col min="13331" max="13331" width="17.25" style="160" customWidth="1"/>
    <col min="13332" max="13332" width="11" style="160" bestFit="1" customWidth="1"/>
    <col min="13333" max="13334" width="8.25" style="160" bestFit="1" customWidth="1"/>
    <col min="13335" max="13568" width="9" style="160"/>
    <col min="13569" max="13569" width="15.875" style="160" customWidth="1"/>
    <col min="13570" max="13570" width="3.875" style="160" bestFit="1" customWidth="1"/>
    <col min="13571" max="13571" width="38.25" style="160" customWidth="1"/>
    <col min="13572" max="13572" width="13.875" style="160" bestFit="1" customWidth="1"/>
    <col min="13573" max="13573" width="16.25" style="160" customWidth="1"/>
    <col min="13574" max="13574" width="13.125" style="160" customWidth="1"/>
    <col min="13575" max="13575" width="7.375" style="160" customWidth="1"/>
    <col min="13576" max="13576" width="12.125" style="160" bestFit="1" customWidth="1"/>
    <col min="13577" max="13577" width="10.5" style="160" bestFit="1" customWidth="1"/>
    <col min="13578" max="13578" width="7" style="160" bestFit="1" customWidth="1"/>
    <col min="13579" max="13579" width="5.875" style="160" bestFit="1" customWidth="1"/>
    <col min="13580" max="13580" width="8.75" style="160" bestFit="1" customWidth="1"/>
    <col min="13581" max="13582" width="8.5" style="160" bestFit="1" customWidth="1"/>
    <col min="13583" max="13583" width="8.625" style="160" customWidth="1"/>
    <col min="13584" max="13584" width="14.375" style="160" bestFit="1" customWidth="1"/>
    <col min="13585" max="13585" width="13.5" style="160" customWidth="1"/>
    <col min="13586" max="13586" width="6" style="160" customWidth="1"/>
    <col min="13587" max="13587" width="17.25" style="160" customWidth="1"/>
    <col min="13588" max="13588" width="11" style="160" bestFit="1" customWidth="1"/>
    <col min="13589" max="13590" width="8.25" style="160" bestFit="1" customWidth="1"/>
    <col min="13591" max="13824" width="9" style="160"/>
    <col min="13825" max="13825" width="15.875" style="160" customWidth="1"/>
    <col min="13826" max="13826" width="3.875" style="160" bestFit="1" customWidth="1"/>
    <col min="13827" max="13827" width="38.25" style="160" customWidth="1"/>
    <col min="13828" max="13828" width="13.875" style="160" bestFit="1" customWidth="1"/>
    <col min="13829" max="13829" width="16.25" style="160" customWidth="1"/>
    <col min="13830" max="13830" width="13.125" style="160" customWidth="1"/>
    <col min="13831" max="13831" width="7.375" style="160" customWidth="1"/>
    <col min="13832" max="13832" width="12.125" style="160" bestFit="1" customWidth="1"/>
    <col min="13833" max="13833" width="10.5" style="160" bestFit="1" customWidth="1"/>
    <col min="13834" max="13834" width="7" style="160" bestFit="1" customWidth="1"/>
    <col min="13835" max="13835" width="5.875" style="160" bestFit="1" customWidth="1"/>
    <col min="13836" max="13836" width="8.75" style="160" bestFit="1" customWidth="1"/>
    <col min="13837" max="13838" width="8.5" style="160" bestFit="1" customWidth="1"/>
    <col min="13839" max="13839" width="8.625" style="160" customWidth="1"/>
    <col min="13840" max="13840" width="14.375" style="160" bestFit="1" customWidth="1"/>
    <col min="13841" max="13841" width="13.5" style="160" customWidth="1"/>
    <col min="13842" max="13842" width="6" style="160" customWidth="1"/>
    <col min="13843" max="13843" width="17.25" style="160" customWidth="1"/>
    <col min="13844" max="13844" width="11" style="160" bestFit="1" customWidth="1"/>
    <col min="13845" max="13846" width="8.25" style="160" bestFit="1" customWidth="1"/>
    <col min="13847" max="14080" width="9" style="160"/>
    <col min="14081" max="14081" width="15.875" style="160" customWidth="1"/>
    <col min="14082" max="14082" width="3.875" style="160" bestFit="1" customWidth="1"/>
    <col min="14083" max="14083" width="38.25" style="160" customWidth="1"/>
    <col min="14084" max="14084" width="13.875" style="160" bestFit="1" customWidth="1"/>
    <col min="14085" max="14085" width="16.25" style="160" customWidth="1"/>
    <col min="14086" max="14086" width="13.125" style="160" customWidth="1"/>
    <col min="14087" max="14087" width="7.375" style="160" customWidth="1"/>
    <col min="14088" max="14088" width="12.125" style="160" bestFit="1" customWidth="1"/>
    <col min="14089" max="14089" width="10.5" style="160" bestFit="1" customWidth="1"/>
    <col min="14090" max="14090" width="7" style="160" bestFit="1" customWidth="1"/>
    <col min="14091" max="14091" width="5.875" style="160" bestFit="1" customWidth="1"/>
    <col min="14092" max="14092" width="8.75" style="160" bestFit="1" customWidth="1"/>
    <col min="14093" max="14094" width="8.5" style="160" bestFit="1" customWidth="1"/>
    <col min="14095" max="14095" width="8.625" style="160" customWidth="1"/>
    <col min="14096" max="14096" width="14.375" style="160" bestFit="1" customWidth="1"/>
    <col min="14097" max="14097" width="13.5" style="160" customWidth="1"/>
    <col min="14098" max="14098" width="6" style="160" customWidth="1"/>
    <col min="14099" max="14099" width="17.25" style="160" customWidth="1"/>
    <col min="14100" max="14100" width="11" style="160" bestFit="1" customWidth="1"/>
    <col min="14101" max="14102" width="8.25" style="160" bestFit="1" customWidth="1"/>
    <col min="14103" max="14336" width="9" style="160"/>
    <col min="14337" max="14337" width="15.875" style="160" customWidth="1"/>
    <col min="14338" max="14338" width="3.875" style="160" bestFit="1" customWidth="1"/>
    <col min="14339" max="14339" width="38.25" style="160" customWidth="1"/>
    <col min="14340" max="14340" width="13.875" style="160" bestFit="1" customWidth="1"/>
    <col min="14341" max="14341" width="16.25" style="160" customWidth="1"/>
    <col min="14342" max="14342" width="13.125" style="160" customWidth="1"/>
    <col min="14343" max="14343" width="7.375" style="160" customWidth="1"/>
    <col min="14344" max="14344" width="12.125" style="160" bestFit="1" customWidth="1"/>
    <col min="14345" max="14345" width="10.5" style="160" bestFit="1" customWidth="1"/>
    <col min="14346" max="14346" width="7" style="160" bestFit="1" customWidth="1"/>
    <col min="14347" max="14347" width="5.875" style="160" bestFit="1" customWidth="1"/>
    <col min="14348" max="14348" width="8.75" style="160" bestFit="1" customWidth="1"/>
    <col min="14349" max="14350" width="8.5" style="160" bestFit="1" customWidth="1"/>
    <col min="14351" max="14351" width="8.625" style="160" customWidth="1"/>
    <col min="14352" max="14352" width="14.375" style="160" bestFit="1" customWidth="1"/>
    <col min="14353" max="14353" width="13.5" style="160" customWidth="1"/>
    <col min="14354" max="14354" width="6" style="160" customWidth="1"/>
    <col min="14355" max="14355" width="17.25" style="160" customWidth="1"/>
    <col min="14356" max="14356" width="11" style="160" bestFit="1" customWidth="1"/>
    <col min="14357" max="14358" width="8.25" style="160" bestFit="1" customWidth="1"/>
    <col min="14359" max="14592" width="9" style="160"/>
    <col min="14593" max="14593" width="15.875" style="160" customWidth="1"/>
    <col min="14594" max="14594" width="3.875" style="160" bestFit="1" customWidth="1"/>
    <col min="14595" max="14595" width="38.25" style="160" customWidth="1"/>
    <col min="14596" max="14596" width="13.875" style="160" bestFit="1" customWidth="1"/>
    <col min="14597" max="14597" width="16.25" style="160" customWidth="1"/>
    <col min="14598" max="14598" width="13.125" style="160" customWidth="1"/>
    <col min="14599" max="14599" width="7.375" style="160" customWidth="1"/>
    <col min="14600" max="14600" width="12.125" style="160" bestFit="1" customWidth="1"/>
    <col min="14601" max="14601" width="10.5" style="160" bestFit="1" customWidth="1"/>
    <col min="14602" max="14602" width="7" style="160" bestFit="1" customWidth="1"/>
    <col min="14603" max="14603" width="5.875" style="160" bestFit="1" customWidth="1"/>
    <col min="14604" max="14604" width="8.75" style="160" bestFit="1" customWidth="1"/>
    <col min="14605" max="14606" width="8.5" style="160" bestFit="1" customWidth="1"/>
    <col min="14607" max="14607" width="8.625" style="160" customWidth="1"/>
    <col min="14608" max="14608" width="14.375" style="160" bestFit="1" customWidth="1"/>
    <col min="14609" max="14609" width="13.5" style="160" customWidth="1"/>
    <col min="14610" max="14610" width="6" style="160" customWidth="1"/>
    <col min="14611" max="14611" width="17.25" style="160" customWidth="1"/>
    <col min="14612" max="14612" width="11" style="160" bestFit="1" customWidth="1"/>
    <col min="14613" max="14614" width="8.25" style="160" bestFit="1" customWidth="1"/>
    <col min="14615" max="14848" width="9" style="160"/>
    <col min="14849" max="14849" width="15.875" style="160" customWidth="1"/>
    <col min="14850" max="14850" width="3.875" style="160" bestFit="1" customWidth="1"/>
    <col min="14851" max="14851" width="38.25" style="160" customWidth="1"/>
    <col min="14852" max="14852" width="13.875" style="160" bestFit="1" customWidth="1"/>
    <col min="14853" max="14853" width="16.25" style="160" customWidth="1"/>
    <col min="14854" max="14854" width="13.125" style="160" customWidth="1"/>
    <col min="14855" max="14855" width="7.375" style="160" customWidth="1"/>
    <col min="14856" max="14856" width="12.125" style="160" bestFit="1" customWidth="1"/>
    <col min="14857" max="14857" width="10.5" style="160" bestFit="1" customWidth="1"/>
    <col min="14858" max="14858" width="7" style="160" bestFit="1" customWidth="1"/>
    <col min="14859" max="14859" width="5.875" style="160" bestFit="1" customWidth="1"/>
    <col min="14860" max="14860" width="8.75" style="160" bestFit="1" customWidth="1"/>
    <col min="14861" max="14862" width="8.5" style="160" bestFit="1" customWidth="1"/>
    <col min="14863" max="14863" width="8.625" style="160" customWidth="1"/>
    <col min="14864" max="14864" width="14.375" style="160" bestFit="1" customWidth="1"/>
    <col min="14865" max="14865" width="13.5" style="160" customWidth="1"/>
    <col min="14866" max="14866" width="6" style="160" customWidth="1"/>
    <col min="14867" max="14867" width="17.25" style="160" customWidth="1"/>
    <col min="14868" max="14868" width="11" style="160" bestFit="1" customWidth="1"/>
    <col min="14869" max="14870" width="8.25" style="160" bestFit="1" customWidth="1"/>
    <col min="14871" max="15104" width="9" style="160"/>
    <col min="15105" max="15105" width="15.875" style="160" customWidth="1"/>
    <col min="15106" max="15106" width="3.875" style="160" bestFit="1" customWidth="1"/>
    <col min="15107" max="15107" width="38.25" style="160" customWidth="1"/>
    <col min="15108" max="15108" width="13.875" style="160" bestFit="1" customWidth="1"/>
    <col min="15109" max="15109" width="16.25" style="160" customWidth="1"/>
    <col min="15110" max="15110" width="13.125" style="160" customWidth="1"/>
    <col min="15111" max="15111" width="7.375" style="160" customWidth="1"/>
    <col min="15112" max="15112" width="12.125" style="160" bestFit="1" customWidth="1"/>
    <col min="15113" max="15113" width="10.5" style="160" bestFit="1" customWidth="1"/>
    <col min="15114" max="15114" width="7" style="160" bestFit="1" customWidth="1"/>
    <col min="15115" max="15115" width="5.875" style="160" bestFit="1" customWidth="1"/>
    <col min="15116" max="15116" width="8.75" style="160" bestFit="1" customWidth="1"/>
    <col min="15117" max="15118" width="8.5" style="160" bestFit="1" customWidth="1"/>
    <col min="15119" max="15119" width="8.625" style="160" customWidth="1"/>
    <col min="15120" max="15120" width="14.375" style="160" bestFit="1" customWidth="1"/>
    <col min="15121" max="15121" width="13.5" style="160" customWidth="1"/>
    <col min="15122" max="15122" width="6" style="160" customWidth="1"/>
    <col min="15123" max="15123" width="17.25" style="160" customWidth="1"/>
    <col min="15124" max="15124" width="11" style="160" bestFit="1" customWidth="1"/>
    <col min="15125" max="15126" width="8.25" style="160" bestFit="1" customWidth="1"/>
    <col min="15127" max="15360" width="9" style="160"/>
    <col min="15361" max="15361" width="15.875" style="160" customWidth="1"/>
    <col min="15362" max="15362" width="3.875" style="160" bestFit="1" customWidth="1"/>
    <col min="15363" max="15363" width="38.25" style="160" customWidth="1"/>
    <col min="15364" max="15364" width="13.875" style="160" bestFit="1" customWidth="1"/>
    <col min="15365" max="15365" width="16.25" style="160" customWidth="1"/>
    <col min="15366" max="15366" width="13.125" style="160" customWidth="1"/>
    <col min="15367" max="15367" width="7.375" style="160" customWidth="1"/>
    <col min="15368" max="15368" width="12.125" style="160" bestFit="1" customWidth="1"/>
    <col min="15369" max="15369" width="10.5" style="160" bestFit="1" customWidth="1"/>
    <col min="15370" max="15370" width="7" style="160" bestFit="1" customWidth="1"/>
    <col min="15371" max="15371" width="5.875" style="160" bestFit="1" customWidth="1"/>
    <col min="15372" max="15372" width="8.75" style="160" bestFit="1" customWidth="1"/>
    <col min="15373" max="15374" width="8.5" style="160" bestFit="1" customWidth="1"/>
    <col min="15375" max="15375" width="8.625" style="160" customWidth="1"/>
    <col min="15376" max="15376" width="14.375" style="160" bestFit="1" customWidth="1"/>
    <col min="15377" max="15377" width="13.5" style="160" customWidth="1"/>
    <col min="15378" max="15378" width="6" style="160" customWidth="1"/>
    <col min="15379" max="15379" width="17.25" style="160" customWidth="1"/>
    <col min="15380" max="15380" width="11" style="160" bestFit="1" customWidth="1"/>
    <col min="15381" max="15382" width="8.25" style="160" bestFit="1" customWidth="1"/>
    <col min="15383" max="15616" width="9" style="160"/>
    <col min="15617" max="15617" width="15.875" style="160" customWidth="1"/>
    <col min="15618" max="15618" width="3.875" style="160" bestFit="1" customWidth="1"/>
    <col min="15619" max="15619" width="38.25" style="160" customWidth="1"/>
    <col min="15620" max="15620" width="13.875" style="160" bestFit="1" customWidth="1"/>
    <col min="15621" max="15621" width="16.25" style="160" customWidth="1"/>
    <col min="15622" max="15622" width="13.125" style="160" customWidth="1"/>
    <col min="15623" max="15623" width="7.375" style="160" customWidth="1"/>
    <col min="15624" max="15624" width="12.125" style="160" bestFit="1" customWidth="1"/>
    <col min="15625" max="15625" width="10.5" style="160" bestFit="1" customWidth="1"/>
    <col min="15626" max="15626" width="7" style="160" bestFit="1" customWidth="1"/>
    <col min="15627" max="15627" width="5.875" style="160" bestFit="1" customWidth="1"/>
    <col min="15628" max="15628" width="8.75" style="160" bestFit="1" customWidth="1"/>
    <col min="15629" max="15630" width="8.5" style="160" bestFit="1" customWidth="1"/>
    <col min="15631" max="15631" width="8.625" style="160" customWidth="1"/>
    <col min="15632" max="15632" width="14.375" style="160" bestFit="1" customWidth="1"/>
    <col min="15633" max="15633" width="13.5" style="160" customWidth="1"/>
    <col min="15634" max="15634" width="6" style="160" customWidth="1"/>
    <col min="15635" max="15635" width="17.25" style="160" customWidth="1"/>
    <col min="15636" max="15636" width="11" style="160" bestFit="1" customWidth="1"/>
    <col min="15637" max="15638" width="8.25" style="160" bestFit="1" customWidth="1"/>
    <col min="15639" max="15872" width="9" style="160"/>
    <col min="15873" max="15873" width="15.875" style="160" customWidth="1"/>
    <col min="15874" max="15874" width="3.875" style="160" bestFit="1" customWidth="1"/>
    <col min="15875" max="15875" width="38.25" style="160" customWidth="1"/>
    <col min="15876" max="15876" width="13.875" style="160" bestFit="1" customWidth="1"/>
    <col min="15877" max="15877" width="16.25" style="160" customWidth="1"/>
    <col min="15878" max="15878" width="13.125" style="160" customWidth="1"/>
    <col min="15879" max="15879" width="7.375" style="160" customWidth="1"/>
    <col min="15880" max="15880" width="12.125" style="160" bestFit="1" customWidth="1"/>
    <col min="15881" max="15881" width="10.5" style="160" bestFit="1" customWidth="1"/>
    <col min="15882" max="15882" width="7" style="160" bestFit="1" customWidth="1"/>
    <col min="15883" max="15883" width="5.875" style="160" bestFit="1" customWidth="1"/>
    <col min="15884" max="15884" width="8.75" style="160" bestFit="1" customWidth="1"/>
    <col min="15885" max="15886" width="8.5" style="160" bestFit="1" customWidth="1"/>
    <col min="15887" max="15887" width="8.625" style="160" customWidth="1"/>
    <col min="15888" max="15888" width="14.375" style="160" bestFit="1" customWidth="1"/>
    <col min="15889" max="15889" width="13.5" style="160" customWidth="1"/>
    <col min="15890" max="15890" width="6" style="160" customWidth="1"/>
    <col min="15891" max="15891" width="17.25" style="160" customWidth="1"/>
    <col min="15892" max="15892" width="11" style="160" bestFit="1" customWidth="1"/>
    <col min="15893" max="15894" width="8.25" style="160" bestFit="1" customWidth="1"/>
    <col min="15895" max="16128" width="9" style="160"/>
    <col min="16129" max="16129" width="15.875" style="160" customWidth="1"/>
    <col min="16130" max="16130" width="3.875" style="160" bestFit="1" customWidth="1"/>
    <col min="16131" max="16131" width="38.25" style="160" customWidth="1"/>
    <col min="16132" max="16132" width="13.875" style="160" bestFit="1" customWidth="1"/>
    <col min="16133" max="16133" width="16.25" style="160" customWidth="1"/>
    <col min="16134" max="16134" width="13.125" style="160" customWidth="1"/>
    <col min="16135" max="16135" width="7.375" style="160" customWidth="1"/>
    <col min="16136" max="16136" width="12.125" style="160" bestFit="1" customWidth="1"/>
    <col min="16137" max="16137" width="10.5" style="160" bestFit="1" customWidth="1"/>
    <col min="16138" max="16138" width="7" style="160" bestFit="1" customWidth="1"/>
    <col min="16139" max="16139" width="5.875" style="160" bestFit="1" customWidth="1"/>
    <col min="16140" max="16140" width="8.75" style="160" bestFit="1" customWidth="1"/>
    <col min="16141" max="16142" width="8.5" style="160" bestFit="1" customWidth="1"/>
    <col min="16143" max="16143" width="8.625" style="160" customWidth="1"/>
    <col min="16144" max="16144" width="14.375" style="160" bestFit="1" customWidth="1"/>
    <col min="16145" max="16145" width="13.5" style="160" customWidth="1"/>
    <col min="16146" max="16146" width="6" style="160" customWidth="1"/>
    <col min="16147" max="16147" width="17.25" style="160" customWidth="1"/>
    <col min="16148" max="16148" width="11" style="160" bestFit="1" customWidth="1"/>
    <col min="16149" max="16150" width="8.25" style="160" bestFit="1" customWidth="1"/>
    <col min="16151" max="16384" width="9" style="160"/>
  </cols>
  <sheetData>
    <row r="1" spans="1:33" ht="21.75" customHeight="1">
      <c r="A1" s="294"/>
      <c r="B1" s="294"/>
      <c r="R1" s="293"/>
    </row>
    <row r="2" spans="1:33" ht="15.75">
      <c r="E2" s="160"/>
      <c r="F2" s="292"/>
      <c r="J2" s="288" t="s">
        <v>152</v>
      </c>
      <c r="K2" s="288"/>
      <c r="L2" s="288"/>
      <c r="M2" s="288"/>
      <c r="N2" s="288"/>
      <c r="O2" s="288"/>
      <c r="P2" s="288"/>
      <c r="Q2" s="288"/>
      <c r="R2" s="291" t="s">
        <v>151</v>
      </c>
      <c r="S2" s="291"/>
      <c r="T2" s="291"/>
      <c r="U2" s="291"/>
      <c r="V2" s="291"/>
    </row>
    <row r="3" spans="1:33" ht="23.25" customHeight="1">
      <c r="A3" s="290" t="s">
        <v>2</v>
      </c>
      <c r="B3" s="289"/>
      <c r="E3" s="160"/>
      <c r="J3" s="288"/>
      <c r="R3" s="287"/>
      <c r="S3" s="286" t="s">
        <v>150</v>
      </c>
      <c r="T3" s="286"/>
      <c r="U3" s="286"/>
      <c r="V3" s="286"/>
      <c r="W3" s="286"/>
      <c r="X3" s="286"/>
      <c r="Z3" s="12" t="s">
        <v>4</v>
      </c>
      <c r="AA3" s="13"/>
      <c r="AB3" s="285" t="s">
        <v>5</v>
      </c>
      <c r="AC3" s="283"/>
      <c r="AD3" s="283"/>
      <c r="AE3" s="284" t="s">
        <v>6</v>
      </c>
      <c r="AF3" s="283"/>
      <c r="AG3" s="282"/>
    </row>
    <row r="4" spans="1:33" ht="14.25" customHeight="1" thickBot="1">
      <c r="A4" s="249" t="s">
        <v>149</v>
      </c>
      <c r="B4" s="278" t="s">
        <v>148</v>
      </c>
      <c r="C4" s="281"/>
      <c r="D4" s="280"/>
      <c r="E4" s="279"/>
      <c r="F4" s="278" t="s">
        <v>147</v>
      </c>
      <c r="G4" s="277"/>
      <c r="H4" s="250" t="s">
        <v>146</v>
      </c>
      <c r="I4" s="251" t="s">
        <v>145</v>
      </c>
      <c r="J4" s="276" t="s">
        <v>144</v>
      </c>
      <c r="K4" s="275" t="s">
        <v>143</v>
      </c>
      <c r="L4" s="274"/>
      <c r="M4" s="274"/>
      <c r="N4" s="274"/>
      <c r="O4" s="273"/>
      <c r="P4" s="250" t="s">
        <v>142</v>
      </c>
      <c r="Q4" s="272" t="s">
        <v>141</v>
      </c>
      <c r="R4" s="271"/>
      <c r="S4" s="270"/>
      <c r="T4" s="269" t="s">
        <v>140</v>
      </c>
      <c r="U4" s="268" t="s">
        <v>14</v>
      </c>
      <c r="V4" s="250" t="s">
        <v>139</v>
      </c>
      <c r="W4" s="267" t="s">
        <v>16</v>
      </c>
      <c r="X4" s="266"/>
      <c r="Z4" s="237" t="s">
        <v>17</v>
      </c>
      <c r="AA4" s="237" t="s">
        <v>18</v>
      </c>
      <c r="AB4" s="265" t="s">
        <v>19</v>
      </c>
      <c r="AC4" s="264" t="s">
        <v>20</v>
      </c>
      <c r="AD4" s="264" t="s">
        <v>21</v>
      </c>
      <c r="AE4" s="265" t="s">
        <v>19</v>
      </c>
      <c r="AF4" s="264" t="s">
        <v>20</v>
      </c>
      <c r="AG4" s="264" t="s">
        <v>22</v>
      </c>
    </row>
    <row r="5" spans="1:33" ht="11.25" customHeight="1">
      <c r="A5" s="239"/>
      <c r="B5" s="246"/>
      <c r="C5" s="247"/>
      <c r="D5" s="263"/>
      <c r="E5" s="262"/>
      <c r="F5" s="233"/>
      <c r="G5" s="261"/>
      <c r="H5" s="239"/>
      <c r="I5" s="239"/>
      <c r="J5" s="246"/>
      <c r="K5" s="260" t="s">
        <v>138</v>
      </c>
      <c r="L5" s="259" t="s">
        <v>137</v>
      </c>
      <c r="M5" s="258" t="s">
        <v>136</v>
      </c>
      <c r="N5" s="257" t="s">
        <v>135</v>
      </c>
      <c r="O5" s="257" t="s">
        <v>134</v>
      </c>
      <c r="P5" s="242"/>
      <c r="Q5" s="256"/>
      <c r="R5" s="255"/>
      <c r="S5" s="254"/>
      <c r="T5" s="253"/>
      <c r="U5" s="240"/>
      <c r="V5" s="239"/>
      <c r="W5" s="250" t="s">
        <v>20</v>
      </c>
      <c r="X5" s="250" t="s">
        <v>21</v>
      </c>
      <c r="Z5" s="237"/>
      <c r="AA5" s="237"/>
      <c r="AB5" s="236"/>
      <c r="AC5" s="235"/>
      <c r="AD5" s="235"/>
      <c r="AE5" s="236"/>
      <c r="AF5" s="235"/>
      <c r="AG5" s="235"/>
    </row>
    <row r="6" spans="1:33" ht="11.25" customHeight="1">
      <c r="A6" s="239"/>
      <c r="B6" s="246"/>
      <c r="C6" s="247"/>
      <c r="D6" s="249" t="s">
        <v>133</v>
      </c>
      <c r="E6" s="252" t="s">
        <v>32</v>
      </c>
      <c r="F6" s="249" t="s">
        <v>133</v>
      </c>
      <c r="G6" s="251" t="s">
        <v>132</v>
      </c>
      <c r="H6" s="239"/>
      <c r="I6" s="239"/>
      <c r="J6" s="246"/>
      <c r="K6" s="244"/>
      <c r="L6" s="245"/>
      <c r="M6" s="244"/>
      <c r="N6" s="243"/>
      <c r="O6" s="243"/>
      <c r="P6" s="242"/>
      <c r="Q6" s="250" t="s">
        <v>131</v>
      </c>
      <c r="R6" s="250" t="s">
        <v>130</v>
      </c>
      <c r="S6" s="249" t="s">
        <v>129</v>
      </c>
      <c r="T6" s="248" t="s">
        <v>128</v>
      </c>
      <c r="U6" s="240"/>
      <c r="V6" s="239"/>
      <c r="W6" s="238"/>
      <c r="X6" s="238"/>
      <c r="Z6" s="237"/>
      <c r="AA6" s="237"/>
      <c r="AB6" s="236"/>
      <c r="AC6" s="235"/>
      <c r="AD6" s="235"/>
      <c r="AE6" s="236"/>
      <c r="AF6" s="235"/>
      <c r="AG6" s="235"/>
    </row>
    <row r="7" spans="1:33">
      <c r="A7" s="239"/>
      <c r="B7" s="246"/>
      <c r="C7" s="247"/>
      <c r="D7" s="239"/>
      <c r="E7" s="239"/>
      <c r="F7" s="239"/>
      <c r="G7" s="239"/>
      <c r="H7" s="239"/>
      <c r="I7" s="239"/>
      <c r="J7" s="246"/>
      <c r="K7" s="244"/>
      <c r="L7" s="245"/>
      <c r="M7" s="244"/>
      <c r="N7" s="243"/>
      <c r="O7" s="243"/>
      <c r="P7" s="242"/>
      <c r="Q7" s="242"/>
      <c r="R7" s="242"/>
      <c r="S7" s="239"/>
      <c r="T7" s="241"/>
      <c r="U7" s="240"/>
      <c r="V7" s="239"/>
      <c r="W7" s="238"/>
      <c r="X7" s="238"/>
      <c r="Z7" s="237"/>
      <c r="AA7" s="237"/>
      <c r="AB7" s="236"/>
      <c r="AC7" s="235"/>
      <c r="AD7" s="235"/>
      <c r="AE7" s="236"/>
      <c r="AF7" s="235"/>
      <c r="AG7" s="235"/>
    </row>
    <row r="8" spans="1:33">
      <c r="A8" s="226"/>
      <c r="B8" s="233"/>
      <c r="C8" s="234"/>
      <c r="D8" s="226"/>
      <c r="E8" s="226"/>
      <c r="F8" s="226"/>
      <c r="G8" s="226"/>
      <c r="H8" s="226"/>
      <c r="I8" s="226"/>
      <c r="J8" s="233"/>
      <c r="K8" s="231"/>
      <c r="L8" s="232"/>
      <c r="M8" s="231"/>
      <c r="N8" s="230"/>
      <c r="O8" s="230"/>
      <c r="P8" s="229"/>
      <c r="Q8" s="229"/>
      <c r="R8" s="229"/>
      <c r="S8" s="226"/>
      <c r="T8" s="228"/>
      <c r="U8" s="227"/>
      <c r="V8" s="226"/>
      <c r="W8" s="225"/>
      <c r="X8" s="225"/>
      <c r="Z8" s="224"/>
      <c r="AA8" s="224"/>
      <c r="AB8" s="223"/>
      <c r="AC8" s="222"/>
      <c r="AD8" s="222"/>
      <c r="AE8" s="223"/>
      <c r="AF8" s="222"/>
      <c r="AG8" s="222"/>
    </row>
    <row r="9" spans="1:33" ht="12.75">
      <c r="A9" s="221" t="s">
        <v>127</v>
      </c>
      <c r="B9" s="217"/>
      <c r="C9" s="220">
        <v>2008</v>
      </c>
      <c r="D9" s="209" t="s">
        <v>126</v>
      </c>
      <c r="E9" s="208" t="s">
        <v>93</v>
      </c>
      <c r="F9" s="207" t="s">
        <v>90</v>
      </c>
      <c r="G9" s="207">
        <v>1.498</v>
      </c>
      <c r="H9" s="207" t="s">
        <v>89</v>
      </c>
      <c r="I9" s="206" t="str">
        <f>IF(Z9="","",(IF(AA9-Z9&gt;0,CONCATENATE(TEXT(Z9,"#,##0"),"~",TEXT(AA9,"#,##0")),TEXT(Z9,"#,##0"))))</f>
        <v>1,320</v>
      </c>
      <c r="J9" s="205">
        <v>5</v>
      </c>
      <c r="K9" s="204">
        <v>20.8</v>
      </c>
      <c r="L9" s="43">
        <v>124.33749999999999</v>
      </c>
      <c r="M9" s="20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202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201" t="str">
        <f>IF(Z9="","",IF(AE9="",TEXT(AB9,"#,##0.0"),(IF(AB9-AE9&gt;0,CONCATENATE(TEXT(AE9,"#,##0.0"),"~",TEXT(AB9,"#,##0.0")),TEXT(AB9,"#,##0.0")))))</f>
        <v>27.8</v>
      </c>
      <c r="P9" s="199" t="s">
        <v>88</v>
      </c>
      <c r="Q9" s="200" t="s">
        <v>87</v>
      </c>
      <c r="R9" s="199" t="s">
        <v>86</v>
      </c>
      <c r="S9" s="198"/>
      <c r="T9" s="173" t="str">
        <f>IF((LEFT(E9,1)="6"),"☆☆☆☆☆",IF((LEFT(E9,1)="5"),"☆☆☆☆",IF((LEFT(E9,1)="4"),"☆☆☆"," ")))</f>
        <v xml:space="preserve"> </v>
      </c>
      <c r="U9" s="197">
        <f>IFERROR(IF(K9&lt;M9,"",(ROUNDDOWN(K9/M9*100,0))),"")</f>
        <v>119</v>
      </c>
      <c r="V9" s="196" t="str">
        <f>IFERROR(IF(K9&lt;N9,"",(ROUNDDOWN(K9/N9*100,0))),"")</f>
        <v/>
      </c>
      <c r="W9" s="196">
        <f>IF(AC9&lt;55,"",IF(AA9="",AC9,IF(AF9-AC9&gt;0,CONCATENATE(AC9,"~",AF9),AC9)))</f>
        <v>74</v>
      </c>
      <c r="X9" s="195" t="str">
        <f>IF(AC9&lt;55,"",AD9)</f>
        <v>★2.0</v>
      </c>
      <c r="Z9" s="167">
        <v>1320</v>
      </c>
      <c r="AA9" s="167"/>
      <c r="AB9" s="166">
        <f>IF(Z9="","",ROUNDUP(ROUND(IF(Z9&gt;=2759,9.5,IF(Z9&lt;2759,(-2.47/1000000*Z9*Z9)-(8.52/10000*Z9)+30.65)),1)*1.1,1))</f>
        <v>27.8</v>
      </c>
      <c r="AC9" s="165">
        <f>IF(K9="","",ROUNDDOWN(K9/AB9*100,0))</f>
        <v>74</v>
      </c>
      <c r="AD9" s="16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166" t="str">
        <f>IF(AA9="","",ROUNDUP(ROUND(IF(AA9&gt;=2759,9.5,IF(AA9&lt;2759,(-2.47/1000000*AA9*AA9)-(8.52/10000*AA9)+30.65)),1)*1.1,1))</f>
        <v/>
      </c>
      <c r="AF9" s="165" t="str">
        <f>IF(AE9="","",IF(K9="","",ROUNDDOWN(K9/AE9*100,0)))</f>
        <v/>
      </c>
      <c r="AG9" s="16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2.75">
      <c r="A10" s="215"/>
      <c r="B10" s="217"/>
      <c r="C10" s="217"/>
      <c r="D10" s="209" t="s">
        <v>126</v>
      </c>
      <c r="E10" s="208" t="s">
        <v>91</v>
      </c>
      <c r="F10" s="207" t="s">
        <v>90</v>
      </c>
      <c r="G10" s="207">
        <v>1.498</v>
      </c>
      <c r="H10" s="207" t="s">
        <v>89</v>
      </c>
      <c r="I10" s="206" t="str">
        <f>IF(Z10="","",(IF(AA10-Z10&gt;0,CONCATENATE(TEXT(Z10,"#,##0"),"~",TEXT(AA10,"#,##0")),TEXT(Z10,"#,##0"))))</f>
        <v>1,350</v>
      </c>
      <c r="J10" s="205">
        <v>5</v>
      </c>
      <c r="K10" s="204">
        <v>20.8</v>
      </c>
      <c r="L10" s="43">
        <v>124.33749999999999</v>
      </c>
      <c r="M10" s="203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17.400000000000002</v>
      </c>
      <c r="N10" s="202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20.9</v>
      </c>
      <c r="O10" s="201" t="str">
        <f>IF(Z10="","",IF(AE10="",TEXT(AB10,"#,##0.0"),(IF(AB10-AE10&gt;0,CONCATENATE(TEXT(AE10,"#,##0.0"),"~",TEXT(AB10,"#,##0.0")),TEXT(AB10,"#,##0.0")))))</f>
        <v>27.5</v>
      </c>
      <c r="P10" s="199" t="s">
        <v>88</v>
      </c>
      <c r="Q10" s="200" t="s">
        <v>87</v>
      </c>
      <c r="R10" s="199" t="s">
        <v>86</v>
      </c>
      <c r="S10" s="198"/>
      <c r="T10" s="173" t="str">
        <f>IF((LEFT(E10,1)="6"),"☆☆☆☆☆",IF((LEFT(E10,1)="5"),"☆☆☆☆",IF((LEFT(E10,1)="4"),"☆☆☆"," ")))</f>
        <v xml:space="preserve"> </v>
      </c>
      <c r="U10" s="197">
        <f>IFERROR(IF(K10&lt;M10,"",(ROUNDDOWN(K10/M10*100,0))),"")</f>
        <v>119</v>
      </c>
      <c r="V10" s="196" t="str">
        <f>IFERROR(IF(K10&lt;N10,"",(ROUNDDOWN(K10/N10*100,0))),"")</f>
        <v/>
      </c>
      <c r="W10" s="196">
        <f>IF(AC10&lt;55,"",IF(AA10="",AC10,IF(AF10-AC10&gt;0,CONCATENATE(AC10,"~",AF10),AC10)))</f>
        <v>75</v>
      </c>
      <c r="X10" s="195" t="str">
        <f>IF(AC10&lt;55,"",AD10)</f>
        <v>★2.5</v>
      </c>
      <c r="Z10" s="167">
        <v>1350</v>
      </c>
      <c r="AA10" s="167"/>
      <c r="AB10" s="166">
        <f>IF(Z10="","",ROUNDUP(ROUND(IF(Z10&gt;=2759,9.5,IF(Z10&lt;2759,(-2.47/1000000*Z10*Z10)-(8.52/10000*Z10)+30.65)),1)*1.1,1))</f>
        <v>27.5</v>
      </c>
      <c r="AC10" s="165">
        <f>IF(K10="","",ROUNDDOWN(K10/AB10*100,0))</f>
        <v>75</v>
      </c>
      <c r="AD10" s="16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★2.5</v>
      </c>
      <c r="AE10" s="166" t="str">
        <f>IF(AA10="","",ROUNDUP(ROUND(IF(AA10&gt;=2759,9.5,IF(AA10&lt;2759,(-2.47/1000000*AA10*AA10)-(8.52/10000*AA10)+30.65)),1)*1.1,1))</f>
        <v/>
      </c>
      <c r="AF10" s="165" t="str">
        <f>IF(AE10="","",IF(K10="","",ROUNDDOWN(K10/AE10*100,0)))</f>
        <v/>
      </c>
      <c r="AG10" s="16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2.75">
      <c r="A11" s="215"/>
      <c r="B11" s="219"/>
      <c r="C11" s="218">
        <v>308</v>
      </c>
      <c r="D11" s="209" t="s">
        <v>125</v>
      </c>
      <c r="E11" s="208" t="s">
        <v>108</v>
      </c>
      <c r="F11" s="207" t="s">
        <v>90</v>
      </c>
      <c r="G11" s="207">
        <v>1.498</v>
      </c>
      <c r="H11" s="207" t="s">
        <v>89</v>
      </c>
      <c r="I11" s="206" t="str">
        <f>IF(Z11="","",(IF(AA11-Z11&gt;0,CONCATENATE(TEXT(Z11,"#,##0"),"~",TEXT(AA11,"#,##0")),TEXT(Z11,"#,##0"))))</f>
        <v>1,420</v>
      </c>
      <c r="J11" s="205">
        <v>5</v>
      </c>
      <c r="K11" s="204">
        <v>21.6</v>
      </c>
      <c r="L11" s="43">
        <v>119.73240740740741</v>
      </c>
      <c r="M11" s="203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17.400000000000002</v>
      </c>
      <c r="N11" s="202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20.9</v>
      </c>
      <c r="O11" s="201" t="str">
        <f>IF(Z11="","",IF(AE11="",TEXT(AB11,"#,##0.0"),(IF(AB11-AE11&gt;0,CONCATENATE(TEXT(AE11,"#,##0.0"),"~",TEXT(AB11,"#,##0.0")),TEXT(AB11,"#,##0.0")))))</f>
        <v>27.0</v>
      </c>
      <c r="P11" s="199" t="s">
        <v>88</v>
      </c>
      <c r="Q11" s="200" t="s">
        <v>87</v>
      </c>
      <c r="R11" s="199" t="s">
        <v>86</v>
      </c>
      <c r="S11" s="198"/>
      <c r="T11" s="173" t="str">
        <f>IF((LEFT(E11,1)="6"),"☆☆☆☆☆",IF((LEFT(E11,1)="5"),"☆☆☆☆",IF((LEFT(E11,1)="4"),"☆☆☆"," ")))</f>
        <v xml:space="preserve"> </v>
      </c>
      <c r="U11" s="197">
        <f>IFERROR(IF(K11&lt;M11,"",(ROUNDDOWN(K11/M11*100,0))),"")</f>
        <v>124</v>
      </c>
      <c r="V11" s="196">
        <f>IFERROR(IF(K11&lt;N11,"",(ROUNDDOWN(K11/N11*100,0))),"")</f>
        <v>103</v>
      </c>
      <c r="W11" s="196">
        <f>IF(AC11&lt;55,"",IF(AA11="",AC11,IF(AF11-AC11&gt;0,CONCATENATE(AC11,"~",AF11),AC11)))</f>
        <v>80</v>
      </c>
      <c r="X11" s="195" t="str">
        <f>IF(AC11&lt;55,"",AD11)</f>
        <v>★3.0</v>
      </c>
      <c r="Z11" s="167">
        <v>1420</v>
      </c>
      <c r="AA11" s="167"/>
      <c r="AB11" s="166">
        <f>IF(Z11="","",ROUNDUP(ROUND(IF(Z11&gt;=2759,9.5,IF(Z11&lt;2759,(-2.47/1000000*Z11*Z11)-(8.52/10000*Z11)+30.65)),1)*1.1,1))</f>
        <v>27</v>
      </c>
      <c r="AC11" s="165">
        <f>IF(K11="","",ROUNDDOWN(K11/AB11*100,0))</f>
        <v>80</v>
      </c>
      <c r="AD11" s="165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★3.0</v>
      </c>
      <c r="AE11" s="166" t="str">
        <f>IF(AA11="","",ROUNDUP(ROUND(IF(AA11&gt;=2759,9.5,IF(AA11&lt;2759,(-2.47/1000000*AA11*AA11)-(8.52/10000*AA11)+30.65)),1)*1.1,1))</f>
        <v/>
      </c>
      <c r="AF11" s="165" t="str">
        <f>IF(AE11="","",IF(K11="","",ROUNDDOWN(K11/AE11*100,0)))</f>
        <v/>
      </c>
      <c r="AG11" s="165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</row>
    <row r="12" spans="1:33" ht="12.75">
      <c r="A12" s="215"/>
      <c r="B12" s="217"/>
      <c r="C12" s="216"/>
      <c r="D12" s="209" t="s">
        <v>125</v>
      </c>
      <c r="E12" s="208" t="s">
        <v>107</v>
      </c>
      <c r="F12" s="207" t="s">
        <v>90</v>
      </c>
      <c r="G12" s="207">
        <v>1.498</v>
      </c>
      <c r="H12" s="207" t="s">
        <v>89</v>
      </c>
      <c r="I12" s="206" t="str">
        <f>IF(Z12="","",(IF(AA12-Z12&gt;0,CONCATENATE(TEXT(Z12,"#,##0"),"~",TEXT(AA12,"#,##0")),TEXT(Z12,"#,##0"))))</f>
        <v>1,440</v>
      </c>
      <c r="J12" s="205">
        <v>5</v>
      </c>
      <c r="K12" s="204">
        <v>21.6</v>
      </c>
      <c r="L12" s="43">
        <v>119.73240740740741</v>
      </c>
      <c r="M12" s="203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15.9</v>
      </c>
      <c r="N12" s="202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19.400000000000002</v>
      </c>
      <c r="O12" s="201" t="str">
        <f>IF(Z12="","",IF(AE12="",TEXT(AB12,"#,##0.0"),(IF(AB12-AE12&gt;0,CONCATENATE(TEXT(AE12,"#,##0.0"),"~",TEXT(AB12,"#,##0.0")),TEXT(AB12,"#,##0.0")))))</f>
        <v>26.8</v>
      </c>
      <c r="P12" s="199" t="s">
        <v>88</v>
      </c>
      <c r="Q12" s="200" t="s">
        <v>87</v>
      </c>
      <c r="R12" s="199" t="s">
        <v>86</v>
      </c>
      <c r="S12" s="198"/>
      <c r="T12" s="173" t="str">
        <f>IF((LEFT(E12,1)="6"),"☆☆☆☆☆",IF((LEFT(E12,1)="5"),"☆☆☆☆",IF((LEFT(E12,1)="4"),"☆☆☆"," ")))</f>
        <v xml:space="preserve"> </v>
      </c>
      <c r="U12" s="197">
        <f>IFERROR(IF(K12&lt;M12,"",(ROUNDDOWN(K12/M12*100,0))),"")</f>
        <v>135</v>
      </c>
      <c r="V12" s="196">
        <f>IFERROR(IF(K12&lt;N12,"",(ROUNDDOWN(K12/N12*100,0))),"")</f>
        <v>111</v>
      </c>
      <c r="W12" s="196">
        <f>IF(AC12&lt;55,"",IF(AA12="",AC12,IF(AF12-AC12&gt;0,CONCATENATE(AC12,"~",AF12),AC12)))</f>
        <v>80</v>
      </c>
      <c r="X12" s="195" t="str">
        <f>IF(AC12&lt;55,"",AD12)</f>
        <v>★3.0</v>
      </c>
      <c r="Z12" s="167">
        <v>1440</v>
      </c>
      <c r="AA12" s="167"/>
      <c r="AB12" s="166">
        <f>IF(Z12="","",ROUNDUP(ROUND(IF(Z12&gt;=2759,9.5,IF(Z12&lt;2759,(-2.47/1000000*Z12*Z12)-(8.52/10000*Z12)+30.65)),1)*1.1,1))</f>
        <v>26.8</v>
      </c>
      <c r="AC12" s="165">
        <f>IF(K12="","",ROUNDDOWN(K12/AB12*100,0))</f>
        <v>80</v>
      </c>
      <c r="AD12" s="165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★3.0</v>
      </c>
      <c r="AE12" s="166" t="str">
        <f>IF(AA12="","",ROUNDUP(ROUND(IF(AA12&gt;=2759,9.5,IF(AA12&lt;2759,(-2.47/1000000*AA12*AA12)-(8.52/10000*AA12)+30.65)),1)*1.1,1))</f>
        <v/>
      </c>
      <c r="AF12" s="165" t="str">
        <f>IF(AE12="","",IF(K12="","",ROUNDDOWN(K12/AE12*100,0)))</f>
        <v/>
      </c>
      <c r="AG12" s="165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</row>
    <row r="13" spans="1:33" ht="12.75">
      <c r="A13" s="215"/>
      <c r="B13" s="217"/>
      <c r="C13" s="216"/>
      <c r="D13" s="209" t="s">
        <v>124</v>
      </c>
      <c r="E13" s="208" t="s">
        <v>108</v>
      </c>
      <c r="F13" s="207" t="s">
        <v>90</v>
      </c>
      <c r="G13" s="207">
        <v>1.498</v>
      </c>
      <c r="H13" s="207" t="s">
        <v>89</v>
      </c>
      <c r="I13" s="206" t="str">
        <f>IF(Z13="","",(IF(AA13-Z13&gt;0,CONCATENATE(TEXT(Z13,"#,##0"),"~",TEXT(AA13,"#,##0")),TEXT(Z13,"#,##0"))))</f>
        <v>1,460</v>
      </c>
      <c r="J13" s="205">
        <v>5</v>
      </c>
      <c r="K13" s="204">
        <v>21.6</v>
      </c>
      <c r="L13" s="43">
        <v>119.73240740740741</v>
      </c>
      <c r="M13" s="203">
        <f>IFERROR(VALUE(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),"")</f>
        <v>15.9</v>
      </c>
      <c r="N13" s="202">
        <f>IFERROR(VALUE(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),"")</f>
        <v>19.400000000000002</v>
      </c>
      <c r="O13" s="201" t="str">
        <f>IF(Z13="","",IF(AE13="",TEXT(AB13,"#,##0.0"),(IF(AB13-AE13&gt;0,CONCATENATE(TEXT(AE13,"#,##0.0"),"~",TEXT(AB13,"#,##0.0")),TEXT(AB13,"#,##0.0")))))</f>
        <v>26.6</v>
      </c>
      <c r="P13" s="199" t="s">
        <v>88</v>
      </c>
      <c r="Q13" s="200" t="s">
        <v>87</v>
      </c>
      <c r="R13" s="199" t="s">
        <v>86</v>
      </c>
      <c r="S13" s="198"/>
      <c r="T13" s="173" t="str">
        <f>IF((LEFT(E13,1)="6"),"☆☆☆☆☆",IF((LEFT(E13,1)="5"),"☆☆☆☆",IF((LEFT(E13,1)="4"),"☆☆☆"," ")))</f>
        <v xml:space="preserve"> </v>
      </c>
      <c r="U13" s="197">
        <f>IFERROR(IF(K13&lt;M13,"",(ROUNDDOWN(K13/M13*100,0))),"")</f>
        <v>135</v>
      </c>
      <c r="V13" s="196">
        <f>IFERROR(IF(K13&lt;N13,"",(ROUNDDOWN(K13/N13*100,0))),"")</f>
        <v>111</v>
      </c>
      <c r="W13" s="196">
        <f>IF(AC13&lt;55,"",IF(AA13="",AC13,IF(AF13-AC13&gt;0,CONCATENATE(AC13,"~",AF13),AC13)))</f>
        <v>81</v>
      </c>
      <c r="X13" s="195" t="str">
        <f>IF(AC13&lt;55,"",AD13)</f>
        <v>★3.0</v>
      </c>
      <c r="Z13" s="167">
        <v>1460</v>
      </c>
      <c r="AA13" s="167"/>
      <c r="AB13" s="166">
        <f>IF(Z13="","",ROUNDUP(ROUND(IF(Z13&gt;=2759,9.5,IF(Z13&lt;2759,(-2.47/1000000*Z13*Z13)-(8.52/10000*Z13)+30.65)),1)*1.1,1))</f>
        <v>26.6</v>
      </c>
      <c r="AC13" s="165">
        <f>IF(K13="","",ROUNDDOWN(K13/AB13*100,0))</f>
        <v>81</v>
      </c>
      <c r="AD13" s="165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★3.0</v>
      </c>
      <c r="AE13" s="166" t="str">
        <f>IF(AA13="","",ROUNDUP(ROUND(IF(AA13&gt;=2759,9.5,IF(AA13&lt;2759,(-2.47/1000000*AA13*AA13)-(8.52/10000*AA13)+30.65)),1)*1.1,1))</f>
        <v/>
      </c>
      <c r="AF13" s="165" t="str">
        <f>IF(AE13="","",IF(K13="","",ROUNDDOWN(K13/AE13*100,0)))</f>
        <v/>
      </c>
      <c r="AG13" s="165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/>
      </c>
    </row>
    <row r="14" spans="1:33" ht="12.75">
      <c r="A14" s="215"/>
      <c r="B14" s="214"/>
      <c r="C14" s="213"/>
      <c r="D14" s="209" t="s">
        <v>124</v>
      </c>
      <c r="E14" s="208" t="s">
        <v>107</v>
      </c>
      <c r="F14" s="207" t="s">
        <v>90</v>
      </c>
      <c r="G14" s="207">
        <v>1.498</v>
      </c>
      <c r="H14" s="207" t="s">
        <v>89</v>
      </c>
      <c r="I14" s="206" t="str">
        <f>IF(Z14="","",(IF(AA14-Z14&gt;0,CONCATENATE(TEXT(Z14,"#,##0"),"~",TEXT(AA14,"#,##0")),TEXT(Z14,"#,##0"))))</f>
        <v>1,480</v>
      </c>
      <c r="J14" s="205">
        <v>5</v>
      </c>
      <c r="K14" s="204">
        <v>21.6</v>
      </c>
      <c r="L14" s="43">
        <v>119.73240740740741</v>
      </c>
      <c r="M14" s="203">
        <f>IFERROR(VALUE(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),"")</f>
        <v>15.9</v>
      </c>
      <c r="N14" s="202">
        <f>IFERROR(VALUE(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),"")</f>
        <v>19.400000000000002</v>
      </c>
      <c r="O14" s="201" t="str">
        <f>IF(Z14="","",IF(AE14="",TEXT(AB14,"#,##0.0"),(IF(AB14-AE14&gt;0,CONCATENATE(TEXT(AE14,"#,##0.0"),"~",TEXT(AB14,"#,##0.0")),TEXT(AB14,"#,##0.0")))))</f>
        <v>26.4</v>
      </c>
      <c r="P14" s="199" t="s">
        <v>88</v>
      </c>
      <c r="Q14" s="200" t="s">
        <v>87</v>
      </c>
      <c r="R14" s="199" t="s">
        <v>86</v>
      </c>
      <c r="S14" s="198"/>
      <c r="T14" s="173" t="str">
        <f>IF((LEFT(E14,1)="6"),"☆☆☆☆☆",IF((LEFT(E14,1)="5"),"☆☆☆☆",IF((LEFT(E14,1)="4"),"☆☆☆"," ")))</f>
        <v xml:space="preserve"> </v>
      </c>
      <c r="U14" s="197">
        <f>IFERROR(IF(K14&lt;M14,"",(ROUNDDOWN(K14/M14*100,0))),"")</f>
        <v>135</v>
      </c>
      <c r="V14" s="196">
        <f>IFERROR(IF(K14&lt;N14,"",(ROUNDDOWN(K14/N14*100,0))),"")</f>
        <v>111</v>
      </c>
      <c r="W14" s="196">
        <f>IF(AC14&lt;55,"",IF(AA14="",AC14,IF(AF14-AC14&gt;0,CONCATENATE(AC14,"~",AF14),AC14)))</f>
        <v>81</v>
      </c>
      <c r="X14" s="195" t="str">
        <f>IF(AC14&lt;55,"",AD14)</f>
        <v>★3.0</v>
      </c>
      <c r="Z14" s="167">
        <v>1480</v>
      </c>
      <c r="AA14" s="167"/>
      <c r="AB14" s="166">
        <f>IF(Z14="","",ROUNDUP(ROUND(IF(Z14&gt;=2759,9.5,IF(Z14&lt;2759,(-2.47/1000000*Z14*Z14)-(8.52/10000*Z14)+30.65)),1)*1.1,1))</f>
        <v>26.4</v>
      </c>
      <c r="AC14" s="165">
        <f>IF(K14="","",ROUNDDOWN(K14/AB14*100,0))</f>
        <v>81</v>
      </c>
      <c r="AD14" s="165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★3.0</v>
      </c>
      <c r="AE14" s="166" t="str">
        <f>IF(AA14="","",ROUNDUP(ROUND(IF(AA14&gt;=2759,9.5,IF(AA14&lt;2759,(-2.47/1000000*AA14*AA14)-(8.52/10000*AA14)+30.65)),1)*1.1,1))</f>
        <v/>
      </c>
      <c r="AF14" s="165" t="str">
        <f>IF(AE14="","",IF(K14="","",ROUNDDOWN(K14/AE14*100,0)))</f>
        <v/>
      </c>
      <c r="AG14" s="165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/>
      </c>
    </row>
    <row r="15" spans="1:33" ht="12.75">
      <c r="A15" s="192"/>
      <c r="B15" s="211"/>
      <c r="C15" s="212">
        <v>3008</v>
      </c>
      <c r="D15" s="209" t="s">
        <v>123</v>
      </c>
      <c r="E15" s="208" t="s">
        <v>113</v>
      </c>
      <c r="F15" s="207" t="s">
        <v>110</v>
      </c>
      <c r="G15" s="207">
        <v>1.9970000000000001</v>
      </c>
      <c r="H15" s="207" t="s">
        <v>89</v>
      </c>
      <c r="I15" s="206" t="str">
        <f>IF(Z15="","",(IF(AA15-Z15&gt;0,CONCATENATE(TEXT(Z15,"#,##0"),"~",TEXT(AA15,"#,##0")),TEXT(Z15,"#,##0"))))</f>
        <v>1,610</v>
      </c>
      <c r="J15" s="205">
        <v>5</v>
      </c>
      <c r="K15" s="204">
        <v>16.600000000000001</v>
      </c>
      <c r="L15" s="43">
        <v>155.79638554216865</v>
      </c>
      <c r="M15" s="203">
        <f>IFERROR(VALUE(IF(Z15="","",ROUNDUP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*1.1,1))),"")</f>
        <v>14.6</v>
      </c>
      <c r="N15" s="202">
        <f>IFERROR(VALUE(IF(Z15="","",ROUNDUP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*1.1,1))),"")</f>
        <v>18.200000000000003</v>
      </c>
      <c r="O15" s="201" t="str">
        <f>IF(Z15="","",IF(AE15="",TEXT(AB15,"#,##0.0"),(IF(AB15-AE15&gt;0,CONCATENATE(TEXT(AE15,"#,##0.0"),"~",TEXT(AB15,"#,##0.0")),TEXT(AB15,"#,##0.0")))))</f>
        <v>25.2</v>
      </c>
      <c r="P15" s="199" t="s">
        <v>88</v>
      </c>
      <c r="Q15" s="200" t="s">
        <v>87</v>
      </c>
      <c r="R15" s="199" t="s">
        <v>86</v>
      </c>
      <c r="S15" s="198"/>
      <c r="T15" s="173" t="str">
        <f>IF((LEFT(E15,1)="6"),"☆☆☆☆☆",IF((LEFT(E15,1)="5"),"☆☆☆☆",IF((LEFT(E15,1)="4"),"☆☆☆"," ")))</f>
        <v xml:space="preserve"> </v>
      </c>
      <c r="U15" s="197">
        <f>IFERROR(IF(K15&lt;M15,"",(ROUNDDOWN(K15/M15*100,0))),"")</f>
        <v>113</v>
      </c>
      <c r="V15" s="196" t="str">
        <f>IFERROR(IF(K15&lt;N15,"",(ROUNDDOWN(K15/N15*100,0))),"")</f>
        <v/>
      </c>
      <c r="W15" s="196">
        <f>IF(AC15&lt;55,"",IF(AA15="",AC15,IF(AF15-AC15&gt;0,CONCATENATE(AC15,"~",AF15),AC15)))</f>
        <v>65</v>
      </c>
      <c r="X15" s="195" t="str">
        <f>IF(AC15&lt;55,"",AD15)</f>
        <v>★1.5</v>
      </c>
      <c r="Z15" s="167">
        <v>1610</v>
      </c>
      <c r="AA15" s="167"/>
      <c r="AB15" s="166">
        <f>IF(Z15="","",ROUNDUP(ROUND(IF(Z15&gt;=2759,9.5,IF(Z15&lt;2759,(-2.47/1000000*Z15*Z15)-(8.52/10000*Z15)+30.65)),1)*1.1,1))</f>
        <v>25.200000000000003</v>
      </c>
      <c r="AC15" s="165">
        <f>IF(K15="","",ROUNDDOWN(K15/AB15*100,0))</f>
        <v>65</v>
      </c>
      <c r="AD15" s="165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★1.5</v>
      </c>
      <c r="AE15" s="166" t="str">
        <f>IF(AA15="","",ROUNDUP(ROUND(IF(AA15&gt;=2759,9.5,IF(AA15&lt;2759,(-2.47/1000000*AA15*AA15)-(8.52/10000*AA15)+30.65)),1)*1.1,1))</f>
        <v/>
      </c>
      <c r="AF15" s="165" t="str">
        <f>IF(AE15="","",IF(K15="","",ROUNDDOWN(K15/AE15*100,0)))</f>
        <v/>
      </c>
      <c r="AG15" s="165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/>
      </c>
    </row>
    <row r="16" spans="1:33" ht="12.75">
      <c r="A16" s="192"/>
      <c r="B16" s="191"/>
      <c r="C16" s="190"/>
      <c r="D16" s="209" t="s">
        <v>123</v>
      </c>
      <c r="E16" s="208" t="s">
        <v>111</v>
      </c>
      <c r="F16" s="207" t="s">
        <v>110</v>
      </c>
      <c r="G16" s="207">
        <v>1.9970000000000001</v>
      </c>
      <c r="H16" s="207" t="s">
        <v>89</v>
      </c>
      <c r="I16" s="206" t="str">
        <f>IF(Z16="","",(IF(AA16-Z16&gt;0,CONCATENATE(TEXT(Z16,"#,##0"),"~",TEXT(AA16,"#,##0")),TEXT(Z16,"#,##0"))))</f>
        <v>1,640</v>
      </c>
      <c r="J16" s="205">
        <v>5</v>
      </c>
      <c r="K16" s="204">
        <v>16.600000000000001</v>
      </c>
      <c r="L16" s="43">
        <v>155.79638554216865</v>
      </c>
      <c r="M16" s="203">
        <f>IFERROR(VALUE(IF(Z16="","",ROUNDUP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*1.1,1))),"")</f>
        <v>14.6</v>
      </c>
      <c r="N16" s="202">
        <f>IFERROR(VALUE(IF(Z16="","",ROUNDUP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*1.1,1))),"")</f>
        <v>18.200000000000003</v>
      </c>
      <c r="O16" s="201" t="str">
        <f>IF(Z16="","",IF(AE16="",TEXT(AB16,"#,##0.0"),(IF(AB16-AE16&gt;0,CONCATENATE(TEXT(AE16,"#,##0.0"),"~",TEXT(AB16,"#,##0.0")),TEXT(AB16,"#,##0.0")))))</f>
        <v>24.9</v>
      </c>
      <c r="P16" s="199" t="s">
        <v>88</v>
      </c>
      <c r="Q16" s="200" t="s">
        <v>87</v>
      </c>
      <c r="R16" s="199" t="s">
        <v>86</v>
      </c>
      <c r="S16" s="198"/>
      <c r="T16" s="173" t="str">
        <f>IF((LEFT(E16,1)="6"),"☆☆☆☆☆",IF((LEFT(E16,1)="5"),"☆☆☆☆",IF((LEFT(E16,1)="4"),"☆☆☆"," ")))</f>
        <v xml:space="preserve"> </v>
      </c>
      <c r="U16" s="197">
        <f>IFERROR(IF(K16&lt;M16,"",(ROUNDDOWN(K16/M16*100,0))),"")</f>
        <v>113</v>
      </c>
      <c r="V16" s="196" t="str">
        <f>IFERROR(IF(K16&lt;N16,"",(ROUNDDOWN(K16/N16*100,0))),"")</f>
        <v/>
      </c>
      <c r="W16" s="196">
        <f>IF(AC16&lt;55,"",IF(AA16="",AC16,IF(AF16-AC16&gt;0,CONCATENATE(AC16,"~",AF16),AC16)))</f>
        <v>66</v>
      </c>
      <c r="X16" s="195" t="str">
        <f>IF(AC16&lt;55,"",AD16)</f>
        <v>★1.5</v>
      </c>
      <c r="Z16" s="167">
        <v>1640</v>
      </c>
      <c r="AA16" s="167"/>
      <c r="AB16" s="166">
        <f>IF(Z16="","",ROUNDUP(ROUND(IF(Z16&gt;=2759,9.5,IF(Z16&lt;2759,(-2.47/1000000*Z16*Z16)-(8.52/10000*Z16)+30.65)),1)*1.1,1))</f>
        <v>24.900000000000002</v>
      </c>
      <c r="AC16" s="165">
        <f>IF(K16="","",ROUNDDOWN(K16/AB16*100,0))</f>
        <v>66</v>
      </c>
      <c r="AD16" s="165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★1.5</v>
      </c>
      <c r="AE16" s="166" t="str">
        <f>IF(AA16="","",ROUNDUP(ROUND(IF(AA16&gt;=2759,9.5,IF(AA16&lt;2759,(-2.47/1000000*AA16*AA16)-(8.52/10000*AA16)+30.65)),1)*1.1,1))</f>
        <v/>
      </c>
      <c r="AF16" s="165" t="str">
        <f>IF(AE16="","",IF(K16="","",ROUNDDOWN(K16/AE16*100,0)))</f>
        <v/>
      </c>
      <c r="AG16" s="165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</row>
    <row r="17" spans="1:33" ht="12.75">
      <c r="A17" s="192"/>
      <c r="B17" s="211"/>
      <c r="C17" s="212">
        <v>508</v>
      </c>
      <c r="D17" s="209" t="s">
        <v>115</v>
      </c>
      <c r="E17" s="208" t="s">
        <v>108</v>
      </c>
      <c r="F17" s="207" t="s">
        <v>110</v>
      </c>
      <c r="G17" s="207">
        <v>1.9970000000000001</v>
      </c>
      <c r="H17" s="207" t="s">
        <v>89</v>
      </c>
      <c r="I17" s="206" t="str">
        <f>IF(Z17="","",(IF(AA17-Z17&gt;0,CONCATENATE(TEXT(Z17,"#,##0"),"~",TEXT(AA17,"#,##0")),TEXT(Z17,"#,##0"))))</f>
        <v>1,620</v>
      </c>
      <c r="J17" s="205">
        <v>5</v>
      </c>
      <c r="K17" s="204">
        <v>16.899999999999999</v>
      </c>
      <c r="L17" s="43">
        <v>153.03076923076927</v>
      </c>
      <c r="M17" s="203">
        <f>IFERROR(VALUE(IF(Z17="","",ROUNDUP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*1.1,1))),"")</f>
        <v>14.6</v>
      </c>
      <c r="N17" s="202">
        <f>IFERROR(VALUE(IF(Z17="","",ROUNDUP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*1.1,1))),"")</f>
        <v>18.200000000000003</v>
      </c>
      <c r="O17" s="201" t="str">
        <f>IF(Z17="","",IF(AE17="",TEXT(AB17,"#,##0.0"),(IF(AB17-AE17&gt;0,CONCATENATE(TEXT(AE17,"#,##0.0"),"~",TEXT(AB17,"#,##0.0")),TEXT(AB17,"#,##0.0")))))</f>
        <v>25.1</v>
      </c>
      <c r="P17" s="199" t="s">
        <v>88</v>
      </c>
      <c r="Q17" s="200" t="s">
        <v>87</v>
      </c>
      <c r="R17" s="199" t="s">
        <v>86</v>
      </c>
      <c r="S17" s="198"/>
      <c r="T17" s="173" t="str">
        <f>IF((LEFT(E17,1)="6"),"☆☆☆☆☆",IF((LEFT(E17,1)="5"),"☆☆☆☆",IF((LEFT(E17,1)="4"),"☆☆☆"," ")))</f>
        <v xml:space="preserve"> </v>
      </c>
      <c r="U17" s="197">
        <f>IFERROR(IF(K17&lt;M17,"",(ROUNDDOWN(K17/M17*100,0))),"")</f>
        <v>115</v>
      </c>
      <c r="V17" s="196" t="str">
        <f>IFERROR(IF(K17&lt;N17,"",(ROUNDDOWN(K17/N17*100,0))),"")</f>
        <v/>
      </c>
      <c r="W17" s="196">
        <f>IF(AC17&lt;55,"",IF(AA17="",AC17,IF(AF17-AC17&gt;0,CONCATENATE(AC17,"~",AF17),AC17)))</f>
        <v>67</v>
      </c>
      <c r="X17" s="195" t="str">
        <f>IF(AC17&lt;55,"",AD17)</f>
        <v>★1.5</v>
      </c>
      <c r="Z17" s="167">
        <v>1620</v>
      </c>
      <c r="AA17" s="167"/>
      <c r="AB17" s="166">
        <f>IF(Z17="","",ROUNDUP(ROUND(IF(Z17&gt;=2759,9.5,IF(Z17&lt;2759,(-2.47/1000000*Z17*Z17)-(8.52/10000*Z17)+30.65)),1)*1.1,1))</f>
        <v>25.1</v>
      </c>
      <c r="AC17" s="165">
        <f>IF(K17="","",ROUNDDOWN(K17/AB17*100,0))</f>
        <v>67</v>
      </c>
      <c r="AD17" s="165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★1.5</v>
      </c>
      <c r="AE17" s="166" t="str">
        <f>IF(AA17="","",ROUNDUP(ROUND(IF(AA17&gt;=2759,9.5,IF(AA17&lt;2759,(-2.47/1000000*AA17*AA17)-(8.52/10000*AA17)+30.65)),1)*1.1,1))</f>
        <v/>
      </c>
      <c r="AF17" s="165" t="str">
        <f>IF(AE17="","",IF(K17="","",ROUNDDOWN(K17/AE17*100,0)))</f>
        <v/>
      </c>
      <c r="AG17" s="165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/>
      </c>
    </row>
    <row r="18" spans="1:33" ht="12.75">
      <c r="A18" s="192"/>
      <c r="B18" s="191"/>
      <c r="C18" s="190"/>
      <c r="D18" s="209" t="s">
        <v>115</v>
      </c>
      <c r="E18" s="208" t="s">
        <v>107</v>
      </c>
      <c r="F18" s="207" t="s">
        <v>110</v>
      </c>
      <c r="G18" s="207">
        <v>1.9970000000000001</v>
      </c>
      <c r="H18" s="207" t="s">
        <v>89</v>
      </c>
      <c r="I18" s="206" t="str">
        <f>IF(Z18="","",(IF(AA18-Z18&gt;0,CONCATENATE(TEXT(Z18,"#,##0"),"~",TEXT(AA18,"#,##0")),TEXT(Z18,"#,##0"))))</f>
        <v>1,650</v>
      </c>
      <c r="J18" s="205">
        <v>5</v>
      </c>
      <c r="K18" s="204">
        <v>16.899999999999999</v>
      </c>
      <c r="L18" s="43">
        <v>153.03076923076927</v>
      </c>
      <c r="M18" s="203">
        <f>IFERROR(VALUE(IF(Z18="","",ROUNDUP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*1.1,1))),"")</f>
        <v>14.6</v>
      </c>
      <c r="N18" s="202">
        <f>IFERROR(VALUE(IF(Z18="","",ROUNDUP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*1.1,1))),"")</f>
        <v>18.200000000000003</v>
      </c>
      <c r="O18" s="201" t="str">
        <f>IF(Z18="","",IF(AE18="",TEXT(AB18,"#,##0.0"),(IF(AB18-AE18&gt;0,CONCATENATE(TEXT(AE18,"#,##0.0"),"~",TEXT(AB18,"#,##0.0")),TEXT(AB18,"#,##0.0")))))</f>
        <v>24.8</v>
      </c>
      <c r="P18" s="199" t="s">
        <v>88</v>
      </c>
      <c r="Q18" s="200" t="s">
        <v>87</v>
      </c>
      <c r="R18" s="199" t="s">
        <v>86</v>
      </c>
      <c r="S18" s="198"/>
      <c r="T18" s="173" t="str">
        <f>IF((LEFT(E18,1)="6"),"☆☆☆☆☆",IF((LEFT(E18,1)="5"),"☆☆☆☆",IF((LEFT(E18,1)="4"),"☆☆☆"," ")))</f>
        <v xml:space="preserve"> </v>
      </c>
      <c r="U18" s="197">
        <f>IFERROR(IF(K18&lt;M18,"",(ROUNDDOWN(K18/M18*100,0))),"")</f>
        <v>115</v>
      </c>
      <c r="V18" s="196" t="str">
        <f>IFERROR(IF(K18&lt;N18,"",(ROUNDDOWN(K18/N18*100,0))),"")</f>
        <v/>
      </c>
      <c r="W18" s="196">
        <f>IF(AC18&lt;55,"",IF(AA18="",AC18,IF(AF18-AC18&gt;0,CONCATENATE(AC18,"~",AF18),AC18)))</f>
        <v>68</v>
      </c>
      <c r="X18" s="195" t="str">
        <f>IF(AC18&lt;55,"",AD18)</f>
        <v>★1.5</v>
      </c>
      <c r="Z18" s="167">
        <v>1650</v>
      </c>
      <c r="AA18" s="167"/>
      <c r="AB18" s="166">
        <f>IF(Z18="","",ROUNDUP(ROUND(IF(Z18&gt;=2759,9.5,IF(Z18&lt;2759,(-2.47/1000000*Z18*Z18)-(8.52/10000*Z18)+30.65)),1)*1.1,1))</f>
        <v>24.8</v>
      </c>
      <c r="AC18" s="165">
        <f>IF(K18="","",ROUNDDOWN(K18/AB18*100,0))</f>
        <v>68</v>
      </c>
      <c r="AD18" s="165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★1.5</v>
      </c>
      <c r="AE18" s="166" t="str">
        <f>IF(AA18="","",ROUNDUP(ROUND(IF(AA18&gt;=2759,9.5,IF(AA18&lt;2759,(-2.47/1000000*AA18*AA18)-(8.52/10000*AA18)+30.65)),1)*1.1,1))</f>
        <v/>
      </c>
      <c r="AF18" s="165" t="str">
        <f>IF(AE18="","",IF(K18="","",ROUNDDOWN(K18/AE18*100,0)))</f>
        <v/>
      </c>
      <c r="AG18" s="165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/>
      </c>
    </row>
    <row r="19" spans="1:33" ht="12.75">
      <c r="A19" s="192"/>
      <c r="B19" s="191"/>
      <c r="C19" s="190"/>
      <c r="D19" s="209" t="s">
        <v>115</v>
      </c>
      <c r="E19" s="208" t="s">
        <v>106</v>
      </c>
      <c r="F19" s="207" t="s">
        <v>110</v>
      </c>
      <c r="G19" s="207">
        <v>1.9970000000000001</v>
      </c>
      <c r="H19" s="207" t="s">
        <v>89</v>
      </c>
      <c r="I19" s="206" t="str">
        <f>IF(Z19="","",(IF(AA19-Z19&gt;0,CONCATENATE(TEXT(Z19,"#,##0"),"~",TEXT(AA19,"#,##0")),TEXT(Z19,"#,##0"))))</f>
        <v>1,630</v>
      </c>
      <c r="J19" s="205">
        <v>5</v>
      </c>
      <c r="K19" s="204">
        <v>16.899999999999999</v>
      </c>
      <c r="L19" s="43">
        <v>153.03076923076927</v>
      </c>
      <c r="M19" s="203">
        <f>IFERROR(VALUE(IF(Z19="","",ROUNDUP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*1.1,1))),"")</f>
        <v>14.6</v>
      </c>
      <c r="N19" s="202">
        <f>IFERROR(VALUE(IF(Z19="","",ROUNDUP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*1.1,1))),"")</f>
        <v>18.200000000000003</v>
      </c>
      <c r="O19" s="201" t="str">
        <f>IF(Z19="","",IF(AE19="",TEXT(AB19,"#,##0.0"),(IF(AB19-AE19&gt;0,CONCATENATE(TEXT(AE19,"#,##0.0"),"~",TEXT(AB19,"#,##0.0")),TEXT(AB19,"#,##0.0")))))</f>
        <v>25.0</v>
      </c>
      <c r="P19" s="199" t="s">
        <v>88</v>
      </c>
      <c r="Q19" s="200" t="s">
        <v>87</v>
      </c>
      <c r="R19" s="199" t="s">
        <v>86</v>
      </c>
      <c r="S19" s="198"/>
      <c r="T19" s="173" t="str">
        <f>IF((LEFT(E19,1)="6"),"☆☆☆☆☆",IF((LEFT(E19,1)="5"),"☆☆☆☆",IF((LEFT(E19,1)="4"),"☆☆☆"," ")))</f>
        <v xml:space="preserve"> </v>
      </c>
      <c r="U19" s="197">
        <f>IFERROR(IF(K19&lt;M19,"",(ROUNDDOWN(K19/M19*100,0))),"")</f>
        <v>115</v>
      </c>
      <c r="V19" s="196" t="str">
        <f>IFERROR(IF(K19&lt;N19,"",(ROUNDDOWN(K19/N19*100,0))),"")</f>
        <v/>
      </c>
      <c r="W19" s="196">
        <f>IF(AC19&lt;55,"",IF(AA19="",AC19,IF(AF19-AC19&gt;0,CONCATENATE(AC19,"~",AF19),AC19)))</f>
        <v>67</v>
      </c>
      <c r="X19" s="195" t="str">
        <f>IF(AC19&lt;55,"",AD19)</f>
        <v>★1.5</v>
      </c>
      <c r="Z19" s="167">
        <v>1630</v>
      </c>
      <c r="AA19" s="167"/>
      <c r="AB19" s="166">
        <f>IF(Z19="","",ROUNDUP(ROUND(IF(Z19&gt;=2759,9.5,IF(Z19&lt;2759,(-2.47/1000000*Z19*Z19)-(8.52/10000*Z19)+30.65)),1)*1.1,1))</f>
        <v>25</v>
      </c>
      <c r="AC19" s="165">
        <f>IF(K19="","",ROUNDDOWN(K19/AB19*100,0))</f>
        <v>67</v>
      </c>
      <c r="AD19" s="165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★1.5</v>
      </c>
      <c r="AE19" s="166" t="str">
        <f>IF(AA19="","",ROUNDUP(ROUND(IF(AA19&gt;=2759,9.5,IF(AA19&lt;2759,(-2.47/1000000*AA19*AA19)-(8.52/10000*AA19)+30.65)),1)*1.1,1))</f>
        <v/>
      </c>
      <c r="AF19" s="165" t="str">
        <f>IF(AE19="","",IF(K19="","",ROUNDDOWN(K19/AE19*100,0)))</f>
        <v/>
      </c>
      <c r="AG19" s="165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/>
      </c>
    </row>
    <row r="20" spans="1:33" ht="12.75">
      <c r="A20" s="192"/>
      <c r="B20" s="191"/>
      <c r="C20" s="190"/>
      <c r="D20" s="209" t="s">
        <v>115</v>
      </c>
      <c r="E20" s="208" t="s">
        <v>122</v>
      </c>
      <c r="F20" s="207" t="s">
        <v>110</v>
      </c>
      <c r="G20" s="207">
        <v>1.9970000000000001</v>
      </c>
      <c r="H20" s="207" t="s">
        <v>89</v>
      </c>
      <c r="I20" s="206" t="str">
        <f>IF(Z20="","",(IF(AA20-Z20&gt;0,CONCATENATE(TEXT(Z20,"#,##0"),"~",TEXT(AA20,"#,##0")),TEXT(Z20,"#,##0"))))</f>
        <v>1,660</v>
      </c>
      <c r="J20" s="205">
        <v>5</v>
      </c>
      <c r="K20" s="204">
        <v>16.899999999999999</v>
      </c>
      <c r="L20" s="43">
        <v>153.03076923076927</v>
      </c>
      <c r="M20" s="203">
        <f>IFERROR(VALUE(IF(Z20="","",ROUNDUP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*1.1,1))),"")</f>
        <v>13.5</v>
      </c>
      <c r="N20" s="202">
        <f>IFERROR(VALUE(IF(Z20="","",ROUNDUP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*1.1,1))),"")</f>
        <v>17</v>
      </c>
      <c r="O20" s="201" t="str">
        <f>IF(Z20="","",IF(AE20="",TEXT(AB20,"#,##0.0"),(IF(AB20-AE20&gt;0,CONCATENATE(TEXT(AE20,"#,##0.0"),"~",TEXT(AB20,"#,##0.0")),TEXT(AB20,"#,##0.0")))))</f>
        <v>24.7</v>
      </c>
      <c r="P20" s="199" t="s">
        <v>88</v>
      </c>
      <c r="Q20" s="200" t="s">
        <v>87</v>
      </c>
      <c r="R20" s="199" t="s">
        <v>86</v>
      </c>
      <c r="S20" s="198"/>
      <c r="T20" s="173" t="str">
        <f>IF((LEFT(E20,1)="6"),"☆☆☆☆☆",IF((LEFT(E20,1)="5"),"☆☆☆☆",IF((LEFT(E20,1)="4"),"☆☆☆"," ")))</f>
        <v xml:space="preserve"> </v>
      </c>
      <c r="U20" s="197">
        <f>IFERROR(IF(K20&lt;M20,"",(ROUNDDOWN(K20/M20*100,0))),"")</f>
        <v>125</v>
      </c>
      <c r="V20" s="196" t="str">
        <f>IFERROR(IF(K20&lt;N20,"",(ROUNDDOWN(K20/N20*100,0))),"")</f>
        <v/>
      </c>
      <c r="W20" s="196">
        <f>IF(AC20&lt;55,"",IF(AA20="",AC20,IF(AF20-AC20&gt;0,CONCATENATE(AC20,"~",AF20),AC20)))</f>
        <v>68</v>
      </c>
      <c r="X20" s="195" t="str">
        <f>IF(AC20&lt;55,"",AD20)</f>
        <v>★1.5</v>
      </c>
      <c r="Z20" s="167">
        <v>1660</v>
      </c>
      <c r="AA20" s="167"/>
      <c r="AB20" s="166">
        <f>IF(Z20="","",ROUNDUP(ROUND(IF(Z20&gt;=2759,9.5,IF(Z20&lt;2759,(-2.47/1000000*Z20*Z20)-(8.52/10000*Z20)+30.65)),1)*1.1,1))</f>
        <v>24.700000000000003</v>
      </c>
      <c r="AC20" s="165">
        <f>IF(K20="","",ROUNDDOWN(K20/AB20*100,0))</f>
        <v>68</v>
      </c>
      <c r="AD20" s="165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★1.5</v>
      </c>
      <c r="AE20" s="166" t="str">
        <f>IF(AA20="","",ROUNDUP(ROUND(IF(AA20&gt;=2759,9.5,IF(AA20&lt;2759,(-2.47/1000000*AA20*AA20)-(8.52/10000*AA20)+30.65)),1)*1.1,1))</f>
        <v/>
      </c>
      <c r="AF20" s="165" t="str">
        <f>IF(AE20="","",IF(K20="","",ROUNDDOWN(K20/AE20*100,0)))</f>
        <v/>
      </c>
      <c r="AG20" s="165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/>
      </c>
    </row>
    <row r="21" spans="1:33" ht="12.75">
      <c r="A21" s="192"/>
      <c r="B21" s="191"/>
      <c r="C21" s="190"/>
      <c r="D21" s="209" t="s">
        <v>115</v>
      </c>
      <c r="E21" s="208" t="s">
        <v>104</v>
      </c>
      <c r="F21" s="207" t="s">
        <v>110</v>
      </c>
      <c r="G21" s="207">
        <v>1.9970000000000001</v>
      </c>
      <c r="H21" s="207" t="s">
        <v>89</v>
      </c>
      <c r="I21" s="206" t="str">
        <f>IF(Z21="","",(IF(AA21-Z21&gt;0,CONCATENATE(TEXT(Z21,"#,##0"),"~",TEXT(AA21,"#,##0")),TEXT(Z21,"#,##0"))))</f>
        <v>1,690</v>
      </c>
      <c r="J21" s="205">
        <v>5</v>
      </c>
      <c r="K21" s="204">
        <v>16.899999999999999</v>
      </c>
      <c r="L21" s="43">
        <v>153.03076923076927</v>
      </c>
      <c r="M21" s="203">
        <f>IFERROR(VALUE(IF(Z21="","",ROUNDUP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*1.1,1))),"")</f>
        <v>13.5</v>
      </c>
      <c r="N21" s="202">
        <f>IFERROR(VALUE(IF(Z21="","",ROUNDUP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*1.1,1))),"")</f>
        <v>17</v>
      </c>
      <c r="O21" s="201" t="str">
        <f>IF(Z21="","",IF(AE21="",TEXT(AB21,"#,##0.0"),(IF(AB21-AE21&gt;0,CONCATENATE(TEXT(AE21,"#,##0.0"),"~",TEXT(AB21,"#,##0.0")),TEXT(AB21,"#,##0.0")))))</f>
        <v>24.5</v>
      </c>
      <c r="P21" s="199" t="s">
        <v>88</v>
      </c>
      <c r="Q21" s="200" t="s">
        <v>87</v>
      </c>
      <c r="R21" s="199" t="s">
        <v>86</v>
      </c>
      <c r="S21" s="198"/>
      <c r="T21" s="173" t="str">
        <f>IF((LEFT(E21,1)="6"),"☆☆☆☆☆",IF((LEFT(E21,1)="5"),"☆☆☆☆",IF((LEFT(E21,1)="4"),"☆☆☆"," ")))</f>
        <v xml:space="preserve"> </v>
      </c>
      <c r="U21" s="197">
        <f>IFERROR(IF(K21&lt;M21,"",(ROUNDDOWN(K21/M21*100,0))),"")</f>
        <v>125</v>
      </c>
      <c r="V21" s="196" t="str">
        <f>IFERROR(IF(K21&lt;N21,"",(ROUNDDOWN(K21/N21*100,0))),"")</f>
        <v/>
      </c>
      <c r="W21" s="196">
        <f>IF(AC21&lt;55,"",IF(AA21="",AC21,IF(AF21-AC21&gt;0,CONCATENATE(AC21,"~",AF21),AC21)))</f>
        <v>68</v>
      </c>
      <c r="X21" s="195" t="str">
        <f>IF(AC21&lt;55,"",AD21)</f>
        <v>★1.5</v>
      </c>
      <c r="Z21" s="167">
        <v>1690</v>
      </c>
      <c r="AA21" s="167"/>
      <c r="AB21" s="166">
        <f>IF(Z21="","",ROUNDUP(ROUND(IF(Z21&gt;=2759,9.5,IF(Z21&lt;2759,(-2.47/1000000*Z21*Z21)-(8.52/10000*Z21)+30.65)),1)*1.1,1))</f>
        <v>24.5</v>
      </c>
      <c r="AC21" s="165">
        <f>IF(K21="","",ROUNDDOWN(K21/AB21*100,0))</f>
        <v>68</v>
      </c>
      <c r="AD21" s="165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★1.5</v>
      </c>
      <c r="AE21" s="166" t="str">
        <f>IF(AA21="","",ROUNDUP(ROUND(IF(AA21&gt;=2759,9.5,IF(AA21&lt;2759,(-2.47/1000000*AA21*AA21)-(8.52/10000*AA21)+30.65)),1)*1.1,1))</f>
        <v/>
      </c>
      <c r="AF21" s="165" t="str">
        <f>IF(AE21="","",IF(K21="","",ROUNDDOWN(K21/AE21*100,0)))</f>
        <v/>
      </c>
      <c r="AG21" s="165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/>
      </c>
    </row>
    <row r="22" spans="1:33" ht="12.75">
      <c r="A22" s="192"/>
      <c r="B22" s="191"/>
      <c r="C22" s="190"/>
      <c r="D22" s="209" t="s">
        <v>115</v>
      </c>
      <c r="E22" s="208" t="s">
        <v>103</v>
      </c>
      <c r="F22" s="207" t="s">
        <v>110</v>
      </c>
      <c r="G22" s="207">
        <v>1.9970000000000001</v>
      </c>
      <c r="H22" s="207" t="s">
        <v>89</v>
      </c>
      <c r="I22" s="206" t="str">
        <f>IF(Z22="","",(IF(AA22-Z22&gt;0,CONCATENATE(TEXT(Z22,"#,##0"),"~",TEXT(AA22,"#,##0")),TEXT(Z22,"#,##0"))))</f>
        <v>1,670</v>
      </c>
      <c r="J22" s="205">
        <v>5</v>
      </c>
      <c r="K22" s="204">
        <v>16.899999999999999</v>
      </c>
      <c r="L22" s="43">
        <v>153.03076923076927</v>
      </c>
      <c r="M22" s="203">
        <f>IFERROR(VALUE(IF(Z22="","",ROUNDUP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*1.1,1))),"")</f>
        <v>13.5</v>
      </c>
      <c r="N22" s="202">
        <f>IFERROR(VALUE(IF(Z22="","",ROUNDUP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*1.1,1))),"")</f>
        <v>17</v>
      </c>
      <c r="O22" s="201" t="str">
        <f>IF(Z22="","",IF(AE22="",TEXT(AB22,"#,##0.0"),(IF(AB22-AE22&gt;0,CONCATENATE(TEXT(AE22,"#,##0.0"),"~",TEXT(AB22,"#,##0.0")),TEXT(AB22,"#,##0.0")))))</f>
        <v>24.6</v>
      </c>
      <c r="P22" s="199" t="s">
        <v>88</v>
      </c>
      <c r="Q22" s="200" t="s">
        <v>87</v>
      </c>
      <c r="R22" s="199" t="s">
        <v>86</v>
      </c>
      <c r="S22" s="198"/>
      <c r="T22" s="173" t="str">
        <f>IF((LEFT(E22,1)="6"),"☆☆☆☆☆",IF((LEFT(E22,1)="5"),"☆☆☆☆",IF((LEFT(E22,1)="4"),"☆☆☆"," ")))</f>
        <v xml:space="preserve"> </v>
      </c>
      <c r="U22" s="197">
        <f>IFERROR(IF(K22&lt;M22,"",(ROUNDDOWN(K22/M22*100,0))),"")</f>
        <v>125</v>
      </c>
      <c r="V22" s="196" t="str">
        <f>IFERROR(IF(K22&lt;N22,"",(ROUNDDOWN(K22/N22*100,0))),"")</f>
        <v/>
      </c>
      <c r="W22" s="196">
        <f>IF(AC22&lt;55,"",IF(AA22="",AC22,IF(AF22-AC22&gt;0,CONCATENATE(AC22,"~",AF22),AC22)))</f>
        <v>68</v>
      </c>
      <c r="X22" s="195" t="str">
        <f>IF(AC22&lt;55,"",AD22)</f>
        <v>★1.5</v>
      </c>
      <c r="Z22" s="167">
        <v>1670</v>
      </c>
      <c r="AA22" s="167"/>
      <c r="AB22" s="166">
        <f>IF(Z22="","",ROUNDUP(ROUND(IF(Z22&gt;=2759,9.5,IF(Z22&lt;2759,(-2.47/1000000*Z22*Z22)-(8.52/10000*Z22)+30.65)),1)*1.1,1))</f>
        <v>24.6</v>
      </c>
      <c r="AC22" s="165">
        <f>IF(K22="","",ROUNDDOWN(K22/AB22*100,0))</f>
        <v>68</v>
      </c>
      <c r="AD22" s="165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★1.5</v>
      </c>
      <c r="AE22" s="166" t="str">
        <f>IF(AA22="","",ROUNDUP(ROUND(IF(AA22&gt;=2759,9.5,IF(AA22&lt;2759,(-2.47/1000000*AA22*AA22)-(8.52/10000*AA22)+30.65)),1)*1.1,1))</f>
        <v/>
      </c>
      <c r="AF22" s="165" t="str">
        <f>IF(AE22="","",IF(K22="","",ROUNDDOWN(K22/AE22*100,0)))</f>
        <v/>
      </c>
      <c r="AG22" s="165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/>
      </c>
    </row>
    <row r="23" spans="1:33" ht="12.75">
      <c r="A23" s="192"/>
      <c r="B23" s="191"/>
      <c r="C23" s="190"/>
      <c r="D23" s="209" t="s">
        <v>115</v>
      </c>
      <c r="E23" s="208" t="s">
        <v>102</v>
      </c>
      <c r="F23" s="207" t="s">
        <v>110</v>
      </c>
      <c r="G23" s="207">
        <v>1.9970000000000001</v>
      </c>
      <c r="H23" s="207" t="s">
        <v>89</v>
      </c>
      <c r="I23" s="206" t="str">
        <f>IF(Z23="","",(IF(AA23-Z23&gt;0,CONCATENATE(TEXT(Z23,"#,##0"),"~",TEXT(AA23,"#,##0")),TEXT(Z23,"#,##0"))))</f>
        <v>1,700</v>
      </c>
      <c r="J23" s="205">
        <v>5</v>
      </c>
      <c r="K23" s="204">
        <v>16.899999999999999</v>
      </c>
      <c r="L23" s="43">
        <v>153.03076923076927</v>
      </c>
      <c r="M23" s="203">
        <f>IFERROR(VALUE(IF(Z23="","",ROUNDUP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*1.1,1))),"")</f>
        <v>13.5</v>
      </c>
      <c r="N23" s="202">
        <f>IFERROR(VALUE(IF(Z23="","",ROUNDUP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*1.1,1))),"")</f>
        <v>17</v>
      </c>
      <c r="O23" s="201" t="str">
        <f>IF(Z23="","",IF(AE23="",TEXT(AB23,"#,##0.0"),(IF(AB23-AE23&gt;0,CONCATENATE(TEXT(AE23,"#,##0.0"),"~",TEXT(AB23,"#,##0.0")),TEXT(AB23,"#,##0.0")))))</f>
        <v>24.4</v>
      </c>
      <c r="P23" s="199" t="s">
        <v>88</v>
      </c>
      <c r="Q23" s="200" t="s">
        <v>87</v>
      </c>
      <c r="R23" s="199" t="s">
        <v>86</v>
      </c>
      <c r="S23" s="198"/>
      <c r="T23" s="173" t="str">
        <f>IF((LEFT(E23,1)="6"),"☆☆☆☆☆",IF((LEFT(E23,1)="5"),"☆☆☆☆",IF((LEFT(E23,1)="4"),"☆☆☆"," ")))</f>
        <v xml:space="preserve"> </v>
      </c>
      <c r="U23" s="197">
        <f>IFERROR(IF(K23&lt;M23,"",(ROUNDDOWN(K23/M23*100,0))),"")</f>
        <v>125</v>
      </c>
      <c r="V23" s="196" t="str">
        <f>IFERROR(IF(K23&lt;N23,"",(ROUNDDOWN(K23/N23*100,0))),"")</f>
        <v/>
      </c>
      <c r="W23" s="196">
        <f>IF(AC23&lt;55,"",IF(AA23="",AC23,IF(AF23-AC23&gt;0,CONCATENATE(AC23,"~",AF23),AC23)))</f>
        <v>69</v>
      </c>
      <c r="X23" s="195" t="str">
        <f>IF(AC23&lt;55,"",AD23)</f>
        <v>★1.5</v>
      </c>
      <c r="Z23" s="167">
        <v>1700</v>
      </c>
      <c r="AA23" s="167"/>
      <c r="AB23" s="166">
        <f>IF(Z23="","",ROUNDUP(ROUND(IF(Z23&gt;=2759,9.5,IF(Z23&lt;2759,(-2.47/1000000*Z23*Z23)-(8.52/10000*Z23)+30.65)),1)*1.1,1))</f>
        <v>24.400000000000002</v>
      </c>
      <c r="AC23" s="165">
        <f>IF(K23="","",ROUNDDOWN(K23/AB23*100,0))</f>
        <v>69</v>
      </c>
      <c r="AD23" s="165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★1.5</v>
      </c>
      <c r="AE23" s="166" t="str">
        <f>IF(AA23="","",ROUNDUP(ROUND(IF(AA23&gt;=2759,9.5,IF(AA23&lt;2759,(-2.47/1000000*AA23*AA23)-(8.52/10000*AA23)+30.65)),1)*1.1,1))</f>
        <v/>
      </c>
      <c r="AF23" s="165" t="str">
        <f>IF(AE23="","",IF(K23="","",ROUNDDOWN(K23/AE23*100,0)))</f>
        <v/>
      </c>
      <c r="AG23" s="165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/>
      </c>
    </row>
    <row r="24" spans="1:33" ht="12.75">
      <c r="A24" s="192"/>
      <c r="B24" s="191"/>
      <c r="C24" s="190"/>
      <c r="D24" s="209" t="s">
        <v>115</v>
      </c>
      <c r="E24" s="208" t="s">
        <v>121</v>
      </c>
      <c r="F24" s="207" t="s">
        <v>110</v>
      </c>
      <c r="G24" s="207">
        <v>1.9970000000000001</v>
      </c>
      <c r="H24" s="207" t="s">
        <v>89</v>
      </c>
      <c r="I24" s="206" t="str">
        <f>IF(Z24="","",(IF(AA24-Z24&gt;0,CONCATENATE(TEXT(Z24,"#,##0"),"~",TEXT(AA24,"#,##0")),TEXT(Z24,"#,##0"))))</f>
        <v>1,620</v>
      </c>
      <c r="J24" s="205">
        <v>5</v>
      </c>
      <c r="K24" s="204">
        <v>16.2</v>
      </c>
      <c r="L24" s="43">
        <v>159.64320987654321</v>
      </c>
      <c r="M24" s="203">
        <f>IFERROR(VALUE(IF(Z24="","",ROUNDUP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*1.1,1))),"")</f>
        <v>14.6</v>
      </c>
      <c r="N24" s="202">
        <f>IFERROR(VALUE(IF(Z24="","",ROUNDUP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*1.1,1))),"")</f>
        <v>18.200000000000003</v>
      </c>
      <c r="O24" s="201" t="str">
        <f>IF(Z24="","",IF(AE24="",TEXT(AB24,"#,##0.0"),(IF(AB24-AE24&gt;0,CONCATENATE(TEXT(AE24,"#,##0.0"),"~",TEXT(AB24,"#,##0.0")),TEXT(AB24,"#,##0.0")))))</f>
        <v>25.1</v>
      </c>
      <c r="P24" s="199" t="s">
        <v>88</v>
      </c>
      <c r="Q24" s="200" t="s">
        <v>87</v>
      </c>
      <c r="R24" s="199" t="s">
        <v>86</v>
      </c>
      <c r="S24" s="198"/>
      <c r="T24" s="173" t="str">
        <f>IF((LEFT(E24,1)="6"),"☆☆☆☆☆",IF((LEFT(E24,1)="5"),"☆☆☆☆",IF((LEFT(E24,1)="4"),"☆☆☆"," ")))</f>
        <v xml:space="preserve"> </v>
      </c>
      <c r="U24" s="197">
        <f>IFERROR(IF(K24&lt;M24,"",(ROUNDDOWN(K24/M24*100,0))),"")</f>
        <v>110</v>
      </c>
      <c r="V24" s="196" t="str">
        <f>IFERROR(IF(K24&lt;N24,"",(ROUNDDOWN(K24/N24*100,0))),"")</f>
        <v/>
      </c>
      <c r="W24" s="196">
        <f>IF(AC24&lt;55,"",IF(AA24="",AC24,IF(AF24-AC24&gt;0,CONCATENATE(AC24,"~",AF24),AC24)))</f>
        <v>64</v>
      </c>
      <c r="X24" s="195" t="str">
        <f>IF(AC24&lt;55,"",AD24)</f>
        <v>★1.0</v>
      </c>
      <c r="Z24" s="167">
        <v>1620</v>
      </c>
      <c r="AA24" s="167"/>
      <c r="AB24" s="166">
        <f>IF(Z24="","",ROUNDUP(ROUND(IF(Z24&gt;=2759,9.5,IF(Z24&lt;2759,(-2.47/1000000*Z24*Z24)-(8.52/10000*Z24)+30.65)),1)*1.1,1))</f>
        <v>25.1</v>
      </c>
      <c r="AC24" s="165">
        <f>IF(K24="","",ROUNDDOWN(K24/AB24*100,0))</f>
        <v>64</v>
      </c>
      <c r="AD24" s="165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★1.0</v>
      </c>
      <c r="AE24" s="166" t="str">
        <f>IF(AA24="","",ROUNDUP(ROUND(IF(AA24&gt;=2759,9.5,IF(AA24&lt;2759,(-2.47/1000000*AA24*AA24)-(8.52/10000*AA24)+30.65)),1)*1.1,1))</f>
        <v/>
      </c>
      <c r="AF24" s="165" t="str">
        <f>IF(AE24="","",IF(K24="","",ROUNDDOWN(K24/AE24*100,0)))</f>
        <v/>
      </c>
      <c r="AG24" s="165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/>
      </c>
    </row>
    <row r="25" spans="1:33" ht="12.75">
      <c r="A25" s="192"/>
      <c r="B25" s="191"/>
      <c r="C25" s="190"/>
      <c r="D25" s="209" t="s">
        <v>115</v>
      </c>
      <c r="E25" s="208" t="s">
        <v>120</v>
      </c>
      <c r="F25" s="207" t="s">
        <v>110</v>
      </c>
      <c r="G25" s="207">
        <v>1.9970000000000001</v>
      </c>
      <c r="H25" s="207" t="s">
        <v>89</v>
      </c>
      <c r="I25" s="206" t="str">
        <f>IF(Z25="","",(IF(AA25-Z25&gt;0,CONCATENATE(TEXT(Z25,"#,##0"),"~",TEXT(AA25,"#,##0")),TEXT(Z25,"#,##0"))))</f>
        <v>1,650</v>
      </c>
      <c r="J25" s="205">
        <v>5</v>
      </c>
      <c r="K25" s="204">
        <v>16.2</v>
      </c>
      <c r="L25" s="43">
        <v>159.64320987654321</v>
      </c>
      <c r="M25" s="203">
        <f>IFERROR(VALUE(IF(Z25="","",ROUNDUP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*1.1,1))),"")</f>
        <v>14.6</v>
      </c>
      <c r="N25" s="202">
        <f>IFERROR(VALUE(IF(Z25="","",ROUNDUP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*1.1,1))),"")</f>
        <v>18.200000000000003</v>
      </c>
      <c r="O25" s="201" t="str">
        <f>IF(Z25="","",IF(AE25="",TEXT(AB25,"#,##0.0"),(IF(AB25-AE25&gt;0,CONCATENATE(TEXT(AE25,"#,##0.0"),"~",TEXT(AB25,"#,##0.0")),TEXT(AB25,"#,##0.0")))))</f>
        <v>24.8</v>
      </c>
      <c r="P25" s="199" t="s">
        <v>88</v>
      </c>
      <c r="Q25" s="200" t="s">
        <v>87</v>
      </c>
      <c r="R25" s="199" t="s">
        <v>86</v>
      </c>
      <c r="S25" s="198"/>
      <c r="T25" s="173" t="str">
        <f>IF((LEFT(E25,1)="6"),"☆☆☆☆☆",IF((LEFT(E25,1)="5"),"☆☆☆☆",IF((LEFT(E25,1)="4"),"☆☆☆"," ")))</f>
        <v xml:space="preserve"> </v>
      </c>
      <c r="U25" s="197">
        <f>IFERROR(IF(K25&lt;M25,"",(ROUNDDOWN(K25/M25*100,0))),"")</f>
        <v>110</v>
      </c>
      <c r="V25" s="196" t="str">
        <f>IFERROR(IF(K25&lt;N25,"",(ROUNDDOWN(K25/N25*100,0))),"")</f>
        <v/>
      </c>
      <c r="W25" s="196">
        <f>IF(AC25&lt;55,"",IF(AA25="",AC25,IF(AF25-AC25&gt;0,CONCATENATE(AC25,"~",AF25),AC25)))</f>
        <v>65</v>
      </c>
      <c r="X25" s="195" t="str">
        <f>IF(AC25&lt;55,"",AD25)</f>
        <v>★1.5</v>
      </c>
      <c r="Z25" s="167">
        <v>1650</v>
      </c>
      <c r="AA25" s="167"/>
      <c r="AB25" s="166">
        <f>IF(Z25="","",ROUNDUP(ROUND(IF(Z25&gt;=2759,9.5,IF(Z25&lt;2759,(-2.47/1000000*Z25*Z25)-(8.52/10000*Z25)+30.65)),1)*1.1,1))</f>
        <v>24.8</v>
      </c>
      <c r="AC25" s="165">
        <f>IF(K25="","",ROUNDDOWN(K25/AB25*100,0))</f>
        <v>65</v>
      </c>
      <c r="AD25" s="165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★1.5</v>
      </c>
      <c r="AE25" s="166" t="str">
        <f>IF(AA25="","",ROUNDUP(ROUND(IF(AA25&gt;=2759,9.5,IF(AA25&lt;2759,(-2.47/1000000*AA25*AA25)-(8.52/10000*AA25)+30.65)),1)*1.1,1))</f>
        <v/>
      </c>
      <c r="AF25" s="165" t="str">
        <f>IF(AE25="","",IF(K25="","",ROUNDDOWN(K25/AE25*100,0)))</f>
        <v/>
      </c>
      <c r="AG25" s="165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/>
      </c>
    </row>
    <row r="26" spans="1:33" ht="12.75">
      <c r="A26" s="192"/>
      <c r="B26" s="191"/>
      <c r="C26" s="190"/>
      <c r="D26" s="209" t="s">
        <v>115</v>
      </c>
      <c r="E26" s="208" t="s">
        <v>119</v>
      </c>
      <c r="F26" s="207" t="s">
        <v>110</v>
      </c>
      <c r="G26" s="207">
        <v>1.9970000000000001</v>
      </c>
      <c r="H26" s="207" t="s">
        <v>89</v>
      </c>
      <c r="I26" s="206" t="str">
        <f>IF(Z26="","",(IF(AA26-Z26&gt;0,CONCATENATE(TEXT(Z26,"#,##0"),"~",TEXT(AA26,"#,##0")),TEXT(Z26,"#,##0"))))</f>
        <v>1,630</v>
      </c>
      <c r="J26" s="205">
        <v>5</v>
      </c>
      <c r="K26" s="204">
        <v>16.2</v>
      </c>
      <c r="L26" s="43">
        <v>159.64320987654321</v>
      </c>
      <c r="M26" s="203">
        <f>IFERROR(VALUE(IF(Z26="","",ROUNDUP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*1.1,1))),"")</f>
        <v>14.6</v>
      </c>
      <c r="N26" s="202">
        <f>IFERROR(VALUE(IF(Z26="","",ROUNDUP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*1.1,1))),"")</f>
        <v>18.200000000000003</v>
      </c>
      <c r="O26" s="201" t="str">
        <f>IF(Z26="","",IF(AE26="",TEXT(AB26,"#,##0.0"),(IF(AB26-AE26&gt;0,CONCATENATE(TEXT(AE26,"#,##0.0"),"~",TEXT(AB26,"#,##0.0")),TEXT(AB26,"#,##0.0")))))</f>
        <v>25.0</v>
      </c>
      <c r="P26" s="199" t="s">
        <v>88</v>
      </c>
      <c r="Q26" s="200" t="s">
        <v>87</v>
      </c>
      <c r="R26" s="199" t="s">
        <v>86</v>
      </c>
      <c r="S26" s="198"/>
      <c r="T26" s="173" t="str">
        <f>IF((LEFT(E26,1)="6"),"☆☆☆☆☆",IF((LEFT(E26,1)="5"),"☆☆☆☆",IF((LEFT(E26,1)="4"),"☆☆☆"," ")))</f>
        <v xml:space="preserve"> </v>
      </c>
      <c r="U26" s="197">
        <f>IFERROR(IF(K26&lt;M26,"",(ROUNDDOWN(K26/M26*100,0))),"")</f>
        <v>110</v>
      </c>
      <c r="V26" s="196" t="str">
        <f>IFERROR(IF(K26&lt;N26,"",(ROUNDDOWN(K26/N26*100,0))),"")</f>
        <v/>
      </c>
      <c r="W26" s="196">
        <f>IF(AC26&lt;55,"",IF(AA26="",AC26,IF(AF26-AC26&gt;0,CONCATENATE(AC26,"~",AF26),AC26)))</f>
        <v>64</v>
      </c>
      <c r="X26" s="195" t="str">
        <f>IF(AC26&lt;55,"",AD26)</f>
        <v>★1.0</v>
      </c>
      <c r="Z26" s="167">
        <v>1630</v>
      </c>
      <c r="AA26" s="167"/>
      <c r="AB26" s="166">
        <f>IF(Z26="","",ROUNDUP(ROUND(IF(Z26&gt;=2759,9.5,IF(Z26&lt;2759,(-2.47/1000000*Z26*Z26)-(8.52/10000*Z26)+30.65)),1)*1.1,1))</f>
        <v>25</v>
      </c>
      <c r="AC26" s="165">
        <f>IF(K26="","",ROUNDDOWN(K26/AB26*100,0))</f>
        <v>64</v>
      </c>
      <c r="AD26" s="165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★1.0</v>
      </c>
      <c r="AE26" s="166" t="str">
        <f>IF(AA26="","",ROUNDUP(ROUND(IF(AA26&gt;=2759,9.5,IF(AA26&lt;2759,(-2.47/1000000*AA26*AA26)-(8.52/10000*AA26)+30.65)),1)*1.1,1))</f>
        <v/>
      </c>
      <c r="AF26" s="165" t="str">
        <f>IF(AE26="","",IF(K26="","",ROUNDDOWN(K26/AE26*100,0)))</f>
        <v/>
      </c>
      <c r="AG26" s="165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/>
      </c>
    </row>
    <row r="27" spans="1:33" ht="12.75">
      <c r="A27" s="192"/>
      <c r="B27" s="191"/>
      <c r="C27" s="190"/>
      <c r="D27" s="209" t="s">
        <v>115</v>
      </c>
      <c r="E27" s="208" t="s">
        <v>118</v>
      </c>
      <c r="F27" s="207" t="s">
        <v>110</v>
      </c>
      <c r="G27" s="207">
        <v>1.9970000000000001</v>
      </c>
      <c r="H27" s="207" t="s">
        <v>89</v>
      </c>
      <c r="I27" s="206" t="str">
        <f>IF(Z27="","",(IF(AA27-Z27&gt;0,CONCATENATE(TEXT(Z27,"#,##0"),"~",TEXT(AA27,"#,##0")),TEXT(Z27,"#,##0"))))</f>
        <v>1,660</v>
      </c>
      <c r="J27" s="205">
        <v>5</v>
      </c>
      <c r="K27" s="204">
        <v>16.2</v>
      </c>
      <c r="L27" s="43">
        <v>159.64320987654321</v>
      </c>
      <c r="M27" s="203">
        <f>IFERROR(VALUE(IF(Z27="","",ROUNDUP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*1.1,1))),"")</f>
        <v>13.5</v>
      </c>
      <c r="N27" s="202">
        <f>IFERROR(VALUE(IF(Z27="","",ROUNDUP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*1.1,1))),"")</f>
        <v>17</v>
      </c>
      <c r="O27" s="201" t="str">
        <f>IF(Z27="","",IF(AE27="",TEXT(AB27,"#,##0.0"),(IF(AB27-AE27&gt;0,CONCATENATE(TEXT(AE27,"#,##0.0"),"~",TEXT(AB27,"#,##0.0")),TEXT(AB27,"#,##0.0")))))</f>
        <v>24.7</v>
      </c>
      <c r="P27" s="199" t="s">
        <v>88</v>
      </c>
      <c r="Q27" s="200" t="s">
        <v>87</v>
      </c>
      <c r="R27" s="199" t="s">
        <v>86</v>
      </c>
      <c r="S27" s="198"/>
      <c r="T27" s="173" t="str">
        <f>IF((LEFT(E27,1)="6"),"☆☆☆☆☆",IF((LEFT(E27,1)="5"),"☆☆☆☆",IF((LEFT(E27,1)="4"),"☆☆☆"," ")))</f>
        <v xml:space="preserve"> </v>
      </c>
      <c r="U27" s="197">
        <f>IFERROR(IF(K27&lt;M27,"",(ROUNDDOWN(K27/M27*100,0))),"")</f>
        <v>120</v>
      </c>
      <c r="V27" s="196" t="str">
        <f>IFERROR(IF(K27&lt;N27,"",(ROUNDDOWN(K27/N27*100,0))),"")</f>
        <v/>
      </c>
      <c r="W27" s="196">
        <f>IF(AC27&lt;55,"",IF(AA27="",AC27,IF(AF27-AC27&gt;0,CONCATENATE(AC27,"~",AF27),AC27)))</f>
        <v>65</v>
      </c>
      <c r="X27" s="195" t="str">
        <f>IF(AC27&lt;55,"",AD27)</f>
        <v>★1.5</v>
      </c>
      <c r="Z27" s="167">
        <v>1660</v>
      </c>
      <c r="AA27" s="167"/>
      <c r="AB27" s="166">
        <f>IF(Z27="","",ROUNDUP(ROUND(IF(Z27&gt;=2759,9.5,IF(Z27&lt;2759,(-2.47/1000000*Z27*Z27)-(8.52/10000*Z27)+30.65)),1)*1.1,1))</f>
        <v>24.700000000000003</v>
      </c>
      <c r="AC27" s="165">
        <f>IF(K27="","",ROUNDDOWN(K27/AB27*100,0))</f>
        <v>65</v>
      </c>
      <c r="AD27" s="165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★1.5</v>
      </c>
      <c r="AE27" s="166" t="str">
        <f>IF(AA27="","",ROUNDUP(ROUND(IF(AA27&gt;=2759,9.5,IF(AA27&lt;2759,(-2.47/1000000*AA27*AA27)-(8.52/10000*AA27)+30.65)),1)*1.1,1))</f>
        <v/>
      </c>
      <c r="AF27" s="165" t="str">
        <f>IF(AE27="","",IF(K27="","",ROUNDDOWN(K27/AE27*100,0)))</f>
        <v/>
      </c>
      <c r="AG27" s="165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/>
      </c>
    </row>
    <row r="28" spans="1:33" ht="12.75">
      <c r="A28" s="192"/>
      <c r="B28" s="191"/>
      <c r="C28" s="190"/>
      <c r="D28" s="209" t="s">
        <v>115</v>
      </c>
      <c r="E28" s="208" t="s">
        <v>117</v>
      </c>
      <c r="F28" s="207" t="s">
        <v>110</v>
      </c>
      <c r="G28" s="207">
        <v>1.9970000000000001</v>
      </c>
      <c r="H28" s="207" t="s">
        <v>89</v>
      </c>
      <c r="I28" s="206" t="str">
        <f>IF(Z28="","",(IF(AA28-Z28&gt;0,CONCATENATE(TEXT(Z28,"#,##0"),"~",TEXT(AA28,"#,##0")),TEXT(Z28,"#,##0"))))</f>
        <v>1,690</v>
      </c>
      <c r="J28" s="205">
        <v>5</v>
      </c>
      <c r="K28" s="204">
        <v>16.2</v>
      </c>
      <c r="L28" s="43">
        <v>159.64320987654321</v>
      </c>
      <c r="M28" s="203">
        <f>IFERROR(VALUE(IF(Z28="","",ROUNDUP(IF(Z28&gt;=2271,"7.4",IF(Z28&gt;=2101,"8.7",IF(Z28&gt;=1991,"9.4",IF(Z28&gt;=1871,"10.2",IF(Z28&gt;=1761,"11.1",IF(Z28&gt;=1651,"12.2",IF(Z28&gt;=1531,"13.2",IF(Z28&gt;=1421,"14.4",IF(Z28&gt;=1311,"15.8",IF(Z28&gt;=1196,"17.2",IF(Z28&gt;=1081,"18.7",IF(Z28&gt;=971,"20.5",IF(Z28&gt;=856,"20.8",IF(Z28&gt;=741,"21.0",IF(Z28&gt;=601,"21.8","22.5")))))))))))))))*1.1,1))),"")</f>
        <v>13.5</v>
      </c>
      <c r="N28" s="202">
        <f>IFERROR(VALUE(IF(Z28="","",ROUNDUP(IF(Z28&gt;=2271,"10.6",IF(Z28&gt;=2101,"11.9",IF(Z28&gt;=1991,"12.7",IF(Z28&gt;=1871,"13.5",IF(Z28&gt;=1761,"14.4",IF(Z28&gt;=1651,"15.4",IF(Z28&gt;=1531,"16.5",IF(Z28&gt;=1421,"17.6",IF(Z28&gt;=1311,"19.0",IF(Z28&gt;=1196,"20.3",IF(Z28&gt;=1081,"21.8",IF(Z28&gt;=971,"23.4",IF(Z28&gt;=856,"23.7",IF(Z28&gt;=741,"24.5","24.6"))))))))))))))*1.1,1))),"")</f>
        <v>17</v>
      </c>
      <c r="O28" s="201" t="str">
        <f>IF(Z28="","",IF(AE28="",TEXT(AB28,"#,##0.0"),(IF(AB28-AE28&gt;0,CONCATENATE(TEXT(AE28,"#,##0.0"),"~",TEXT(AB28,"#,##0.0")),TEXT(AB28,"#,##0.0")))))</f>
        <v>24.5</v>
      </c>
      <c r="P28" s="199" t="s">
        <v>88</v>
      </c>
      <c r="Q28" s="200" t="s">
        <v>87</v>
      </c>
      <c r="R28" s="199" t="s">
        <v>86</v>
      </c>
      <c r="S28" s="198"/>
      <c r="T28" s="173" t="str">
        <f>IF((LEFT(E28,1)="6"),"☆☆☆☆☆",IF((LEFT(E28,1)="5"),"☆☆☆☆",IF((LEFT(E28,1)="4"),"☆☆☆"," ")))</f>
        <v xml:space="preserve"> </v>
      </c>
      <c r="U28" s="197">
        <f>IFERROR(IF(K28&lt;M28,"",(ROUNDDOWN(K28/M28*100,0))),"")</f>
        <v>120</v>
      </c>
      <c r="V28" s="196" t="str">
        <f>IFERROR(IF(K28&lt;N28,"",(ROUNDDOWN(K28/N28*100,0))),"")</f>
        <v/>
      </c>
      <c r="W28" s="196">
        <f>IF(AC28&lt;55,"",IF(AA28="",AC28,IF(AF28-AC28&gt;0,CONCATENATE(AC28,"~",AF28),AC28)))</f>
        <v>66</v>
      </c>
      <c r="X28" s="195" t="str">
        <f>IF(AC28&lt;55,"",AD28)</f>
        <v>★1.5</v>
      </c>
      <c r="Z28" s="167">
        <v>1690</v>
      </c>
      <c r="AA28" s="167"/>
      <c r="AB28" s="166">
        <f>IF(Z28="","",ROUNDUP(ROUND(IF(Z28&gt;=2759,9.5,IF(Z28&lt;2759,(-2.47/1000000*Z28*Z28)-(8.52/10000*Z28)+30.65)),1)*1.1,1))</f>
        <v>24.5</v>
      </c>
      <c r="AC28" s="165">
        <f>IF(K28="","",ROUNDDOWN(K28/AB28*100,0))</f>
        <v>66</v>
      </c>
      <c r="AD28" s="165" t="str">
        <f>IF(AC28="","",IF(AC28&gt;=125,"★7.5",IF(AC28&gt;=120,"★7.0",IF(AC28&gt;=115,"★6.5",IF(AC28&gt;=110,"★6.0",IF(AC28&gt;=105,"★5.5",IF(AC28&gt;=100,"★5.0",IF(AC28&gt;=95,"★4.5",IF(AC28&gt;=90,"★4.0",IF(AC28&gt;=85,"★3.5",IF(AC28&gt;=80,"★3.0",IF(AC28&gt;=75,"★2.5",IF(AC28&gt;=70,"★2.0",IF(AC28&gt;=65,"★1.5",IF(AC28&gt;=60,"★1.0",IF(AC28&gt;=55,"★0.5"," "))))))))))))))))</f>
        <v>★1.5</v>
      </c>
      <c r="AE28" s="166" t="str">
        <f>IF(AA28="","",ROUNDUP(ROUND(IF(AA28&gt;=2759,9.5,IF(AA28&lt;2759,(-2.47/1000000*AA28*AA28)-(8.52/10000*AA28)+30.65)),1)*1.1,1))</f>
        <v/>
      </c>
      <c r="AF28" s="165" t="str">
        <f>IF(AE28="","",IF(K28="","",ROUNDDOWN(K28/AE28*100,0)))</f>
        <v/>
      </c>
      <c r="AG28" s="165" t="str">
        <f>IF(AF28="","",IF(AF28&gt;=125,"★7.5",IF(AF28&gt;=120,"★7.0",IF(AF28&gt;=115,"★6.5",IF(AF28&gt;=110,"★6.0",IF(AF28&gt;=105,"★5.5",IF(AF28&gt;=100,"★5.0",IF(AF28&gt;=95,"★4.5",IF(AF28&gt;=90,"★4.0",IF(AF28&gt;=85,"★3.5",IF(AF28&gt;=80,"★3.0",IF(AF28&gt;=75,"★2.5",IF(AF28&gt;=70,"★2.0",IF(AF28&gt;=65,"★1.5",IF(AF28&gt;=60,"★1.0",IF(AF28&gt;=55,"★0.5"," "))))))))))))))))</f>
        <v/>
      </c>
    </row>
    <row r="29" spans="1:33" ht="12.75">
      <c r="A29" s="192"/>
      <c r="B29" s="191"/>
      <c r="C29" s="190"/>
      <c r="D29" s="209" t="s">
        <v>115</v>
      </c>
      <c r="E29" s="208" t="s">
        <v>116</v>
      </c>
      <c r="F29" s="207" t="s">
        <v>110</v>
      </c>
      <c r="G29" s="207">
        <v>1.9970000000000001</v>
      </c>
      <c r="H29" s="207" t="s">
        <v>89</v>
      </c>
      <c r="I29" s="206" t="str">
        <f>IF(Z29="","",(IF(AA29-Z29&gt;0,CONCATENATE(TEXT(Z29,"#,##0"),"~",TEXT(AA29,"#,##0")),TEXT(Z29,"#,##0"))))</f>
        <v>1,670</v>
      </c>
      <c r="J29" s="205">
        <v>5</v>
      </c>
      <c r="K29" s="204">
        <v>16.2</v>
      </c>
      <c r="L29" s="43">
        <v>159.64320987654321</v>
      </c>
      <c r="M29" s="203">
        <f>IFERROR(VALUE(IF(Z29="","",ROUNDUP(IF(Z29&gt;=2271,"7.4",IF(Z29&gt;=2101,"8.7",IF(Z29&gt;=1991,"9.4",IF(Z29&gt;=1871,"10.2",IF(Z29&gt;=1761,"11.1",IF(Z29&gt;=1651,"12.2",IF(Z29&gt;=1531,"13.2",IF(Z29&gt;=1421,"14.4",IF(Z29&gt;=1311,"15.8",IF(Z29&gt;=1196,"17.2",IF(Z29&gt;=1081,"18.7",IF(Z29&gt;=971,"20.5",IF(Z29&gt;=856,"20.8",IF(Z29&gt;=741,"21.0",IF(Z29&gt;=601,"21.8","22.5")))))))))))))))*1.1,1))),"")</f>
        <v>13.5</v>
      </c>
      <c r="N29" s="202">
        <f>IFERROR(VALUE(IF(Z29="","",ROUNDUP(IF(Z29&gt;=2271,"10.6",IF(Z29&gt;=2101,"11.9",IF(Z29&gt;=1991,"12.7",IF(Z29&gt;=1871,"13.5",IF(Z29&gt;=1761,"14.4",IF(Z29&gt;=1651,"15.4",IF(Z29&gt;=1531,"16.5",IF(Z29&gt;=1421,"17.6",IF(Z29&gt;=1311,"19.0",IF(Z29&gt;=1196,"20.3",IF(Z29&gt;=1081,"21.8",IF(Z29&gt;=971,"23.4",IF(Z29&gt;=856,"23.7",IF(Z29&gt;=741,"24.5","24.6"))))))))))))))*1.1,1))),"")</f>
        <v>17</v>
      </c>
      <c r="O29" s="201" t="str">
        <f>IF(Z29="","",IF(AE29="",TEXT(AB29,"#,##0.0"),(IF(AB29-AE29&gt;0,CONCATENATE(TEXT(AE29,"#,##0.0"),"~",TEXT(AB29,"#,##0.0")),TEXT(AB29,"#,##0.0")))))</f>
        <v>24.6</v>
      </c>
      <c r="P29" s="199" t="s">
        <v>88</v>
      </c>
      <c r="Q29" s="200" t="s">
        <v>87</v>
      </c>
      <c r="R29" s="199" t="s">
        <v>86</v>
      </c>
      <c r="S29" s="198"/>
      <c r="T29" s="173" t="str">
        <f>IF((LEFT(E29,1)="6"),"☆☆☆☆☆",IF((LEFT(E29,1)="5"),"☆☆☆☆",IF((LEFT(E29,1)="4"),"☆☆☆"," ")))</f>
        <v xml:space="preserve"> </v>
      </c>
      <c r="U29" s="197">
        <f>IFERROR(IF(K29&lt;M29,"",(ROUNDDOWN(K29/M29*100,0))),"")</f>
        <v>120</v>
      </c>
      <c r="V29" s="196" t="str">
        <f>IFERROR(IF(K29&lt;N29,"",(ROUNDDOWN(K29/N29*100,0))),"")</f>
        <v/>
      </c>
      <c r="W29" s="196">
        <f>IF(AC29&lt;55,"",IF(AA29="",AC29,IF(AF29-AC29&gt;0,CONCATENATE(AC29,"~",AF29),AC29)))</f>
        <v>65</v>
      </c>
      <c r="X29" s="195" t="str">
        <f>IF(AC29&lt;55,"",AD29)</f>
        <v>★1.5</v>
      </c>
      <c r="Z29" s="167">
        <v>1670</v>
      </c>
      <c r="AA29" s="167"/>
      <c r="AB29" s="166">
        <f>IF(Z29="","",ROUNDUP(ROUND(IF(Z29&gt;=2759,9.5,IF(Z29&lt;2759,(-2.47/1000000*Z29*Z29)-(8.52/10000*Z29)+30.65)),1)*1.1,1))</f>
        <v>24.6</v>
      </c>
      <c r="AC29" s="165">
        <f>IF(K29="","",ROUNDDOWN(K29/AB29*100,0))</f>
        <v>65</v>
      </c>
      <c r="AD29" s="165" t="str">
        <f>IF(AC29="","",IF(AC29&gt;=125,"★7.5",IF(AC29&gt;=120,"★7.0",IF(AC29&gt;=115,"★6.5",IF(AC29&gt;=110,"★6.0",IF(AC29&gt;=105,"★5.5",IF(AC29&gt;=100,"★5.0",IF(AC29&gt;=95,"★4.5",IF(AC29&gt;=90,"★4.0",IF(AC29&gt;=85,"★3.5",IF(AC29&gt;=80,"★3.0",IF(AC29&gt;=75,"★2.5",IF(AC29&gt;=70,"★2.0",IF(AC29&gt;=65,"★1.5",IF(AC29&gt;=60,"★1.0",IF(AC29&gt;=55,"★0.5"," "))))))))))))))))</f>
        <v>★1.5</v>
      </c>
      <c r="AE29" s="166" t="str">
        <f>IF(AA29="","",ROUNDUP(ROUND(IF(AA29&gt;=2759,9.5,IF(AA29&lt;2759,(-2.47/1000000*AA29*AA29)-(8.52/10000*AA29)+30.65)),1)*1.1,1))</f>
        <v/>
      </c>
      <c r="AF29" s="165" t="str">
        <f>IF(AE29="","",IF(K29="","",ROUNDDOWN(K29/AE29*100,0)))</f>
        <v/>
      </c>
      <c r="AG29" s="165" t="str">
        <f>IF(AF29="","",IF(AF29&gt;=125,"★7.5",IF(AF29&gt;=120,"★7.0",IF(AF29&gt;=115,"★6.5",IF(AF29&gt;=110,"★6.0",IF(AF29&gt;=105,"★5.5",IF(AF29&gt;=100,"★5.0",IF(AF29&gt;=95,"★4.5",IF(AF29&gt;=90,"★4.0",IF(AF29&gt;=85,"★3.5",IF(AF29&gt;=80,"★3.0",IF(AF29&gt;=75,"★2.5",IF(AF29&gt;=70,"★2.0",IF(AF29&gt;=65,"★1.5",IF(AF29&gt;=60,"★1.0",IF(AF29&gt;=55,"★0.5"," "))))))))))))))))</f>
        <v/>
      </c>
    </row>
    <row r="30" spans="1:33" ht="12.75">
      <c r="A30" s="192"/>
      <c r="B30" s="188"/>
      <c r="C30" s="187"/>
      <c r="D30" s="209" t="s">
        <v>115</v>
      </c>
      <c r="E30" s="208" t="s">
        <v>114</v>
      </c>
      <c r="F30" s="207" t="s">
        <v>110</v>
      </c>
      <c r="G30" s="207">
        <v>1.9970000000000001</v>
      </c>
      <c r="H30" s="207" t="s">
        <v>89</v>
      </c>
      <c r="I30" s="206" t="str">
        <f>IF(Z30="","",(IF(AA30-Z30&gt;0,CONCATENATE(TEXT(Z30,"#,##0"),"~",TEXT(AA30,"#,##0")),TEXT(Z30,"#,##0"))))</f>
        <v>1,700</v>
      </c>
      <c r="J30" s="205">
        <v>5</v>
      </c>
      <c r="K30" s="204">
        <v>16.2</v>
      </c>
      <c r="L30" s="43">
        <v>159.64320987654321</v>
      </c>
      <c r="M30" s="203">
        <f>IFERROR(VALUE(IF(Z30="","",ROUNDUP(IF(Z30&gt;=2271,"7.4",IF(Z30&gt;=2101,"8.7",IF(Z30&gt;=1991,"9.4",IF(Z30&gt;=1871,"10.2",IF(Z30&gt;=1761,"11.1",IF(Z30&gt;=1651,"12.2",IF(Z30&gt;=1531,"13.2",IF(Z30&gt;=1421,"14.4",IF(Z30&gt;=1311,"15.8",IF(Z30&gt;=1196,"17.2",IF(Z30&gt;=1081,"18.7",IF(Z30&gt;=971,"20.5",IF(Z30&gt;=856,"20.8",IF(Z30&gt;=741,"21.0",IF(Z30&gt;=601,"21.8","22.5")))))))))))))))*1.1,1))),"")</f>
        <v>13.5</v>
      </c>
      <c r="N30" s="202">
        <f>IFERROR(VALUE(IF(Z30="","",ROUNDUP(IF(Z30&gt;=2271,"10.6",IF(Z30&gt;=2101,"11.9",IF(Z30&gt;=1991,"12.7",IF(Z30&gt;=1871,"13.5",IF(Z30&gt;=1761,"14.4",IF(Z30&gt;=1651,"15.4",IF(Z30&gt;=1531,"16.5",IF(Z30&gt;=1421,"17.6",IF(Z30&gt;=1311,"19.0",IF(Z30&gt;=1196,"20.3",IF(Z30&gt;=1081,"21.8",IF(Z30&gt;=971,"23.4",IF(Z30&gt;=856,"23.7",IF(Z30&gt;=741,"24.5","24.6"))))))))))))))*1.1,1))),"")</f>
        <v>17</v>
      </c>
      <c r="O30" s="201" t="str">
        <f>IF(Z30="","",IF(AE30="",TEXT(AB30,"#,##0.0"),(IF(AB30-AE30&gt;0,CONCATENATE(TEXT(AE30,"#,##0.0"),"~",TEXT(AB30,"#,##0.0")),TEXT(AB30,"#,##0.0")))))</f>
        <v>24.4</v>
      </c>
      <c r="P30" s="199" t="s">
        <v>88</v>
      </c>
      <c r="Q30" s="200" t="s">
        <v>87</v>
      </c>
      <c r="R30" s="199" t="s">
        <v>86</v>
      </c>
      <c r="S30" s="198"/>
      <c r="T30" s="173" t="str">
        <f>IF((LEFT(E30,1)="6"),"☆☆☆☆☆",IF((LEFT(E30,1)="5"),"☆☆☆☆",IF((LEFT(E30,1)="4"),"☆☆☆"," ")))</f>
        <v xml:space="preserve"> </v>
      </c>
      <c r="U30" s="197">
        <f>IFERROR(IF(K30&lt;M30,"",(ROUNDDOWN(K30/M30*100,0))),"")</f>
        <v>120</v>
      </c>
      <c r="V30" s="196" t="str">
        <f>IFERROR(IF(K30&lt;N30,"",(ROUNDDOWN(K30/N30*100,0))),"")</f>
        <v/>
      </c>
      <c r="W30" s="196">
        <f>IF(AC30&lt;55,"",IF(AA30="",AC30,IF(AF30-AC30&gt;0,CONCATENATE(AC30,"~",AF30),AC30)))</f>
        <v>66</v>
      </c>
      <c r="X30" s="195" t="str">
        <f>IF(AC30&lt;55,"",AD30)</f>
        <v>★1.5</v>
      </c>
      <c r="Z30" s="167">
        <v>1700</v>
      </c>
      <c r="AA30" s="167"/>
      <c r="AB30" s="166">
        <f>IF(Z30="","",ROUNDUP(ROUND(IF(Z30&gt;=2759,9.5,IF(Z30&lt;2759,(-2.47/1000000*Z30*Z30)-(8.52/10000*Z30)+30.65)),1)*1.1,1))</f>
        <v>24.400000000000002</v>
      </c>
      <c r="AC30" s="165">
        <f>IF(K30="","",ROUNDDOWN(K30/AB30*100,0))</f>
        <v>66</v>
      </c>
      <c r="AD30" s="165" t="str">
        <f>IF(AC30="","",IF(AC30&gt;=125,"★7.5",IF(AC30&gt;=120,"★7.0",IF(AC30&gt;=115,"★6.5",IF(AC30&gt;=110,"★6.0",IF(AC30&gt;=105,"★5.5",IF(AC30&gt;=100,"★5.0",IF(AC30&gt;=95,"★4.5",IF(AC30&gt;=90,"★4.0",IF(AC30&gt;=85,"★3.5",IF(AC30&gt;=80,"★3.0",IF(AC30&gt;=75,"★2.5",IF(AC30&gt;=70,"★2.0",IF(AC30&gt;=65,"★1.5",IF(AC30&gt;=60,"★1.0",IF(AC30&gt;=55,"★0.5"," "))))))))))))))))</f>
        <v>★1.5</v>
      </c>
      <c r="AE30" s="166" t="str">
        <f>IF(AA30="","",ROUNDUP(ROUND(IF(AA30&gt;=2759,9.5,IF(AA30&lt;2759,(-2.47/1000000*AA30*AA30)-(8.52/10000*AA30)+30.65)),1)*1.1,1))</f>
        <v/>
      </c>
      <c r="AF30" s="165" t="str">
        <f>IF(AE30="","",IF(K30="","",ROUNDDOWN(K30/AE30*100,0)))</f>
        <v/>
      </c>
      <c r="AG30" s="165" t="str">
        <f>IF(AF30="","",IF(AF30&gt;=125,"★7.5",IF(AF30&gt;=120,"★7.0",IF(AF30&gt;=115,"★6.5",IF(AF30&gt;=110,"★6.0",IF(AF30&gt;=105,"★5.5",IF(AF30&gt;=100,"★5.0",IF(AF30&gt;=95,"★4.5",IF(AF30&gt;=90,"★4.0",IF(AF30&gt;=85,"★3.5",IF(AF30&gt;=80,"★3.0",IF(AF30&gt;=75,"★2.5",IF(AF30&gt;=70,"★2.0",IF(AF30&gt;=65,"★1.5",IF(AF30&gt;=60,"★1.0",IF(AF30&gt;=55,"★0.5"," "))))))))))))))))</f>
        <v/>
      </c>
    </row>
    <row r="31" spans="1:33" ht="12.75">
      <c r="A31" s="192"/>
      <c r="B31" s="191"/>
      <c r="C31" s="190">
        <v>5008</v>
      </c>
      <c r="D31" s="209" t="s">
        <v>112</v>
      </c>
      <c r="E31" s="208" t="s">
        <v>113</v>
      </c>
      <c r="F31" s="207" t="s">
        <v>110</v>
      </c>
      <c r="G31" s="207">
        <v>1.9970000000000001</v>
      </c>
      <c r="H31" s="207" t="s">
        <v>89</v>
      </c>
      <c r="I31" s="206" t="str">
        <f>IF(Z31="","",(IF(AA31-Z31&gt;0,CONCATENATE(TEXT(Z31,"#,##0"),"~",TEXT(AA31,"#,##0")),TEXT(Z31,"#,##0"))))</f>
        <v>1,690</v>
      </c>
      <c r="J31" s="205">
        <v>7</v>
      </c>
      <c r="K31" s="204">
        <v>16.600000000000001</v>
      </c>
      <c r="L31" s="43">
        <v>155.79638554216865</v>
      </c>
      <c r="M31" s="203">
        <f>IFERROR(VALUE(IF(Z31="","",ROUNDUP(IF(Z31&gt;=2271,"7.4",IF(Z31&gt;=2101,"8.7",IF(Z31&gt;=1991,"9.4",IF(Z31&gt;=1871,"10.2",IF(Z31&gt;=1761,"11.1",IF(Z31&gt;=1651,"12.2",IF(Z31&gt;=1531,"13.2",IF(Z31&gt;=1421,"14.4",IF(Z31&gt;=1311,"15.8",IF(Z31&gt;=1196,"17.2",IF(Z31&gt;=1081,"18.7",IF(Z31&gt;=971,"20.5",IF(Z31&gt;=856,"20.8",IF(Z31&gt;=741,"21.0",IF(Z31&gt;=601,"21.8","22.5")))))))))))))))*1.1,1))),"")</f>
        <v>13.5</v>
      </c>
      <c r="N31" s="202">
        <f>IFERROR(VALUE(IF(Z31="","",ROUNDUP(IF(Z31&gt;=2271,"10.6",IF(Z31&gt;=2101,"11.9",IF(Z31&gt;=1991,"12.7",IF(Z31&gt;=1871,"13.5",IF(Z31&gt;=1761,"14.4",IF(Z31&gt;=1651,"15.4",IF(Z31&gt;=1531,"16.5",IF(Z31&gt;=1421,"17.6",IF(Z31&gt;=1311,"19.0",IF(Z31&gt;=1196,"20.3",IF(Z31&gt;=1081,"21.8",IF(Z31&gt;=971,"23.4",IF(Z31&gt;=856,"23.7",IF(Z31&gt;=741,"24.5","24.6"))))))))))))))*1.1,1))),"")</f>
        <v>17</v>
      </c>
      <c r="O31" s="201" t="str">
        <f>IF(Z31="","",IF(AE31="",TEXT(AB31,"#,##0.0"),(IF(AB31-AE31&gt;0,CONCATENATE(TEXT(AE31,"#,##0.0"),"~",TEXT(AB31,"#,##0.0")),TEXT(AB31,"#,##0.0")))))</f>
        <v>24.5</v>
      </c>
      <c r="P31" s="199" t="s">
        <v>88</v>
      </c>
      <c r="Q31" s="200" t="s">
        <v>87</v>
      </c>
      <c r="R31" s="199" t="s">
        <v>86</v>
      </c>
      <c r="S31" s="198"/>
      <c r="T31" s="173" t="str">
        <f>IF((LEFT(E31,1)="6"),"☆☆☆☆☆",IF((LEFT(E31,1)="5"),"☆☆☆☆",IF((LEFT(E31,1)="4"),"☆☆☆"," ")))</f>
        <v xml:space="preserve"> </v>
      </c>
      <c r="U31" s="197">
        <f>IFERROR(IF(K31&lt;M31,"",(ROUNDDOWN(K31/M31*100,0))),"")</f>
        <v>122</v>
      </c>
      <c r="V31" s="196" t="str">
        <f>IFERROR(IF(K31&lt;N31,"",(ROUNDDOWN(K31/N31*100,0))),"")</f>
        <v/>
      </c>
      <c r="W31" s="196">
        <f>IF(AC31&lt;55,"",IF(AA31="",AC31,IF(AF31-AC31&gt;0,CONCATENATE(AC31,"~",AF31),AC31)))</f>
        <v>67</v>
      </c>
      <c r="X31" s="195" t="str">
        <f>IF(AC31&lt;55,"",AD31)</f>
        <v>★1.5</v>
      </c>
      <c r="Z31" s="167">
        <v>1690</v>
      </c>
      <c r="AA31" s="167"/>
      <c r="AB31" s="166">
        <f>IF(Z31="","",ROUNDUP(ROUND(IF(Z31&gt;=2759,9.5,IF(Z31&lt;2759,(-2.47/1000000*Z31*Z31)-(8.52/10000*Z31)+30.65)),1)*1.1,1))</f>
        <v>24.5</v>
      </c>
      <c r="AC31" s="165">
        <f>IF(K31="","",ROUNDDOWN(K31/AB31*100,0))</f>
        <v>67</v>
      </c>
      <c r="AD31" s="165" t="str">
        <f>IF(AC31="","",IF(AC31&gt;=125,"★7.5",IF(AC31&gt;=120,"★7.0",IF(AC31&gt;=115,"★6.5",IF(AC31&gt;=110,"★6.0",IF(AC31&gt;=105,"★5.5",IF(AC31&gt;=100,"★5.0",IF(AC31&gt;=95,"★4.5",IF(AC31&gt;=90,"★4.0",IF(AC31&gt;=85,"★3.5",IF(AC31&gt;=80,"★3.0",IF(AC31&gt;=75,"★2.5",IF(AC31&gt;=70,"★2.0",IF(AC31&gt;=65,"★1.5",IF(AC31&gt;=60,"★1.0",IF(AC31&gt;=55,"★0.5"," "))))))))))))))))</f>
        <v>★1.5</v>
      </c>
      <c r="AE31" s="166" t="str">
        <f>IF(AA31="","",ROUNDUP(ROUND(IF(AA31&gt;=2759,9.5,IF(AA31&lt;2759,(-2.47/1000000*AA31*AA31)-(8.52/10000*AA31)+30.65)),1)*1.1,1))</f>
        <v/>
      </c>
      <c r="AF31" s="165" t="str">
        <f>IF(AE31="","",IF(K31="","",ROUNDDOWN(K31/AE31*100,0)))</f>
        <v/>
      </c>
      <c r="AG31" s="165" t="str">
        <f>IF(AF31="","",IF(AF31&gt;=125,"★7.5",IF(AF31&gt;=120,"★7.0",IF(AF31&gt;=115,"★6.5",IF(AF31&gt;=110,"★6.0",IF(AF31&gt;=105,"★5.5",IF(AF31&gt;=100,"★5.0",IF(AF31&gt;=95,"★4.5",IF(AF31&gt;=90,"★4.0",IF(AF31&gt;=85,"★3.5",IF(AF31&gt;=80,"★3.0",IF(AF31&gt;=75,"★2.5",IF(AF31&gt;=70,"★2.0",IF(AF31&gt;=65,"★1.5",IF(AF31&gt;=60,"★1.0",IF(AF31&gt;=55,"★0.5"," "))))))))))))))))</f>
        <v/>
      </c>
    </row>
    <row r="32" spans="1:33" ht="12.75">
      <c r="A32" s="192"/>
      <c r="B32" s="191"/>
      <c r="C32" s="190"/>
      <c r="D32" s="209" t="s">
        <v>112</v>
      </c>
      <c r="E32" s="208" t="s">
        <v>111</v>
      </c>
      <c r="F32" s="207" t="s">
        <v>110</v>
      </c>
      <c r="G32" s="207">
        <v>1.9970000000000001</v>
      </c>
      <c r="H32" s="207" t="s">
        <v>89</v>
      </c>
      <c r="I32" s="206" t="str">
        <f>IF(Z32="","",(IF(AA32-Z32&gt;0,CONCATENATE(TEXT(Z32,"#,##0"),"~",TEXT(AA32,"#,##0")),TEXT(Z32,"#,##0"))))</f>
        <v>1,720</v>
      </c>
      <c r="J32" s="205">
        <v>7</v>
      </c>
      <c r="K32" s="204">
        <v>16.600000000000001</v>
      </c>
      <c r="L32" s="43">
        <v>155.79638554216865</v>
      </c>
      <c r="M32" s="203">
        <f>IFERROR(VALUE(IF(Z32="","",ROUNDUP(IF(Z32&gt;=2271,"7.4",IF(Z32&gt;=2101,"8.7",IF(Z32&gt;=1991,"9.4",IF(Z32&gt;=1871,"10.2",IF(Z32&gt;=1761,"11.1",IF(Z32&gt;=1651,"12.2",IF(Z32&gt;=1531,"13.2",IF(Z32&gt;=1421,"14.4",IF(Z32&gt;=1311,"15.8",IF(Z32&gt;=1196,"17.2",IF(Z32&gt;=1081,"18.7",IF(Z32&gt;=971,"20.5",IF(Z32&gt;=856,"20.8",IF(Z32&gt;=741,"21.0",IF(Z32&gt;=601,"21.8","22.5")))))))))))))))*1.1,1))),"")</f>
        <v>13.5</v>
      </c>
      <c r="N32" s="202">
        <f>IFERROR(VALUE(IF(Z32="","",ROUNDUP(IF(Z32&gt;=2271,"10.6",IF(Z32&gt;=2101,"11.9",IF(Z32&gt;=1991,"12.7",IF(Z32&gt;=1871,"13.5",IF(Z32&gt;=1761,"14.4",IF(Z32&gt;=1651,"15.4",IF(Z32&gt;=1531,"16.5",IF(Z32&gt;=1421,"17.6",IF(Z32&gt;=1311,"19.0",IF(Z32&gt;=1196,"20.3",IF(Z32&gt;=1081,"21.8",IF(Z32&gt;=971,"23.4",IF(Z32&gt;=856,"23.7",IF(Z32&gt;=741,"24.5","24.6"))))))))))))))*1.1,1))),"")</f>
        <v>17</v>
      </c>
      <c r="O32" s="201" t="str">
        <f>IF(Z32="","",IF(AE32="",TEXT(AB32,"#,##0.0"),(IF(AB32-AE32&gt;0,CONCATENATE(TEXT(AE32,"#,##0.0"),"~",TEXT(AB32,"#,##0.0")),TEXT(AB32,"#,##0.0")))))</f>
        <v>24.1</v>
      </c>
      <c r="P32" s="199" t="s">
        <v>88</v>
      </c>
      <c r="Q32" s="200" t="s">
        <v>87</v>
      </c>
      <c r="R32" s="199" t="s">
        <v>86</v>
      </c>
      <c r="S32" s="198"/>
      <c r="T32" s="173" t="str">
        <f>IF((LEFT(E32,1)="6"),"☆☆☆☆☆",IF((LEFT(E32,1)="5"),"☆☆☆☆",IF((LEFT(E32,1)="4"),"☆☆☆"," ")))</f>
        <v xml:space="preserve"> </v>
      </c>
      <c r="U32" s="197">
        <f>IFERROR(IF(K32&lt;M32,"",(ROUNDDOWN(K32/M32*100,0))),"")</f>
        <v>122</v>
      </c>
      <c r="V32" s="196" t="str">
        <f>IFERROR(IF(K32&lt;N32,"",(ROUNDDOWN(K32/N32*100,0))),"")</f>
        <v/>
      </c>
      <c r="W32" s="196">
        <f>IF(AC32&lt;55,"",IF(AA32="",AC32,IF(AF32-AC32&gt;0,CONCATENATE(AC32,"~",AF32),AC32)))</f>
        <v>68</v>
      </c>
      <c r="X32" s="195" t="str">
        <f>IF(AC32&lt;55,"",AD32)</f>
        <v>★1.5</v>
      </c>
      <c r="Z32" s="167">
        <v>1720</v>
      </c>
      <c r="AA32" s="167"/>
      <c r="AB32" s="166">
        <f>IF(Z32="","",ROUNDUP(ROUND(IF(Z32&gt;=2759,9.5,IF(Z32&lt;2759,(-2.47/1000000*Z32*Z32)-(8.52/10000*Z32)+30.65)),1)*1.1,1))</f>
        <v>24.1</v>
      </c>
      <c r="AC32" s="165">
        <f>IF(K32="","",ROUNDDOWN(K32/AB32*100,0))</f>
        <v>68</v>
      </c>
      <c r="AD32" s="165" t="str">
        <f>IF(AC32="","",IF(AC32&gt;=125,"★7.5",IF(AC32&gt;=120,"★7.0",IF(AC32&gt;=115,"★6.5",IF(AC32&gt;=110,"★6.0",IF(AC32&gt;=105,"★5.5",IF(AC32&gt;=100,"★5.0",IF(AC32&gt;=95,"★4.5",IF(AC32&gt;=90,"★4.0",IF(AC32&gt;=85,"★3.5",IF(AC32&gt;=80,"★3.0",IF(AC32&gt;=75,"★2.5",IF(AC32&gt;=70,"★2.0",IF(AC32&gt;=65,"★1.5",IF(AC32&gt;=60,"★1.0",IF(AC32&gt;=55,"★0.5"," "))))))))))))))))</f>
        <v>★1.5</v>
      </c>
      <c r="AE32" s="166" t="str">
        <f>IF(AA32="","",ROUNDUP(ROUND(IF(AA32&gt;=2759,9.5,IF(AA32&lt;2759,(-2.47/1000000*AA32*AA32)-(8.52/10000*AA32)+30.65)),1)*1.1,1))</f>
        <v/>
      </c>
      <c r="AF32" s="165" t="str">
        <f>IF(AE32="","",IF(K32="","",ROUNDDOWN(K32/AE32*100,0)))</f>
        <v/>
      </c>
      <c r="AG32" s="165" t="str">
        <f>IF(AF32="","",IF(AF32&gt;=125,"★7.5",IF(AF32&gt;=120,"★7.0",IF(AF32&gt;=115,"★6.5",IF(AF32&gt;=110,"★6.0",IF(AF32&gt;=105,"★5.5",IF(AF32&gt;=100,"★5.0",IF(AF32&gt;=95,"★4.5",IF(AF32&gt;=90,"★4.0",IF(AF32&gt;=85,"★3.5",IF(AF32&gt;=80,"★3.0",IF(AF32&gt;=75,"★2.5",IF(AF32&gt;=70,"★2.0",IF(AF32&gt;=65,"★1.5",IF(AF32&gt;=60,"★1.0",IF(AF32&gt;=55,"★0.5"," "))))))))))))))))</f>
        <v/>
      </c>
    </row>
    <row r="33" spans="1:33" ht="12.75">
      <c r="A33" s="192"/>
      <c r="B33" s="211"/>
      <c r="C33" s="210" t="s">
        <v>109</v>
      </c>
      <c r="D33" s="209" t="s">
        <v>96</v>
      </c>
      <c r="E33" s="208" t="s">
        <v>108</v>
      </c>
      <c r="F33" s="207" t="s">
        <v>90</v>
      </c>
      <c r="G33" s="207">
        <v>1.498</v>
      </c>
      <c r="H33" s="207" t="s">
        <v>89</v>
      </c>
      <c r="I33" s="206" t="str">
        <f>IF(Z33="","",(IF(AA33-Z33&gt;0,CONCATENATE(TEXT(Z33,"#,##0"),"~",TEXT(AA33,"#,##0")),TEXT(Z33,"#,##0"))))</f>
        <v>1,600</v>
      </c>
      <c r="J33" s="205">
        <v>5</v>
      </c>
      <c r="K33" s="204">
        <v>18.2</v>
      </c>
      <c r="L33" s="43">
        <v>142.1</v>
      </c>
      <c r="M33" s="203">
        <f>IFERROR(VALUE(IF(Z33="","",ROUNDUP(IF(Z33&gt;=2271,"7.4",IF(Z33&gt;=2101,"8.7",IF(Z33&gt;=1991,"9.4",IF(Z33&gt;=1871,"10.2",IF(Z33&gt;=1761,"11.1",IF(Z33&gt;=1651,"12.2",IF(Z33&gt;=1531,"13.2",IF(Z33&gt;=1421,"14.4",IF(Z33&gt;=1311,"15.8",IF(Z33&gt;=1196,"17.2",IF(Z33&gt;=1081,"18.7",IF(Z33&gt;=971,"20.5",IF(Z33&gt;=856,"20.8",IF(Z33&gt;=741,"21.0",IF(Z33&gt;=601,"21.8","22.5")))))))))))))))*1.1,1))),"")</f>
        <v>14.6</v>
      </c>
      <c r="N33" s="202">
        <f>IFERROR(VALUE(IF(Z33="","",ROUNDUP(IF(Z33&gt;=2271,"10.6",IF(Z33&gt;=2101,"11.9",IF(Z33&gt;=1991,"12.7",IF(Z33&gt;=1871,"13.5",IF(Z33&gt;=1761,"14.4",IF(Z33&gt;=1651,"15.4",IF(Z33&gt;=1531,"16.5",IF(Z33&gt;=1421,"17.6",IF(Z33&gt;=1311,"19.0",IF(Z33&gt;=1196,"20.3",IF(Z33&gt;=1081,"21.8",IF(Z33&gt;=971,"23.4",IF(Z33&gt;=856,"23.7",IF(Z33&gt;=741,"24.5","24.6"))))))))))))))*1.1,1))),"")</f>
        <v>18.200000000000003</v>
      </c>
      <c r="O33" s="201" t="str">
        <f>IF(Z33="","",IF(AE33="",TEXT(AB33,"#,##0.0"),(IF(AB33-AE33&gt;0,CONCATENATE(TEXT(AE33,"#,##0.0"),"~",TEXT(AB33,"#,##0.0")),TEXT(AB33,"#,##0.0")))))</f>
        <v>25.3</v>
      </c>
      <c r="P33" s="199" t="s">
        <v>88</v>
      </c>
      <c r="Q33" s="200" t="s">
        <v>87</v>
      </c>
      <c r="R33" s="199" t="s">
        <v>86</v>
      </c>
      <c r="S33" s="198"/>
      <c r="T33" s="173" t="str">
        <f>IF((LEFT(E33,1)="6"),"☆☆☆☆☆",IF((LEFT(E33,1)="5"),"☆☆☆☆",IF((LEFT(E33,1)="4"),"☆☆☆"," ")))</f>
        <v xml:space="preserve"> </v>
      </c>
      <c r="U33" s="197">
        <f>IFERROR(IF(K33&lt;M33,"",(ROUNDDOWN(K33/M33*100,0))),"")</f>
        <v>124</v>
      </c>
      <c r="V33" s="196">
        <f>IFERROR(IF(K33&lt;N33,"",(ROUNDDOWN(K33/N33*100,0))),"")</f>
        <v>100</v>
      </c>
      <c r="W33" s="196">
        <f>IF(AC33&lt;55,"",IF(AA33="",AC33,IF(AF33-AC33&gt;0,CONCATENATE(AC33,"~",AF33),AC33)))</f>
        <v>71</v>
      </c>
      <c r="X33" s="195" t="str">
        <f>IF(AC33&lt;55,"",AD33)</f>
        <v>★2.0</v>
      </c>
      <c r="Z33" s="167">
        <v>1600</v>
      </c>
      <c r="AA33" s="167"/>
      <c r="AB33" s="166">
        <f>IF(Z33="","",ROUNDUP(ROUND(IF(Z33&gt;=2759,9.5,IF(Z33&lt;2759,(-2.47/1000000*Z33*Z33)-(8.52/10000*Z33)+30.65)),1)*1.1,1))</f>
        <v>25.3</v>
      </c>
      <c r="AC33" s="165">
        <f>IF(K33="","",ROUNDDOWN(K33/AB33*100,0))</f>
        <v>71</v>
      </c>
      <c r="AD33" s="165" t="str">
        <f>IF(AC33="","",IF(AC33&gt;=125,"★7.5",IF(AC33&gt;=120,"★7.0",IF(AC33&gt;=115,"★6.5",IF(AC33&gt;=110,"★6.0",IF(AC33&gt;=105,"★5.5",IF(AC33&gt;=100,"★5.0",IF(AC33&gt;=95,"★4.5",IF(AC33&gt;=90,"★4.0",IF(AC33&gt;=85,"★3.5",IF(AC33&gt;=80,"★3.0",IF(AC33&gt;=75,"★2.5",IF(AC33&gt;=70,"★2.0",IF(AC33&gt;=65,"★1.5",IF(AC33&gt;=60,"★1.0",IF(AC33&gt;=55,"★0.5"," "))))))))))))))))</f>
        <v>★2.0</v>
      </c>
      <c r="AE33" s="166" t="str">
        <f>IF(AA33="","",ROUNDUP(ROUND(IF(AA33&gt;=2759,9.5,IF(AA33&lt;2759,(-2.47/1000000*AA33*AA33)-(8.52/10000*AA33)+30.65)),1)*1.1,1))</f>
        <v/>
      </c>
      <c r="AF33" s="165" t="str">
        <f>IF(AE33="","",IF(K33="","",ROUNDDOWN(K33/AE33*100,0)))</f>
        <v/>
      </c>
      <c r="AG33" s="165" t="str">
        <f>IF(AF33="","",IF(AF33&gt;=125,"★7.5",IF(AF33&gt;=120,"★7.0",IF(AF33&gt;=115,"★6.5",IF(AF33&gt;=110,"★6.0",IF(AF33&gt;=105,"★5.5",IF(AF33&gt;=100,"★5.0",IF(AF33&gt;=95,"★4.5",IF(AF33&gt;=90,"★4.0",IF(AF33&gt;=85,"★3.5",IF(AF33&gt;=80,"★3.0",IF(AF33&gt;=75,"★2.5",IF(AF33&gt;=70,"★2.0",IF(AF33&gt;=65,"★1.5",IF(AF33&gt;=60,"★1.0",IF(AF33&gt;=55,"★0.5"," "))))))))))))))))</f>
        <v/>
      </c>
    </row>
    <row r="34" spans="1:33" ht="12.75">
      <c r="A34" s="192"/>
      <c r="B34" s="191"/>
      <c r="C34" s="194"/>
      <c r="D34" s="209" t="s">
        <v>96</v>
      </c>
      <c r="E34" s="208" t="s">
        <v>107</v>
      </c>
      <c r="F34" s="207" t="s">
        <v>90</v>
      </c>
      <c r="G34" s="207">
        <v>1.498</v>
      </c>
      <c r="H34" s="207" t="s">
        <v>89</v>
      </c>
      <c r="I34" s="206" t="str">
        <f>IF(Z34="","",(IF(AA34-Z34&gt;0,CONCATENATE(TEXT(Z34,"#,##0"),"~",TEXT(AA34,"#,##0")),TEXT(Z34,"#,##0"))))</f>
        <v>1,620</v>
      </c>
      <c r="J34" s="205">
        <v>5</v>
      </c>
      <c r="K34" s="204">
        <v>18.2</v>
      </c>
      <c r="L34" s="43">
        <v>142.1</v>
      </c>
      <c r="M34" s="203">
        <f>IFERROR(VALUE(IF(Z34="","",ROUNDUP(IF(Z34&gt;=2271,"7.4",IF(Z34&gt;=2101,"8.7",IF(Z34&gt;=1991,"9.4",IF(Z34&gt;=1871,"10.2",IF(Z34&gt;=1761,"11.1",IF(Z34&gt;=1651,"12.2",IF(Z34&gt;=1531,"13.2",IF(Z34&gt;=1421,"14.4",IF(Z34&gt;=1311,"15.8",IF(Z34&gt;=1196,"17.2",IF(Z34&gt;=1081,"18.7",IF(Z34&gt;=971,"20.5",IF(Z34&gt;=856,"20.8",IF(Z34&gt;=741,"21.0",IF(Z34&gt;=601,"21.8","22.5")))))))))))))))*1.1,1))),"")</f>
        <v>14.6</v>
      </c>
      <c r="N34" s="202">
        <f>IFERROR(VALUE(IF(Z34="","",ROUNDUP(IF(Z34&gt;=2271,"10.6",IF(Z34&gt;=2101,"11.9",IF(Z34&gt;=1991,"12.7",IF(Z34&gt;=1871,"13.5",IF(Z34&gt;=1761,"14.4",IF(Z34&gt;=1651,"15.4",IF(Z34&gt;=1531,"16.5",IF(Z34&gt;=1421,"17.6",IF(Z34&gt;=1311,"19.0",IF(Z34&gt;=1196,"20.3",IF(Z34&gt;=1081,"21.8",IF(Z34&gt;=971,"23.4",IF(Z34&gt;=856,"23.7",IF(Z34&gt;=741,"24.5","24.6"))))))))))))))*1.1,1))),"")</f>
        <v>18.200000000000003</v>
      </c>
      <c r="O34" s="201" t="str">
        <f>IF(Z34="","",IF(AE34="",TEXT(AB34,"#,##0.0"),(IF(AB34-AE34&gt;0,CONCATENATE(TEXT(AE34,"#,##0.0"),"~",TEXT(AB34,"#,##0.0")),TEXT(AB34,"#,##0.0")))))</f>
        <v>25.1</v>
      </c>
      <c r="P34" s="199" t="s">
        <v>88</v>
      </c>
      <c r="Q34" s="200" t="s">
        <v>87</v>
      </c>
      <c r="R34" s="199" t="s">
        <v>86</v>
      </c>
      <c r="S34" s="198"/>
      <c r="T34" s="173" t="str">
        <f>IF((LEFT(E34,1)="6"),"☆☆☆☆☆",IF((LEFT(E34,1)="5"),"☆☆☆☆",IF((LEFT(E34,1)="4"),"☆☆☆"," ")))</f>
        <v xml:space="preserve"> </v>
      </c>
      <c r="U34" s="197">
        <f>IFERROR(IF(K34&lt;M34,"",(ROUNDDOWN(K34/M34*100,0))),"")</f>
        <v>124</v>
      </c>
      <c r="V34" s="196">
        <f>IFERROR(IF(K34&lt;N34,"",(ROUNDDOWN(K34/N34*100,0))),"")</f>
        <v>100</v>
      </c>
      <c r="W34" s="196">
        <f>IF(AC34&lt;55,"",IF(AA34="",AC34,IF(AF34-AC34&gt;0,CONCATENATE(AC34,"~",AF34),AC34)))</f>
        <v>72</v>
      </c>
      <c r="X34" s="195" t="str">
        <f>IF(AC34&lt;55,"",AD34)</f>
        <v>★2.0</v>
      </c>
      <c r="Z34" s="167">
        <v>1620</v>
      </c>
      <c r="AA34" s="167"/>
      <c r="AB34" s="166">
        <f>IF(Z34="","",ROUNDUP(ROUND(IF(Z34&gt;=2759,9.5,IF(Z34&lt;2759,(-2.47/1000000*Z34*Z34)-(8.52/10000*Z34)+30.65)),1)*1.1,1))</f>
        <v>25.1</v>
      </c>
      <c r="AC34" s="165">
        <f>IF(K34="","",ROUNDDOWN(K34/AB34*100,0))</f>
        <v>72</v>
      </c>
      <c r="AD34" s="165" t="str">
        <f>IF(AC34="","",IF(AC34&gt;=125,"★7.5",IF(AC34&gt;=120,"★7.0",IF(AC34&gt;=115,"★6.5",IF(AC34&gt;=110,"★6.0",IF(AC34&gt;=105,"★5.5",IF(AC34&gt;=100,"★5.0",IF(AC34&gt;=95,"★4.5",IF(AC34&gt;=90,"★4.0",IF(AC34&gt;=85,"★3.5",IF(AC34&gt;=80,"★3.0",IF(AC34&gt;=75,"★2.5",IF(AC34&gt;=70,"★2.0",IF(AC34&gt;=65,"★1.5",IF(AC34&gt;=60,"★1.0",IF(AC34&gt;=55,"★0.5"," "))))))))))))))))</f>
        <v>★2.0</v>
      </c>
      <c r="AE34" s="166" t="str">
        <f>IF(AA34="","",ROUNDUP(ROUND(IF(AA34&gt;=2759,9.5,IF(AA34&lt;2759,(-2.47/1000000*AA34*AA34)-(8.52/10000*AA34)+30.65)),1)*1.1,1))</f>
        <v/>
      </c>
      <c r="AF34" s="165" t="str">
        <f>IF(AE34="","",IF(K34="","",ROUNDDOWN(K34/AE34*100,0)))</f>
        <v/>
      </c>
      <c r="AG34" s="165" t="str">
        <f>IF(AF34="","",IF(AF34&gt;=125,"★7.5",IF(AF34&gt;=120,"★7.0",IF(AF34&gt;=115,"★6.5",IF(AF34&gt;=110,"★6.0",IF(AF34&gt;=105,"★5.5",IF(AF34&gt;=100,"★5.0",IF(AF34&gt;=95,"★4.5",IF(AF34&gt;=90,"★4.0",IF(AF34&gt;=85,"★3.5",IF(AF34&gt;=80,"★3.0",IF(AF34&gt;=75,"★2.5",IF(AF34&gt;=70,"★2.0",IF(AF34&gt;=65,"★1.5",IF(AF34&gt;=60,"★1.0",IF(AF34&gt;=55,"★0.5"," "))))))))))))))))</f>
        <v/>
      </c>
    </row>
    <row r="35" spans="1:33" ht="12.75">
      <c r="A35" s="192"/>
      <c r="B35" s="191"/>
      <c r="C35" s="194"/>
      <c r="D35" s="209" t="s">
        <v>96</v>
      </c>
      <c r="E35" s="208" t="s">
        <v>106</v>
      </c>
      <c r="F35" s="207" t="s">
        <v>90</v>
      </c>
      <c r="G35" s="207">
        <v>1.498</v>
      </c>
      <c r="H35" s="207" t="s">
        <v>89</v>
      </c>
      <c r="I35" s="206" t="str">
        <f>IF(Z35="","",(IF(AA35-Z35&gt;0,CONCATENATE(TEXT(Z35,"#,##0"),"~",TEXT(AA35,"#,##0")),TEXT(Z35,"#,##0"))))</f>
        <v>1,630</v>
      </c>
      <c r="J35" s="205">
        <v>5</v>
      </c>
      <c r="K35" s="204">
        <v>18.2</v>
      </c>
      <c r="L35" s="43">
        <v>142.1</v>
      </c>
      <c r="M35" s="203">
        <f>IFERROR(VALUE(IF(Z35="","",ROUNDUP(IF(Z35&gt;=2271,"7.4",IF(Z35&gt;=2101,"8.7",IF(Z35&gt;=1991,"9.4",IF(Z35&gt;=1871,"10.2",IF(Z35&gt;=1761,"11.1",IF(Z35&gt;=1651,"12.2",IF(Z35&gt;=1531,"13.2",IF(Z35&gt;=1421,"14.4",IF(Z35&gt;=1311,"15.8",IF(Z35&gt;=1196,"17.2",IF(Z35&gt;=1081,"18.7",IF(Z35&gt;=971,"20.5",IF(Z35&gt;=856,"20.8",IF(Z35&gt;=741,"21.0",IF(Z35&gt;=601,"21.8","22.5")))))))))))))))*1.1,1))),"")</f>
        <v>14.6</v>
      </c>
      <c r="N35" s="202">
        <f>IFERROR(VALUE(IF(Z35="","",ROUNDUP(IF(Z35&gt;=2271,"10.6",IF(Z35&gt;=2101,"11.9",IF(Z35&gt;=1991,"12.7",IF(Z35&gt;=1871,"13.5",IF(Z35&gt;=1761,"14.4",IF(Z35&gt;=1651,"15.4",IF(Z35&gt;=1531,"16.5",IF(Z35&gt;=1421,"17.6",IF(Z35&gt;=1311,"19.0",IF(Z35&gt;=1196,"20.3",IF(Z35&gt;=1081,"21.8",IF(Z35&gt;=971,"23.4",IF(Z35&gt;=856,"23.7",IF(Z35&gt;=741,"24.5","24.6"))))))))))))))*1.1,1))),"")</f>
        <v>18.200000000000003</v>
      </c>
      <c r="O35" s="201" t="str">
        <f>IF(Z35="","",IF(AE35="",TEXT(AB35,"#,##0.0"),(IF(AB35-AE35&gt;0,CONCATENATE(TEXT(AE35,"#,##0.0"),"~",TEXT(AB35,"#,##0.0")),TEXT(AB35,"#,##0.0")))))</f>
        <v>25.0</v>
      </c>
      <c r="P35" s="199" t="s">
        <v>88</v>
      </c>
      <c r="Q35" s="200" t="s">
        <v>87</v>
      </c>
      <c r="R35" s="199" t="s">
        <v>86</v>
      </c>
      <c r="S35" s="198"/>
      <c r="T35" s="173" t="str">
        <f>IF((LEFT(E35,1)="6"),"☆☆☆☆☆",IF((LEFT(E35,1)="5"),"☆☆☆☆",IF((LEFT(E35,1)="4"),"☆☆☆"," ")))</f>
        <v xml:space="preserve"> </v>
      </c>
      <c r="U35" s="197">
        <f>IFERROR(IF(K35&lt;M35,"",(ROUNDDOWN(K35/M35*100,0))),"")</f>
        <v>124</v>
      </c>
      <c r="V35" s="196">
        <f>IFERROR(IF(K35&lt;N35,"",(ROUNDDOWN(K35/N35*100,0))),"")</f>
        <v>100</v>
      </c>
      <c r="W35" s="196">
        <f>IF(AC35&lt;55,"",IF(AA35="",AC35,IF(AF35-AC35&gt;0,CONCATENATE(AC35,"~",AF35),AC35)))</f>
        <v>72</v>
      </c>
      <c r="X35" s="195" t="str">
        <f>IF(AC35&lt;55,"",AD35)</f>
        <v>★2.0</v>
      </c>
      <c r="Z35" s="167">
        <v>1630</v>
      </c>
      <c r="AA35" s="167"/>
      <c r="AB35" s="166">
        <f>IF(Z35="","",ROUNDUP(ROUND(IF(Z35&gt;=2759,9.5,IF(Z35&lt;2759,(-2.47/1000000*Z35*Z35)-(8.52/10000*Z35)+30.65)),1)*1.1,1))</f>
        <v>25</v>
      </c>
      <c r="AC35" s="165">
        <f>IF(K35="","",ROUNDDOWN(K35/AB35*100,0))</f>
        <v>72</v>
      </c>
      <c r="AD35" s="165" t="str">
        <f>IF(AC35="","",IF(AC35&gt;=125,"★7.5",IF(AC35&gt;=120,"★7.0",IF(AC35&gt;=115,"★6.5",IF(AC35&gt;=110,"★6.0",IF(AC35&gt;=105,"★5.5",IF(AC35&gt;=100,"★5.0",IF(AC35&gt;=95,"★4.5",IF(AC35&gt;=90,"★4.0",IF(AC35&gt;=85,"★3.5",IF(AC35&gt;=80,"★3.0",IF(AC35&gt;=75,"★2.5",IF(AC35&gt;=70,"★2.0",IF(AC35&gt;=65,"★1.5",IF(AC35&gt;=60,"★1.0",IF(AC35&gt;=55,"★0.5"," "))))))))))))))))</f>
        <v>★2.0</v>
      </c>
      <c r="AE35" s="166" t="str">
        <f>IF(AA35="","",ROUNDUP(ROUND(IF(AA35&gt;=2759,9.5,IF(AA35&lt;2759,(-2.47/1000000*AA35*AA35)-(8.52/10000*AA35)+30.65)),1)*1.1,1))</f>
        <v/>
      </c>
      <c r="AF35" s="165" t="str">
        <f>IF(AE35="","",IF(K35="","",ROUNDDOWN(K35/AE35*100,0)))</f>
        <v/>
      </c>
      <c r="AG35" s="165" t="str">
        <f>IF(AF35="","",IF(AF35&gt;=125,"★7.5",IF(AF35&gt;=120,"★7.0",IF(AF35&gt;=115,"★6.5",IF(AF35&gt;=110,"★6.0",IF(AF35&gt;=105,"★5.5",IF(AF35&gt;=100,"★5.0",IF(AF35&gt;=95,"★4.5",IF(AF35&gt;=90,"★4.0",IF(AF35&gt;=85,"★3.5",IF(AF35&gt;=80,"★3.0",IF(AF35&gt;=75,"★2.5",IF(AF35&gt;=70,"★2.0",IF(AF35&gt;=65,"★1.5",IF(AF35&gt;=60,"★1.0",IF(AF35&gt;=55,"★0.5"," "))))))))))))))))</f>
        <v/>
      </c>
    </row>
    <row r="36" spans="1:33" ht="12.75">
      <c r="A36" s="192"/>
      <c r="B36" s="191"/>
      <c r="C36" s="194"/>
      <c r="D36" s="209" t="s">
        <v>96</v>
      </c>
      <c r="E36" s="208" t="s">
        <v>105</v>
      </c>
      <c r="F36" s="207" t="s">
        <v>90</v>
      </c>
      <c r="G36" s="207">
        <v>1.498</v>
      </c>
      <c r="H36" s="207" t="s">
        <v>89</v>
      </c>
      <c r="I36" s="206" t="str">
        <f>IF(Z36="","",(IF(AA36-Z36&gt;0,CONCATENATE(TEXT(Z36,"#,##0"),"~",TEXT(AA36,"#,##0")),TEXT(Z36,"#,##0"))))</f>
        <v>1,650</v>
      </c>
      <c r="J36" s="205">
        <v>5</v>
      </c>
      <c r="K36" s="204">
        <v>18.2</v>
      </c>
      <c r="L36" s="43">
        <v>142.1</v>
      </c>
      <c r="M36" s="203">
        <f>IFERROR(VALUE(IF(Z36="","",ROUNDUP(IF(Z36&gt;=2271,"7.4",IF(Z36&gt;=2101,"8.7",IF(Z36&gt;=1991,"9.4",IF(Z36&gt;=1871,"10.2",IF(Z36&gt;=1761,"11.1",IF(Z36&gt;=1651,"12.2",IF(Z36&gt;=1531,"13.2",IF(Z36&gt;=1421,"14.4",IF(Z36&gt;=1311,"15.8",IF(Z36&gt;=1196,"17.2",IF(Z36&gt;=1081,"18.7",IF(Z36&gt;=971,"20.5",IF(Z36&gt;=856,"20.8",IF(Z36&gt;=741,"21.0",IF(Z36&gt;=601,"21.8","22.5")))))))))))))))*1.1,1))),"")</f>
        <v>14.6</v>
      </c>
      <c r="N36" s="202">
        <f>IFERROR(VALUE(IF(Z36="","",ROUNDUP(IF(Z36&gt;=2271,"10.6",IF(Z36&gt;=2101,"11.9",IF(Z36&gt;=1991,"12.7",IF(Z36&gt;=1871,"13.5",IF(Z36&gt;=1761,"14.4",IF(Z36&gt;=1651,"15.4",IF(Z36&gt;=1531,"16.5",IF(Z36&gt;=1421,"17.6",IF(Z36&gt;=1311,"19.0",IF(Z36&gt;=1196,"20.3",IF(Z36&gt;=1081,"21.8",IF(Z36&gt;=971,"23.4",IF(Z36&gt;=856,"23.7",IF(Z36&gt;=741,"24.5","24.6"))))))))))))))*1.1,1))),"")</f>
        <v>18.200000000000003</v>
      </c>
      <c r="O36" s="201" t="str">
        <f>IF(Z36="","",IF(AE36="",TEXT(AB36,"#,##0.0"),(IF(AB36-AE36&gt;0,CONCATENATE(TEXT(AE36,"#,##0.0"),"~",TEXT(AB36,"#,##0.0")),TEXT(AB36,"#,##0.0")))))</f>
        <v>24.8</v>
      </c>
      <c r="P36" s="199" t="s">
        <v>88</v>
      </c>
      <c r="Q36" s="200" t="s">
        <v>87</v>
      </c>
      <c r="R36" s="199" t="s">
        <v>86</v>
      </c>
      <c r="S36" s="198"/>
      <c r="T36" s="173" t="str">
        <f>IF((LEFT(E36,1)="6"),"☆☆☆☆☆",IF((LEFT(E36,1)="5"),"☆☆☆☆",IF((LEFT(E36,1)="4"),"☆☆☆"," ")))</f>
        <v xml:space="preserve"> </v>
      </c>
      <c r="U36" s="197">
        <f>IFERROR(IF(K36&lt;M36,"",(ROUNDDOWN(K36/M36*100,0))),"")</f>
        <v>124</v>
      </c>
      <c r="V36" s="196">
        <f>IFERROR(IF(K36&lt;N36,"",(ROUNDDOWN(K36/N36*100,0))),"")</f>
        <v>100</v>
      </c>
      <c r="W36" s="196">
        <f>IF(AC36&lt;55,"",IF(AA36="",AC36,IF(AF36-AC36&gt;0,CONCATENATE(AC36,"~",AF36),AC36)))</f>
        <v>73</v>
      </c>
      <c r="X36" s="195" t="str">
        <f>IF(AC36&lt;55,"",AD36)</f>
        <v>★2.0</v>
      </c>
      <c r="Z36" s="167">
        <v>1650</v>
      </c>
      <c r="AA36" s="167"/>
      <c r="AB36" s="166">
        <f>IF(Z36="","",ROUNDUP(ROUND(IF(Z36&gt;=2759,9.5,IF(Z36&lt;2759,(-2.47/1000000*Z36*Z36)-(8.52/10000*Z36)+30.65)),1)*1.1,1))</f>
        <v>24.8</v>
      </c>
      <c r="AC36" s="165">
        <f>IF(K36="","",ROUNDDOWN(K36/AB36*100,0))</f>
        <v>73</v>
      </c>
      <c r="AD36" s="165" t="str">
        <f>IF(AC36="","",IF(AC36&gt;=125,"★7.5",IF(AC36&gt;=120,"★7.0",IF(AC36&gt;=115,"★6.5",IF(AC36&gt;=110,"★6.0",IF(AC36&gt;=105,"★5.5",IF(AC36&gt;=100,"★5.0",IF(AC36&gt;=95,"★4.5",IF(AC36&gt;=90,"★4.0",IF(AC36&gt;=85,"★3.5",IF(AC36&gt;=80,"★3.0",IF(AC36&gt;=75,"★2.5",IF(AC36&gt;=70,"★2.0",IF(AC36&gt;=65,"★1.5",IF(AC36&gt;=60,"★1.0",IF(AC36&gt;=55,"★0.5"," "))))))))))))))))</f>
        <v>★2.0</v>
      </c>
      <c r="AE36" s="166" t="str">
        <f>IF(AA36="","",ROUNDUP(ROUND(IF(AA36&gt;=2759,9.5,IF(AA36&lt;2759,(-2.47/1000000*AA36*AA36)-(8.52/10000*AA36)+30.65)),1)*1.1,1))</f>
        <v/>
      </c>
      <c r="AF36" s="165" t="str">
        <f>IF(AE36="","",IF(K36="","",ROUNDDOWN(K36/AE36*100,0)))</f>
        <v/>
      </c>
      <c r="AG36" s="165" t="str">
        <f>IF(AF36="","",IF(AF36&gt;=125,"★7.5",IF(AF36&gt;=120,"★7.0",IF(AF36&gt;=115,"★6.5",IF(AF36&gt;=110,"★6.0",IF(AF36&gt;=105,"★5.5",IF(AF36&gt;=100,"★5.0",IF(AF36&gt;=95,"★4.5",IF(AF36&gt;=90,"★4.0",IF(AF36&gt;=85,"★3.5",IF(AF36&gt;=80,"★3.0",IF(AF36&gt;=75,"★2.5",IF(AF36&gt;=70,"★2.0",IF(AF36&gt;=65,"★1.5",IF(AF36&gt;=60,"★1.0",IF(AF36&gt;=55,"★0.5"," "))))))))))))))))</f>
        <v/>
      </c>
    </row>
    <row r="37" spans="1:33" ht="12.75">
      <c r="A37" s="192"/>
      <c r="B37" s="191"/>
      <c r="C37" s="194"/>
      <c r="D37" s="209" t="s">
        <v>96</v>
      </c>
      <c r="E37" s="208">
        <v>1001</v>
      </c>
      <c r="F37" s="207" t="s">
        <v>90</v>
      </c>
      <c r="G37" s="207">
        <v>1.498</v>
      </c>
      <c r="H37" s="207" t="s">
        <v>89</v>
      </c>
      <c r="I37" s="206" t="str">
        <f>IF(Z37="","",(IF(AA37-Z37&gt;0,CONCATENATE(TEXT(Z37,"#,##0"),"~",TEXT(AA37,"#,##0")),TEXT(Z37,"#,##0"))))</f>
        <v>1,650</v>
      </c>
      <c r="J37" s="205">
        <v>7</v>
      </c>
      <c r="K37" s="204">
        <v>18.2</v>
      </c>
      <c r="L37" s="43">
        <v>142.1</v>
      </c>
      <c r="M37" s="203">
        <f>IFERROR(VALUE(IF(Z37="","",ROUNDUP(IF(Z37&gt;=2271,"7.4",IF(Z37&gt;=2101,"8.7",IF(Z37&gt;=1991,"9.4",IF(Z37&gt;=1871,"10.2",IF(Z37&gt;=1761,"11.1",IF(Z37&gt;=1651,"12.2",IF(Z37&gt;=1531,"13.2",IF(Z37&gt;=1421,"14.4",IF(Z37&gt;=1311,"15.8",IF(Z37&gt;=1196,"17.2",IF(Z37&gt;=1081,"18.7",IF(Z37&gt;=971,"20.5",IF(Z37&gt;=856,"20.8",IF(Z37&gt;=741,"21.0",IF(Z37&gt;=601,"21.8","22.5")))))))))))))))*1.1,1))),"")</f>
        <v>14.6</v>
      </c>
      <c r="N37" s="202">
        <f>IFERROR(VALUE(IF(Z37="","",ROUNDUP(IF(Z37&gt;=2271,"10.6",IF(Z37&gt;=2101,"11.9",IF(Z37&gt;=1991,"12.7",IF(Z37&gt;=1871,"13.5",IF(Z37&gt;=1761,"14.4",IF(Z37&gt;=1651,"15.4",IF(Z37&gt;=1531,"16.5",IF(Z37&gt;=1421,"17.6",IF(Z37&gt;=1311,"19.0",IF(Z37&gt;=1196,"20.3",IF(Z37&gt;=1081,"21.8",IF(Z37&gt;=971,"23.4",IF(Z37&gt;=856,"23.7",IF(Z37&gt;=741,"24.5","24.6"))))))))))))))*1.1,1))),"")</f>
        <v>18.200000000000003</v>
      </c>
      <c r="O37" s="201" t="str">
        <f>IF(Z37="","",IF(AE37="",TEXT(AB37,"#,##0.0"),(IF(AB37-AE37&gt;0,CONCATENATE(TEXT(AE37,"#,##0.0"),"~",TEXT(AB37,"#,##0.0")),TEXT(AB37,"#,##0.0")))))</f>
        <v>24.8</v>
      </c>
      <c r="P37" s="199" t="s">
        <v>88</v>
      </c>
      <c r="Q37" s="200" t="s">
        <v>87</v>
      </c>
      <c r="R37" s="199" t="s">
        <v>86</v>
      </c>
      <c r="S37" s="198"/>
      <c r="T37" s="173" t="str">
        <f>IF((LEFT(E37,1)="6"),"☆☆☆☆☆",IF((LEFT(E37,1)="5"),"☆☆☆☆",IF((LEFT(E37,1)="4"),"☆☆☆"," ")))</f>
        <v xml:space="preserve"> </v>
      </c>
      <c r="U37" s="197">
        <f>IFERROR(IF(K37&lt;M37,"",(ROUNDDOWN(K37/M37*100,0))),"")</f>
        <v>124</v>
      </c>
      <c r="V37" s="196">
        <f>IFERROR(IF(K37&lt;N37,"",(ROUNDDOWN(K37/N37*100,0))),"")</f>
        <v>100</v>
      </c>
      <c r="W37" s="196">
        <f>IF(AC37&lt;55,"",IF(AA37="",AC37,IF(AF37-AC37&gt;0,CONCATENATE(AC37,"~",AF37),AC37)))</f>
        <v>73</v>
      </c>
      <c r="X37" s="195" t="str">
        <f>IF(AC37&lt;55,"",AD37)</f>
        <v>★2.0</v>
      </c>
      <c r="Z37" s="167">
        <v>1650</v>
      </c>
      <c r="AA37" s="167"/>
      <c r="AB37" s="166">
        <f>IF(Z37="","",ROUNDUP(ROUND(IF(Z37&gt;=2759,9.5,IF(Z37&lt;2759,(-2.47/1000000*Z37*Z37)-(8.52/10000*Z37)+30.65)),1)*1.1,1))</f>
        <v>24.8</v>
      </c>
      <c r="AC37" s="165">
        <f>IF(K37="","",ROUNDDOWN(K37/AB37*100,0))</f>
        <v>73</v>
      </c>
      <c r="AD37" s="165" t="str">
        <f>IF(AC37="","",IF(AC37&gt;=125,"★7.5",IF(AC37&gt;=120,"★7.0",IF(AC37&gt;=115,"★6.5",IF(AC37&gt;=110,"★6.0",IF(AC37&gt;=105,"★5.5",IF(AC37&gt;=100,"★5.0",IF(AC37&gt;=95,"★4.5",IF(AC37&gt;=90,"★4.0",IF(AC37&gt;=85,"★3.5",IF(AC37&gt;=80,"★3.0",IF(AC37&gt;=75,"★2.5",IF(AC37&gt;=70,"★2.0",IF(AC37&gt;=65,"★1.5",IF(AC37&gt;=60,"★1.0",IF(AC37&gt;=55,"★0.5"," "))))))))))))))))</f>
        <v>★2.0</v>
      </c>
      <c r="AE37" s="166" t="str">
        <f>IF(AA37="","",ROUNDUP(ROUND(IF(AA37&gt;=2759,9.5,IF(AA37&lt;2759,(-2.47/1000000*AA37*AA37)-(8.52/10000*AA37)+30.65)),1)*1.1,1))</f>
        <v/>
      </c>
      <c r="AF37" s="165" t="str">
        <f>IF(AE37="","",IF(K37="","",ROUNDDOWN(K37/AE37*100,0)))</f>
        <v/>
      </c>
      <c r="AG37" s="165" t="str">
        <f>IF(AF37="","",IF(AF37&gt;=125,"★7.5",IF(AF37&gt;=120,"★7.0",IF(AF37&gt;=115,"★6.5",IF(AF37&gt;=110,"★6.0",IF(AF37&gt;=105,"★5.5",IF(AF37&gt;=100,"★5.0",IF(AF37&gt;=95,"★4.5",IF(AF37&gt;=90,"★4.0",IF(AF37&gt;=85,"★3.5",IF(AF37&gt;=80,"★3.0",IF(AF37&gt;=75,"★2.5",IF(AF37&gt;=70,"★2.0",IF(AF37&gt;=65,"★1.5",IF(AF37&gt;=60,"★1.0",IF(AF37&gt;=55,"★0.5"," "))))))))))))))))</f>
        <v/>
      </c>
    </row>
    <row r="38" spans="1:33" ht="12.75">
      <c r="A38" s="192"/>
      <c r="B38" s="191"/>
      <c r="C38" s="194"/>
      <c r="D38" s="209" t="s">
        <v>96</v>
      </c>
      <c r="E38" s="208" t="s">
        <v>104</v>
      </c>
      <c r="F38" s="207" t="s">
        <v>90</v>
      </c>
      <c r="G38" s="207">
        <v>1.498</v>
      </c>
      <c r="H38" s="207" t="s">
        <v>89</v>
      </c>
      <c r="I38" s="206" t="str">
        <f>IF(Z38="","",(IF(AA38-Z38&gt;0,CONCATENATE(TEXT(Z38,"#,##0"),"~",TEXT(AA38,"#,##0")),TEXT(Z38,"#,##0"))))</f>
        <v>1,670</v>
      </c>
      <c r="J38" s="205">
        <v>7</v>
      </c>
      <c r="K38" s="204">
        <v>18.2</v>
      </c>
      <c r="L38" s="43">
        <v>142.1</v>
      </c>
      <c r="M38" s="203">
        <f>IFERROR(VALUE(IF(Z38="","",ROUNDUP(IF(Z38&gt;=2271,"7.4",IF(Z38&gt;=2101,"8.7",IF(Z38&gt;=1991,"9.4",IF(Z38&gt;=1871,"10.2",IF(Z38&gt;=1761,"11.1",IF(Z38&gt;=1651,"12.2",IF(Z38&gt;=1531,"13.2",IF(Z38&gt;=1421,"14.4",IF(Z38&gt;=1311,"15.8",IF(Z38&gt;=1196,"17.2",IF(Z38&gt;=1081,"18.7",IF(Z38&gt;=971,"20.5",IF(Z38&gt;=856,"20.8",IF(Z38&gt;=741,"21.0",IF(Z38&gt;=601,"21.8","22.5")))))))))))))))*1.1,1))),"")</f>
        <v>13.5</v>
      </c>
      <c r="N38" s="202">
        <f>IFERROR(VALUE(IF(Z38="","",ROUNDUP(IF(Z38&gt;=2271,"10.6",IF(Z38&gt;=2101,"11.9",IF(Z38&gt;=1991,"12.7",IF(Z38&gt;=1871,"13.5",IF(Z38&gt;=1761,"14.4",IF(Z38&gt;=1651,"15.4",IF(Z38&gt;=1531,"16.5",IF(Z38&gt;=1421,"17.6",IF(Z38&gt;=1311,"19.0",IF(Z38&gt;=1196,"20.3",IF(Z38&gt;=1081,"21.8",IF(Z38&gt;=971,"23.4",IF(Z38&gt;=856,"23.7",IF(Z38&gt;=741,"24.5","24.6"))))))))))))))*1.1,1))),"")</f>
        <v>17</v>
      </c>
      <c r="O38" s="201" t="str">
        <f>IF(Z38="","",IF(AE38="",TEXT(AB38,"#,##0.0"),(IF(AB38-AE38&gt;0,CONCATENATE(TEXT(AE38,"#,##0.0"),"~",TEXT(AB38,"#,##0.0")),TEXT(AB38,"#,##0.0")))))</f>
        <v>24.6</v>
      </c>
      <c r="P38" s="199" t="s">
        <v>88</v>
      </c>
      <c r="Q38" s="200" t="s">
        <v>87</v>
      </c>
      <c r="R38" s="199" t="s">
        <v>86</v>
      </c>
      <c r="S38" s="198"/>
      <c r="T38" s="173" t="str">
        <f>IF((LEFT(E38,1)="6"),"☆☆☆☆☆",IF((LEFT(E38,1)="5"),"☆☆☆☆",IF((LEFT(E38,1)="4"),"☆☆☆"," ")))</f>
        <v xml:space="preserve"> </v>
      </c>
      <c r="U38" s="197">
        <f>IFERROR(IF(K38&lt;M38,"",(ROUNDDOWN(K38/M38*100,0))),"")</f>
        <v>134</v>
      </c>
      <c r="V38" s="196">
        <f>IFERROR(IF(K38&lt;N38,"",(ROUNDDOWN(K38/N38*100,0))),"")</f>
        <v>107</v>
      </c>
      <c r="W38" s="196">
        <f>IF(AC38&lt;55,"",IF(AA38="",AC38,IF(AF38-AC38&gt;0,CONCATENATE(AC38,"~",AF38),AC38)))</f>
        <v>73</v>
      </c>
      <c r="X38" s="195" t="str">
        <f>IF(AC38&lt;55,"",AD38)</f>
        <v>★2.0</v>
      </c>
      <c r="Z38" s="167">
        <v>1670</v>
      </c>
      <c r="AA38" s="167"/>
      <c r="AB38" s="166">
        <f>IF(Z38="","",ROUNDUP(ROUND(IF(Z38&gt;=2759,9.5,IF(Z38&lt;2759,(-2.47/1000000*Z38*Z38)-(8.52/10000*Z38)+30.65)),1)*1.1,1))</f>
        <v>24.6</v>
      </c>
      <c r="AC38" s="165">
        <f>IF(K38="","",ROUNDDOWN(K38/AB38*100,0))</f>
        <v>73</v>
      </c>
      <c r="AD38" s="165" t="str">
        <f>IF(AC38="","",IF(AC38&gt;=125,"★7.5",IF(AC38&gt;=120,"★7.0",IF(AC38&gt;=115,"★6.5",IF(AC38&gt;=110,"★6.0",IF(AC38&gt;=105,"★5.5",IF(AC38&gt;=100,"★5.0",IF(AC38&gt;=95,"★4.5",IF(AC38&gt;=90,"★4.0",IF(AC38&gt;=85,"★3.5",IF(AC38&gt;=80,"★3.0",IF(AC38&gt;=75,"★2.5",IF(AC38&gt;=70,"★2.0",IF(AC38&gt;=65,"★1.5",IF(AC38&gt;=60,"★1.0",IF(AC38&gt;=55,"★0.5"," "))))))))))))))))</f>
        <v>★2.0</v>
      </c>
      <c r="AE38" s="166" t="str">
        <f>IF(AA38="","",ROUNDUP(ROUND(IF(AA38&gt;=2759,9.5,IF(AA38&lt;2759,(-2.47/1000000*AA38*AA38)-(8.52/10000*AA38)+30.65)),1)*1.1,1))</f>
        <v/>
      </c>
      <c r="AF38" s="165" t="str">
        <f>IF(AE38="","",IF(K38="","",ROUNDDOWN(K38/AE38*100,0)))</f>
        <v/>
      </c>
      <c r="AG38" s="165" t="str">
        <f>IF(AF38="","",IF(AF38&gt;=125,"★7.5",IF(AF38&gt;=120,"★7.0",IF(AF38&gt;=115,"★6.5",IF(AF38&gt;=110,"★6.0",IF(AF38&gt;=105,"★5.5",IF(AF38&gt;=100,"★5.0",IF(AF38&gt;=95,"★4.5",IF(AF38&gt;=90,"★4.0",IF(AF38&gt;=85,"★3.5",IF(AF38&gt;=80,"★3.0",IF(AF38&gt;=75,"★2.5",IF(AF38&gt;=70,"★2.0",IF(AF38&gt;=65,"★1.5",IF(AF38&gt;=60,"★1.0",IF(AF38&gt;=55,"★0.5"," "))))))))))))))))</f>
        <v/>
      </c>
    </row>
    <row r="39" spans="1:33" ht="12.75">
      <c r="A39" s="192"/>
      <c r="B39" s="191"/>
      <c r="C39" s="194"/>
      <c r="D39" s="209" t="s">
        <v>96</v>
      </c>
      <c r="E39" s="208" t="s">
        <v>103</v>
      </c>
      <c r="F39" s="207" t="s">
        <v>90</v>
      </c>
      <c r="G39" s="207">
        <v>1.498</v>
      </c>
      <c r="H39" s="207" t="s">
        <v>89</v>
      </c>
      <c r="I39" s="206" t="str">
        <f>IF(Z39="","",(IF(AA39-Z39&gt;0,CONCATENATE(TEXT(Z39,"#,##0"),"~",TEXT(AA39,"#,##0")),TEXT(Z39,"#,##0"))))</f>
        <v>1,680</v>
      </c>
      <c r="J39" s="205">
        <v>7</v>
      </c>
      <c r="K39" s="204">
        <v>18.2</v>
      </c>
      <c r="L39" s="43">
        <v>142.1</v>
      </c>
      <c r="M39" s="203">
        <f>IFERROR(VALUE(IF(Z39="","",ROUNDUP(IF(Z39&gt;=2271,"7.4",IF(Z39&gt;=2101,"8.7",IF(Z39&gt;=1991,"9.4",IF(Z39&gt;=1871,"10.2",IF(Z39&gt;=1761,"11.1",IF(Z39&gt;=1651,"12.2",IF(Z39&gt;=1531,"13.2",IF(Z39&gt;=1421,"14.4",IF(Z39&gt;=1311,"15.8",IF(Z39&gt;=1196,"17.2",IF(Z39&gt;=1081,"18.7",IF(Z39&gt;=971,"20.5",IF(Z39&gt;=856,"20.8",IF(Z39&gt;=741,"21.0",IF(Z39&gt;=601,"21.8","22.5")))))))))))))))*1.1,1))),"")</f>
        <v>13.5</v>
      </c>
      <c r="N39" s="202">
        <f>IFERROR(VALUE(IF(Z39="","",ROUNDUP(IF(Z39&gt;=2271,"10.6",IF(Z39&gt;=2101,"11.9",IF(Z39&gt;=1991,"12.7",IF(Z39&gt;=1871,"13.5",IF(Z39&gt;=1761,"14.4",IF(Z39&gt;=1651,"15.4",IF(Z39&gt;=1531,"16.5",IF(Z39&gt;=1421,"17.6",IF(Z39&gt;=1311,"19.0",IF(Z39&gt;=1196,"20.3",IF(Z39&gt;=1081,"21.8",IF(Z39&gt;=971,"23.4",IF(Z39&gt;=856,"23.7",IF(Z39&gt;=741,"24.5","24.6"))))))))))))))*1.1,1))),"")</f>
        <v>17</v>
      </c>
      <c r="O39" s="201" t="str">
        <f>IF(Z39="","",IF(AE39="",TEXT(AB39,"#,##0.0"),(IF(AB39-AE39&gt;0,CONCATENATE(TEXT(AE39,"#,##0.0"),"~",TEXT(AB39,"#,##0.0")),TEXT(AB39,"#,##0.0")))))</f>
        <v>24.5</v>
      </c>
      <c r="P39" s="199" t="s">
        <v>88</v>
      </c>
      <c r="Q39" s="200" t="s">
        <v>87</v>
      </c>
      <c r="R39" s="199" t="s">
        <v>86</v>
      </c>
      <c r="S39" s="198"/>
      <c r="T39" s="173" t="str">
        <f>IF((LEFT(E39,1)="6"),"☆☆☆☆☆",IF((LEFT(E39,1)="5"),"☆☆☆☆",IF((LEFT(E39,1)="4"),"☆☆☆"," ")))</f>
        <v xml:space="preserve"> </v>
      </c>
      <c r="U39" s="197">
        <f>IFERROR(IF(K39&lt;M39,"",(ROUNDDOWN(K39/M39*100,0))),"")</f>
        <v>134</v>
      </c>
      <c r="V39" s="196">
        <f>IFERROR(IF(K39&lt;N39,"",(ROUNDDOWN(K39/N39*100,0))),"")</f>
        <v>107</v>
      </c>
      <c r="W39" s="196">
        <f>IF(AC39&lt;55,"",IF(AA39="",AC39,IF(AF39-AC39&gt;0,CONCATENATE(AC39,"~",AF39),AC39)))</f>
        <v>74</v>
      </c>
      <c r="X39" s="195" t="str">
        <f>IF(AC39&lt;55,"",AD39)</f>
        <v>★2.0</v>
      </c>
      <c r="Z39" s="167">
        <v>1680</v>
      </c>
      <c r="AA39" s="167"/>
      <c r="AB39" s="166">
        <f>IF(Z39="","",ROUNDUP(ROUND(IF(Z39&gt;=2759,9.5,IF(Z39&lt;2759,(-2.47/1000000*Z39*Z39)-(8.52/10000*Z39)+30.65)),1)*1.1,1))</f>
        <v>24.5</v>
      </c>
      <c r="AC39" s="165">
        <f>IF(K39="","",ROUNDDOWN(K39/AB39*100,0))</f>
        <v>74</v>
      </c>
      <c r="AD39" s="165" t="str">
        <f>IF(AC39="","",IF(AC39&gt;=125,"★7.5",IF(AC39&gt;=120,"★7.0",IF(AC39&gt;=115,"★6.5",IF(AC39&gt;=110,"★6.0",IF(AC39&gt;=105,"★5.5",IF(AC39&gt;=100,"★5.0",IF(AC39&gt;=95,"★4.5",IF(AC39&gt;=90,"★4.0",IF(AC39&gt;=85,"★3.5",IF(AC39&gt;=80,"★3.0",IF(AC39&gt;=75,"★2.5",IF(AC39&gt;=70,"★2.0",IF(AC39&gt;=65,"★1.5",IF(AC39&gt;=60,"★1.0",IF(AC39&gt;=55,"★0.5"," "))))))))))))))))</f>
        <v>★2.0</v>
      </c>
      <c r="AE39" s="166" t="str">
        <f>IF(AA39="","",ROUNDUP(ROUND(IF(AA39&gt;=2759,9.5,IF(AA39&lt;2759,(-2.47/1000000*AA39*AA39)-(8.52/10000*AA39)+30.65)),1)*1.1,1))</f>
        <v/>
      </c>
      <c r="AF39" s="165" t="str">
        <f>IF(AE39="","",IF(K39="","",ROUNDDOWN(K39/AE39*100,0)))</f>
        <v/>
      </c>
      <c r="AG39" s="165" t="str">
        <f>IF(AF39="","",IF(AF39&gt;=125,"★7.5",IF(AF39&gt;=120,"★7.0",IF(AF39&gt;=115,"★6.5",IF(AF39&gt;=110,"★6.0",IF(AF39&gt;=105,"★5.5",IF(AF39&gt;=100,"★5.0",IF(AF39&gt;=95,"★4.5",IF(AF39&gt;=90,"★4.0",IF(AF39&gt;=85,"★3.5",IF(AF39&gt;=80,"★3.0",IF(AF39&gt;=75,"★2.5",IF(AF39&gt;=70,"★2.0",IF(AF39&gt;=65,"★1.5",IF(AF39&gt;=60,"★1.0",IF(AF39&gt;=55,"★0.5"," "))))))))))))))))</f>
        <v/>
      </c>
    </row>
    <row r="40" spans="1:33" ht="12.75">
      <c r="A40" s="192"/>
      <c r="B40" s="191"/>
      <c r="C40" s="194"/>
      <c r="D40" s="209" t="s">
        <v>96</v>
      </c>
      <c r="E40" s="208" t="s">
        <v>102</v>
      </c>
      <c r="F40" s="207" t="s">
        <v>90</v>
      </c>
      <c r="G40" s="207">
        <v>1.498</v>
      </c>
      <c r="H40" s="207" t="s">
        <v>89</v>
      </c>
      <c r="I40" s="206" t="str">
        <f>IF(Z40="","",(IF(AA40-Z40&gt;0,CONCATENATE(TEXT(Z40,"#,##0"),"~",TEXT(AA40,"#,##0")),TEXT(Z40,"#,##0"))))</f>
        <v>1,700</v>
      </c>
      <c r="J40" s="205">
        <v>7</v>
      </c>
      <c r="K40" s="204">
        <v>18.2</v>
      </c>
      <c r="L40" s="43">
        <v>142.1</v>
      </c>
      <c r="M40" s="203">
        <f>IFERROR(VALUE(IF(Z40="","",ROUNDUP(IF(Z40&gt;=2271,"7.4",IF(Z40&gt;=2101,"8.7",IF(Z40&gt;=1991,"9.4",IF(Z40&gt;=1871,"10.2",IF(Z40&gt;=1761,"11.1",IF(Z40&gt;=1651,"12.2",IF(Z40&gt;=1531,"13.2",IF(Z40&gt;=1421,"14.4",IF(Z40&gt;=1311,"15.8",IF(Z40&gt;=1196,"17.2",IF(Z40&gt;=1081,"18.7",IF(Z40&gt;=971,"20.5",IF(Z40&gt;=856,"20.8",IF(Z40&gt;=741,"21.0",IF(Z40&gt;=601,"21.8","22.5")))))))))))))))*1.1,1))),"")</f>
        <v>13.5</v>
      </c>
      <c r="N40" s="202">
        <f>IFERROR(VALUE(IF(Z40="","",ROUNDUP(IF(Z40&gt;=2271,"10.6",IF(Z40&gt;=2101,"11.9",IF(Z40&gt;=1991,"12.7",IF(Z40&gt;=1871,"13.5",IF(Z40&gt;=1761,"14.4",IF(Z40&gt;=1651,"15.4",IF(Z40&gt;=1531,"16.5",IF(Z40&gt;=1421,"17.6",IF(Z40&gt;=1311,"19.0",IF(Z40&gt;=1196,"20.3",IF(Z40&gt;=1081,"21.8",IF(Z40&gt;=971,"23.4",IF(Z40&gt;=856,"23.7",IF(Z40&gt;=741,"24.5","24.6"))))))))))))))*1.1,1))),"")</f>
        <v>17</v>
      </c>
      <c r="O40" s="201" t="str">
        <f>IF(Z40="","",IF(AE40="",TEXT(AB40,"#,##0.0"),(IF(AB40-AE40&gt;0,CONCATENATE(TEXT(AE40,"#,##0.0"),"~",TEXT(AB40,"#,##0.0")),TEXT(AB40,"#,##0.0")))))</f>
        <v>24.4</v>
      </c>
      <c r="P40" s="199" t="s">
        <v>88</v>
      </c>
      <c r="Q40" s="200" t="s">
        <v>87</v>
      </c>
      <c r="R40" s="199" t="s">
        <v>86</v>
      </c>
      <c r="S40" s="198"/>
      <c r="T40" s="173" t="str">
        <f>IF((LEFT(E40,1)="6"),"☆☆☆☆☆",IF((LEFT(E40,1)="5"),"☆☆☆☆",IF((LEFT(E40,1)="4"),"☆☆☆"," ")))</f>
        <v xml:space="preserve"> </v>
      </c>
      <c r="U40" s="197">
        <f>IFERROR(IF(K40&lt;M40,"",(ROUNDDOWN(K40/M40*100,0))),"")</f>
        <v>134</v>
      </c>
      <c r="V40" s="196">
        <f>IFERROR(IF(K40&lt;N40,"",(ROUNDDOWN(K40/N40*100,0))),"")</f>
        <v>107</v>
      </c>
      <c r="W40" s="196">
        <f>IF(AC40&lt;55,"",IF(AA40="",AC40,IF(AF40-AC40&gt;0,CONCATENATE(AC40,"~",AF40),AC40)))</f>
        <v>74</v>
      </c>
      <c r="X40" s="195" t="str">
        <f>IF(AC40&lt;55,"",AD40)</f>
        <v>★2.0</v>
      </c>
      <c r="Z40" s="167">
        <v>1700</v>
      </c>
      <c r="AA40" s="167"/>
      <c r="AB40" s="166">
        <f>IF(Z40="","",ROUNDUP(ROUND(IF(Z40&gt;=2759,9.5,IF(Z40&lt;2759,(-2.47/1000000*Z40*Z40)-(8.52/10000*Z40)+30.65)),1)*1.1,1))</f>
        <v>24.400000000000002</v>
      </c>
      <c r="AC40" s="165">
        <f>IF(K40="","",ROUNDDOWN(K40/AB40*100,0))</f>
        <v>74</v>
      </c>
      <c r="AD40" s="165" t="str">
        <f>IF(AC40="","",IF(AC40&gt;=125,"★7.5",IF(AC40&gt;=120,"★7.0",IF(AC40&gt;=115,"★6.5",IF(AC40&gt;=110,"★6.0",IF(AC40&gt;=105,"★5.5",IF(AC40&gt;=100,"★5.0",IF(AC40&gt;=95,"★4.5",IF(AC40&gt;=90,"★4.0",IF(AC40&gt;=85,"★3.5",IF(AC40&gt;=80,"★3.0",IF(AC40&gt;=75,"★2.5",IF(AC40&gt;=70,"★2.0",IF(AC40&gt;=65,"★1.5",IF(AC40&gt;=60,"★1.0",IF(AC40&gt;=55,"★0.5"," "))))))))))))))))</f>
        <v>★2.0</v>
      </c>
      <c r="AE40" s="166" t="str">
        <f>IF(AA40="","",ROUNDUP(ROUND(IF(AA40&gt;=2759,9.5,IF(AA40&lt;2759,(-2.47/1000000*AA40*AA40)-(8.52/10000*AA40)+30.65)),1)*1.1,1))</f>
        <v/>
      </c>
      <c r="AF40" s="165" t="str">
        <f>IF(AE40="","",IF(K40="","",ROUNDDOWN(K40/AE40*100,0)))</f>
        <v/>
      </c>
      <c r="AG40" s="165" t="str">
        <f>IF(AF40="","",IF(AF40&gt;=125,"★7.5",IF(AF40&gt;=120,"★7.0",IF(AF40&gt;=115,"★6.5",IF(AF40&gt;=110,"★6.0",IF(AF40&gt;=105,"★5.5",IF(AF40&gt;=100,"★5.0",IF(AF40&gt;=95,"★4.5",IF(AF40&gt;=90,"★4.0",IF(AF40&gt;=85,"★3.5",IF(AF40&gt;=80,"★3.0",IF(AF40&gt;=75,"★2.5",IF(AF40&gt;=70,"★2.0",IF(AF40&gt;=65,"★1.5",IF(AF40&gt;=60,"★1.0",IF(AF40&gt;=55,"★0.5"," "))))))))))))))))</f>
        <v/>
      </c>
    </row>
    <row r="41" spans="1:33" ht="12.75">
      <c r="A41" s="192"/>
      <c r="B41" s="191"/>
      <c r="C41" s="194"/>
      <c r="D41" s="209" t="s">
        <v>96</v>
      </c>
      <c r="E41" s="208" t="s">
        <v>101</v>
      </c>
      <c r="F41" s="207" t="s">
        <v>90</v>
      </c>
      <c r="G41" s="207">
        <v>1.498</v>
      </c>
      <c r="H41" s="207" t="s">
        <v>89</v>
      </c>
      <c r="I41" s="206" t="str">
        <f>IF(Z41="","",(IF(AA41-Z41&gt;0,CONCATENATE(TEXT(Z41,"#,##0"),"~",TEXT(AA41,"#,##0")),TEXT(Z41,"#,##0"))))</f>
        <v>1,730</v>
      </c>
      <c r="J41" s="205">
        <v>7</v>
      </c>
      <c r="K41" s="204">
        <v>18.2</v>
      </c>
      <c r="L41" s="43">
        <v>142.1</v>
      </c>
      <c r="M41" s="203">
        <f>IFERROR(VALUE(IF(Z41="","",ROUNDUP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*1.1,1))),"")</f>
        <v>13.5</v>
      </c>
      <c r="N41" s="202">
        <f>IFERROR(VALUE(IF(Z41="","",ROUNDUP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*1.1,1))),"")</f>
        <v>17</v>
      </c>
      <c r="O41" s="201" t="str">
        <f>IF(Z41="","",IF(AE41="",TEXT(AB41,"#,##0.0"),(IF(AB41-AE41&gt;0,CONCATENATE(TEXT(AE41,"#,##0.0"),"~",TEXT(AB41,"#,##0.0")),TEXT(AB41,"#,##0.0")))))</f>
        <v>24.0</v>
      </c>
      <c r="P41" s="199" t="s">
        <v>88</v>
      </c>
      <c r="Q41" s="200" t="s">
        <v>87</v>
      </c>
      <c r="R41" s="199" t="s">
        <v>86</v>
      </c>
      <c r="S41" s="198"/>
      <c r="T41" s="173" t="str">
        <f>IF((LEFT(E41,1)="6"),"☆☆☆☆☆",IF((LEFT(E41,1)="5"),"☆☆☆☆",IF((LEFT(E41,1)="4"),"☆☆☆"," ")))</f>
        <v xml:space="preserve"> </v>
      </c>
      <c r="U41" s="197">
        <f>IFERROR(IF(K41&lt;M41,"",(ROUNDDOWN(K41/M41*100,0))),"")</f>
        <v>134</v>
      </c>
      <c r="V41" s="196">
        <f>IFERROR(IF(K41&lt;N41,"",(ROUNDDOWN(K41/N41*100,0))),"")</f>
        <v>107</v>
      </c>
      <c r="W41" s="196">
        <f>IF(AC41&lt;55,"",IF(AA41="",AC41,IF(AF41-AC41&gt;0,CONCATENATE(AC41,"~",AF41),AC41)))</f>
        <v>75</v>
      </c>
      <c r="X41" s="195" t="str">
        <f>IF(AC41&lt;55,"",AD41)</f>
        <v>★2.5</v>
      </c>
      <c r="Z41" s="167">
        <v>1730</v>
      </c>
      <c r="AA41" s="167"/>
      <c r="AB41" s="166">
        <f>IF(Z41="","",ROUNDUP(ROUND(IF(Z41&gt;=2759,9.5,IF(Z41&lt;2759,(-2.47/1000000*Z41*Z41)-(8.52/10000*Z41)+30.65)),1)*1.1,1))</f>
        <v>24</v>
      </c>
      <c r="AC41" s="165">
        <f>IF(K41="","",ROUNDDOWN(K41/AB41*100,0))</f>
        <v>75</v>
      </c>
      <c r="AD41" s="165" t="str">
        <f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>★2.5</v>
      </c>
      <c r="AE41" s="166" t="str">
        <f>IF(AA41="","",ROUNDUP(ROUND(IF(AA41&gt;=2759,9.5,IF(AA41&lt;2759,(-2.47/1000000*AA41*AA41)-(8.52/10000*AA41)+30.65)),1)*1.1,1))</f>
        <v/>
      </c>
      <c r="AF41" s="165" t="str">
        <f>IF(AE41="","",IF(K41="","",ROUNDDOWN(K41/AE41*100,0)))</f>
        <v/>
      </c>
      <c r="AG41" s="165" t="str">
        <f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/>
      </c>
    </row>
    <row r="42" spans="1:33" ht="12.75">
      <c r="A42" s="192"/>
      <c r="B42" s="191"/>
      <c r="C42" s="194"/>
      <c r="D42" s="186" t="s">
        <v>96</v>
      </c>
      <c r="E42" s="185" t="s">
        <v>100</v>
      </c>
      <c r="F42" s="184" t="s">
        <v>90</v>
      </c>
      <c r="G42" s="184">
        <v>1.498</v>
      </c>
      <c r="H42" s="184" t="s">
        <v>89</v>
      </c>
      <c r="I42" s="183" t="str">
        <f>IF(Z42="","",(IF(AA42-Z42&gt;0,CONCATENATE(TEXT(Z42,"#,##0"),"~",TEXT(AA42,"#,##0")),TEXT(Z42,"#,##0"))))</f>
        <v>1,600</v>
      </c>
      <c r="J42" s="182">
        <v>5</v>
      </c>
      <c r="K42" s="181">
        <v>18.100000000000001</v>
      </c>
      <c r="L42" s="180">
        <v>142.88508287292817</v>
      </c>
      <c r="M42" s="179">
        <f>IFERROR(VALUE(IF(Z42="","",ROUNDUP(IF(Z42&gt;=2271,"7.4",IF(Z42&gt;=2101,"8.7",IF(Z42&gt;=1991,"9.4",IF(Z42&gt;=1871,"10.2",IF(Z42&gt;=1761,"11.1",IF(Z42&gt;=1651,"12.2",IF(Z42&gt;=1531,"13.2",IF(Z42&gt;=1421,"14.4",IF(Z42&gt;=1311,"15.8",IF(Z42&gt;=1196,"17.2",IF(Z42&gt;=1081,"18.7",IF(Z42&gt;=971,"20.5",IF(Z42&gt;=856,"20.8",IF(Z42&gt;=741,"21.0",IF(Z42&gt;=601,"21.8","22.5")))))))))))))))*1.1,1))),"")</f>
        <v>14.6</v>
      </c>
      <c r="N42" s="178">
        <f>IFERROR(VALUE(IF(Z42="","",ROUNDUP(IF(Z42&gt;=2271,"10.6",IF(Z42&gt;=2101,"11.9",IF(Z42&gt;=1991,"12.7",IF(Z42&gt;=1871,"13.5",IF(Z42&gt;=1761,"14.4",IF(Z42&gt;=1651,"15.4",IF(Z42&gt;=1531,"16.5",IF(Z42&gt;=1421,"17.6",IF(Z42&gt;=1311,"19.0",IF(Z42&gt;=1196,"20.3",IF(Z42&gt;=1081,"21.8",IF(Z42&gt;=971,"23.4",IF(Z42&gt;=856,"23.7",IF(Z42&gt;=741,"24.5","24.6"))))))))))))))*1.1,1))),"")</f>
        <v>18.200000000000003</v>
      </c>
      <c r="O42" s="177" t="str">
        <f>IF(Z42="","",IF(AE42="",TEXT(AB42,"#,##0.0"),(IF(AB42-AE42&gt;0,CONCATENATE(TEXT(AE42,"#,##0.0"),"~",TEXT(AB42,"#,##0.0")),TEXT(AB42,"#,##0.0")))))</f>
        <v>25.3</v>
      </c>
      <c r="P42" s="175" t="s">
        <v>88</v>
      </c>
      <c r="Q42" s="176" t="s">
        <v>87</v>
      </c>
      <c r="R42" s="175" t="s">
        <v>86</v>
      </c>
      <c r="S42" s="174"/>
      <c r="T42" s="173" t="str">
        <f>IF((LEFT(E42,1)="6"),"☆☆☆☆☆",IF((LEFT(E42,1)="5"),"☆☆☆☆",IF((LEFT(E42,1)="4"),"☆☆☆"," ")))</f>
        <v xml:space="preserve"> </v>
      </c>
      <c r="U42" s="172">
        <f>IFERROR(IF(K42&lt;M42,"",(ROUNDDOWN(K42/M42*100,0))),"")</f>
        <v>123</v>
      </c>
      <c r="V42" s="171" t="str">
        <f>IFERROR(IF(K42&lt;N42,"",(ROUNDDOWN(K42/N42*100,0))),"")</f>
        <v/>
      </c>
      <c r="W42" s="171">
        <f>IF(AC42&lt;55,"",IF(AA42="",AC42,IF(AF42-AC42&gt;0,CONCATENATE(AC42,"~",AF42),AC42)))</f>
        <v>71</v>
      </c>
      <c r="X42" s="170" t="str">
        <f>IF(AC42&lt;55,"",AD42)</f>
        <v>★2.0</v>
      </c>
      <c r="Y42" s="169"/>
      <c r="Z42" s="168">
        <v>1600</v>
      </c>
      <c r="AA42" s="167"/>
      <c r="AB42" s="166">
        <f>IF(Z42="","",ROUNDUP(ROUND(IF(Z42&gt;=2759,9.5,IF(Z42&lt;2759,(-2.47/1000000*Z42*Z42)-(8.52/10000*Z42)+30.65)),1)*1.1,1))</f>
        <v>25.3</v>
      </c>
      <c r="AC42" s="165">
        <f>IF(K42="","",ROUNDDOWN(K42/AB42*100,0))</f>
        <v>71</v>
      </c>
      <c r="AD42" s="165" t="str">
        <f>IF(AC42="","",IF(AC42&gt;=125,"★7.5",IF(AC42&gt;=120,"★7.0",IF(AC42&gt;=115,"★6.5",IF(AC42&gt;=110,"★6.0",IF(AC42&gt;=105,"★5.5",IF(AC42&gt;=100,"★5.0",IF(AC42&gt;=95,"★4.5",IF(AC42&gt;=90,"★4.0",IF(AC42&gt;=85,"★3.5",IF(AC42&gt;=80,"★3.0",IF(AC42&gt;=75,"★2.5",IF(AC42&gt;=70,"★2.0",IF(AC42&gt;=65,"★1.5",IF(AC42&gt;=60,"★1.0",IF(AC42&gt;=55,"★0.5"," "))))))))))))))))</f>
        <v>★2.0</v>
      </c>
      <c r="AE42" s="166" t="str">
        <f>IF(AA42="","",ROUNDUP(ROUND(IF(AA42&gt;=2759,9.5,IF(AA42&lt;2759,(-2.47/1000000*AA42*AA42)-(8.52/10000*AA42)+30.65)),1)*1.1,1))</f>
        <v/>
      </c>
      <c r="AF42" s="165" t="str">
        <f>IF(AE42="","",IF(K42="","",ROUNDDOWN(K42/AE42*100,0)))</f>
        <v/>
      </c>
      <c r="AG42" s="165" t="str">
        <f>IF(AF42="","",IF(AF42&gt;=125,"★7.5",IF(AF42&gt;=120,"★7.0",IF(AF42&gt;=115,"★6.5",IF(AF42&gt;=110,"★6.0",IF(AF42&gt;=105,"★5.5",IF(AF42&gt;=100,"★5.0",IF(AF42&gt;=95,"★4.5",IF(AF42&gt;=90,"★4.0",IF(AF42&gt;=85,"★3.5",IF(AF42&gt;=80,"★3.0",IF(AF42&gt;=75,"★2.5",IF(AF42&gt;=70,"★2.0",IF(AF42&gt;=65,"★1.5",IF(AF42&gt;=60,"★1.0",IF(AF42&gt;=55,"★0.5"," "))))))))))))))))</f>
        <v/>
      </c>
    </row>
    <row r="43" spans="1:33" ht="12.75">
      <c r="A43" s="192"/>
      <c r="B43" s="191"/>
      <c r="C43" s="194"/>
      <c r="D43" s="186" t="s">
        <v>96</v>
      </c>
      <c r="E43" s="185" t="s">
        <v>99</v>
      </c>
      <c r="F43" s="184" t="s">
        <v>90</v>
      </c>
      <c r="G43" s="184">
        <v>1.498</v>
      </c>
      <c r="H43" s="184" t="s">
        <v>89</v>
      </c>
      <c r="I43" s="183" t="str">
        <f>IF(Z43="","",(IF(AA43-Z43&gt;0,CONCATENATE(TEXT(Z43,"#,##0"),"~",TEXT(AA43,"#,##0")),TEXT(Z43,"#,##0"))))</f>
        <v>1,620</v>
      </c>
      <c r="J43" s="182">
        <v>5</v>
      </c>
      <c r="K43" s="181">
        <v>18.100000000000001</v>
      </c>
      <c r="L43" s="180">
        <v>142.88508287292817</v>
      </c>
      <c r="M43" s="179">
        <f>IFERROR(VALUE(IF(Z43="","",ROUNDUP(IF(Z43&gt;=2271,"7.4",IF(Z43&gt;=2101,"8.7",IF(Z43&gt;=1991,"9.4",IF(Z43&gt;=1871,"10.2",IF(Z43&gt;=1761,"11.1",IF(Z43&gt;=1651,"12.2",IF(Z43&gt;=1531,"13.2",IF(Z43&gt;=1421,"14.4",IF(Z43&gt;=1311,"15.8",IF(Z43&gt;=1196,"17.2",IF(Z43&gt;=1081,"18.7",IF(Z43&gt;=971,"20.5",IF(Z43&gt;=856,"20.8",IF(Z43&gt;=741,"21.0",IF(Z43&gt;=601,"21.8","22.5")))))))))))))))*1.1,1))),"")</f>
        <v>14.6</v>
      </c>
      <c r="N43" s="178">
        <f>IFERROR(VALUE(IF(Z43="","",ROUNDUP(IF(Z43&gt;=2271,"10.6",IF(Z43&gt;=2101,"11.9",IF(Z43&gt;=1991,"12.7",IF(Z43&gt;=1871,"13.5",IF(Z43&gt;=1761,"14.4",IF(Z43&gt;=1651,"15.4",IF(Z43&gt;=1531,"16.5",IF(Z43&gt;=1421,"17.6",IF(Z43&gt;=1311,"19.0",IF(Z43&gt;=1196,"20.3",IF(Z43&gt;=1081,"21.8",IF(Z43&gt;=971,"23.4",IF(Z43&gt;=856,"23.7",IF(Z43&gt;=741,"24.5","24.6"))))))))))))))*1.1,1))),"")</f>
        <v>18.200000000000003</v>
      </c>
      <c r="O43" s="177" t="str">
        <f>IF(Z43="","",IF(AE43="",TEXT(AB43,"#,##0.0"),(IF(AB43-AE43&gt;0,CONCATENATE(TEXT(AE43,"#,##0.0"),"~",TEXT(AB43,"#,##0.0")),TEXT(AB43,"#,##0.0")))))</f>
        <v>25.1</v>
      </c>
      <c r="P43" s="175" t="s">
        <v>88</v>
      </c>
      <c r="Q43" s="176" t="s">
        <v>87</v>
      </c>
      <c r="R43" s="175" t="s">
        <v>86</v>
      </c>
      <c r="S43" s="174"/>
      <c r="T43" s="173" t="str">
        <f>IF((LEFT(E43,1)="6"),"☆☆☆☆☆",IF((LEFT(E43,1)="5"),"☆☆☆☆",IF((LEFT(E43,1)="4"),"☆☆☆"," ")))</f>
        <v xml:space="preserve"> </v>
      </c>
      <c r="U43" s="172">
        <f>IFERROR(IF(K43&lt;M43,"",(ROUNDDOWN(K43/M43*100,0))),"")</f>
        <v>123</v>
      </c>
      <c r="V43" s="171" t="str">
        <f>IFERROR(IF(K43&lt;N43,"",(ROUNDDOWN(K43/N43*100,0))),"")</f>
        <v/>
      </c>
      <c r="W43" s="171">
        <f>IF(AC43&lt;55,"",IF(AA43="",AC43,IF(AF43-AC43&gt;0,CONCATENATE(AC43,"~",AF43),AC43)))</f>
        <v>72</v>
      </c>
      <c r="X43" s="170" t="str">
        <f>IF(AC43&lt;55,"",AD43)</f>
        <v>★2.0</v>
      </c>
      <c r="Y43" s="169"/>
      <c r="Z43" s="168">
        <v>1620</v>
      </c>
      <c r="AA43" s="167"/>
      <c r="AB43" s="166">
        <f>IF(Z43="","",ROUNDUP(ROUND(IF(Z43&gt;=2759,9.5,IF(Z43&lt;2759,(-2.47/1000000*Z43*Z43)-(8.52/10000*Z43)+30.65)),1)*1.1,1))</f>
        <v>25.1</v>
      </c>
      <c r="AC43" s="165">
        <f>IF(K43="","",ROUNDDOWN(K43/AB43*100,0))</f>
        <v>72</v>
      </c>
      <c r="AD43" s="165" t="str">
        <f>IF(AC43="","",IF(AC43&gt;=125,"★7.5",IF(AC43&gt;=120,"★7.0",IF(AC43&gt;=115,"★6.5",IF(AC43&gt;=110,"★6.0",IF(AC43&gt;=105,"★5.5",IF(AC43&gt;=100,"★5.0",IF(AC43&gt;=95,"★4.5",IF(AC43&gt;=90,"★4.0",IF(AC43&gt;=85,"★3.5",IF(AC43&gt;=80,"★3.0",IF(AC43&gt;=75,"★2.5",IF(AC43&gt;=70,"★2.0",IF(AC43&gt;=65,"★1.5",IF(AC43&gt;=60,"★1.0",IF(AC43&gt;=55,"★0.5"," "))))))))))))))))</f>
        <v>★2.0</v>
      </c>
      <c r="AE43" s="166" t="str">
        <f>IF(AA43="","",ROUNDUP(ROUND(IF(AA43&gt;=2759,9.5,IF(AA43&lt;2759,(-2.47/1000000*AA43*AA43)-(8.52/10000*AA43)+30.65)),1)*1.1,1))</f>
        <v/>
      </c>
      <c r="AF43" s="165" t="str">
        <f>IF(AE43="","",IF(K43="","",ROUNDDOWN(K43/AE43*100,0)))</f>
        <v/>
      </c>
      <c r="AG43" s="165" t="str">
        <f>IF(AF43="","",IF(AF43&gt;=125,"★7.5",IF(AF43&gt;=120,"★7.0",IF(AF43&gt;=115,"★6.5",IF(AF43&gt;=110,"★6.0",IF(AF43&gt;=105,"★5.5",IF(AF43&gt;=100,"★5.0",IF(AF43&gt;=95,"★4.5",IF(AF43&gt;=90,"★4.0",IF(AF43&gt;=85,"★3.5",IF(AF43&gt;=80,"★3.0",IF(AF43&gt;=75,"★2.5",IF(AF43&gt;=70,"★2.0",IF(AF43&gt;=65,"★1.5",IF(AF43&gt;=60,"★1.0",IF(AF43&gt;=55,"★0.5"," "))))))))))))))))</f>
        <v/>
      </c>
    </row>
    <row r="44" spans="1:33" ht="12.75">
      <c r="A44" s="192"/>
      <c r="B44" s="191"/>
      <c r="C44" s="194"/>
      <c r="D44" s="186" t="s">
        <v>96</v>
      </c>
      <c r="E44" s="185" t="s">
        <v>98</v>
      </c>
      <c r="F44" s="184" t="s">
        <v>90</v>
      </c>
      <c r="G44" s="184">
        <v>1.498</v>
      </c>
      <c r="H44" s="184" t="s">
        <v>89</v>
      </c>
      <c r="I44" s="183" t="str">
        <f>IF(Z44="","",(IF(AA44-Z44&gt;0,CONCATENATE(TEXT(Z44,"#,##0"),"~",TEXT(AA44,"#,##0")),TEXT(Z44,"#,##0"))))</f>
        <v>1,630</v>
      </c>
      <c r="J44" s="182">
        <v>5</v>
      </c>
      <c r="K44" s="181">
        <v>18.100000000000001</v>
      </c>
      <c r="L44" s="180">
        <v>142.88508287292817</v>
      </c>
      <c r="M44" s="179">
        <f>IFERROR(VALUE(IF(Z44="","",ROUNDUP(IF(Z44&gt;=2271,"7.4",IF(Z44&gt;=2101,"8.7",IF(Z44&gt;=1991,"9.4",IF(Z44&gt;=1871,"10.2",IF(Z44&gt;=1761,"11.1",IF(Z44&gt;=1651,"12.2",IF(Z44&gt;=1531,"13.2",IF(Z44&gt;=1421,"14.4",IF(Z44&gt;=1311,"15.8",IF(Z44&gt;=1196,"17.2",IF(Z44&gt;=1081,"18.7",IF(Z44&gt;=971,"20.5",IF(Z44&gt;=856,"20.8",IF(Z44&gt;=741,"21.0",IF(Z44&gt;=601,"21.8","22.5")))))))))))))))*1.1,1))),"")</f>
        <v>14.6</v>
      </c>
      <c r="N44" s="178">
        <f>IFERROR(VALUE(IF(Z44="","",ROUNDUP(IF(Z44&gt;=2271,"10.6",IF(Z44&gt;=2101,"11.9",IF(Z44&gt;=1991,"12.7",IF(Z44&gt;=1871,"13.5",IF(Z44&gt;=1761,"14.4",IF(Z44&gt;=1651,"15.4",IF(Z44&gt;=1531,"16.5",IF(Z44&gt;=1421,"17.6",IF(Z44&gt;=1311,"19.0",IF(Z44&gt;=1196,"20.3",IF(Z44&gt;=1081,"21.8",IF(Z44&gt;=971,"23.4",IF(Z44&gt;=856,"23.7",IF(Z44&gt;=741,"24.5","24.6"))))))))))))))*1.1,1))),"")</f>
        <v>18.200000000000003</v>
      </c>
      <c r="O44" s="177" t="str">
        <f>IF(Z44="","",IF(AE44="",TEXT(AB44,"#,##0.0"),(IF(AB44-AE44&gt;0,CONCATENATE(TEXT(AE44,"#,##0.0"),"~",TEXT(AB44,"#,##0.0")),TEXT(AB44,"#,##0.0")))))</f>
        <v>25.0</v>
      </c>
      <c r="P44" s="175" t="s">
        <v>88</v>
      </c>
      <c r="Q44" s="176" t="s">
        <v>87</v>
      </c>
      <c r="R44" s="175" t="s">
        <v>86</v>
      </c>
      <c r="S44" s="174"/>
      <c r="T44" s="173" t="str">
        <f>IF((LEFT(E44,1)="6"),"☆☆☆☆☆",IF((LEFT(E44,1)="5"),"☆☆☆☆",IF((LEFT(E44,1)="4"),"☆☆☆"," ")))</f>
        <v xml:space="preserve"> </v>
      </c>
      <c r="U44" s="172">
        <f>IFERROR(IF(K44&lt;M44,"",(ROUNDDOWN(K44/M44*100,0))),"")</f>
        <v>123</v>
      </c>
      <c r="V44" s="171" t="str">
        <f>IFERROR(IF(K44&lt;N44,"",(ROUNDDOWN(K44/N44*100,0))),"")</f>
        <v/>
      </c>
      <c r="W44" s="171">
        <f>IF(AC44&lt;55,"",IF(AA44="",AC44,IF(AF44-AC44&gt;0,CONCATENATE(AC44,"~",AF44),AC44)))</f>
        <v>72</v>
      </c>
      <c r="X44" s="170" t="str">
        <f>IF(AC44&lt;55,"",AD44)</f>
        <v>★2.0</v>
      </c>
      <c r="Y44" s="169"/>
      <c r="Z44" s="168">
        <v>1630</v>
      </c>
      <c r="AA44" s="167"/>
      <c r="AB44" s="166">
        <f>IF(Z44="","",ROUNDUP(ROUND(IF(Z44&gt;=2759,9.5,IF(Z44&lt;2759,(-2.47/1000000*Z44*Z44)-(8.52/10000*Z44)+30.65)),1)*1.1,1))</f>
        <v>25</v>
      </c>
      <c r="AC44" s="165">
        <f>IF(K44="","",ROUNDDOWN(K44/AB44*100,0))</f>
        <v>72</v>
      </c>
      <c r="AD44" s="165" t="str">
        <f>IF(AC44="","",IF(AC44&gt;=125,"★7.5",IF(AC44&gt;=120,"★7.0",IF(AC44&gt;=115,"★6.5",IF(AC44&gt;=110,"★6.0",IF(AC44&gt;=105,"★5.5",IF(AC44&gt;=100,"★5.0",IF(AC44&gt;=95,"★4.5",IF(AC44&gt;=90,"★4.0",IF(AC44&gt;=85,"★3.5",IF(AC44&gt;=80,"★3.0",IF(AC44&gt;=75,"★2.5",IF(AC44&gt;=70,"★2.0",IF(AC44&gt;=65,"★1.5",IF(AC44&gt;=60,"★1.0",IF(AC44&gt;=55,"★0.5"," "))))))))))))))))</f>
        <v>★2.0</v>
      </c>
      <c r="AE44" s="166" t="str">
        <f>IF(AA44="","",ROUNDUP(ROUND(IF(AA44&gt;=2759,9.5,IF(AA44&lt;2759,(-2.47/1000000*AA44*AA44)-(8.52/10000*AA44)+30.65)),1)*1.1,1))</f>
        <v/>
      </c>
      <c r="AF44" s="165" t="str">
        <f>IF(AE44="","",IF(K44="","",ROUNDDOWN(K44/AE44*100,0)))</f>
        <v/>
      </c>
      <c r="AG44" s="165" t="str">
        <f>IF(AF44="","",IF(AF44&gt;=125,"★7.5",IF(AF44&gt;=120,"★7.0",IF(AF44&gt;=115,"★6.5",IF(AF44&gt;=110,"★6.0",IF(AF44&gt;=105,"★5.5",IF(AF44&gt;=100,"★5.0",IF(AF44&gt;=95,"★4.5",IF(AF44&gt;=90,"★4.0",IF(AF44&gt;=85,"★3.5",IF(AF44&gt;=80,"★3.0",IF(AF44&gt;=75,"★2.5",IF(AF44&gt;=70,"★2.0",IF(AF44&gt;=65,"★1.5",IF(AF44&gt;=60,"★1.0",IF(AF44&gt;=55,"★0.5"," "))))))))))))))))</f>
        <v/>
      </c>
    </row>
    <row r="45" spans="1:33" ht="12.75">
      <c r="A45" s="192"/>
      <c r="B45" s="191"/>
      <c r="C45" s="194"/>
      <c r="D45" s="186" t="s">
        <v>96</v>
      </c>
      <c r="E45" s="185" t="s">
        <v>97</v>
      </c>
      <c r="F45" s="184" t="s">
        <v>90</v>
      </c>
      <c r="G45" s="184">
        <v>1.498</v>
      </c>
      <c r="H45" s="184" t="s">
        <v>89</v>
      </c>
      <c r="I45" s="183" t="str">
        <f>IF(Z45="","",(IF(AA45-Z45&gt;0,CONCATENATE(TEXT(Z45,"#,##0"),"~",TEXT(AA45,"#,##0")),TEXT(Z45,"#,##0"))))</f>
        <v>1,650</v>
      </c>
      <c r="J45" s="182">
        <v>5</v>
      </c>
      <c r="K45" s="181">
        <v>18.100000000000001</v>
      </c>
      <c r="L45" s="180">
        <v>142.88508287292817</v>
      </c>
      <c r="M45" s="179">
        <f>IFERROR(VALUE(IF(Z45="","",ROUNDUP(IF(Z45&gt;=2271,"7.4",IF(Z45&gt;=2101,"8.7",IF(Z45&gt;=1991,"9.4",IF(Z45&gt;=1871,"10.2",IF(Z45&gt;=1761,"11.1",IF(Z45&gt;=1651,"12.2",IF(Z45&gt;=1531,"13.2",IF(Z45&gt;=1421,"14.4",IF(Z45&gt;=1311,"15.8",IF(Z45&gt;=1196,"17.2",IF(Z45&gt;=1081,"18.7",IF(Z45&gt;=971,"20.5",IF(Z45&gt;=856,"20.8",IF(Z45&gt;=741,"21.0",IF(Z45&gt;=601,"21.8","22.5")))))))))))))))*1.1,1))),"")</f>
        <v>14.6</v>
      </c>
      <c r="N45" s="178">
        <f>IFERROR(VALUE(IF(Z45="","",ROUNDUP(IF(Z45&gt;=2271,"10.6",IF(Z45&gt;=2101,"11.9",IF(Z45&gt;=1991,"12.7",IF(Z45&gt;=1871,"13.5",IF(Z45&gt;=1761,"14.4",IF(Z45&gt;=1651,"15.4",IF(Z45&gt;=1531,"16.5",IF(Z45&gt;=1421,"17.6",IF(Z45&gt;=1311,"19.0",IF(Z45&gt;=1196,"20.3",IF(Z45&gt;=1081,"21.8",IF(Z45&gt;=971,"23.4",IF(Z45&gt;=856,"23.7",IF(Z45&gt;=741,"24.5","24.6"))))))))))))))*1.1,1))),"")</f>
        <v>18.200000000000003</v>
      </c>
      <c r="O45" s="177" t="str">
        <f>IF(Z45="","",IF(AE45="",TEXT(AB45,"#,##0.0"),(IF(AB45-AE45&gt;0,CONCATENATE(TEXT(AE45,"#,##0.0"),"~",TEXT(AB45,"#,##0.0")),TEXT(AB45,"#,##0.0")))))</f>
        <v>24.8</v>
      </c>
      <c r="P45" s="175" t="s">
        <v>88</v>
      </c>
      <c r="Q45" s="176" t="s">
        <v>87</v>
      </c>
      <c r="R45" s="175" t="s">
        <v>86</v>
      </c>
      <c r="S45" s="174"/>
      <c r="T45" s="173" t="str">
        <f>IF((LEFT(E45,1)="6"),"☆☆☆☆☆",IF((LEFT(E45,1)="5"),"☆☆☆☆",IF((LEFT(E45,1)="4"),"☆☆☆"," ")))</f>
        <v xml:space="preserve"> </v>
      </c>
      <c r="U45" s="172">
        <f>IFERROR(IF(K45&lt;M45,"",(ROUNDDOWN(K45/M45*100,0))),"")</f>
        <v>123</v>
      </c>
      <c r="V45" s="171" t="str">
        <f>IFERROR(IF(K45&lt;N45,"",(ROUNDDOWN(K45/N45*100,0))),"")</f>
        <v/>
      </c>
      <c r="W45" s="171">
        <f>IF(AC45&lt;55,"",IF(AA45="",AC45,IF(AF45-AC45&gt;0,CONCATENATE(AC45,"~",AF45),AC45)))</f>
        <v>72</v>
      </c>
      <c r="X45" s="170" t="str">
        <f>IF(AC45&lt;55,"",AD45)</f>
        <v>★2.0</v>
      </c>
      <c r="Y45" s="169"/>
      <c r="Z45" s="168">
        <v>1650</v>
      </c>
      <c r="AA45" s="167"/>
      <c r="AB45" s="166">
        <f>IF(Z45="","",ROUNDUP(ROUND(IF(Z45&gt;=2759,9.5,IF(Z45&lt;2759,(-2.47/1000000*Z45*Z45)-(8.52/10000*Z45)+30.65)),1)*1.1,1))</f>
        <v>24.8</v>
      </c>
      <c r="AC45" s="165">
        <f>IF(K45="","",ROUNDDOWN(K45/AB45*100,0))</f>
        <v>72</v>
      </c>
      <c r="AD45" s="165" t="str">
        <f>IF(AC45="","",IF(AC45&gt;=125,"★7.5",IF(AC45&gt;=120,"★7.0",IF(AC45&gt;=115,"★6.5",IF(AC45&gt;=110,"★6.0",IF(AC45&gt;=105,"★5.5",IF(AC45&gt;=100,"★5.0",IF(AC45&gt;=95,"★4.5",IF(AC45&gt;=90,"★4.0",IF(AC45&gt;=85,"★3.5",IF(AC45&gt;=80,"★3.0",IF(AC45&gt;=75,"★2.5",IF(AC45&gt;=70,"★2.0",IF(AC45&gt;=65,"★1.5",IF(AC45&gt;=60,"★1.0",IF(AC45&gt;=55,"★0.5"," "))))))))))))))))</f>
        <v>★2.0</v>
      </c>
      <c r="AE45" s="166" t="str">
        <f>IF(AA45="","",ROUNDUP(ROUND(IF(AA45&gt;=2759,9.5,IF(AA45&lt;2759,(-2.47/1000000*AA45*AA45)-(8.52/10000*AA45)+30.65)),1)*1.1,1))</f>
        <v/>
      </c>
      <c r="AF45" s="165" t="str">
        <f>IF(AE45="","",IF(K45="","",ROUNDDOWN(K45/AE45*100,0)))</f>
        <v/>
      </c>
      <c r="AG45" s="165" t="str">
        <f>IF(AF45="","",IF(AF45&gt;=125,"★7.5",IF(AF45&gt;=120,"★7.0",IF(AF45&gt;=115,"★6.5",IF(AF45&gt;=110,"★6.0",IF(AF45&gt;=105,"★5.5",IF(AF45&gt;=100,"★5.0",IF(AF45&gt;=95,"★4.5",IF(AF45&gt;=90,"★4.0",IF(AF45&gt;=85,"★3.5",IF(AF45&gt;=80,"★3.0",IF(AF45&gt;=75,"★2.5",IF(AF45&gt;=70,"★2.0",IF(AF45&gt;=65,"★1.5",IF(AF45&gt;=60,"★1.0",IF(AF45&gt;=55,"★0.5"," "))))))))))))))))</f>
        <v/>
      </c>
    </row>
    <row r="46" spans="1:33" ht="12.75">
      <c r="A46" s="192"/>
      <c r="B46" s="191"/>
      <c r="C46" s="190"/>
      <c r="D46" s="186" t="s">
        <v>96</v>
      </c>
      <c r="E46" s="185" t="s">
        <v>95</v>
      </c>
      <c r="F46" s="184" t="s">
        <v>90</v>
      </c>
      <c r="G46" s="184">
        <v>1.498</v>
      </c>
      <c r="H46" s="184" t="s">
        <v>89</v>
      </c>
      <c r="I46" s="183" t="str">
        <f>IF(Z46="","",(IF(AA46-Z46&gt;0,CONCATENATE(TEXT(Z46,"#,##0"),"~",TEXT(AA46,"#,##0")),TEXT(Z46,"#,##0"))))</f>
        <v>1,650</v>
      </c>
      <c r="J46" s="182">
        <v>7</v>
      </c>
      <c r="K46" s="181">
        <v>18.100000000000001</v>
      </c>
      <c r="L46" s="180">
        <v>142.88508287292817</v>
      </c>
      <c r="M46" s="179">
        <f>IFERROR(VALUE(IF(Z46="","",ROUNDUP(IF(Z46&gt;=2271,"7.4",IF(Z46&gt;=2101,"8.7",IF(Z46&gt;=1991,"9.4",IF(Z46&gt;=1871,"10.2",IF(Z46&gt;=1761,"11.1",IF(Z46&gt;=1651,"12.2",IF(Z46&gt;=1531,"13.2",IF(Z46&gt;=1421,"14.4",IF(Z46&gt;=1311,"15.8",IF(Z46&gt;=1196,"17.2",IF(Z46&gt;=1081,"18.7",IF(Z46&gt;=971,"20.5",IF(Z46&gt;=856,"20.8",IF(Z46&gt;=741,"21.0",IF(Z46&gt;=601,"21.8","22.5")))))))))))))))*1.1,1))),"")</f>
        <v>14.6</v>
      </c>
      <c r="N46" s="178">
        <f>IFERROR(VALUE(IF(Z46="","",ROUNDUP(IF(Z46&gt;=2271,"10.6",IF(Z46&gt;=2101,"11.9",IF(Z46&gt;=1991,"12.7",IF(Z46&gt;=1871,"13.5",IF(Z46&gt;=1761,"14.4",IF(Z46&gt;=1651,"15.4",IF(Z46&gt;=1531,"16.5",IF(Z46&gt;=1421,"17.6",IF(Z46&gt;=1311,"19.0",IF(Z46&gt;=1196,"20.3",IF(Z46&gt;=1081,"21.8",IF(Z46&gt;=971,"23.4",IF(Z46&gt;=856,"23.7",IF(Z46&gt;=741,"24.5","24.6"))))))))))))))*1.1,1))),"")</f>
        <v>18.200000000000003</v>
      </c>
      <c r="O46" s="177" t="str">
        <f>IF(Z46="","",IF(AE46="",TEXT(AB46,"#,##0.0"),(IF(AB46-AE46&gt;0,CONCATENATE(TEXT(AE46,"#,##0.0"),"~",TEXT(AB46,"#,##0.0")),TEXT(AB46,"#,##0.0")))))</f>
        <v>24.8</v>
      </c>
      <c r="P46" s="175" t="s">
        <v>88</v>
      </c>
      <c r="Q46" s="176" t="s">
        <v>87</v>
      </c>
      <c r="R46" s="175" t="s">
        <v>86</v>
      </c>
      <c r="S46" s="174"/>
      <c r="T46" s="173" t="str">
        <f>IF((LEFT(E46,1)="6"),"☆☆☆☆☆",IF((LEFT(E46,1)="5"),"☆☆☆☆",IF((LEFT(E46,1)="4"),"☆☆☆"," ")))</f>
        <v xml:space="preserve"> </v>
      </c>
      <c r="U46" s="172">
        <f>IFERROR(IF(K46&lt;M46,"",(ROUNDDOWN(K46/M46*100,0))),"")</f>
        <v>123</v>
      </c>
      <c r="V46" s="171" t="str">
        <f>IFERROR(IF(K46&lt;N46,"",(ROUNDDOWN(K46/N46*100,0))),"")</f>
        <v/>
      </c>
      <c r="W46" s="171">
        <f>IF(AC46&lt;55,"",IF(AA46="",AC46,IF(AF46-AC46&gt;0,CONCATENATE(AC46,"~",AF46),AC46)))</f>
        <v>72</v>
      </c>
      <c r="X46" s="170" t="str">
        <f>IF(AC46&lt;55,"",AD46)</f>
        <v>★2.0</v>
      </c>
      <c r="Y46" s="169"/>
      <c r="Z46" s="168">
        <v>1650</v>
      </c>
      <c r="AA46" s="167"/>
      <c r="AB46" s="166">
        <f>IF(Z46="","",ROUNDUP(ROUND(IF(Z46&gt;=2759,9.5,IF(Z46&lt;2759,(-2.47/1000000*Z46*Z46)-(8.52/10000*Z46)+30.65)),1)*1.1,1))</f>
        <v>24.8</v>
      </c>
      <c r="AC46" s="165">
        <f>IF(K46="","",ROUNDDOWN(K46/AB46*100,0))</f>
        <v>72</v>
      </c>
      <c r="AD46" s="165" t="str">
        <f>IF(AC46="","",IF(AC46&gt;=125,"★7.5",IF(AC46&gt;=120,"★7.0",IF(AC46&gt;=115,"★6.5",IF(AC46&gt;=110,"★6.0",IF(AC46&gt;=105,"★5.5",IF(AC46&gt;=100,"★5.0",IF(AC46&gt;=95,"★4.5",IF(AC46&gt;=90,"★4.0",IF(AC46&gt;=85,"★3.5",IF(AC46&gt;=80,"★3.0",IF(AC46&gt;=75,"★2.5",IF(AC46&gt;=70,"★2.0",IF(AC46&gt;=65,"★1.5",IF(AC46&gt;=60,"★1.0",IF(AC46&gt;=55,"★0.5"," "))))))))))))))))</f>
        <v>★2.0</v>
      </c>
      <c r="AE46" s="166" t="str">
        <f>IF(AA46="","",ROUNDUP(ROUND(IF(AA46&gt;=2759,9.5,IF(AA46&lt;2759,(-2.47/1000000*AA46*AA46)-(8.52/10000*AA46)+30.65)),1)*1.1,1))</f>
        <v/>
      </c>
      <c r="AF46" s="165" t="str">
        <f>IF(AE46="","",IF(K46="","",ROUNDDOWN(K46/AE46*100,0)))</f>
        <v/>
      </c>
      <c r="AG46" s="165" t="str">
        <f>IF(AF46="","",IF(AF46&gt;=125,"★7.5",IF(AF46&gt;=120,"★7.0",IF(AF46&gt;=115,"★6.5",IF(AF46&gt;=110,"★6.0",IF(AF46&gt;=105,"★5.5",IF(AF46&gt;=100,"★5.0",IF(AF46&gt;=95,"★4.5",IF(AF46&gt;=90,"★4.0",IF(AF46&gt;=85,"★3.5",IF(AF46&gt;=80,"★3.0",IF(AF46&gt;=75,"★2.5",IF(AF46&gt;=70,"★2.0",IF(AF46&gt;=65,"★1.5",IF(AF46&gt;=60,"★1.0",IF(AF46&gt;=55,"★0.5"," "))))))))))))))))</f>
        <v/>
      </c>
    </row>
    <row r="47" spans="1:33" ht="12.75">
      <c r="A47" s="192"/>
      <c r="B47" s="191"/>
      <c r="C47" s="190"/>
      <c r="D47" s="186" t="s">
        <v>92</v>
      </c>
      <c r="E47" s="185" t="s">
        <v>94</v>
      </c>
      <c r="F47" s="184" t="s">
        <v>90</v>
      </c>
      <c r="G47" s="184">
        <v>1.498</v>
      </c>
      <c r="H47" s="184" t="s">
        <v>89</v>
      </c>
      <c r="I47" s="183" t="str">
        <f>IF(Z47="","",(IF(AA47-Z47&gt;0,CONCATENATE(TEXT(Z47,"#,##0"),"~",TEXT(AA47,"#,##0")),TEXT(Z47,"#,##0"))))</f>
        <v>1,650</v>
      </c>
      <c r="J47" s="182">
        <v>5</v>
      </c>
      <c r="K47" s="181">
        <v>18.100000000000001</v>
      </c>
      <c r="L47" s="180">
        <v>142.88508287292817</v>
      </c>
      <c r="M47" s="179">
        <f>IFERROR(VALUE(IF(Z47="","",ROUNDUP(IF(Z47&gt;=2271,"7.4",IF(Z47&gt;=2101,"8.7",IF(Z47&gt;=1991,"9.4",IF(Z47&gt;=1871,"10.2",IF(Z47&gt;=1761,"11.1",IF(Z47&gt;=1651,"12.2",IF(Z47&gt;=1531,"13.2",IF(Z47&gt;=1421,"14.4",IF(Z47&gt;=1311,"15.8",IF(Z47&gt;=1196,"17.2",IF(Z47&gt;=1081,"18.7",IF(Z47&gt;=971,"20.5",IF(Z47&gt;=856,"20.8",IF(Z47&gt;=741,"21.0",IF(Z47&gt;=601,"21.8","22.5")))))))))))))))*1.1,1))),"")</f>
        <v>14.6</v>
      </c>
      <c r="N47" s="178">
        <f>IFERROR(VALUE(IF(Z47="","",ROUNDUP(IF(Z47&gt;=2271,"10.6",IF(Z47&gt;=2101,"11.9",IF(Z47&gt;=1991,"12.7",IF(Z47&gt;=1871,"13.5",IF(Z47&gt;=1761,"14.4",IF(Z47&gt;=1651,"15.4",IF(Z47&gt;=1531,"16.5",IF(Z47&gt;=1421,"17.6",IF(Z47&gt;=1311,"19.0",IF(Z47&gt;=1196,"20.3",IF(Z47&gt;=1081,"21.8",IF(Z47&gt;=971,"23.4",IF(Z47&gt;=856,"23.7",IF(Z47&gt;=741,"24.5","24.6"))))))))))))))*1.1,1))),"")</f>
        <v>18.200000000000003</v>
      </c>
      <c r="O47" s="177" t="str">
        <f>IF(Z47="","",IF(AE47="",TEXT(AB47,"#,##0.0"),(IF(AB47-AE47&gt;0,CONCATENATE(TEXT(AE47,"#,##0.0"),"~",TEXT(AB47,"#,##0.0")),TEXT(AB47,"#,##0.0")))))</f>
        <v>24.8</v>
      </c>
      <c r="P47" s="175" t="s">
        <v>88</v>
      </c>
      <c r="Q47" s="176" t="s">
        <v>87</v>
      </c>
      <c r="R47" s="175" t="s">
        <v>86</v>
      </c>
      <c r="S47" s="174"/>
      <c r="T47" s="173" t="str">
        <f>IF((LEFT(E47,1)="6"),"☆☆☆☆☆",IF((LEFT(E47,1)="5"),"☆☆☆☆",IF((LEFT(E47,1)="4"),"☆☆☆"," ")))</f>
        <v xml:space="preserve"> </v>
      </c>
      <c r="U47" s="172">
        <f>IFERROR(IF(K47&lt;M47,"",(ROUNDDOWN(K47/M47*100,0))),"")</f>
        <v>123</v>
      </c>
      <c r="V47" s="171" t="str">
        <f>IFERROR(IF(K47&lt;N47,"",(ROUNDDOWN(K47/N47*100,0))),"")</f>
        <v/>
      </c>
      <c r="W47" s="171">
        <f>IF(AC47&lt;55,"",IF(AA47="",AC47,IF(AF47-AC47&gt;0,CONCATENATE(AC47,"~",AF47),AC47)))</f>
        <v>72</v>
      </c>
      <c r="X47" s="170" t="str">
        <f>IF(AC47&lt;55,"",AD47)</f>
        <v>★2.0</v>
      </c>
      <c r="Y47" s="169"/>
      <c r="Z47" s="168">
        <v>1650</v>
      </c>
      <c r="AA47" s="193"/>
      <c r="AB47" s="166">
        <f>IF(Z47="","",ROUNDUP(ROUND(IF(Z47&gt;=2759,9.5,IF(Z47&lt;2759,(-2.47/1000000*Z47*Z47)-(8.52/10000*Z47)+30.65)),1)*1.1,1))</f>
        <v>24.8</v>
      </c>
      <c r="AC47" s="165">
        <f>IF(K47="","",ROUNDDOWN(K47/AB47*100,0))</f>
        <v>72</v>
      </c>
      <c r="AD47" s="165" t="str">
        <f>IF(AC47="","",IF(AC47&gt;=125,"★7.5",IF(AC47&gt;=120,"★7.0",IF(AC47&gt;=115,"★6.5",IF(AC47&gt;=110,"★6.0",IF(AC47&gt;=105,"★5.5",IF(AC47&gt;=100,"★5.0",IF(AC47&gt;=95,"★4.5",IF(AC47&gt;=90,"★4.0",IF(AC47&gt;=85,"★3.5",IF(AC47&gt;=80,"★3.0",IF(AC47&gt;=75,"★2.5",IF(AC47&gt;=70,"★2.0",IF(AC47&gt;=65,"★1.5",IF(AC47&gt;=60,"★1.0",IF(AC47&gt;=55,"★0.5"," "))))))))))))))))</f>
        <v>★2.0</v>
      </c>
      <c r="AE47" s="166"/>
      <c r="AF47" s="165"/>
      <c r="AG47" s="165"/>
    </row>
    <row r="48" spans="1:33" ht="12.75">
      <c r="A48" s="192"/>
      <c r="B48" s="191"/>
      <c r="C48" s="190"/>
      <c r="D48" s="186" t="s">
        <v>92</v>
      </c>
      <c r="E48" s="185" t="s">
        <v>93</v>
      </c>
      <c r="F48" s="184" t="s">
        <v>90</v>
      </c>
      <c r="G48" s="184">
        <v>1.498</v>
      </c>
      <c r="H48" s="184" t="s">
        <v>89</v>
      </c>
      <c r="I48" s="183" t="str">
        <f>IF(Z48="","",(IF(AA48-Z48&gt;0,CONCATENATE(TEXT(Z48,"#,##0"),"~",TEXT(AA48,"#,##0")),TEXT(Z48,"#,##0"))))</f>
        <v>1,680</v>
      </c>
      <c r="J48" s="182">
        <v>7</v>
      </c>
      <c r="K48" s="181">
        <v>18.100000000000001</v>
      </c>
      <c r="L48" s="180">
        <v>142.88508287292817</v>
      </c>
      <c r="M48" s="179">
        <f>IFERROR(VALUE(IF(Z48="","",ROUNDUP(IF(Z48&gt;=2271,"7.4",IF(Z48&gt;=2101,"8.7",IF(Z48&gt;=1991,"9.4",IF(Z48&gt;=1871,"10.2",IF(Z48&gt;=1761,"11.1",IF(Z48&gt;=1651,"12.2",IF(Z48&gt;=1531,"13.2",IF(Z48&gt;=1421,"14.4",IF(Z48&gt;=1311,"15.8",IF(Z48&gt;=1196,"17.2",IF(Z48&gt;=1081,"18.7",IF(Z48&gt;=971,"20.5",IF(Z48&gt;=856,"20.8",IF(Z48&gt;=741,"21.0",IF(Z48&gt;=601,"21.8","22.5")))))))))))))))*1.1,1))),"")</f>
        <v>13.5</v>
      </c>
      <c r="N48" s="178">
        <f>IFERROR(VALUE(IF(Z48="","",ROUNDUP(IF(Z48&gt;=2271,"10.6",IF(Z48&gt;=2101,"11.9",IF(Z48&gt;=1991,"12.7",IF(Z48&gt;=1871,"13.5",IF(Z48&gt;=1761,"14.4",IF(Z48&gt;=1651,"15.4",IF(Z48&gt;=1531,"16.5",IF(Z48&gt;=1421,"17.6",IF(Z48&gt;=1311,"19.0",IF(Z48&gt;=1196,"20.3",IF(Z48&gt;=1081,"21.8",IF(Z48&gt;=971,"23.4",IF(Z48&gt;=856,"23.7",IF(Z48&gt;=741,"24.5","24.6"))))))))))))))*1.1,1))),"")</f>
        <v>17</v>
      </c>
      <c r="O48" s="177" t="str">
        <f>IF(Z48="","",IF(AE48="",TEXT(AB48,"#,##0.0"),(IF(AB48-AE48&gt;0,CONCATENATE(TEXT(AE48,"#,##0.0"),"~",TEXT(AB48,"#,##0.0")),TEXT(AB48,"#,##0.0")))))</f>
        <v>24.5</v>
      </c>
      <c r="P48" s="175" t="s">
        <v>88</v>
      </c>
      <c r="Q48" s="176" t="s">
        <v>87</v>
      </c>
      <c r="R48" s="175" t="s">
        <v>86</v>
      </c>
      <c r="S48" s="174"/>
      <c r="T48" s="173" t="str">
        <f>IF((LEFT(E48,1)="6"),"☆☆☆☆☆",IF((LEFT(E48,1)="5"),"☆☆☆☆",IF((LEFT(E48,1)="4"),"☆☆☆"," ")))</f>
        <v xml:space="preserve"> </v>
      </c>
      <c r="U48" s="172">
        <f>IFERROR(IF(K48&lt;M48,"",(ROUNDDOWN(K48/M48*100,0))),"")</f>
        <v>134</v>
      </c>
      <c r="V48" s="171">
        <f>IFERROR(IF(K48&lt;N48,"",(ROUNDDOWN(K48/N48*100,0))),"")</f>
        <v>106</v>
      </c>
      <c r="W48" s="171">
        <f>IF(AC48&lt;55,"",IF(AA48="",AC48,IF(AF48-AC48&gt;0,CONCATENATE(AC48,"~",AF48),AC48)))</f>
        <v>73</v>
      </c>
      <c r="X48" s="170" t="str">
        <f>IF(AC48&lt;55,"",AD48)</f>
        <v>★2.0</v>
      </c>
      <c r="Y48" s="169"/>
      <c r="Z48" s="168">
        <v>1680</v>
      </c>
      <c r="AA48" s="167"/>
      <c r="AB48" s="166">
        <f>IF(Z48="","",ROUNDUP(ROUND(IF(Z48&gt;=2759,9.5,IF(Z48&lt;2759,(-2.47/1000000*Z48*Z48)-(8.52/10000*Z48)+30.65)),1)*1.1,1))</f>
        <v>24.5</v>
      </c>
      <c r="AC48" s="165">
        <f>IF(K48="","",ROUNDDOWN(K48/AB48*100,0))</f>
        <v>73</v>
      </c>
      <c r="AD48" s="165" t="str">
        <f>IF(AC48="","",IF(AC48&gt;=125,"★7.5",IF(AC48&gt;=120,"★7.0",IF(AC48&gt;=115,"★6.5",IF(AC48&gt;=110,"★6.0",IF(AC48&gt;=105,"★5.5",IF(AC48&gt;=100,"★5.0",IF(AC48&gt;=95,"★4.5",IF(AC48&gt;=90,"★4.0",IF(AC48&gt;=85,"★3.5",IF(AC48&gt;=80,"★3.0",IF(AC48&gt;=75,"★2.5",IF(AC48&gt;=70,"★2.0",IF(AC48&gt;=65,"★1.5",IF(AC48&gt;=60,"★1.0",IF(AC48&gt;=55,"★0.5"," "))))))))))))))))</f>
        <v>★2.0</v>
      </c>
      <c r="AE48" s="166" t="str">
        <f>IF(AA48="","",ROUNDUP(ROUND(IF(AA48&gt;=2759,9.5,IF(AA48&lt;2759,(-2.47/1000000*AA48*AA48)-(8.52/10000*AA48)+30.65)),1)*1.1,1))</f>
        <v/>
      </c>
      <c r="AF48" s="165" t="str">
        <f>IF(AE48="","",IF(K48="","",ROUNDDOWN(K48/AE48*100,0)))</f>
        <v/>
      </c>
      <c r="AG48" s="165" t="str">
        <f>IF(AF48="","",IF(AF48&gt;=125,"★7.5",IF(AF48&gt;=120,"★7.0",IF(AF48&gt;=115,"★6.5",IF(AF48&gt;=110,"★6.0",IF(AF48&gt;=105,"★5.5",IF(AF48&gt;=100,"★5.0",IF(AF48&gt;=95,"★4.5",IF(AF48&gt;=90,"★4.0",IF(AF48&gt;=85,"★3.5",IF(AF48&gt;=80,"★3.0",IF(AF48&gt;=75,"★2.5",IF(AF48&gt;=70,"★2.0",IF(AF48&gt;=65,"★1.5",IF(AF48&gt;=60,"★1.0",IF(AF48&gt;=55,"★0.5"," "))))))))))))))))</f>
        <v/>
      </c>
    </row>
    <row r="49" spans="1:33" ht="12.75">
      <c r="A49" s="189"/>
      <c r="B49" s="188"/>
      <c r="C49" s="187"/>
      <c r="D49" s="186" t="s">
        <v>92</v>
      </c>
      <c r="E49" s="185" t="s">
        <v>91</v>
      </c>
      <c r="F49" s="184" t="s">
        <v>90</v>
      </c>
      <c r="G49" s="184">
        <v>1.498</v>
      </c>
      <c r="H49" s="184" t="s">
        <v>89</v>
      </c>
      <c r="I49" s="183" t="str">
        <f>IF(Z49="","",(IF(AA49-Z49&gt;0,CONCATENATE(TEXT(Z49,"#,##0"),"~",TEXT(AA49,"#,##0")),TEXT(Z49,"#,##0"))))</f>
        <v>1,700</v>
      </c>
      <c r="J49" s="182">
        <v>7</v>
      </c>
      <c r="K49" s="181">
        <v>18.100000000000001</v>
      </c>
      <c r="L49" s="180">
        <v>142.88508287292817</v>
      </c>
      <c r="M49" s="179">
        <f>IFERROR(VALUE(IF(Z49="","",ROUNDUP(IF(Z49&gt;=2271,"7.4",IF(Z49&gt;=2101,"8.7",IF(Z49&gt;=1991,"9.4",IF(Z49&gt;=1871,"10.2",IF(Z49&gt;=1761,"11.1",IF(Z49&gt;=1651,"12.2",IF(Z49&gt;=1531,"13.2",IF(Z49&gt;=1421,"14.4",IF(Z49&gt;=1311,"15.8",IF(Z49&gt;=1196,"17.2",IF(Z49&gt;=1081,"18.7",IF(Z49&gt;=971,"20.5",IF(Z49&gt;=856,"20.8",IF(Z49&gt;=741,"21.0",IF(Z49&gt;=601,"21.8","22.5")))))))))))))))*1.1,1))),"")</f>
        <v>13.5</v>
      </c>
      <c r="N49" s="178">
        <f>IFERROR(VALUE(IF(Z49="","",ROUNDUP(IF(Z49&gt;=2271,"10.6",IF(Z49&gt;=2101,"11.9",IF(Z49&gt;=1991,"12.7",IF(Z49&gt;=1871,"13.5",IF(Z49&gt;=1761,"14.4",IF(Z49&gt;=1651,"15.4",IF(Z49&gt;=1531,"16.5",IF(Z49&gt;=1421,"17.6",IF(Z49&gt;=1311,"19.0",IF(Z49&gt;=1196,"20.3",IF(Z49&gt;=1081,"21.8",IF(Z49&gt;=971,"23.4",IF(Z49&gt;=856,"23.7",IF(Z49&gt;=741,"24.5","24.6"))))))))))))))*1.1,1))),"")</f>
        <v>17</v>
      </c>
      <c r="O49" s="177" t="str">
        <f>IF(Z49="","",IF(AE49="",TEXT(AB49,"#,##0.0"),(IF(AB49-AE49&gt;0,CONCATENATE(TEXT(AE49,"#,##0.0"),"~",TEXT(AB49,"#,##0.0")),TEXT(AB49,"#,##0.0")))))</f>
        <v>24.4</v>
      </c>
      <c r="P49" s="175" t="s">
        <v>88</v>
      </c>
      <c r="Q49" s="176" t="s">
        <v>87</v>
      </c>
      <c r="R49" s="175" t="s">
        <v>86</v>
      </c>
      <c r="S49" s="174"/>
      <c r="T49" s="173" t="str">
        <f>IF((LEFT(E49,1)="6"),"☆☆☆☆☆",IF((LEFT(E49,1)="5"),"☆☆☆☆",IF((LEFT(E49,1)="4"),"☆☆☆"," ")))</f>
        <v xml:space="preserve"> </v>
      </c>
      <c r="U49" s="172">
        <f>IFERROR(IF(K49&lt;M49,"",(ROUNDDOWN(K49/M49*100,0))),"")</f>
        <v>134</v>
      </c>
      <c r="V49" s="171">
        <f>IFERROR(IF(K49&lt;N49,"",(ROUNDDOWN(K49/N49*100,0))),"")</f>
        <v>106</v>
      </c>
      <c r="W49" s="171">
        <f>IF(AC49&lt;55,"",IF(AA49="",AC49,IF(AF49-AC49&gt;0,CONCATENATE(AC49,"~",AF49),AC49)))</f>
        <v>74</v>
      </c>
      <c r="X49" s="170" t="str">
        <f>IF(AC49&lt;55,"",AD49)</f>
        <v>★2.0</v>
      </c>
      <c r="Y49" s="169"/>
      <c r="Z49" s="168">
        <v>1700</v>
      </c>
      <c r="AA49" s="167"/>
      <c r="AB49" s="166">
        <f>IF(Z49="","",ROUNDUP(ROUND(IF(Z49&gt;=2759,9.5,IF(Z49&lt;2759,(-2.47/1000000*Z49*Z49)-(8.52/10000*Z49)+30.65)),1)*1.1,1))</f>
        <v>24.400000000000002</v>
      </c>
      <c r="AC49" s="165">
        <f>IF(K49="","",ROUNDDOWN(K49/AB49*100,0))</f>
        <v>74</v>
      </c>
      <c r="AD49" s="165" t="str">
        <f>IF(AC49="","",IF(AC49&gt;=125,"★7.5",IF(AC49&gt;=120,"★7.0",IF(AC49&gt;=115,"★6.5",IF(AC49&gt;=110,"★6.0",IF(AC49&gt;=105,"★5.5",IF(AC49&gt;=100,"★5.0",IF(AC49&gt;=95,"★4.5",IF(AC49&gt;=90,"★4.0",IF(AC49&gt;=85,"★3.5",IF(AC49&gt;=80,"★3.0",IF(AC49&gt;=75,"★2.5",IF(AC49&gt;=70,"★2.0",IF(AC49&gt;=65,"★1.5",IF(AC49&gt;=60,"★1.0",IF(AC49&gt;=55,"★0.5"," "))))))))))))))))</f>
        <v>★2.0</v>
      </c>
      <c r="AE49" s="166" t="str">
        <f>IF(AA49="","",ROUNDUP(ROUND(IF(AA49&gt;=2759,9.5,IF(AA49&lt;2759,(-2.47/1000000*AA49*AA49)-(8.52/10000*AA49)+30.65)),1)*1.1,1))</f>
        <v/>
      </c>
      <c r="AF49" s="165" t="str">
        <f>IF(AE49="","",IF(K49="","",ROUNDDOWN(K49/AE49*100,0)))</f>
        <v/>
      </c>
      <c r="AG49" s="165" t="str">
        <f>IF(AF49="","",IF(AF49&gt;=125,"★7.5",IF(AF49&gt;=120,"★7.0",IF(AF49&gt;=115,"★6.5",IF(AF49&gt;=110,"★6.0",IF(AF49&gt;=105,"★5.5",IF(AF49&gt;=100,"★5.0",IF(AF49&gt;=95,"★4.5",IF(AF49&gt;=90,"★4.0",IF(AF49&gt;=85,"★3.5",IF(AF49&gt;=80,"★3.0",IF(AF49&gt;=75,"★2.5",IF(AF49&gt;=70,"★2.0",IF(AF49&gt;=65,"★1.5",IF(AF49&gt;=60,"★1.0",IF(AF49&gt;=55,"★0.5"," "))))))))))))))))</f>
        <v/>
      </c>
    </row>
    <row r="50" spans="1:33">
      <c r="E50" s="160"/>
      <c r="J50" s="164"/>
      <c r="M50" s="163"/>
    </row>
    <row r="51" spans="1:33">
      <c r="B51" s="160" t="s">
        <v>85</v>
      </c>
      <c r="E51" s="160"/>
    </row>
    <row r="52" spans="1:33">
      <c r="B52" s="160" t="s">
        <v>84</v>
      </c>
      <c r="E52" s="160"/>
    </row>
    <row r="53" spans="1:33">
      <c r="B53" s="160" t="s">
        <v>83</v>
      </c>
      <c r="E53" s="160"/>
    </row>
    <row r="54" spans="1:33">
      <c r="B54" s="160" t="s">
        <v>82</v>
      </c>
      <c r="E54" s="160"/>
    </row>
    <row r="55" spans="1:33">
      <c r="B55" s="160" t="s">
        <v>81</v>
      </c>
      <c r="E55" s="160"/>
    </row>
    <row r="56" spans="1:33">
      <c r="B56" s="160" t="s">
        <v>80</v>
      </c>
      <c r="E56" s="160"/>
    </row>
    <row r="57" spans="1:33">
      <c r="B57" s="160" t="s">
        <v>79</v>
      </c>
      <c r="E57" s="160"/>
    </row>
    <row r="58" spans="1:33">
      <c r="B58" s="160" t="s">
        <v>78</v>
      </c>
      <c r="E58" s="160"/>
    </row>
    <row r="59" spans="1:33">
      <c r="B59" s="160" t="s">
        <v>77</v>
      </c>
      <c r="E59" s="160"/>
    </row>
    <row r="60" spans="1:33">
      <c r="C60" s="160" t="s">
        <v>76</v>
      </c>
      <c r="E60" s="160"/>
    </row>
    <row r="91" ht="33.6" customHeight="1"/>
    <row r="104" spans="5:5">
      <c r="E104" s="162"/>
    </row>
  </sheetData>
  <sheetProtection selectLockedCells="1"/>
  <mergeCells count="40">
    <mergeCell ref="W4:X4"/>
    <mergeCell ref="Z4:Z8"/>
    <mergeCell ref="AA4:AA8"/>
    <mergeCell ref="AB4:AB8"/>
    <mergeCell ref="AC4:AC8"/>
    <mergeCell ref="D6:D8"/>
    <mergeCell ref="E6:E8"/>
    <mergeCell ref="F6:F8"/>
    <mergeCell ref="G6:G8"/>
    <mergeCell ref="Q6:Q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5B7-1C90-4792-8338-ED242A7B9110}">
  <sheetPr>
    <tabColor indexed="13"/>
    <pageSetUpPr fitToPage="1"/>
  </sheetPr>
  <dimension ref="A1:AH72"/>
  <sheetViews>
    <sheetView tabSelected="1" view="pageBreakPreview" zoomScale="96" zoomScaleNormal="100" zoomScaleSheetLayoutView="96" workbookViewId="0">
      <selection activeCell="F31" sqref="F31"/>
    </sheetView>
  </sheetViews>
  <sheetFormatPr defaultColWidth="9" defaultRowHeight="11.25"/>
  <cols>
    <col min="1" max="1" width="15.875" style="2" customWidth="1"/>
    <col min="2" max="2" width="3.875" style="2" bestFit="1" customWidth="1"/>
    <col min="3" max="3" width="33.5" style="2" customWidth="1"/>
    <col min="4" max="4" width="13.875" style="2" bestFit="1" customWidth="1"/>
    <col min="5" max="5" width="16.25" style="443" customWidth="1"/>
    <col min="6" max="6" width="10.125" style="2" customWidth="1"/>
    <col min="7" max="7" width="7.75" style="2" bestFit="1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10.375" style="2" customWidth="1"/>
    <col min="16" max="16" width="14.375" style="2" bestFit="1" customWidth="1"/>
    <col min="17" max="17" width="13.5" style="2" customWidth="1"/>
    <col min="18" max="18" width="6" style="2" customWidth="1"/>
    <col min="19" max="19" width="17.25" style="2" customWidth="1"/>
    <col min="20" max="20" width="11" style="2" bestFit="1" customWidth="1"/>
    <col min="21" max="22" width="8.25" style="2" bestFit="1" customWidth="1"/>
    <col min="23" max="24" width="9" style="2"/>
    <col min="25" max="25" width="4.5" style="2" customWidth="1"/>
    <col min="26" max="16384" width="9" style="2"/>
  </cols>
  <sheetData>
    <row r="1" spans="1:34" ht="21.75" customHeight="1">
      <c r="A1" s="1"/>
      <c r="B1" s="1"/>
      <c r="R1" s="4"/>
    </row>
    <row r="2" spans="1:34" ht="15">
      <c r="A2" s="531"/>
      <c r="B2" s="531"/>
      <c r="C2" s="531"/>
      <c r="D2" s="531"/>
      <c r="E2" s="531"/>
      <c r="F2" s="536"/>
      <c r="G2" s="531"/>
      <c r="H2" s="531"/>
      <c r="I2" s="531"/>
      <c r="J2" s="532" t="s">
        <v>581</v>
      </c>
      <c r="K2" s="532"/>
      <c r="L2" s="532"/>
      <c r="M2" s="532"/>
      <c r="N2" s="532"/>
      <c r="O2" s="532"/>
      <c r="P2" s="532"/>
      <c r="Q2" s="532"/>
      <c r="R2" s="535"/>
      <c r="S2" s="535"/>
      <c r="T2" s="535"/>
      <c r="U2" s="535"/>
      <c r="V2" s="535"/>
      <c r="W2" s="531"/>
      <c r="X2" s="531"/>
    </row>
    <row r="3" spans="1:34" ht="23.25" customHeight="1">
      <c r="A3" s="534" t="s">
        <v>2</v>
      </c>
      <c r="B3" s="533"/>
      <c r="C3" s="531"/>
      <c r="D3" s="531"/>
      <c r="E3" s="531"/>
      <c r="F3" s="531"/>
      <c r="G3" s="531"/>
      <c r="H3" s="531"/>
      <c r="I3" s="531"/>
      <c r="J3" s="532"/>
      <c r="K3" s="531"/>
      <c r="L3" s="531"/>
      <c r="M3" s="531"/>
      <c r="N3" s="531"/>
      <c r="O3" s="531"/>
      <c r="P3" s="531"/>
      <c r="Q3" s="531"/>
      <c r="R3" s="530"/>
      <c r="S3" s="529" t="s">
        <v>580</v>
      </c>
      <c r="T3" s="529"/>
      <c r="U3" s="529"/>
      <c r="V3" s="529"/>
      <c r="W3" s="529"/>
      <c r="X3" s="529"/>
    </row>
    <row r="4" spans="1:34" ht="14.25" customHeight="1" thickBot="1">
      <c r="A4" s="499" t="s">
        <v>579</v>
      </c>
      <c r="B4" s="525" t="s">
        <v>578</v>
      </c>
      <c r="C4" s="528"/>
      <c r="D4" s="527"/>
      <c r="E4" s="526"/>
      <c r="F4" s="525" t="s">
        <v>577</v>
      </c>
      <c r="G4" s="524"/>
      <c r="H4" s="498" t="s">
        <v>576</v>
      </c>
      <c r="I4" s="498" t="s">
        <v>575</v>
      </c>
      <c r="J4" s="523" t="s">
        <v>574</v>
      </c>
      <c r="K4" s="522" t="s">
        <v>573</v>
      </c>
      <c r="L4" s="521"/>
      <c r="M4" s="521"/>
      <c r="N4" s="521"/>
      <c r="O4" s="520"/>
      <c r="P4" s="519"/>
      <c r="Q4" s="518"/>
      <c r="R4" s="517"/>
      <c r="S4" s="516"/>
      <c r="T4" s="515"/>
      <c r="U4" s="514" t="s">
        <v>14</v>
      </c>
      <c r="V4" s="501" t="s">
        <v>139</v>
      </c>
      <c r="W4" s="513" t="s">
        <v>16</v>
      </c>
      <c r="X4" s="512"/>
      <c r="Z4" s="478" t="s">
        <v>145</v>
      </c>
      <c r="AA4" s="320"/>
      <c r="AB4" s="320"/>
      <c r="AC4" s="478" t="s">
        <v>145</v>
      </c>
      <c r="AD4" s="57"/>
      <c r="AE4" s="57"/>
      <c r="AF4" s="57"/>
      <c r="AG4" s="57"/>
      <c r="AH4" s="57"/>
    </row>
    <row r="5" spans="1:34" ht="11.25" customHeight="1">
      <c r="A5" s="490"/>
      <c r="B5" s="496"/>
      <c r="C5" s="497"/>
      <c r="D5" s="511"/>
      <c r="E5" s="510"/>
      <c r="F5" s="487"/>
      <c r="G5" s="127"/>
      <c r="H5" s="490"/>
      <c r="I5" s="490"/>
      <c r="J5" s="496"/>
      <c r="K5" s="509" t="s">
        <v>572</v>
      </c>
      <c r="L5" s="508" t="s">
        <v>571</v>
      </c>
      <c r="M5" s="507" t="s">
        <v>570</v>
      </c>
      <c r="N5" s="125" t="s">
        <v>569</v>
      </c>
      <c r="O5" s="125" t="s">
        <v>516</v>
      </c>
      <c r="P5" s="506" t="s">
        <v>568</v>
      </c>
      <c r="Q5" s="505" t="s">
        <v>567</v>
      </c>
      <c r="R5" s="504"/>
      <c r="S5" s="503"/>
      <c r="T5" s="502" t="s">
        <v>566</v>
      </c>
      <c r="U5" s="491"/>
      <c r="V5" s="490"/>
      <c r="W5" s="501" t="s">
        <v>20</v>
      </c>
      <c r="X5" s="501" t="s">
        <v>21</v>
      </c>
      <c r="Z5" s="478"/>
      <c r="AA5" s="478" t="s">
        <v>19</v>
      </c>
      <c r="AB5" s="80" t="s">
        <v>20</v>
      </c>
      <c r="AC5" s="477"/>
      <c r="AD5" s="478" t="s">
        <v>19</v>
      </c>
      <c r="AE5" s="80" t="s">
        <v>20</v>
      </c>
      <c r="AF5" s="80" t="s">
        <v>21</v>
      </c>
      <c r="AG5" s="80" t="s">
        <v>22</v>
      </c>
      <c r="AH5" s="80" t="s">
        <v>565</v>
      </c>
    </row>
    <row r="6" spans="1:34">
      <c r="A6" s="490"/>
      <c r="B6" s="496"/>
      <c r="C6" s="497"/>
      <c r="D6" s="499" t="s">
        <v>564</v>
      </c>
      <c r="E6" s="500" t="s">
        <v>32</v>
      </c>
      <c r="F6" s="499" t="s">
        <v>564</v>
      </c>
      <c r="G6" s="498" t="s">
        <v>563</v>
      </c>
      <c r="H6" s="490"/>
      <c r="I6" s="490"/>
      <c r="J6" s="496"/>
      <c r="K6" s="494"/>
      <c r="L6" s="495"/>
      <c r="M6" s="494"/>
      <c r="N6" s="126"/>
      <c r="O6" s="126"/>
      <c r="P6" s="493" t="s">
        <v>562</v>
      </c>
      <c r="Q6" s="493" t="s">
        <v>561</v>
      </c>
      <c r="R6" s="493"/>
      <c r="S6" s="493"/>
      <c r="T6" s="492" t="s">
        <v>560</v>
      </c>
      <c r="U6" s="491"/>
      <c r="V6" s="490"/>
      <c r="W6" s="489"/>
      <c r="X6" s="489"/>
      <c r="Z6" s="478"/>
      <c r="AA6" s="477"/>
      <c r="AB6" s="81"/>
      <c r="AC6" s="477"/>
      <c r="AD6" s="477"/>
      <c r="AE6" s="81"/>
      <c r="AF6" s="81"/>
      <c r="AG6" s="81"/>
      <c r="AH6" s="81"/>
    </row>
    <row r="7" spans="1:34">
      <c r="A7" s="490"/>
      <c r="B7" s="496"/>
      <c r="C7" s="497"/>
      <c r="D7" s="490"/>
      <c r="E7" s="490"/>
      <c r="F7" s="490"/>
      <c r="G7" s="490"/>
      <c r="H7" s="490"/>
      <c r="I7" s="490"/>
      <c r="J7" s="496"/>
      <c r="K7" s="494"/>
      <c r="L7" s="495"/>
      <c r="M7" s="494"/>
      <c r="N7" s="126"/>
      <c r="O7" s="126"/>
      <c r="P7" s="493" t="s">
        <v>559</v>
      </c>
      <c r="Q7" s="493" t="s">
        <v>558</v>
      </c>
      <c r="R7" s="493" t="s">
        <v>557</v>
      </c>
      <c r="S7" s="493" t="s">
        <v>556</v>
      </c>
      <c r="T7" s="492" t="s">
        <v>555</v>
      </c>
      <c r="U7" s="491"/>
      <c r="V7" s="490"/>
      <c r="W7" s="489"/>
      <c r="X7" s="489"/>
      <c r="Z7" s="478"/>
      <c r="AA7" s="477"/>
      <c r="AB7" s="81"/>
      <c r="AC7" s="477"/>
      <c r="AD7" s="477"/>
      <c r="AE7" s="81"/>
      <c r="AF7" s="81"/>
      <c r="AG7" s="81"/>
      <c r="AH7" s="81"/>
    </row>
    <row r="8" spans="1:34">
      <c r="A8" s="480"/>
      <c r="B8" s="487"/>
      <c r="C8" s="488"/>
      <c r="D8" s="480"/>
      <c r="E8" s="480"/>
      <c r="F8" s="480"/>
      <c r="G8" s="480"/>
      <c r="H8" s="480"/>
      <c r="I8" s="480"/>
      <c r="J8" s="487"/>
      <c r="K8" s="485"/>
      <c r="L8" s="486"/>
      <c r="M8" s="485"/>
      <c r="N8" s="127"/>
      <c r="O8" s="127"/>
      <c r="P8" s="484" t="s">
        <v>554</v>
      </c>
      <c r="Q8" s="484" t="s">
        <v>553</v>
      </c>
      <c r="R8" s="484" t="s">
        <v>552</v>
      </c>
      <c r="S8" s="483"/>
      <c r="T8" s="482" t="s">
        <v>551</v>
      </c>
      <c r="U8" s="481"/>
      <c r="V8" s="480"/>
      <c r="W8" s="479"/>
      <c r="X8" s="479"/>
      <c r="Z8" s="478"/>
      <c r="AA8" s="477"/>
      <c r="AB8" s="82"/>
      <c r="AC8" s="477"/>
      <c r="AD8" s="477"/>
      <c r="AE8" s="82"/>
      <c r="AF8" s="82"/>
      <c r="AG8" s="82"/>
      <c r="AH8" s="82"/>
    </row>
    <row r="9" spans="1:34" ht="24" customHeight="1">
      <c r="A9" s="476" t="s">
        <v>550</v>
      </c>
      <c r="B9" s="474"/>
      <c r="C9" s="463" t="s">
        <v>549</v>
      </c>
      <c r="D9" s="454" t="s">
        <v>548</v>
      </c>
      <c r="E9" s="462" t="s">
        <v>535</v>
      </c>
      <c r="F9" s="455" t="s">
        <v>547</v>
      </c>
      <c r="G9" s="461">
        <v>1.968</v>
      </c>
      <c r="H9" s="456" t="s">
        <v>413</v>
      </c>
      <c r="I9" s="455" t="str">
        <f>IF(AC9-Z9&gt;0,CONCATENATE(TEXT(Z9,"#,##0"),"~",TEXT(AC9,"#,##0")),TEXT(Z9,"#,##0"))</f>
        <v>1,460~1,480</v>
      </c>
      <c r="J9" s="460">
        <v>5</v>
      </c>
      <c r="K9" s="458">
        <v>20</v>
      </c>
      <c r="L9" s="459">
        <f>IF(K9&gt;0,1/K9*37.7*68.6,"")</f>
        <v>129.31100000000001</v>
      </c>
      <c r="M9" s="458">
        <v>15.8</v>
      </c>
      <c r="N9" s="457">
        <v>19.399999999999999</v>
      </c>
      <c r="O9" s="55" t="str">
        <f>CONCATENATE(AD9,"~",AA9)</f>
        <v>26.4~26.6</v>
      </c>
      <c r="P9" s="456" t="s">
        <v>532</v>
      </c>
      <c r="Q9" s="456" t="s">
        <v>531</v>
      </c>
      <c r="R9" s="455" t="s">
        <v>86</v>
      </c>
      <c r="S9" s="454"/>
      <c r="T9" s="453"/>
      <c r="U9" s="452">
        <f>IF(K9&lt;&gt;0, IF(K9&gt;=M9,ROUNDDOWN(K9/M9*100,0),""),"")</f>
        <v>126</v>
      </c>
      <c r="V9" s="451">
        <f>IF(K9&lt;&gt;0, IF(K9&gt;=N9,ROUNDDOWN(K9/N9*100,0),""),"")</f>
        <v>103</v>
      </c>
      <c r="W9" s="470" t="str">
        <f>CONCATENATE(AB9,"~",AE9)</f>
        <v>75~75</v>
      </c>
      <c r="X9" s="449" t="str">
        <f>IF(AB9&lt;55,"",CONCATENATE("★",AF9))</f>
        <v>★2.5</v>
      </c>
      <c r="Z9" s="54">
        <v>1460</v>
      </c>
      <c r="AA9" s="475">
        <f>ROUND((-0.00000247*(Z9)*(Z9)-0.000852*Z9+30.65)*1.1,1)</f>
        <v>26.6</v>
      </c>
      <c r="AB9" s="56">
        <f>ROUNDDOWN(K9/AA9*100,0)</f>
        <v>75</v>
      </c>
      <c r="AC9" s="54">
        <v>1480</v>
      </c>
      <c r="AD9" s="475">
        <f>ROUND((-0.00000247*(AC9)*(AC9)-0.000852*AC9+30.65)*1.1,1)</f>
        <v>26.4</v>
      </c>
      <c r="AE9" s="56">
        <f>ROUNDDOWN(K9/AD9*100,0)</f>
        <v>75</v>
      </c>
      <c r="AF9" s="56">
        <f>IF(AB9&lt;120,(CEILING(AB9+1,5)-55)/10,7)</f>
        <v>2.5</v>
      </c>
      <c r="AG9" s="56">
        <f>IF(AE9&lt;120,(CEILING(AE9+1,5)-55)/10,7)</f>
        <v>2.5</v>
      </c>
      <c r="AH9" s="56">
        <f>AG9-AF9</f>
        <v>0</v>
      </c>
    </row>
    <row r="10" spans="1:34" s="5" customFormat="1" ht="24" customHeight="1">
      <c r="A10" s="471"/>
      <c r="B10" s="474"/>
      <c r="C10" s="463" t="s">
        <v>546</v>
      </c>
      <c r="D10" s="454" t="s">
        <v>545</v>
      </c>
      <c r="E10" s="462" t="s">
        <v>535</v>
      </c>
      <c r="F10" s="455" t="s">
        <v>544</v>
      </c>
      <c r="G10" s="461">
        <v>1.968</v>
      </c>
      <c r="H10" s="456" t="s">
        <v>413</v>
      </c>
      <c r="I10" s="455" t="str">
        <f>IF(AC10-Z10&gt;0,CONCATENATE(TEXT(Z10,"#,##0"),"~",TEXT(AC10,"#,##0")),TEXT(Z10,"#,##0"))</f>
        <v>1,460~1,480</v>
      </c>
      <c r="J10" s="460">
        <v>5</v>
      </c>
      <c r="K10" s="458">
        <v>20.100000000000001</v>
      </c>
      <c r="L10" s="459">
        <f>IF(K10&gt;0,1/K10*37.7*68.6,"")</f>
        <v>128.66766169154229</v>
      </c>
      <c r="M10" s="458">
        <v>15.8</v>
      </c>
      <c r="N10" s="457">
        <v>19.399999999999999</v>
      </c>
      <c r="O10" s="55" t="str">
        <f>CONCATENATE(AD10,"~",AA10)</f>
        <v>26.4~26.6</v>
      </c>
      <c r="P10" s="456" t="s">
        <v>532</v>
      </c>
      <c r="Q10" s="456" t="s">
        <v>531</v>
      </c>
      <c r="R10" s="455" t="s">
        <v>86</v>
      </c>
      <c r="S10" s="454"/>
      <c r="T10" s="453"/>
      <c r="U10" s="452">
        <f>IF(K10&lt;&gt;0, IF(K10&gt;=M10,ROUNDDOWN(K10/M10*100,0),""),"")</f>
        <v>127</v>
      </c>
      <c r="V10" s="451">
        <f>IF(K10&lt;&gt;0, IF(K10&gt;=N10,ROUNDDOWN(K10/N10*100,0),""),"")</f>
        <v>103</v>
      </c>
      <c r="W10" s="450" t="str">
        <f>CONCATENATE(AB10,"~",AE10)</f>
        <v>75~76</v>
      </c>
      <c r="X10" s="449" t="str">
        <f>IF(AB10&lt;55,"",CONCATENATE("★",AF10))</f>
        <v>★2.5</v>
      </c>
      <c r="Z10" s="473">
        <v>1460</v>
      </c>
      <c r="AA10" s="472">
        <f>ROUND((-0.00000247*(Z10)*(Z10)-0.000852*Z10+30.65)*1.1,1)</f>
        <v>26.6</v>
      </c>
      <c r="AB10" s="446">
        <f>ROUNDDOWN(K10/AA10*100,0)</f>
        <v>75</v>
      </c>
      <c r="AC10" s="473">
        <v>1480</v>
      </c>
      <c r="AD10" s="472">
        <f>ROUND((-0.00000247*(AC10)*(AC10)-0.000852*AC10+30.65)*1.1,1)</f>
        <v>26.4</v>
      </c>
      <c r="AE10" s="446">
        <f>ROUNDDOWN(K10/AD10*100,0)</f>
        <v>76</v>
      </c>
      <c r="AF10" s="446">
        <f>IF(AB10&lt;120,(CEILING(AB10+1,5)-55)/10,7)</f>
        <v>2.5</v>
      </c>
      <c r="AG10" s="446">
        <f>IF(AE10&lt;120,(CEILING(AE10+1,5)-55)/10,7)</f>
        <v>2.5</v>
      </c>
      <c r="AH10" s="446">
        <f>AG10-AF10</f>
        <v>0</v>
      </c>
    </row>
    <row r="11" spans="1:34" ht="24" customHeight="1">
      <c r="A11" s="471"/>
      <c r="B11" s="469"/>
      <c r="C11" s="463" t="s">
        <v>543</v>
      </c>
      <c r="D11" s="454" t="s">
        <v>542</v>
      </c>
      <c r="E11" s="462" t="s">
        <v>535</v>
      </c>
      <c r="F11" s="455" t="s">
        <v>541</v>
      </c>
      <c r="G11" s="461">
        <v>1.968</v>
      </c>
      <c r="H11" s="456" t="s">
        <v>413</v>
      </c>
      <c r="I11" s="455" t="str">
        <f>IF(AC11-Z11&gt;0,CONCATENATE(TEXT(Z11,"#,##0"),"~",TEXT(AC11,"#,##0")),TEXT(Z11,"#,##0"))</f>
        <v>1,670~1,700</v>
      </c>
      <c r="J11" s="460">
        <v>7</v>
      </c>
      <c r="K11" s="458">
        <v>16.3</v>
      </c>
      <c r="L11" s="459">
        <f>IF(K11&gt;0,1/K11*37.7*68.6,"")</f>
        <v>158.66380368098157</v>
      </c>
      <c r="M11" s="458">
        <v>13.4</v>
      </c>
      <c r="N11" s="457">
        <v>16.899999999999999</v>
      </c>
      <c r="O11" s="55" t="str">
        <f>CONCATENATE(AD11,"~",AA11)</f>
        <v>24.3~24.6</v>
      </c>
      <c r="P11" s="456" t="s">
        <v>532</v>
      </c>
      <c r="Q11" s="456" t="s">
        <v>531</v>
      </c>
      <c r="R11" s="455" t="s">
        <v>86</v>
      </c>
      <c r="S11" s="454"/>
      <c r="T11" s="453"/>
      <c r="U11" s="452">
        <f>IF(K11&lt;&gt;0, IF(K11&gt;=M11,ROUNDDOWN(K11/M11*100,0),""),"")</f>
        <v>121</v>
      </c>
      <c r="V11" s="451" t="str">
        <f>IF(K11&lt;&gt;0, IF(K11&gt;=N11,ROUNDDOWN(K11/N11*100,0),""),"")</f>
        <v/>
      </c>
      <c r="W11" s="450" t="str">
        <f>CONCATENATE(AB11,"~",AE11)</f>
        <v>66~67</v>
      </c>
      <c r="X11" s="449" t="str">
        <f>IF(AB11&lt;55,"",CONCATENATE("★",AF11))</f>
        <v>★1.5</v>
      </c>
      <c r="Z11" s="54">
        <v>1670</v>
      </c>
      <c r="AA11" s="55">
        <f>ROUND((-0.00000247*(Z11)*(Z11)-0.000852*Z11+30.65)*1.1,1)</f>
        <v>24.6</v>
      </c>
      <c r="AB11" s="56">
        <f>ROUNDDOWN(K11/AA11*100,0)</f>
        <v>66</v>
      </c>
      <c r="AC11" s="54">
        <v>1700</v>
      </c>
      <c r="AD11" s="55">
        <f>ROUND((-0.00000247*(AC11)*(AC11)-0.000852*AC11+30.65)*1.1,1)</f>
        <v>24.3</v>
      </c>
      <c r="AE11" s="56">
        <f>ROUNDDOWN(K11/AD11*100,0)</f>
        <v>67</v>
      </c>
      <c r="AF11" s="56">
        <f>IF(AB11&lt;120,(CEILING(AB11+1,5)-55)/10,7)</f>
        <v>1.5</v>
      </c>
      <c r="AG11" s="56">
        <f>IF(AE11&lt;120,(CEILING(AE11+1,5)-55)/10,7)</f>
        <v>1.5</v>
      </c>
      <c r="AH11" s="56">
        <f>AG11-AF11</f>
        <v>0</v>
      </c>
    </row>
    <row r="12" spans="1:34" ht="24" customHeight="1">
      <c r="A12" s="471"/>
      <c r="B12" s="469"/>
      <c r="C12" s="463" t="s">
        <v>540</v>
      </c>
      <c r="D12" s="454" t="s">
        <v>539</v>
      </c>
      <c r="E12" s="462" t="s">
        <v>535</v>
      </c>
      <c r="F12" s="455" t="s">
        <v>538</v>
      </c>
      <c r="G12" s="461">
        <v>1.968</v>
      </c>
      <c r="H12" s="456" t="s">
        <v>413</v>
      </c>
      <c r="I12" s="455" t="str">
        <f>IF(AC12-Z12&gt;0,CONCATENATE(TEXT(Z12,"#,##0"),"~",TEXT(AC12,"#,##0")),TEXT(Z12,"#,##0"))</f>
        <v>1,430~1,460</v>
      </c>
      <c r="J12" s="460">
        <v>5</v>
      </c>
      <c r="K12" s="458">
        <v>18.600000000000001</v>
      </c>
      <c r="L12" s="459">
        <f>IF(K12&gt;0,1/K12*37.7*68.6,"")</f>
        <v>139.04408602150536</v>
      </c>
      <c r="M12" s="458">
        <v>15.8</v>
      </c>
      <c r="N12" s="457">
        <v>19.399999999999999</v>
      </c>
      <c r="O12" s="55" t="str">
        <f>CONCATENATE(AD12,"~",AA12)</f>
        <v>26.6~26.8</v>
      </c>
      <c r="P12" s="456" t="s">
        <v>532</v>
      </c>
      <c r="Q12" s="456" t="s">
        <v>531</v>
      </c>
      <c r="R12" s="455" t="s">
        <v>86</v>
      </c>
      <c r="S12" s="454"/>
      <c r="T12" s="453"/>
      <c r="U12" s="452">
        <f>IF(K12&lt;&gt;0, IF(K12&gt;=M12,ROUNDDOWN(K12/M12*100,0),""),"")</f>
        <v>117</v>
      </c>
      <c r="V12" s="451" t="str">
        <f>IF(K12&lt;&gt;0, IF(K12&gt;=N12,ROUNDDOWN(K12/N12*100,0),""),"")</f>
        <v/>
      </c>
      <c r="W12" s="470">
        <v>69</v>
      </c>
      <c r="X12" s="449" t="str">
        <f>IF(AB12&lt;55,"",CONCATENATE("★",AF12))</f>
        <v>★1.5</v>
      </c>
      <c r="Z12" s="54">
        <v>1430</v>
      </c>
      <c r="AA12" s="55">
        <f>ROUND((-0.00000247*(Z12)*(Z12)-0.000852*Z12+30.65)*1.1,1)</f>
        <v>26.8</v>
      </c>
      <c r="AB12" s="56">
        <f>ROUNDDOWN(K12/AA12*100,0)</f>
        <v>69</v>
      </c>
      <c r="AC12" s="54">
        <v>1460</v>
      </c>
      <c r="AD12" s="55">
        <f>ROUND((-0.00000247*(AC12)*(AC12)-0.000852*AC12+30.65)*1.1,1)</f>
        <v>26.6</v>
      </c>
      <c r="AE12" s="56">
        <f>ROUNDDOWN(K12/AD12*100,0)</f>
        <v>69</v>
      </c>
      <c r="AF12" s="56">
        <f>IF(AB12&lt;120,(CEILING(AB12+1,5)-55)/10,7)</f>
        <v>1.5</v>
      </c>
      <c r="AG12" s="56">
        <f>IF(AE12&lt;120,(CEILING(AE12+1,5)-55)/10,7)</f>
        <v>1.5</v>
      </c>
      <c r="AH12" s="56">
        <f>AG12-AF12</f>
        <v>0</v>
      </c>
    </row>
    <row r="13" spans="1:34" ht="24" customHeight="1">
      <c r="A13" s="465"/>
      <c r="B13" s="469"/>
      <c r="C13" s="463" t="s">
        <v>537</v>
      </c>
      <c r="D13" s="454" t="s">
        <v>536</v>
      </c>
      <c r="E13" s="462" t="s">
        <v>535</v>
      </c>
      <c r="F13" s="455" t="s">
        <v>534</v>
      </c>
      <c r="G13" s="461">
        <v>1.968</v>
      </c>
      <c r="H13" s="456" t="s">
        <v>533</v>
      </c>
      <c r="I13" s="455" t="str">
        <f>IF(AC13-Z13&gt;0,CONCATENATE(TEXT(Z13,"#,##0"),"~",TEXT(AC13,"#,##0")),TEXT(Z13,"#,##0"))</f>
        <v>1,900~1,930</v>
      </c>
      <c r="J13" s="460">
        <v>7</v>
      </c>
      <c r="K13" s="458">
        <v>14</v>
      </c>
      <c r="L13" s="459">
        <f>IF(K13&gt;0,1/K13*37.7*68.6,"")</f>
        <v>184.73</v>
      </c>
      <c r="M13" s="458">
        <v>11.2</v>
      </c>
      <c r="N13" s="457">
        <v>14.9</v>
      </c>
      <c r="O13" s="55" t="str">
        <f>CONCATENATE(AD13,"~",AA13)</f>
        <v>21.8~22.1</v>
      </c>
      <c r="P13" s="456" t="s">
        <v>532</v>
      </c>
      <c r="Q13" s="456" t="s">
        <v>531</v>
      </c>
      <c r="R13" s="455" t="s">
        <v>86</v>
      </c>
      <c r="S13" s="454"/>
      <c r="T13" s="453"/>
      <c r="U13" s="452">
        <f>IF(K13&lt;&gt;0, IF(K13&gt;=M13,ROUNDDOWN(K13/M13*100,0),""),"")</f>
        <v>125</v>
      </c>
      <c r="V13" s="451" t="str">
        <f>IF(K13&lt;&gt;0, IF(K13&gt;=N13,ROUNDDOWN(K13/N13*100,0),""),"")</f>
        <v/>
      </c>
      <c r="W13" s="450" t="str">
        <f>CONCATENATE(AB13,"~",AE13)</f>
        <v>63~64</v>
      </c>
      <c r="X13" s="449" t="str">
        <f>IF(AB13&lt;55,"",CONCATENATE("★",AF13))</f>
        <v>★1</v>
      </c>
      <c r="Z13" s="54">
        <v>1900</v>
      </c>
      <c r="AA13" s="55">
        <f>ROUND((-0.00000247*(Z13)*(Z13)-0.000852*Z13+30.65)*1.1,1)</f>
        <v>22.1</v>
      </c>
      <c r="AB13" s="56">
        <f>ROUNDDOWN(K13/AA13*100,0)</f>
        <v>63</v>
      </c>
      <c r="AC13" s="54">
        <v>1930</v>
      </c>
      <c r="AD13" s="55">
        <f>ROUND((-0.00000247*(AC13)*(AC13)-0.000852*AC13+30.65)*1.1,1)</f>
        <v>21.8</v>
      </c>
      <c r="AE13" s="56">
        <f>ROUNDDOWN(K13/AD13*100,0)</f>
        <v>64</v>
      </c>
      <c r="AF13" s="56">
        <f>IF(AB13&lt;120,(CEILING(AB13+1,5)-55)/10,7)</f>
        <v>1</v>
      </c>
      <c r="AG13" s="56">
        <f>IF(AE13&lt;120,(CEILING(AE13+1,5)-55)/10,7)</f>
        <v>1</v>
      </c>
      <c r="AH13" s="56">
        <f>AG13-AF13</f>
        <v>0</v>
      </c>
    </row>
    <row r="14" spans="1:34" s="5" customFormat="1" ht="24" customHeight="1">
      <c r="A14" s="465"/>
      <c r="B14" s="464"/>
      <c r="C14" s="468" t="s">
        <v>530</v>
      </c>
      <c r="D14" s="454" t="s">
        <v>525</v>
      </c>
      <c r="E14" s="462" t="s">
        <v>529</v>
      </c>
      <c r="F14" s="455" t="s">
        <v>523</v>
      </c>
      <c r="G14" s="461">
        <v>1.968</v>
      </c>
      <c r="H14" s="456" t="s">
        <v>378</v>
      </c>
      <c r="I14" s="455" t="str">
        <f>IF(AC14-Z14&gt;0,CONCATENATE(TEXT(Z14,"#,##0"),"~",TEXT(AC14,"#,##0")),TEXT(Z14,"#,##0"))</f>
        <v>1,560~1,580</v>
      </c>
      <c r="J14" s="460">
        <v>5</v>
      </c>
      <c r="K14" s="467">
        <v>16.399999999999999</v>
      </c>
      <c r="L14" s="459">
        <f>IF(K14&gt;0,1/K14*37.7*68.6,"")</f>
        <v>157.69634146341465</v>
      </c>
      <c r="M14" s="467">
        <v>14.5</v>
      </c>
      <c r="N14" s="466">
        <v>18.2</v>
      </c>
      <c r="O14" s="55" t="str">
        <f>CONCATENATE(AD14,"~",AA14)</f>
        <v>25.5~25.6</v>
      </c>
      <c r="P14" s="456" t="s">
        <v>522</v>
      </c>
      <c r="Q14" s="456" t="s">
        <v>176</v>
      </c>
      <c r="R14" s="455" t="s">
        <v>365</v>
      </c>
      <c r="S14" s="454"/>
      <c r="T14" s="453"/>
      <c r="U14" s="452">
        <f>IF(K14&lt;&gt;0, IF(K14&gt;=M14,ROUNDDOWN(K14/M14*100,0),""),"")</f>
        <v>113</v>
      </c>
      <c r="V14" s="451" t="str">
        <f>IF(K14&lt;&gt;0, IF(K14&gt;=N14,ROUNDDOWN(K14/N14*100,0),""),"")</f>
        <v/>
      </c>
      <c r="W14" s="450" t="str">
        <f>CONCATENATE(AB14,"~",AE14)</f>
        <v>64~64</v>
      </c>
      <c r="X14" s="449" t="str">
        <f>IF(AB14&lt;55,"",CONCATENATE("★",AF14))</f>
        <v>★1</v>
      </c>
      <c r="Z14" s="448">
        <v>1560</v>
      </c>
      <c r="AA14" s="447">
        <f>ROUND((-0.00000247*(Z14)*(Z14)-0.000852*Z14+30.65)*1.1,1)</f>
        <v>25.6</v>
      </c>
      <c r="AB14" s="446">
        <f>ROUNDDOWN(K14/AA14*100,0)</f>
        <v>64</v>
      </c>
      <c r="AC14" s="448">
        <v>1580</v>
      </c>
      <c r="AD14" s="447">
        <f>ROUND((-0.00000247*(AC14)*(AC14)-0.000852*AC14+30.65)*1.1,1)</f>
        <v>25.5</v>
      </c>
      <c r="AE14" s="446">
        <f>ROUNDDOWN(K14/AD14*100,0)</f>
        <v>64</v>
      </c>
      <c r="AF14" s="446">
        <f>IF(AB14&lt;120,(CEILING(AB14+1,5)-55)/10,7)</f>
        <v>1</v>
      </c>
      <c r="AG14" s="446">
        <f>IF(AE14&lt;120,(CEILING(AE14+1,5)-55)/10,7)</f>
        <v>1</v>
      </c>
      <c r="AH14" s="446">
        <f>AG14-AF14</f>
        <v>0</v>
      </c>
    </row>
    <row r="15" spans="1:34" s="5" customFormat="1" ht="24" customHeight="1">
      <c r="A15" s="465"/>
      <c r="B15" s="464"/>
      <c r="C15" s="468" t="s">
        <v>528</v>
      </c>
      <c r="D15" s="454" t="s">
        <v>525</v>
      </c>
      <c r="E15" s="462" t="s">
        <v>527</v>
      </c>
      <c r="F15" s="455" t="s">
        <v>523</v>
      </c>
      <c r="G15" s="461">
        <v>1.968</v>
      </c>
      <c r="H15" s="456" t="s">
        <v>378</v>
      </c>
      <c r="I15" s="455" t="str">
        <f>IF(AC15-Z15&gt;0,CONCATENATE(TEXT(Z15,"#,##0"),"~",TEXT(AC15,"#,##0")),TEXT(Z15,"#,##0"))</f>
        <v>1,610~1,630</v>
      </c>
      <c r="J15" s="460">
        <v>5</v>
      </c>
      <c r="K15" s="467">
        <v>16.399999999999999</v>
      </c>
      <c r="L15" s="459">
        <f>IF(K15&gt;0,1/K15*37.7*68.6,"")</f>
        <v>157.69634146341465</v>
      </c>
      <c r="M15" s="467">
        <v>14.5</v>
      </c>
      <c r="N15" s="466">
        <v>18.2</v>
      </c>
      <c r="O15" s="55" t="str">
        <f>CONCATENATE(AD15,"~",AA15)</f>
        <v>25~25.2</v>
      </c>
      <c r="P15" s="456" t="s">
        <v>522</v>
      </c>
      <c r="Q15" s="456" t="s">
        <v>176</v>
      </c>
      <c r="R15" s="455" t="s">
        <v>365</v>
      </c>
      <c r="S15" s="454"/>
      <c r="T15" s="453"/>
      <c r="U15" s="452">
        <f>IF(K15&lt;&gt;0, IF(K15&gt;=M15,ROUNDDOWN(K15/M15*100,0),""),"")</f>
        <v>113</v>
      </c>
      <c r="V15" s="451" t="str">
        <f>IF(K15&lt;&gt;0, IF(K15&gt;=N15,ROUNDDOWN(K15/N15*100,0),""),"")</f>
        <v/>
      </c>
      <c r="W15" s="450" t="str">
        <f>CONCATENATE(AB15,"~",AE15)</f>
        <v>65~65</v>
      </c>
      <c r="X15" s="449" t="str">
        <f>IF(AB15&lt;55,"",CONCATENATE("★",AF15))</f>
        <v>★1.5</v>
      </c>
      <c r="Z15" s="448">
        <v>1610</v>
      </c>
      <c r="AA15" s="447">
        <f>ROUND((-0.00000247*(Z15)*(Z15)-0.000852*Z15+30.65)*1.1,1)</f>
        <v>25.2</v>
      </c>
      <c r="AB15" s="446">
        <f>ROUNDDOWN(K15/AA15*100,0)</f>
        <v>65</v>
      </c>
      <c r="AC15" s="448">
        <v>1630</v>
      </c>
      <c r="AD15" s="447">
        <f>ROUND((-0.00000247*(AC15)*(AC15)-0.000852*AC15+30.65)*1.1,1)</f>
        <v>25</v>
      </c>
      <c r="AE15" s="446">
        <f>ROUNDDOWN(K15/AD15*100,0)</f>
        <v>65</v>
      </c>
      <c r="AF15" s="446">
        <f>IF(AB15&lt;120,(CEILING(AB15+1,5)-55)/10,7)</f>
        <v>1.5</v>
      </c>
      <c r="AG15" s="446">
        <f>IF(AE15&lt;120,(CEILING(AE15+1,5)-55)/10,7)</f>
        <v>1.5</v>
      </c>
      <c r="AH15" s="446">
        <f>AG15-AF15</f>
        <v>0</v>
      </c>
    </row>
    <row r="16" spans="1:34" s="5" customFormat="1" ht="24" customHeight="1">
      <c r="A16" s="465"/>
      <c r="B16" s="464"/>
      <c r="C16" s="463" t="s">
        <v>526</v>
      </c>
      <c r="D16" s="454" t="s">
        <v>525</v>
      </c>
      <c r="E16" s="462" t="s">
        <v>524</v>
      </c>
      <c r="F16" s="455" t="s">
        <v>523</v>
      </c>
      <c r="G16" s="461">
        <v>1.968</v>
      </c>
      <c r="H16" s="456" t="s">
        <v>378</v>
      </c>
      <c r="I16" s="455" t="str">
        <f>IF(AC16-Z16&gt;0,CONCATENATE(TEXT(Z16,"#,##0"),"~",TEXT(AC16,"#,##0")),TEXT(Z16,"#,##0"))</f>
        <v>1,740~1,760</v>
      </c>
      <c r="J16" s="460">
        <v>5</v>
      </c>
      <c r="K16" s="458">
        <v>15</v>
      </c>
      <c r="L16" s="459">
        <f>IF(K16&gt;0,1/K16*37.7*68.6,"")</f>
        <v>172.41466666666668</v>
      </c>
      <c r="M16" s="458">
        <v>13.4</v>
      </c>
      <c r="N16" s="457">
        <v>16.899999999999999</v>
      </c>
      <c r="O16" s="55" t="str">
        <f>CONCATENATE(AD16,"~",AA16)</f>
        <v>23.6~23.9</v>
      </c>
      <c r="P16" s="456" t="s">
        <v>522</v>
      </c>
      <c r="Q16" s="456" t="s">
        <v>176</v>
      </c>
      <c r="R16" s="455" t="s">
        <v>58</v>
      </c>
      <c r="S16" s="454"/>
      <c r="T16" s="453"/>
      <c r="U16" s="452">
        <f>IF(K16&lt;&gt;0, IF(K16&gt;=M16,ROUNDDOWN(K16/M16*100,0),""),"")</f>
        <v>111</v>
      </c>
      <c r="V16" s="451" t="str">
        <f>IF(K16&lt;&gt;0, IF(K16&gt;=N16,ROUNDDOWN(K16/N16*100,0),""),"")</f>
        <v/>
      </c>
      <c r="W16" s="450" t="str">
        <f>CONCATENATE(AB16,"~",AE16)</f>
        <v>62~63</v>
      </c>
      <c r="X16" s="449" t="str">
        <f>IF(AB16&lt;55,"",CONCATENATE("★",AF16))</f>
        <v>★1</v>
      </c>
      <c r="Z16" s="448">
        <v>1740</v>
      </c>
      <c r="AA16" s="447">
        <f>ROUND((-0.00000247*(Z16)*(Z16)-0.000852*Z16+30.65)*1.1,1)</f>
        <v>23.9</v>
      </c>
      <c r="AB16" s="446">
        <f>ROUNDDOWN(K16/AA16*100,0)</f>
        <v>62</v>
      </c>
      <c r="AC16" s="448">
        <v>1760</v>
      </c>
      <c r="AD16" s="447">
        <f>ROUND((-0.00000247*(AC16)*(AC16)-0.000852*AC16+30.65)*1.1,1)</f>
        <v>23.6</v>
      </c>
      <c r="AE16" s="446">
        <f>ROUNDDOWN(K16/AD16*100,0)</f>
        <v>63</v>
      </c>
      <c r="AF16" s="446">
        <f>IF(AB16&lt;120,(CEILING(AB16+1,5)-55)/10,7)</f>
        <v>1</v>
      </c>
      <c r="AG16" s="446">
        <f>IF(AE16&lt;120,(CEILING(AE16+1,5)-55)/10,7)</f>
        <v>1</v>
      </c>
      <c r="AH16" s="446">
        <f>AG16-AF16</f>
        <v>0</v>
      </c>
    </row>
    <row r="17" spans="1:24" ht="24" customHeight="1">
      <c r="A17" s="33"/>
      <c r="B17" s="26"/>
      <c r="C17" s="34"/>
      <c r="D17" s="33"/>
      <c r="E17" s="33"/>
      <c r="F17" s="33"/>
      <c r="G17" s="33"/>
      <c r="H17" s="33"/>
      <c r="I17" s="33"/>
      <c r="J17" s="34"/>
      <c r="K17" s="35"/>
      <c r="L17" s="36"/>
      <c r="M17" s="35"/>
      <c r="N17" s="27"/>
      <c r="O17" s="27"/>
      <c r="P17" s="37"/>
      <c r="Q17" s="37"/>
      <c r="R17" s="37"/>
      <c r="S17" s="38"/>
      <c r="T17" s="29"/>
      <c r="U17" s="339"/>
      <c r="V17" s="33"/>
      <c r="W17" s="56"/>
      <c r="X17" s="56"/>
    </row>
    <row r="18" spans="1:24">
      <c r="C18" s="445" t="s">
        <v>521</v>
      </c>
      <c r="E18" s="2"/>
      <c r="J18" s="77"/>
    </row>
    <row r="19" spans="1:24">
      <c r="E19" s="2"/>
    </row>
    <row r="20" spans="1:24">
      <c r="E20" s="2"/>
    </row>
    <row r="21" spans="1:24">
      <c r="E21" s="2"/>
    </row>
    <row r="22" spans="1:24">
      <c r="E22" s="2"/>
    </row>
    <row r="23" spans="1:24">
      <c r="E23" s="2"/>
    </row>
    <row r="24" spans="1:24">
      <c r="E24" s="2"/>
    </row>
    <row r="25" spans="1:24">
      <c r="E25" s="2"/>
    </row>
    <row r="26" spans="1:24">
      <c r="E26" s="2"/>
    </row>
    <row r="27" spans="1:24">
      <c r="E27" s="2"/>
    </row>
    <row r="28" spans="1:24">
      <c r="C28" s="445"/>
      <c r="E28" s="2"/>
    </row>
    <row r="59" ht="33.6" customHeight="1"/>
    <row r="72" spans="5:5">
      <c r="E72" s="444"/>
    </row>
  </sheetData>
  <sheetProtection selectLockedCells="1"/>
  <autoFilter ref="A8:Z8" xr:uid="{00000000-0009-0000-0000-000000000000}">
    <filterColumn colId="1" showButton="0"/>
  </autoFilter>
  <mergeCells count="36">
    <mergeCell ref="H4:H8"/>
    <mergeCell ref="I4:I8"/>
    <mergeCell ref="J4:J8"/>
    <mergeCell ref="K4:O4"/>
    <mergeCell ref="Q4:S4"/>
    <mergeCell ref="K5:K8"/>
    <mergeCell ref="R2:V2"/>
    <mergeCell ref="S3:X3"/>
    <mergeCell ref="U4:U8"/>
    <mergeCell ref="V4:V8"/>
    <mergeCell ref="W4:X4"/>
    <mergeCell ref="A4:A8"/>
    <mergeCell ref="B4:C8"/>
    <mergeCell ref="D4:D5"/>
    <mergeCell ref="E4:E5"/>
    <mergeCell ref="F4:G5"/>
    <mergeCell ref="N5:N8"/>
    <mergeCell ref="O5:O8"/>
    <mergeCell ref="AE5:AE8"/>
    <mergeCell ref="Q5:S5"/>
    <mergeCell ref="W5:W8"/>
    <mergeCell ref="X5:X8"/>
    <mergeCell ref="AC4:AC8"/>
    <mergeCell ref="AA5:AA8"/>
    <mergeCell ref="AB5:AB8"/>
    <mergeCell ref="AD5:AD8"/>
    <mergeCell ref="AF5:AF8"/>
    <mergeCell ref="AG5:AG8"/>
    <mergeCell ref="AH5:AH8"/>
    <mergeCell ref="D6:D8"/>
    <mergeCell ref="E6:E8"/>
    <mergeCell ref="F6:F8"/>
    <mergeCell ref="G6:G8"/>
    <mergeCell ref="Z4:Z8"/>
    <mergeCell ref="L5:L8"/>
    <mergeCell ref="M5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rstPageNumber="0" fitToHeight="0" orientation="landscape" r:id="rId1"/>
  <headerFooter alignWithMargins="0">
    <oddHeader>&amp;R様式1-2&amp;L&amp;"Arial"&amp;8&amp;K000000INTERNAL&amp;1#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ACE7E26-C187-4A9C-8A89-61CDC3F1C0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 AH15:AH16 AH11:AH13</xm:sqref>
        </x14:conditionalFormatting>
        <x14:conditionalFormatting xmlns:xm="http://schemas.microsoft.com/office/excel/2006/main">
          <x14:cfRule type="iconSet" priority="2" id="{AB2CA8CD-3CB7-48FB-861D-5A85A7DDF1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1" id="{D1906DBC-53F5-49E9-8E38-C7AE63302B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4076-5DE1-41DE-B1BA-8CBBF5FAE02D}">
  <sheetPr>
    <tabColor indexed="13"/>
    <pageSetUpPr fitToPage="1"/>
  </sheetPr>
  <dimension ref="A1:AH86"/>
  <sheetViews>
    <sheetView view="pageBreakPreview" topLeftCell="A4" zoomScale="90" zoomScaleNormal="100" zoomScaleSheetLayoutView="90" workbookViewId="0">
      <selection activeCell="C42" sqref="C42"/>
    </sheetView>
  </sheetViews>
  <sheetFormatPr defaultColWidth="9" defaultRowHeight="11.25"/>
  <cols>
    <col min="1" max="1" width="15.875" style="2" customWidth="1"/>
    <col min="2" max="2" width="3.875" style="2" bestFit="1" customWidth="1"/>
    <col min="3" max="3" width="33.5" style="2" customWidth="1"/>
    <col min="4" max="4" width="13.875" style="2" bestFit="1" customWidth="1"/>
    <col min="5" max="5" width="16.25" style="443" customWidth="1"/>
    <col min="6" max="6" width="10.125" style="2" customWidth="1"/>
    <col min="7" max="7" width="7.75" style="2" bestFit="1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9.75" style="2" customWidth="1"/>
    <col min="16" max="16" width="14.375" style="2" bestFit="1" customWidth="1"/>
    <col min="17" max="17" width="13.5" style="2" customWidth="1"/>
    <col min="18" max="18" width="6" style="2" customWidth="1"/>
    <col min="19" max="19" width="17.25" style="2" customWidth="1"/>
    <col min="20" max="20" width="11" style="2" bestFit="1" customWidth="1"/>
    <col min="21" max="22" width="8.25" style="2" bestFit="1" customWidth="1"/>
    <col min="23" max="24" width="9" style="2"/>
    <col min="25" max="25" width="3.5" style="2" customWidth="1"/>
    <col min="26" max="16384" width="9" style="2"/>
  </cols>
  <sheetData>
    <row r="1" spans="1:34" ht="21.75" customHeight="1">
      <c r="A1" s="1"/>
      <c r="B1" s="1"/>
      <c r="R1" s="4"/>
    </row>
    <row r="2" spans="1:34" ht="15">
      <c r="E2" s="2"/>
      <c r="F2" s="6"/>
      <c r="J2" s="7" t="s">
        <v>152</v>
      </c>
      <c r="K2" s="7"/>
      <c r="L2" s="7"/>
      <c r="M2" s="7"/>
      <c r="N2" s="7"/>
      <c r="O2" s="7"/>
      <c r="P2" s="7"/>
      <c r="Q2" s="7"/>
      <c r="R2" s="568"/>
      <c r="S2" s="568"/>
      <c r="T2" s="568"/>
      <c r="U2" s="568"/>
      <c r="V2" s="568"/>
    </row>
    <row r="3" spans="1:34" ht="23.25" customHeight="1">
      <c r="A3" s="9" t="s">
        <v>2</v>
      </c>
      <c r="B3" s="10"/>
      <c r="E3" s="2"/>
      <c r="J3" s="7"/>
      <c r="R3" s="11"/>
      <c r="S3" s="369" t="s">
        <v>150</v>
      </c>
      <c r="T3" s="369"/>
      <c r="U3" s="369"/>
      <c r="V3" s="369"/>
      <c r="W3" s="369"/>
      <c r="X3" s="369"/>
    </row>
    <row r="4" spans="1:34" ht="14.25" customHeight="1" thickBot="1">
      <c r="A4" s="106" t="s">
        <v>149</v>
      </c>
      <c r="B4" s="148" t="s">
        <v>148</v>
      </c>
      <c r="C4" s="149"/>
      <c r="D4" s="138"/>
      <c r="E4" s="139"/>
      <c r="F4" s="148" t="s">
        <v>147</v>
      </c>
      <c r="G4" s="157"/>
      <c r="H4" s="110" t="s">
        <v>651</v>
      </c>
      <c r="I4" s="110" t="s">
        <v>145</v>
      </c>
      <c r="J4" s="159" t="s">
        <v>144</v>
      </c>
      <c r="K4" s="567" t="s">
        <v>143</v>
      </c>
      <c r="L4" s="566"/>
      <c r="M4" s="566"/>
      <c r="N4" s="566"/>
      <c r="O4" s="565"/>
      <c r="P4" s="20"/>
      <c r="Q4" s="140"/>
      <c r="R4" s="141"/>
      <c r="S4" s="142"/>
      <c r="T4" s="24"/>
      <c r="U4" s="564" t="s">
        <v>14</v>
      </c>
      <c r="V4" s="80" t="s">
        <v>139</v>
      </c>
      <c r="W4" s="361" t="s">
        <v>16</v>
      </c>
      <c r="X4" s="360"/>
      <c r="Z4" s="563" t="s">
        <v>650</v>
      </c>
      <c r="AA4" s="320"/>
      <c r="AB4" s="320"/>
      <c r="AC4" s="563" t="s">
        <v>650</v>
      </c>
      <c r="AD4" s="57"/>
      <c r="AE4" s="57"/>
      <c r="AF4" s="57"/>
      <c r="AG4" s="57"/>
      <c r="AH4" s="57"/>
    </row>
    <row r="5" spans="1:34" ht="11.25" customHeight="1">
      <c r="A5" s="107"/>
      <c r="B5" s="150"/>
      <c r="C5" s="151"/>
      <c r="D5" s="154"/>
      <c r="E5" s="562"/>
      <c r="F5" s="152"/>
      <c r="G5" s="158"/>
      <c r="H5" s="107"/>
      <c r="I5" s="107"/>
      <c r="J5" s="150"/>
      <c r="K5" s="118" t="s">
        <v>138</v>
      </c>
      <c r="L5" s="121" t="s">
        <v>137</v>
      </c>
      <c r="M5" s="124" t="s">
        <v>649</v>
      </c>
      <c r="N5" s="561" t="s">
        <v>648</v>
      </c>
      <c r="O5" s="561" t="s">
        <v>19</v>
      </c>
      <c r="P5" s="28" t="s">
        <v>647</v>
      </c>
      <c r="Q5" s="129" t="s">
        <v>646</v>
      </c>
      <c r="R5" s="130"/>
      <c r="S5" s="131"/>
      <c r="T5" s="29" t="s">
        <v>140</v>
      </c>
      <c r="U5" s="559"/>
      <c r="V5" s="107"/>
      <c r="W5" s="80" t="s">
        <v>20</v>
      </c>
      <c r="X5" s="80" t="s">
        <v>21</v>
      </c>
      <c r="Z5" s="133"/>
      <c r="AA5" s="110" t="s">
        <v>19</v>
      </c>
      <c r="AB5" s="80" t="s">
        <v>20</v>
      </c>
      <c r="AC5" s="133"/>
      <c r="AD5" s="110" t="s">
        <v>19</v>
      </c>
      <c r="AE5" s="80" t="s">
        <v>20</v>
      </c>
      <c r="AF5" s="80" t="s">
        <v>21</v>
      </c>
      <c r="AG5" s="80" t="s">
        <v>22</v>
      </c>
      <c r="AH5" s="80" t="s">
        <v>565</v>
      </c>
    </row>
    <row r="6" spans="1:34">
      <c r="A6" s="107"/>
      <c r="B6" s="150"/>
      <c r="C6" s="151"/>
      <c r="D6" s="106" t="s">
        <v>133</v>
      </c>
      <c r="E6" s="109" t="s">
        <v>32</v>
      </c>
      <c r="F6" s="106" t="s">
        <v>133</v>
      </c>
      <c r="G6" s="110" t="s">
        <v>645</v>
      </c>
      <c r="H6" s="107"/>
      <c r="I6" s="107"/>
      <c r="J6" s="150"/>
      <c r="K6" s="119"/>
      <c r="L6" s="122"/>
      <c r="M6" s="119"/>
      <c r="N6" s="560"/>
      <c r="O6" s="560"/>
      <c r="P6" s="31" t="s">
        <v>644</v>
      </c>
      <c r="Q6" s="31" t="s">
        <v>643</v>
      </c>
      <c r="R6" s="31"/>
      <c r="S6" s="31"/>
      <c r="T6" s="32" t="s">
        <v>642</v>
      </c>
      <c r="U6" s="559"/>
      <c r="V6" s="107"/>
      <c r="W6" s="81"/>
      <c r="X6" s="81"/>
      <c r="Z6" s="133"/>
      <c r="AA6" s="135"/>
      <c r="AB6" s="81"/>
      <c r="AC6" s="133"/>
      <c r="AD6" s="135"/>
      <c r="AE6" s="81"/>
      <c r="AF6" s="81"/>
      <c r="AG6" s="81"/>
      <c r="AH6" s="81"/>
    </row>
    <row r="7" spans="1:34">
      <c r="A7" s="107"/>
      <c r="B7" s="150"/>
      <c r="C7" s="151"/>
      <c r="D7" s="107"/>
      <c r="E7" s="107"/>
      <c r="F7" s="107"/>
      <c r="G7" s="107"/>
      <c r="H7" s="107"/>
      <c r="I7" s="107"/>
      <c r="J7" s="150"/>
      <c r="K7" s="119"/>
      <c r="L7" s="122"/>
      <c r="M7" s="119"/>
      <c r="N7" s="560"/>
      <c r="O7" s="560"/>
      <c r="P7" s="31" t="s">
        <v>641</v>
      </c>
      <c r="Q7" s="31" t="s">
        <v>640</v>
      </c>
      <c r="R7" s="31" t="s">
        <v>639</v>
      </c>
      <c r="S7" s="31" t="s">
        <v>129</v>
      </c>
      <c r="T7" s="32" t="s">
        <v>638</v>
      </c>
      <c r="U7" s="559"/>
      <c r="V7" s="107"/>
      <c r="W7" s="81"/>
      <c r="X7" s="81"/>
      <c r="Z7" s="133"/>
      <c r="AA7" s="135"/>
      <c r="AB7" s="81"/>
      <c r="AC7" s="133"/>
      <c r="AD7" s="135"/>
      <c r="AE7" s="81"/>
      <c r="AF7" s="81"/>
      <c r="AG7" s="81"/>
      <c r="AH7" s="81"/>
    </row>
    <row r="8" spans="1:34">
      <c r="A8" s="108"/>
      <c r="B8" s="152"/>
      <c r="C8" s="153"/>
      <c r="D8" s="108"/>
      <c r="E8" s="108"/>
      <c r="F8" s="108"/>
      <c r="G8" s="108"/>
      <c r="H8" s="108"/>
      <c r="I8" s="108"/>
      <c r="J8" s="152"/>
      <c r="K8" s="120"/>
      <c r="L8" s="123"/>
      <c r="M8" s="120"/>
      <c r="N8" s="158"/>
      <c r="O8" s="158"/>
      <c r="P8" s="37" t="s">
        <v>637</v>
      </c>
      <c r="Q8" s="37" t="s">
        <v>636</v>
      </c>
      <c r="R8" s="37" t="s">
        <v>635</v>
      </c>
      <c r="S8" s="38"/>
      <c r="T8" s="39" t="s">
        <v>634</v>
      </c>
      <c r="U8" s="558"/>
      <c r="V8" s="108"/>
      <c r="W8" s="82"/>
      <c r="X8" s="82"/>
      <c r="Z8" s="134"/>
      <c r="AA8" s="136"/>
      <c r="AB8" s="82"/>
      <c r="AC8" s="134"/>
      <c r="AD8" s="136"/>
      <c r="AE8" s="82"/>
      <c r="AF8" s="82"/>
      <c r="AG8" s="82"/>
      <c r="AH8" s="82"/>
    </row>
    <row r="9" spans="1:34" ht="24" customHeight="1">
      <c r="A9" s="557" t="s">
        <v>633</v>
      </c>
      <c r="B9" s="330"/>
      <c r="C9" s="548" t="s">
        <v>632</v>
      </c>
      <c r="D9" s="50" t="s">
        <v>631</v>
      </c>
      <c r="E9" s="553" t="s">
        <v>535</v>
      </c>
      <c r="F9" s="49" t="s">
        <v>616</v>
      </c>
      <c r="G9" s="68">
        <v>1.968</v>
      </c>
      <c r="H9" s="75" t="s">
        <v>584</v>
      </c>
      <c r="I9" s="315" t="str">
        <f>IF(AC9-Z9&gt;0,CONCATENATE(TEXT(Z9,"#,##0"),"~",TEXT(AC9,"#,##0")),TEXT(Z9,"#,##0"))</f>
        <v>1,550~1,650</v>
      </c>
      <c r="J9" s="69">
        <v>5</v>
      </c>
      <c r="K9" s="72">
        <v>17.100000000000001</v>
      </c>
      <c r="L9" s="321">
        <f>IF(K9&gt;0,1/K9*37.7*68.6,"")</f>
        <v>151.24093567251461</v>
      </c>
      <c r="M9" s="72">
        <v>14.5</v>
      </c>
      <c r="N9" s="73">
        <v>18.2</v>
      </c>
      <c r="O9" s="331" t="str">
        <f>IF(AA9-AD9&gt;0,CONCATENATE(TEXT(AD9,"#,##0.0"),"~",TEXT(AA9,"#,##0.0")),TEXT(AA9,"#,##0.0"))</f>
        <v>24.8~25.7</v>
      </c>
      <c r="P9" s="75" t="s">
        <v>583</v>
      </c>
      <c r="Q9" s="75" t="s">
        <v>531</v>
      </c>
      <c r="R9" s="49" t="s">
        <v>365</v>
      </c>
      <c r="S9" s="550"/>
      <c r="T9" s="545"/>
      <c r="U9" s="317">
        <f>IF(K9&lt;&gt;0, IF(K9&gt;=M9,ROUNDDOWN(K9/M9*100,0),""),"")</f>
        <v>117</v>
      </c>
      <c r="V9" s="316" t="str">
        <f>IF(K9&lt;&gt;0, IF(K9&gt;=N9,ROUNDDOWN(K9/N9*100,0),""),"")</f>
        <v/>
      </c>
      <c r="W9" s="470" t="str">
        <f>IF(AB9&lt;55,"",IF(AE9-AB9&gt;0,CONCATENATE(AB9,"~",AE9),AB9))</f>
        <v>66~68</v>
      </c>
      <c r="X9" s="544" t="str">
        <f>IF(AB9&lt;55,"",CONCATENATE("★",AF9))</f>
        <v>★1.5</v>
      </c>
      <c r="Z9" s="54">
        <v>1550</v>
      </c>
      <c r="AA9" s="55">
        <f>ROUND((-0.00000247*(Z9)*(Z9)-0.000852*Z9+30.65)*1.1,1)</f>
        <v>25.7</v>
      </c>
      <c r="AB9" s="56">
        <f>ROUNDDOWN(K9/AA9*100,0)</f>
        <v>66</v>
      </c>
      <c r="AC9" s="54">
        <v>1650</v>
      </c>
      <c r="AD9" s="55">
        <f>ROUND((-0.00000247*(AC9)*(AC9)-0.000852*AC9+30.65)*1.1,1)</f>
        <v>24.8</v>
      </c>
      <c r="AE9" s="56">
        <f>ROUNDDOWN(K9/AD9*100,0)</f>
        <v>68</v>
      </c>
      <c r="AF9" s="56">
        <f>IF(AB9&lt;120,(CEILING(AB9+1,5)-55)/10,7)</f>
        <v>1.5</v>
      </c>
      <c r="AG9" s="56">
        <f>IF(AE9&lt;120,(CEILING(AE9+1,5)-55)/10,7)</f>
        <v>1.5</v>
      </c>
      <c r="AH9" s="56">
        <f>AF9-AG9</f>
        <v>0</v>
      </c>
    </row>
    <row r="10" spans="1:34" ht="22.5" customHeight="1">
      <c r="A10" s="465"/>
      <c r="B10" s="330"/>
      <c r="C10" s="548" t="s">
        <v>630</v>
      </c>
      <c r="D10" s="50" t="s">
        <v>629</v>
      </c>
      <c r="E10" s="553" t="s">
        <v>535</v>
      </c>
      <c r="F10" s="49" t="s">
        <v>585</v>
      </c>
      <c r="G10" s="68">
        <v>1.968</v>
      </c>
      <c r="H10" s="75" t="s">
        <v>584</v>
      </c>
      <c r="I10" s="49" t="s">
        <v>628</v>
      </c>
      <c r="J10" s="69">
        <v>5</v>
      </c>
      <c r="K10" s="72">
        <v>16.100000000000001</v>
      </c>
      <c r="L10" s="321">
        <f>IF(K10&gt;0,1/K10*37.7*68.6,"")</f>
        <v>160.63478260869562</v>
      </c>
      <c r="M10" s="72">
        <v>13.4</v>
      </c>
      <c r="N10" s="73">
        <v>16.899999999999999</v>
      </c>
      <c r="O10" s="331" t="str">
        <f>IF(AA10-AD10&gt;0,CONCATENATE(TEXT(AD10,"#,##0.0"),"~",TEXT(AA10,"#,##0.0")),TEXT(AA10,"#,##0.0"))</f>
        <v>24.0~24.7</v>
      </c>
      <c r="P10" s="75" t="s">
        <v>583</v>
      </c>
      <c r="Q10" s="75" t="s">
        <v>531</v>
      </c>
      <c r="R10" s="49" t="s">
        <v>58</v>
      </c>
      <c r="S10" s="545"/>
      <c r="T10" s="545"/>
      <c r="U10" s="317">
        <f>IF(K10&lt;&gt;0, IF(K10&gt;=M10,ROUNDDOWN(K10/M10*100,0),""),"")</f>
        <v>120</v>
      </c>
      <c r="V10" s="316" t="str">
        <f>IF(K10&lt;&gt;0, IF(K10&gt;=N10,ROUNDDOWN(K10/N10*100,0),""),"")</f>
        <v/>
      </c>
      <c r="W10" s="470" t="str">
        <f>IF(AB10&lt;55,"",IF(AE10-AB10&gt;0,CONCATENATE(AB10,"~",AE10),AB10))</f>
        <v>65~67</v>
      </c>
      <c r="X10" s="544" t="str">
        <f>IF(AB10&lt;55,"",CONCATENATE("★",AF10))</f>
        <v>★1.5</v>
      </c>
      <c r="Z10" s="54">
        <v>1660</v>
      </c>
      <c r="AA10" s="55">
        <f>ROUND((-0.00000247*(Z10)*(Z10)-0.000852*Z10+30.65)*1.1,1)</f>
        <v>24.7</v>
      </c>
      <c r="AB10" s="56">
        <f>ROUNDDOWN(K10/AA10*100,0)</f>
        <v>65</v>
      </c>
      <c r="AC10" s="54">
        <v>1730</v>
      </c>
      <c r="AD10" s="55">
        <f>ROUND((-0.00000247*(AC10)*(AC10)-0.000852*AC10+30.65)*1.1,1)</f>
        <v>24</v>
      </c>
      <c r="AE10" s="56">
        <f>ROUNDDOWN(K10/AD10*100,0)</f>
        <v>67</v>
      </c>
      <c r="AF10" s="56">
        <f>IF(AB10&lt;120,(CEILING(AB10+1,5)-55)/10,7)</f>
        <v>1.5</v>
      </c>
      <c r="AG10" s="56">
        <f>IF(AE10&lt;120,(CEILING(AE10+1,5)-55)/10,7)</f>
        <v>1.5</v>
      </c>
      <c r="AH10" s="56">
        <f>AF10-AG10</f>
        <v>0</v>
      </c>
    </row>
    <row r="11" spans="1:34" ht="24" customHeight="1">
      <c r="A11" s="465"/>
      <c r="B11" s="330"/>
      <c r="C11" s="548" t="s">
        <v>627</v>
      </c>
      <c r="D11" s="50" t="s">
        <v>624</v>
      </c>
      <c r="E11" s="556" t="s">
        <v>279</v>
      </c>
      <c r="F11" s="49" t="s">
        <v>609</v>
      </c>
      <c r="G11" s="68">
        <v>1.968</v>
      </c>
      <c r="H11" s="75" t="s">
        <v>584</v>
      </c>
      <c r="I11" s="555" t="str">
        <f>IF(AC11-Z11&gt;0,CONCATENATE(TEXT(Z11,"#,##0"),"~",TEXT(AC11,"#,##0")),TEXT(Z11,"#,##0"))</f>
        <v>1,650</v>
      </c>
      <c r="J11" s="69">
        <v>5</v>
      </c>
      <c r="K11" s="72">
        <v>14.6</v>
      </c>
      <c r="L11" s="321">
        <f>IF(K11&gt;0,1/K11*37.7*68.6,"")</f>
        <v>177.13835616438354</v>
      </c>
      <c r="M11" s="72">
        <v>14.5</v>
      </c>
      <c r="N11" s="73">
        <v>18.2</v>
      </c>
      <c r="O11" s="331" t="str">
        <f>IF(AA11-AD11&gt;0,CONCATENATE(TEXT(AD11,"#,##0.0"),"~",TEXT(AA11,"#,##0.0")),TEXT(AA11,"#,##0.0"))</f>
        <v>24.8</v>
      </c>
      <c r="P11" s="75" t="s">
        <v>591</v>
      </c>
      <c r="Q11" s="75" t="s">
        <v>531</v>
      </c>
      <c r="R11" s="49" t="s">
        <v>58</v>
      </c>
      <c r="S11" s="550"/>
      <c r="T11" s="545"/>
      <c r="U11" s="317">
        <f>IF(K11&lt;&gt;0, IF(K11&gt;=M11,ROUNDDOWN(K11/M11*100,0),""),"")</f>
        <v>100</v>
      </c>
      <c r="V11" s="316" t="str">
        <f>IF(K11&lt;&gt;0, IF(K11&gt;=N11,ROUNDDOWN(K11/N11*100,0),""),"")</f>
        <v/>
      </c>
      <c r="W11" s="470">
        <f>IF(AB11&lt;55,"",IF(AE11-AB11&gt;0,CONCATENATE(AB11,"~",AE11),AB11))</f>
        <v>58</v>
      </c>
      <c r="X11" s="544" t="str">
        <f>IF(AB11&lt;55,"",CONCATENATE("★",AF11))</f>
        <v>★0.5</v>
      </c>
      <c r="Z11" s="54">
        <v>1650</v>
      </c>
      <c r="AA11" s="55">
        <f>ROUND((-0.00000247*(Z11)*(Z11)-0.000852*Z11+30.65)*1.1,1)</f>
        <v>24.8</v>
      </c>
      <c r="AB11" s="56">
        <f>ROUNDDOWN(K11/AA11*100,0)</f>
        <v>58</v>
      </c>
      <c r="AC11" s="54">
        <v>1650</v>
      </c>
      <c r="AD11" s="55">
        <f>ROUND((-0.00000247*(AC11)*(AC11)-0.000852*AC11+30.65)*1.1,1)</f>
        <v>24.8</v>
      </c>
      <c r="AE11" s="56">
        <f>ROUNDDOWN(K11/AD11*100,0)</f>
        <v>58</v>
      </c>
      <c r="AF11" s="56">
        <f>IF(AB11&lt;120,(CEILING(AB11+1,5)-55)/10,7)</f>
        <v>0.5</v>
      </c>
      <c r="AG11" s="56">
        <f>IF(AE11&lt;120,(CEILING(AE11+1,5)-55)/10,7)</f>
        <v>0.5</v>
      </c>
      <c r="AH11" s="56">
        <f>AF11-AG11</f>
        <v>0</v>
      </c>
    </row>
    <row r="12" spans="1:34" ht="24" customHeight="1">
      <c r="A12" s="465"/>
      <c r="B12" s="330"/>
      <c r="C12" s="548" t="s">
        <v>627</v>
      </c>
      <c r="D12" s="50" t="s">
        <v>624</v>
      </c>
      <c r="E12" s="554" t="s">
        <v>626</v>
      </c>
      <c r="F12" s="49" t="s">
        <v>609</v>
      </c>
      <c r="G12" s="68">
        <v>1.968</v>
      </c>
      <c r="H12" s="75" t="s">
        <v>584</v>
      </c>
      <c r="I12" s="315" t="str">
        <f>IF(AC12-Z12&gt;0,CONCATENATE(TEXT(Z12,"#,##0"),"~",TEXT(AC12,"#,##0")),TEXT(Z12,"#,##0"))</f>
        <v>1,660~1,680</v>
      </c>
      <c r="J12" s="69">
        <v>5</v>
      </c>
      <c r="K12" s="72">
        <v>14.6</v>
      </c>
      <c r="L12" s="321">
        <f>IF(K12&gt;0,1/K12*37.7*68.6,"")</f>
        <v>177.13835616438354</v>
      </c>
      <c r="M12" s="72">
        <v>13.4</v>
      </c>
      <c r="N12" s="73">
        <v>16.899999999999999</v>
      </c>
      <c r="O12" s="331" t="str">
        <f>IF(AA12-AD12&gt;0,CONCATENATE(TEXT(AD12,"#,##0.0"),"~",TEXT(AA12,"#,##0.0")),TEXT(AA12,"#,##0.0"))</f>
        <v>24.5~24.7</v>
      </c>
      <c r="P12" s="75" t="s">
        <v>591</v>
      </c>
      <c r="Q12" s="75" t="s">
        <v>531</v>
      </c>
      <c r="R12" s="49" t="s">
        <v>58</v>
      </c>
      <c r="S12" s="550"/>
      <c r="T12" s="545"/>
      <c r="U12" s="317">
        <f>IF(K12&lt;&gt;0, IF(K12&gt;=M12,ROUNDDOWN(K12/M12*100,0),""),"")</f>
        <v>108</v>
      </c>
      <c r="V12" s="316" t="str">
        <f>IF(K12&lt;&gt;0, IF(K12&gt;=N12,ROUNDDOWN(K12/N12*100,0),""),"")</f>
        <v/>
      </c>
      <c r="W12" s="470">
        <f>IF(AB12&lt;55,"",IF(AE12-AB12&gt;0,CONCATENATE(AB12,"~",AE12),AB12))</f>
        <v>59</v>
      </c>
      <c r="X12" s="544" t="str">
        <f>IF(AB12&lt;55,"",CONCATENATE("★",AF12))</f>
        <v>★0.5</v>
      </c>
      <c r="Z12" s="54">
        <v>1660</v>
      </c>
      <c r="AA12" s="55">
        <f>ROUND((-0.00000247*(Z12)*(Z12)-0.000852*Z12+30.65)*1.1,1)</f>
        <v>24.7</v>
      </c>
      <c r="AB12" s="56">
        <f>ROUNDDOWN(K12/AA12*100,0)</f>
        <v>59</v>
      </c>
      <c r="AC12" s="54">
        <v>1680</v>
      </c>
      <c r="AD12" s="55">
        <f>ROUND((-0.00000247*(AC12)*(AC12)-0.000852*AC12+30.65)*1.1,1)</f>
        <v>24.5</v>
      </c>
      <c r="AE12" s="56">
        <f>ROUNDDOWN(K12/AD12*100,0)</f>
        <v>59</v>
      </c>
      <c r="AF12" s="56">
        <f>IF(AB12&lt;120,(CEILING(AB12+1,5)-55)/10,7)</f>
        <v>0.5</v>
      </c>
      <c r="AG12" s="56">
        <f>IF(AE12&lt;120,(CEILING(AE12+1,5)-55)/10,7)</f>
        <v>0.5</v>
      </c>
      <c r="AH12" s="56">
        <f>AF12-AG12</f>
        <v>0</v>
      </c>
    </row>
    <row r="13" spans="1:34" ht="24" customHeight="1">
      <c r="A13" s="465"/>
      <c r="B13" s="330"/>
      <c r="C13" s="548" t="s">
        <v>625</v>
      </c>
      <c r="D13" s="50" t="s">
        <v>624</v>
      </c>
      <c r="E13" s="554" t="s">
        <v>623</v>
      </c>
      <c r="F13" s="49" t="s">
        <v>609</v>
      </c>
      <c r="G13" s="68">
        <v>1.968</v>
      </c>
      <c r="H13" s="75" t="s">
        <v>584</v>
      </c>
      <c r="I13" s="315" t="str">
        <f>IF(AC13-Z13&gt;0,CONCATENATE(TEXT(Z13,"#,##0"),"~",TEXT(AC13,"#,##0")),TEXT(Z13,"#,##0"))</f>
        <v>1,700~1,730</v>
      </c>
      <c r="J13" s="69">
        <v>5</v>
      </c>
      <c r="K13" s="72">
        <v>14.6</v>
      </c>
      <c r="L13" s="321">
        <f>IF(K13&gt;0,1/K13*37.7*68.6,"")</f>
        <v>177.13835616438354</v>
      </c>
      <c r="M13" s="72">
        <v>13.4</v>
      </c>
      <c r="N13" s="73">
        <v>16.899999999999999</v>
      </c>
      <c r="O13" s="331" t="str">
        <f>IF(AA13-AD13&gt;0,CONCATENATE(TEXT(AD13,"#,##0.0"),"~",TEXT(AA13,"#,##0.0")),TEXT(AA13,"#,##0.0"))</f>
        <v>24.0~24.3</v>
      </c>
      <c r="P13" s="75" t="s">
        <v>591</v>
      </c>
      <c r="Q13" s="75" t="s">
        <v>531</v>
      </c>
      <c r="R13" s="49" t="s">
        <v>58</v>
      </c>
      <c r="S13" s="550"/>
      <c r="T13" s="545"/>
      <c r="U13" s="317">
        <f>IF(K13&lt;&gt;0, IF(K13&gt;=M13,ROUNDDOWN(K13/M13*100,0),""),"")</f>
        <v>108</v>
      </c>
      <c r="V13" s="316" t="str">
        <f>IF(K13&lt;&gt;0, IF(K13&gt;=N13,ROUNDDOWN(K13/N13*100,0),""),"")</f>
        <v/>
      </c>
      <c r="W13" s="470">
        <f>IF(AB13&lt;55,"",IF(AE13-AB13&gt;0,CONCATENATE(AB13,"~",AE13),AB13))</f>
        <v>60</v>
      </c>
      <c r="X13" s="544" t="str">
        <f>IF(AB13&lt;55,"",CONCATENATE("★",AF13))</f>
        <v>★1</v>
      </c>
      <c r="Z13" s="54">
        <v>1700</v>
      </c>
      <c r="AA13" s="55">
        <f>ROUND((-0.00000247*(Z13)*(Z13)-0.000852*Z13+30.65)*1.1,1)</f>
        <v>24.3</v>
      </c>
      <c r="AB13" s="56">
        <f>ROUNDDOWN(K13/AA13*100,0)</f>
        <v>60</v>
      </c>
      <c r="AC13" s="54">
        <v>1730</v>
      </c>
      <c r="AD13" s="55">
        <f>ROUND((-0.00000247*(AC13)*(AC13)-0.000852*AC13+30.65)*1.1,1)</f>
        <v>24</v>
      </c>
      <c r="AE13" s="56">
        <f>ROUNDDOWN(K13/AD13*100,0)</f>
        <v>60</v>
      </c>
      <c r="AF13" s="56">
        <f>IF(AB13&lt;120,(CEILING(AB13+1,5)-55)/10,7)</f>
        <v>1</v>
      </c>
      <c r="AG13" s="56">
        <f>IF(AE13&lt;120,(CEILING(AE13+1,5)-55)/10,7)</f>
        <v>1</v>
      </c>
      <c r="AH13" s="56">
        <f>AF13-AG13</f>
        <v>0</v>
      </c>
    </row>
    <row r="14" spans="1:34" ht="22.5" customHeight="1">
      <c r="A14" s="465"/>
      <c r="B14" s="330"/>
      <c r="C14" s="548" t="s">
        <v>620</v>
      </c>
      <c r="D14" s="50" t="s">
        <v>622</v>
      </c>
      <c r="E14" s="553" t="s">
        <v>535</v>
      </c>
      <c r="F14" s="49" t="s">
        <v>585</v>
      </c>
      <c r="G14" s="68">
        <v>1.968</v>
      </c>
      <c r="H14" s="75" t="s">
        <v>584</v>
      </c>
      <c r="I14" s="49" t="s">
        <v>621</v>
      </c>
      <c r="J14" s="69">
        <v>4</v>
      </c>
      <c r="K14" s="72">
        <v>16.100000000000001</v>
      </c>
      <c r="L14" s="321">
        <f>IF(K14&gt;0,1/K14*37.7*68.6,"")</f>
        <v>160.63478260869562</v>
      </c>
      <c r="M14" s="72">
        <v>13.4</v>
      </c>
      <c r="N14" s="73">
        <v>16.899999999999999</v>
      </c>
      <c r="O14" s="331" t="str">
        <f>IF(AA14-AD14&gt;0,CONCATENATE(TEXT(AD14,"#,##0.0"),"~",TEXT(AA14,"#,##0.0")),TEXT(AA14,"#,##0.0"))</f>
        <v>24.5~24.7</v>
      </c>
      <c r="P14" s="75" t="s">
        <v>583</v>
      </c>
      <c r="Q14" s="75" t="s">
        <v>531</v>
      </c>
      <c r="R14" s="49" t="s">
        <v>58</v>
      </c>
      <c r="S14" s="545"/>
      <c r="T14" s="545"/>
      <c r="U14" s="317">
        <f>IF(K14&lt;&gt;0, IF(K14&gt;=M14,ROUNDDOWN(K14/M14*100,0),""),"")</f>
        <v>120</v>
      </c>
      <c r="V14" s="316" t="str">
        <f>IF(K14&lt;&gt;0, IF(K14&gt;=N14,ROUNDDOWN(K14/N14*100,0),""),"")</f>
        <v/>
      </c>
      <c r="W14" s="470">
        <f>IF(AB14&lt;55,"",IF(AE14-AB14&gt;0,CONCATENATE(AB14,"~",AE14),AB14))</f>
        <v>65</v>
      </c>
      <c r="X14" s="544" t="str">
        <f>IF(AB14&lt;55,"",CONCATENATE("★",AF14))</f>
        <v>★1.5</v>
      </c>
      <c r="Z14" s="54">
        <v>1660</v>
      </c>
      <c r="AA14" s="55">
        <f>ROUND((-0.00000247*(Z14)*(Z14)-0.000852*Z14+30.65)*1.1,1)</f>
        <v>24.7</v>
      </c>
      <c r="AB14" s="56">
        <f>ROUNDDOWN(K14/AA14*100,0)</f>
        <v>65</v>
      </c>
      <c r="AC14" s="54">
        <v>1680</v>
      </c>
      <c r="AD14" s="55">
        <f>ROUND((-0.00000247*(AC14)*(AC14)-0.000852*AC14+30.65)*1.1,1)</f>
        <v>24.5</v>
      </c>
      <c r="AE14" s="56">
        <f>ROUNDDOWN(K14/AD14*100,0)</f>
        <v>65</v>
      </c>
      <c r="AF14" s="56">
        <f>IF(AB14&lt;120,(CEILING(AB14+1,5)-55)/10,7)</f>
        <v>1.5</v>
      </c>
      <c r="AG14" s="56">
        <f>IF(AE14&lt;120,(CEILING(AE14+1,5)-55)/10,7)</f>
        <v>1.5</v>
      </c>
      <c r="AH14" s="56">
        <f>AF14-AG14</f>
        <v>0</v>
      </c>
    </row>
    <row r="15" spans="1:34" ht="24" customHeight="1">
      <c r="A15" s="465"/>
      <c r="B15" s="330"/>
      <c r="C15" s="548" t="s">
        <v>620</v>
      </c>
      <c r="D15" s="50" t="s">
        <v>619</v>
      </c>
      <c r="E15" s="554" t="s">
        <v>91</v>
      </c>
      <c r="F15" s="49" t="s">
        <v>609</v>
      </c>
      <c r="G15" s="68">
        <v>1.968</v>
      </c>
      <c r="H15" s="75" t="s">
        <v>584</v>
      </c>
      <c r="I15" s="315" t="str">
        <f>IF(AC15-Z15&gt;0,CONCATENATE(TEXT(Z15,"#,##0"),"~",TEXT(AC15,"#,##0")),TEXT(Z15,"#,##0"))</f>
        <v>1,640~1,650</v>
      </c>
      <c r="J15" s="69">
        <v>4</v>
      </c>
      <c r="K15" s="72">
        <v>14.6</v>
      </c>
      <c r="L15" s="321">
        <f>IF(K15&gt;0,1/K15*37.7*68.6,"")</f>
        <v>177.13835616438354</v>
      </c>
      <c r="M15" s="72">
        <v>14.5</v>
      </c>
      <c r="N15" s="73">
        <v>18.2</v>
      </c>
      <c r="O15" s="331" t="str">
        <f>IF(AA15-AD15&gt;0,CONCATENATE(TEXT(AD15,"#,##0.0"),"~",TEXT(AA15,"#,##0.0")),TEXT(AA15,"#,##0.0"))</f>
        <v>24.8~24.9</v>
      </c>
      <c r="P15" s="75" t="s">
        <v>591</v>
      </c>
      <c r="Q15" s="75" t="s">
        <v>531</v>
      </c>
      <c r="R15" s="49" t="s">
        <v>58</v>
      </c>
      <c r="S15" s="550" t="s">
        <v>613</v>
      </c>
      <c r="T15" s="545"/>
      <c r="U15" s="317">
        <f>IF(K15&lt;&gt;0, IF(K15&gt;=M15,ROUNDDOWN(K15/M15*100,0),""),"")</f>
        <v>100</v>
      </c>
      <c r="V15" s="316" t="str">
        <f>IF(K15&lt;&gt;0, IF(K15&gt;=N15,ROUNDDOWN(K15/N15*100,0),""),"")</f>
        <v/>
      </c>
      <c r="W15" s="470">
        <f>IF(AB15&lt;55,"",IF(AE15-AB15&gt;0,CONCATENATE(AB15,"~",AE15),AB15))</f>
        <v>58</v>
      </c>
      <c r="X15" s="544" t="str">
        <f>IF(AB15&lt;55,"",CONCATENATE("★",AF15))</f>
        <v>★0.5</v>
      </c>
      <c r="Z15" s="54">
        <v>1640</v>
      </c>
      <c r="AA15" s="55">
        <f>ROUND((-0.00000247*(Z15)*(Z15)-0.000852*Z15+30.65)*1.1,1)</f>
        <v>24.9</v>
      </c>
      <c r="AB15" s="56">
        <f>ROUNDDOWN(K15/AA15*100,0)</f>
        <v>58</v>
      </c>
      <c r="AC15" s="54">
        <v>1650</v>
      </c>
      <c r="AD15" s="55">
        <f>ROUND((-0.00000247*(AC15)*(AC15)-0.000852*AC15+30.65)*1.1,1)</f>
        <v>24.8</v>
      </c>
      <c r="AE15" s="56">
        <f>ROUNDDOWN(K15/AD15*100,0)</f>
        <v>58</v>
      </c>
      <c r="AF15" s="56">
        <f>IF(AB15&lt;120,(CEILING(AB15+1,5)-55)/10,7)</f>
        <v>0.5</v>
      </c>
      <c r="AG15" s="56">
        <f>IF(AE15&lt;120,(CEILING(AE15+1,5)-55)/10,7)</f>
        <v>0.5</v>
      </c>
      <c r="AH15" s="56">
        <f>AF15-AG15</f>
        <v>0</v>
      </c>
    </row>
    <row r="16" spans="1:34" ht="24" customHeight="1">
      <c r="A16" s="465"/>
      <c r="B16" s="330"/>
      <c r="C16" s="548" t="s">
        <v>620</v>
      </c>
      <c r="D16" s="50" t="s">
        <v>619</v>
      </c>
      <c r="E16" s="554" t="s">
        <v>610</v>
      </c>
      <c r="F16" s="49" t="s">
        <v>609</v>
      </c>
      <c r="G16" s="68">
        <v>1.968</v>
      </c>
      <c r="H16" s="75" t="s">
        <v>584</v>
      </c>
      <c r="I16" s="315" t="str">
        <f>IF(AC16-Z16&gt;0,CONCATENATE(TEXT(Z16,"#,##0"),"~",TEXT(AC16,"#,##0")),TEXT(Z16,"#,##0"))</f>
        <v>1,660~1,670</v>
      </c>
      <c r="J16" s="69">
        <v>4</v>
      </c>
      <c r="K16" s="72">
        <v>14.6</v>
      </c>
      <c r="L16" s="321">
        <f>IF(K16&gt;0,1/K16*37.7*68.6,"")</f>
        <v>177.13835616438354</v>
      </c>
      <c r="M16" s="72">
        <v>13.4</v>
      </c>
      <c r="N16" s="73">
        <v>16.899999999999999</v>
      </c>
      <c r="O16" s="331" t="str">
        <f>IF(AA16-AD16&gt;0,CONCATENATE(TEXT(AD16,"#,##0.0"),"~",TEXT(AA16,"#,##0.0")),TEXT(AA16,"#,##0.0"))</f>
        <v>24.6~24.7</v>
      </c>
      <c r="P16" s="75" t="s">
        <v>591</v>
      </c>
      <c r="Q16" s="75" t="s">
        <v>531</v>
      </c>
      <c r="R16" s="49" t="s">
        <v>58</v>
      </c>
      <c r="S16" s="550" t="s">
        <v>608</v>
      </c>
      <c r="T16" s="545"/>
      <c r="U16" s="317">
        <f>IF(K16&lt;&gt;0, IF(K16&gt;=M16,ROUNDDOWN(K16/M16*100,0),""),"")</f>
        <v>108</v>
      </c>
      <c r="V16" s="316" t="str">
        <f>IF(K16&lt;&gt;0, IF(K16&gt;=N16,ROUNDDOWN(K16/N16*100,0),""),"")</f>
        <v/>
      </c>
      <c r="W16" s="470">
        <f>IF(AB16&lt;55,"",IF(AE16-AB16&gt;0,CONCATENATE(AB16,"~",AE16),AB16))</f>
        <v>59</v>
      </c>
      <c r="X16" s="544" t="str">
        <f>IF(AB16&lt;55,"",CONCATENATE("★",AF16))</f>
        <v>★0.5</v>
      </c>
      <c r="Z16" s="54">
        <v>1660</v>
      </c>
      <c r="AA16" s="55">
        <f>ROUND((-0.00000247*(Z16)*(Z16)-0.000852*Z16+30.65)*1.1,1)</f>
        <v>24.7</v>
      </c>
      <c r="AB16" s="56">
        <f>ROUNDDOWN(K16/AA16*100,0)</f>
        <v>59</v>
      </c>
      <c r="AC16" s="54">
        <v>1670</v>
      </c>
      <c r="AD16" s="55">
        <f>ROUND((-0.00000247*(AC16)*(AC16)-0.000852*AC16+30.65)*1.1,1)</f>
        <v>24.6</v>
      </c>
      <c r="AE16" s="56">
        <f>ROUNDDOWN(K16/AD16*100,0)</f>
        <v>59</v>
      </c>
      <c r="AF16" s="56">
        <f>IF(AB16&lt;120,(CEILING(AB16+1,5)-55)/10,7)</f>
        <v>0.5</v>
      </c>
      <c r="AG16" s="56">
        <f>IF(AE16&lt;120,(CEILING(AE16+1,5)-55)/10,7)</f>
        <v>0.5</v>
      </c>
      <c r="AH16" s="56">
        <f>AF16-AG16</f>
        <v>0</v>
      </c>
    </row>
    <row r="17" spans="1:34" ht="24" customHeight="1">
      <c r="A17" s="465"/>
      <c r="B17" s="330"/>
      <c r="C17" s="548" t="s">
        <v>618</v>
      </c>
      <c r="D17" s="50" t="s">
        <v>617</v>
      </c>
      <c r="E17" s="553" t="s">
        <v>535</v>
      </c>
      <c r="F17" s="49" t="s">
        <v>616</v>
      </c>
      <c r="G17" s="68">
        <v>1.968</v>
      </c>
      <c r="H17" s="75" t="s">
        <v>584</v>
      </c>
      <c r="I17" s="315" t="str">
        <f>IF(AC17-Z17&gt;0,CONCATENATE(TEXT(Z17,"#,##0"),"~",TEXT(AC17,"#,##0")),TEXT(Z17,"#,##0"))</f>
        <v>1,570~1,620</v>
      </c>
      <c r="J17" s="69">
        <v>5</v>
      </c>
      <c r="K17" s="72">
        <v>17.100000000000001</v>
      </c>
      <c r="L17" s="321">
        <f>IF(K17&gt;0,1/K17*37.7*68.6,"")</f>
        <v>151.24093567251461</v>
      </c>
      <c r="M17" s="72">
        <v>14.5</v>
      </c>
      <c r="N17" s="73">
        <v>18.2</v>
      </c>
      <c r="O17" s="331" t="str">
        <f>IF(AA17-AD17&gt;0,CONCATENATE(TEXT(AD17,"#,##0.0"),"~",TEXT(AA17,"#,##0.0")),TEXT(AA17,"#,##0.0"))</f>
        <v>25.1~25.5</v>
      </c>
      <c r="P17" s="75" t="s">
        <v>583</v>
      </c>
      <c r="Q17" s="75" t="s">
        <v>531</v>
      </c>
      <c r="R17" s="49" t="s">
        <v>365</v>
      </c>
      <c r="S17" s="550"/>
      <c r="T17" s="545"/>
      <c r="U17" s="317">
        <f>IF(K17&lt;&gt;0, IF(K17&gt;=M17,ROUNDDOWN(K17/M17*100,0),""),"")</f>
        <v>117</v>
      </c>
      <c r="V17" s="316" t="str">
        <f>IF(K17&lt;&gt;0, IF(K17&gt;=N17,ROUNDDOWN(K17/N17*100,0),""),"")</f>
        <v/>
      </c>
      <c r="W17" s="470" t="str">
        <f>IF(AB17&lt;55,"",IF(AE17-AB17&gt;0,CONCATENATE(AB17,"~",AE17),AB17))</f>
        <v>67~68</v>
      </c>
      <c r="X17" s="544" t="str">
        <f>IF(AB17&lt;55,"",CONCATENATE("★",AF17))</f>
        <v>★1.5</v>
      </c>
      <c r="Z17" s="54">
        <v>1570</v>
      </c>
      <c r="AA17" s="55">
        <f>ROUND((-0.00000247*(Z17)*(Z17)-0.000852*Z17+30.65)*1.1,1)</f>
        <v>25.5</v>
      </c>
      <c r="AB17" s="56">
        <f>ROUNDDOWN(K17/AA17*100,0)</f>
        <v>67</v>
      </c>
      <c r="AC17" s="54">
        <v>1620</v>
      </c>
      <c r="AD17" s="55">
        <f>ROUND((-0.00000247*(AC17)*(AC17)-0.000852*AC17+30.65)*1.1,1)</f>
        <v>25.1</v>
      </c>
      <c r="AE17" s="56">
        <f>ROUNDDOWN(K17/AD17*100,0)</f>
        <v>68</v>
      </c>
      <c r="AF17" s="56">
        <f>IF(AB17&lt;120,(CEILING(AB17+1,5)-55)/10,7)</f>
        <v>1.5</v>
      </c>
      <c r="AG17" s="56">
        <f>IF(AE17&lt;120,(CEILING(AE17+1,5)-55)/10,7)</f>
        <v>1.5</v>
      </c>
      <c r="AH17" s="56">
        <f>AF17-AG17</f>
        <v>0</v>
      </c>
    </row>
    <row r="18" spans="1:34" ht="22.5" customHeight="1">
      <c r="A18" s="465"/>
      <c r="B18" s="330"/>
      <c r="C18" s="548" t="s">
        <v>612</v>
      </c>
      <c r="D18" s="50" t="s">
        <v>615</v>
      </c>
      <c r="E18" s="553" t="s">
        <v>535</v>
      </c>
      <c r="F18" s="49" t="s">
        <v>585</v>
      </c>
      <c r="G18" s="68">
        <v>1.968</v>
      </c>
      <c r="H18" s="75" t="s">
        <v>584</v>
      </c>
      <c r="I18" s="49" t="s">
        <v>614</v>
      </c>
      <c r="J18" s="69">
        <v>5</v>
      </c>
      <c r="K18" s="72">
        <v>16.100000000000001</v>
      </c>
      <c r="L18" s="321">
        <f>IF(K18&gt;0,1/K18*37.7*68.6,"")</f>
        <v>160.63478260869562</v>
      </c>
      <c r="M18" s="72">
        <v>13.4</v>
      </c>
      <c r="N18" s="73">
        <v>16.899999999999999</v>
      </c>
      <c r="O18" s="331" t="str">
        <f>IF(AA18-AD18&gt;0,CONCATENATE(TEXT(AD18,"#,##0.0"),"~",TEXT(AA18,"#,##0.0")),TEXT(AA18,"#,##0.0"))</f>
        <v>24.1~24.4</v>
      </c>
      <c r="P18" s="75" t="s">
        <v>583</v>
      </c>
      <c r="Q18" s="75" t="s">
        <v>531</v>
      </c>
      <c r="R18" s="49" t="s">
        <v>58</v>
      </c>
      <c r="S18" s="545"/>
      <c r="T18" s="545"/>
      <c r="U18" s="317">
        <f>IF(K18&lt;&gt;0, IF(K18&gt;=M18,ROUNDDOWN(K18/M18*100,0),""),"")</f>
        <v>120</v>
      </c>
      <c r="V18" s="316" t="str">
        <f>IF(K18&lt;&gt;0, IF(K18&gt;=N18,ROUNDDOWN(K18/N18*100,0),""),"")</f>
        <v/>
      </c>
      <c r="W18" s="470" t="str">
        <f>IF(AB18&lt;55,"",IF(AE18-AB18&gt;0,CONCATENATE(AB18,"~",AE18),AB18))</f>
        <v>65~66</v>
      </c>
      <c r="X18" s="544" t="str">
        <f>IF(AB18&lt;55,"",CONCATENATE("★",AF18))</f>
        <v>★1.5</v>
      </c>
      <c r="Z18" s="54">
        <v>1690</v>
      </c>
      <c r="AA18" s="55">
        <f>ROUND((-0.00000247*(Z18)*(Z18)-0.000852*Z18+30.65)*1.1,1)</f>
        <v>24.4</v>
      </c>
      <c r="AB18" s="56">
        <f>ROUNDDOWN(K18/AA18*100,0)</f>
        <v>65</v>
      </c>
      <c r="AC18" s="54">
        <v>1720</v>
      </c>
      <c r="AD18" s="55">
        <f>ROUND((-0.00000247*(AC18)*(AC18)-0.000852*AC18+30.65)*1.1,1)</f>
        <v>24.1</v>
      </c>
      <c r="AE18" s="56">
        <f>ROUNDDOWN(K18/AD18*100,0)</f>
        <v>66</v>
      </c>
      <c r="AF18" s="56">
        <f>IF(AB18&lt;120,(CEILING(AB18+1,5)-55)/10,7)</f>
        <v>1.5</v>
      </c>
      <c r="AG18" s="56">
        <f>IF(AE18&lt;120,(CEILING(AE18+1,5)-55)/10,7)</f>
        <v>1.5</v>
      </c>
      <c r="AH18" s="56">
        <f>AF18-AG18</f>
        <v>0</v>
      </c>
    </row>
    <row r="19" spans="1:34" ht="24" customHeight="1">
      <c r="A19" s="465"/>
      <c r="B19" s="330"/>
      <c r="C19" s="548" t="s">
        <v>612</v>
      </c>
      <c r="D19" s="50" t="s">
        <v>611</v>
      </c>
      <c r="E19" s="554" t="s">
        <v>91</v>
      </c>
      <c r="F19" s="49" t="s">
        <v>609</v>
      </c>
      <c r="G19" s="68">
        <v>1.968</v>
      </c>
      <c r="H19" s="75" t="s">
        <v>584</v>
      </c>
      <c r="I19" s="315" t="str">
        <f>IF(AC19-Z19&gt;0,CONCATENATE(TEXT(Z19,"#,##0"),"~",TEXT(AC19,"#,##0")),TEXT(Z19,"#,##0"))</f>
        <v>1,680</v>
      </c>
      <c r="J19" s="69">
        <v>5</v>
      </c>
      <c r="K19" s="72">
        <v>14.6</v>
      </c>
      <c r="L19" s="321">
        <f>IF(K19&gt;0,1/K19*37.7*68.6,"")</f>
        <v>177.13835616438354</v>
      </c>
      <c r="M19" s="72">
        <v>13.4</v>
      </c>
      <c r="N19" s="73">
        <v>16.899999999999999</v>
      </c>
      <c r="O19" s="331" t="str">
        <f>IF(AA19-AD19&gt;0,CONCATENATE(TEXT(AD19,"#,##0.0"),"~",TEXT(AA19,"#,##0.0")),TEXT(AA19,"#,##0.0"))</f>
        <v>24.5</v>
      </c>
      <c r="P19" s="75" t="s">
        <v>591</v>
      </c>
      <c r="Q19" s="75" t="s">
        <v>531</v>
      </c>
      <c r="R19" s="49" t="s">
        <v>58</v>
      </c>
      <c r="S19" s="550" t="s">
        <v>613</v>
      </c>
      <c r="T19" s="545"/>
      <c r="U19" s="317">
        <f>IF(K19&lt;&gt;0, IF(K19&gt;=M19,ROUNDDOWN(K19/M19*100,0),""),"")</f>
        <v>108</v>
      </c>
      <c r="V19" s="316" t="str">
        <f>IF(K19&lt;&gt;0, IF(K19&gt;=N19,ROUNDDOWN(K19/N19*100,0),""),"")</f>
        <v/>
      </c>
      <c r="W19" s="470">
        <f>IF(AB19&lt;55,"",IF(AE19-AB19&gt;0,CONCATENATE(AB19,"~",AE19),AB19))</f>
        <v>59</v>
      </c>
      <c r="X19" s="544" t="str">
        <f>IF(AB19&lt;55,"",CONCATENATE("★",AF19))</f>
        <v>★0.5</v>
      </c>
      <c r="Z19" s="54">
        <v>1680</v>
      </c>
      <c r="AA19" s="55">
        <f>ROUND((-0.00000247*(Z19)*(Z19)-0.000852*Z19+30.65)*1.1,1)</f>
        <v>24.5</v>
      </c>
      <c r="AB19" s="56">
        <f>ROUNDDOWN(K19/AA19*100,0)</f>
        <v>59</v>
      </c>
      <c r="AC19" s="54">
        <v>1680</v>
      </c>
      <c r="AD19" s="55">
        <f>ROUND((-0.00000247*(AC19)*(AC19)-0.000852*AC19+30.65)*1.1,1)</f>
        <v>24.5</v>
      </c>
      <c r="AE19" s="56">
        <f>ROUNDDOWN(K19/AD19*100,0)</f>
        <v>59</v>
      </c>
      <c r="AF19" s="56">
        <f>IF(AB19&lt;120,(CEILING(AB19+1,5)-55)/10,7)</f>
        <v>0.5</v>
      </c>
      <c r="AG19" s="56">
        <f>IF(AE19&lt;120,(CEILING(AE19+1,5)-55)/10,7)</f>
        <v>0.5</v>
      </c>
      <c r="AH19" s="56">
        <f>AF19-AG19</f>
        <v>0</v>
      </c>
    </row>
    <row r="20" spans="1:34" ht="24" customHeight="1">
      <c r="A20" s="465"/>
      <c r="B20" s="330"/>
      <c r="C20" s="548" t="s">
        <v>612</v>
      </c>
      <c r="D20" s="50" t="s">
        <v>611</v>
      </c>
      <c r="E20" s="554" t="s">
        <v>610</v>
      </c>
      <c r="F20" s="49" t="s">
        <v>609</v>
      </c>
      <c r="G20" s="68">
        <v>1.968</v>
      </c>
      <c r="H20" s="75" t="s">
        <v>584</v>
      </c>
      <c r="I20" s="315" t="str">
        <f>IF(AC20-Z20&gt;0,CONCATENATE(TEXT(Z20,"#,##0"),"~",TEXT(AC20,"#,##0")),TEXT(Z20,"#,##0"))</f>
        <v>1,700</v>
      </c>
      <c r="J20" s="69">
        <v>5</v>
      </c>
      <c r="K20" s="72">
        <v>14.6</v>
      </c>
      <c r="L20" s="321">
        <f>IF(K20&gt;0,1/K20*37.7*68.6,"")</f>
        <v>177.13835616438354</v>
      </c>
      <c r="M20" s="72">
        <v>13.4</v>
      </c>
      <c r="N20" s="73">
        <v>16.899999999999999</v>
      </c>
      <c r="O20" s="331" t="str">
        <f>IF(AA20-AD20&gt;0,CONCATENATE(TEXT(AD20,"#,##0.0"),"~",TEXT(AA20,"#,##0.0")),TEXT(AA20,"#,##0.0"))</f>
        <v>24.3</v>
      </c>
      <c r="P20" s="75" t="s">
        <v>591</v>
      </c>
      <c r="Q20" s="75" t="s">
        <v>531</v>
      </c>
      <c r="R20" s="49" t="s">
        <v>58</v>
      </c>
      <c r="S20" s="550" t="s">
        <v>608</v>
      </c>
      <c r="T20" s="545"/>
      <c r="U20" s="317">
        <f>IF(K20&lt;&gt;0, IF(K20&gt;=M20,ROUNDDOWN(K20/M20*100,0),""),"")</f>
        <v>108</v>
      </c>
      <c r="V20" s="316" t="str">
        <f>IF(K20&lt;&gt;0, IF(K20&gt;=N20,ROUNDDOWN(K20/N20*100,0),""),"")</f>
        <v/>
      </c>
      <c r="W20" s="470">
        <f>IF(AB20&lt;55,"",IF(AE20-AB20&gt;0,CONCATENATE(AB20,"~",AE20),AB20))</f>
        <v>60</v>
      </c>
      <c r="X20" s="544" t="str">
        <f>IF(AB20&lt;55,"",CONCATENATE("★",AF20))</f>
        <v>★1</v>
      </c>
      <c r="Z20" s="54">
        <v>1700</v>
      </c>
      <c r="AA20" s="55">
        <f>ROUND((-0.00000247*(Z20)*(Z20)-0.000852*Z20+30.65)*1.1,1)</f>
        <v>24.3</v>
      </c>
      <c r="AB20" s="56">
        <f>ROUNDDOWN(K20/AA20*100,0)</f>
        <v>60</v>
      </c>
      <c r="AC20" s="54">
        <v>1700</v>
      </c>
      <c r="AD20" s="55">
        <f>ROUND((-0.00000247*(AC20)*(AC20)-0.000852*AC20+30.65)*1.1,1)</f>
        <v>24.3</v>
      </c>
      <c r="AE20" s="56">
        <f>ROUNDDOWN(K20/AD20*100,0)</f>
        <v>60</v>
      </c>
      <c r="AF20" s="56">
        <f>IF(AB20&lt;120,(CEILING(AB20+1,5)-55)/10,7)</f>
        <v>1</v>
      </c>
      <c r="AG20" s="56">
        <f>IF(AE20&lt;120,(CEILING(AE20+1,5)-55)/10,7)</f>
        <v>1</v>
      </c>
      <c r="AH20" s="56">
        <f>AF20-AG20</f>
        <v>0</v>
      </c>
    </row>
    <row r="21" spans="1:34" ht="24" customHeight="1">
      <c r="A21" s="465"/>
      <c r="B21" s="542"/>
      <c r="C21" s="548" t="s">
        <v>607</v>
      </c>
      <c r="D21" s="50" t="s">
        <v>602</v>
      </c>
      <c r="E21" s="553" t="s">
        <v>606</v>
      </c>
      <c r="F21" s="49" t="s">
        <v>596</v>
      </c>
      <c r="G21" s="68">
        <v>1.968</v>
      </c>
      <c r="H21" s="75" t="s">
        <v>584</v>
      </c>
      <c r="I21" s="315" t="str">
        <f>IF(AC21-Z21&gt;0,CONCATENATE(TEXT(Z21,"#,##0"),"~",TEXT(AC21,"#,##0")),TEXT(Z21,"#,##0"))</f>
        <v>1,810</v>
      </c>
      <c r="J21" s="69">
        <v>5</v>
      </c>
      <c r="K21" s="72">
        <v>16.100000000000001</v>
      </c>
      <c r="L21" s="321">
        <f>IF(K21&gt;0,1/K21*37.7*68.6,"")</f>
        <v>160.63478260869562</v>
      </c>
      <c r="M21" s="72">
        <v>12.2</v>
      </c>
      <c r="N21" s="73">
        <v>15.8</v>
      </c>
      <c r="O21" s="331" t="str">
        <f>IF(AA21-AD21&gt;0,CONCATENATE(TEXT(AD21,"#,##0.0"),"~",TEXT(AA21,"#,##0.0")),TEXT(AA21,"#,##0.0"))</f>
        <v>23.1</v>
      </c>
      <c r="P21" s="75" t="s">
        <v>583</v>
      </c>
      <c r="Q21" s="75" t="s">
        <v>531</v>
      </c>
      <c r="R21" s="49" t="s">
        <v>58</v>
      </c>
      <c r="S21" s="550"/>
      <c r="T21" s="545"/>
      <c r="U21" s="317">
        <f>IF(K21&lt;&gt;0, IF(K21&gt;=M21,ROUNDDOWN(K21/M21*100,0),""),"")</f>
        <v>131</v>
      </c>
      <c r="V21" s="316">
        <f>IF(K21&lt;&gt;0, IF(K21&gt;=N21,ROUNDDOWN(K21/N21*100,0),""),"")</f>
        <v>101</v>
      </c>
      <c r="W21" s="470">
        <f>IF(AB21&lt;55,"",IF(AE21-AB21&gt;0,CONCATENATE(AB21,"~",AE21),AB21))</f>
        <v>69</v>
      </c>
      <c r="X21" s="544" t="str">
        <f>IF(AB21&lt;55,"",CONCATENATE("★",AF21))</f>
        <v>★1.5</v>
      </c>
      <c r="Z21" s="54">
        <v>1810</v>
      </c>
      <c r="AA21" s="55">
        <f>ROUND((-0.00000247*(Z21)*(Z21)-0.000852*Z21+30.65)*1.1,1)</f>
        <v>23.1</v>
      </c>
      <c r="AB21" s="56">
        <f>ROUNDDOWN(K21/AA21*100,0)</f>
        <v>69</v>
      </c>
      <c r="AC21" s="54">
        <v>1810</v>
      </c>
      <c r="AD21" s="55">
        <f>ROUND((-0.00000247*(AC21)*(AC21)-0.000852*AC21+30.65)*1.1,1)</f>
        <v>23.1</v>
      </c>
      <c r="AE21" s="56">
        <f>ROUNDDOWN(K21/AD21*100,0)</f>
        <v>69</v>
      </c>
      <c r="AF21" s="56">
        <f>IF(AB21&lt;120,(CEILING(AB21+1,5)-55)/10,7)</f>
        <v>1.5</v>
      </c>
      <c r="AG21" s="56">
        <f>IF(AE21&lt;120,(CEILING(AE21+1,5)-55)/10,7)</f>
        <v>1.5</v>
      </c>
      <c r="AH21" s="56">
        <f>AF21-AG21</f>
        <v>0</v>
      </c>
    </row>
    <row r="22" spans="1:34" ht="24" customHeight="1">
      <c r="A22" s="465"/>
      <c r="B22" s="542"/>
      <c r="C22" s="548" t="s">
        <v>605</v>
      </c>
      <c r="D22" s="50" t="s">
        <v>602</v>
      </c>
      <c r="E22" s="553" t="s">
        <v>604</v>
      </c>
      <c r="F22" s="49" t="s">
        <v>596</v>
      </c>
      <c r="G22" s="68">
        <v>1.968</v>
      </c>
      <c r="H22" s="75" t="s">
        <v>584</v>
      </c>
      <c r="I22" s="315" t="str">
        <f>IF(AC22-Z22&gt;0,CONCATENATE(TEXT(Z22,"#,##0"),"~",TEXT(AC22,"#,##0")),TEXT(Z22,"#,##0"))</f>
        <v>1,820~1,870</v>
      </c>
      <c r="J22" s="69">
        <v>5</v>
      </c>
      <c r="K22" s="72">
        <v>16.100000000000001</v>
      </c>
      <c r="L22" s="321">
        <f>IF(K22&gt;0,1/K22*37.7*68.6,"")</f>
        <v>160.63478260869562</v>
      </c>
      <c r="M22" s="72">
        <v>12.2</v>
      </c>
      <c r="N22" s="73">
        <v>15.8</v>
      </c>
      <c r="O22" s="331" t="str">
        <f>IF(AA22-AD22&gt;0,CONCATENATE(TEXT(AD22,"#,##0.0"),"~",TEXT(AA22,"#,##0.0")),TEXT(AA22,"#,##0.0"))</f>
        <v>22.5~23.0</v>
      </c>
      <c r="P22" s="75" t="s">
        <v>583</v>
      </c>
      <c r="Q22" s="75" t="s">
        <v>531</v>
      </c>
      <c r="R22" s="49" t="s">
        <v>58</v>
      </c>
      <c r="S22" s="550"/>
      <c r="T22" s="545"/>
      <c r="U22" s="317">
        <f>IF(K22&lt;&gt;0, IF(K22&gt;=M22,ROUNDDOWN(K22/M22*100,0),""),"")</f>
        <v>131</v>
      </c>
      <c r="V22" s="316">
        <f>IF(K22&lt;&gt;0, IF(K22&gt;=N22,ROUNDDOWN(K22/N22*100,0),""),"")</f>
        <v>101</v>
      </c>
      <c r="W22" s="470" t="str">
        <f>IF(AB22&lt;55,"",IF(AE22-AB22&gt;0,CONCATENATE(AB22,"~",AE22),AB22))</f>
        <v>70~71</v>
      </c>
      <c r="X22" s="544" t="str">
        <f>IF(AB22&lt;55,"",CONCATENATE("★",AF22))</f>
        <v>★2</v>
      </c>
      <c r="Z22" s="54">
        <v>1820</v>
      </c>
      <c r="AA22" s="55">
        <f>ROUND((-0.00000247*(Z22)*(Z22)-0.000852*Z22+30.65)*1.1,1)</f>
        <v>23</v>
      </c>
      <c r="AB22" s="56">
        <f>ROUNDDOWN(K22/AA22*100,0)</f>
        <v>70</v>
      </c>
      <c r="AC22" s="54">
        <v>1870</v>
      </c>
      <c r="AD22" s="55">
        <f>ROUND((-0.00000247*(AC22)*(AC22)-0.000852*AC22+30.65)*1.1,1)</f>
        <v>22.5</v>
      </c>
      <c r="AE22" s="56">
        <f>ROUNDDOWN(K22/AD22*100,0)</f>
        <v>71</v>
      </c>
      <c r="AF22" s="56">
        <f>IF(AB22&lt;120,(CEILING(AB22+1,5)-55)/10,7)</f>
        <v>2</v>
      </c>
      <c r="AG22" s="56">
        <f>IF(AE22&lt;120,(CEILING(AE22+1,5)-55)/10,7)</f>
        <v>2</v>
      </c>
      <c r="AH22" s="56">
        <f>AF22-AG22</f>
        <v>0</v>
      </c>
    </row>
    <row r="23" spans="1:34" ht="24" customHeight="1">
      <c r="A23" s="465"/>
      <c r="B23" s="464"/>
      <c r="C23" s="541" t="s">
        <v>603</v>
      </c>
      <c r="D23" s="50" t="s">
        <v>602</v>
      </c>
      <c r="E23" s="553" t="s">
        <v>601</v>
      </c>
      <c r="F23" s="49" t="s">
        <v>596</v>
      </c>
      <c r="G23" s="68">
        <v>1.968</v>
      </c>
      <c r="H23" s="75" t="s">
        <v>584</v>
      </c>
      <c r="I23" s="546" t="str">
        <f>IF(AC23-Z23&gt;0,CONCATENATE(TEXT(Z23,"#,##0"),"~",TEXT(AC23,"#,##0")),TEXT(Z23,"#,##0"))</f>
        <v>1,880~1,940</v>
      </c>
      <c r="J23" s="69">
        <v>5</v>
      </c>
      <c r="K23" s="552">
        <v>16.100000000000001</v>
      </c>
      <c r="L23" s="321">
        <f>IF(K23&gt;0,1/K23*37.7*68.6,"")</f>
        <v>160.63478260869562</v>
      </c>
      <c r="M23" s="552">
        <v>11.2</v>
      </c>
      <c r="N23" s="551">
        <v>14.9</v>
      </c>
      <c r="O23" s="331" t="str">
        <f>IF(AA23-AD23&gt;0,CONCATENATE(TEXT(AD23,"#,##0.0"),"~",TEXT(AA23,"#,##0.0")),TEXT(AA23,"#,##0.0"))</f>
        <v>21.7~22.4</v>
      </c>
      <c r="P23" s="75" t="s">
        <v>583</v>
      </c>
      <c r="Q23" s="75" t="s">
        <v>531</v>
      </c>
      <c r="R23" s="49" t="s">
        <v>58</v>
      </c>
      <c r="S23" s="550"/>
      <c r="T23" s="545"/>
      <c r="U23" s="317">
        <f>IF(K23&lt;&gt;0, IF(K23&gt;=M23,ROUNDDOWN(K23/M23*100,0),""),"")</f>
        <v>143</v>
      </c>
      <c r="V23" s="316">
        <f>IF(K23&lt;&gt;0, IF(K23&gt;=N23,ROUNDDOWN(K23/N23*100,0),""),"")</f>
        <v>108</v>
      </c>
      <c r="W23" s="470" t="str">
        <f>IF(AB23&lt;55,"",IF(AE23-AB23&gt;0,CONCATENATE(AB23,"~",AE23),AB23))</f>
        <v>71~74</v>
      </c>
      <c r="X23" s="544" t="str">
        <f>IF(AB23&lt;55,"",CONCATENATE("★",AF23))</f>
        <v>★2</v>
      </c>
      <c r="Z23" s="54">
        <v>1880</v>
      </c>
      <c r="AA23" s="55">
        <f>ROUND((-0.00000247*(Z23)*(Z23)-0.000852*Z23+30.65)*1.1,1)</f>
        <v>22.4</v>
      </c>
      <c r="AB23" s="56">
        <f>ROUNDDOWN(K23/AA23*100,0)</f>
        <v>71</v>
      </c>
      <c r="AC23" s="54">
        <v>1940</v>
      </c>
      <c r="AD23" s="55">
        <f>ROUND((-0.00000247*(AC23)*(AC23)-0.000852*AC23+30.65)*1.1,1)</f>
        <v>21.7</v>
      </c>
      <c r="AE23" s="56">
        <f>ROUNDDOWN(K23/AD23*100,0)</f>
        <v>74</v>
      </c>
      <c r="AF23" s="56">
        <f>IF(AB23&lt;120,(CEILING(AB23+1,5)-55)/10,7)</f>
        <v>2</v>
      </c>
      <c r="AG23" s="56">
        <f>IF(AE23&lt;120,(CEILING(AE23+1,5)-55)/10,7)</f>
        <v>2</v>
      </c>
      <c r="AH23" s="56">
        <f>AF23-AG23</f>
        <v>0</v>
      </c>
    </row>
    <row r="24" spans="1:34" ht="24" customHeight="1">
      <c r="A24" s="465"/>
      <c r="B24" s="464"/>
      <c r="C24" s="548" t="s">
        <v>599</v>
      </c>
      <c r="D24" s="50" t="s">
        <v>598</v>
      </c>
      <c r="E24" s="553" t="s">
        <v>600</v>
      </c>
      <c r="F24" s="49" t="s">
        <v>596</v>
      </c>
      <c r="G24" s="68">
        <v>1.968</v>
      </c>
      <c r="H24" s="75" t="s">
        <v>584</v>
      </c>
      <c r="I24" s="546" t="str">
        <f>IF(AC24-Z24&gt;0,CONCATENATE(TEXT(Z24,"#,##0"),"~",TEXT(AC24,"#,##0")),TEXT(Z24,"#,##0"))</f>
        <v>1,840~1,870</v>
      </c>
      <c r="J24" s="69">
        <v>5</v>
      </c>
      <c r="K24" s="72">
        <v>16.100000000000001</v>
      </c>
      <c r="L24" s="321">
        <f>IF(K24&gt;0,1/K24*37.7*68.6,"")</f>
        <v>160.63478260869562</v>
      </c>
      <c r="M24" s="72">
        <v>12.2</v>
      </c>
      <c r="N24" s="73">
        <v>15.8</v>
      </c>
      <c r="O24" s="331" t="str">
        <f>IF(AA24-AD24&gt;0,CONCATENATE(TEXT(AD24,"#,##0.0"),"~",TEXT(AA24,"#,##0.0")),TEXT(AA24,"#,##0.0"))</f>
        <v>22.5~22.8</v>
      </c>
      <c r="P24" s="75" t="s">
        <v>583</v>
      </c>
      <c r="Q24" s="75" t="s">
        <v>531</v>
      </c>
      <c r="R24" s="49" t="s">
        <v>58</v>
      </c>
      <c r="S24" s="550"/>
      <c r="T24" s="545"/>
      <c r="U24" s="317">
        <f>IF(K24&lt;&gt;0, IF(K24&gt;=M24,ROUNDDOWN(K24/M24*100,0),""),"")</f>
        <v>131</v>
      </c>
      <c r="V24" s="316">
        <f>IF(K24&lt;&gt;0, IF(K24&gt;=N24,ROUNDDOWN(K24/N24*100,0),""),"")</f>
        <v>101</v>
      </c>
      <c r="W24" s="470" t="str">
        <f>IF(AB24&lt;55,"",IF(AE24-AB24&gt;0,CONCATENATE(AB24,"~",AE24),AB24))</f>
        <v>70~71</v>
      </c>
      <c r="X24" s="544" t="str">
        <f>IF(AB24&lt;55,"",CONCATENATE("★",AF24))</f>
        <v>★2</v>
      </c>
      <c r="Z24" s="54">
        <v>1840</v>
      </c>
      <c r="AA24" s="55">
        <f>ROUND((-0.00000247*(Z24)*(Z24)-0.000852*Z24+30.65)*1.1,1)</f>
        <v>22.8</v>
      </c>
      <c r="AB24" s="56">
        <f>ROUNDDOWN(K24/AA24*100,0)</f>
        <v>70</v>
      </c>
      <c r="AC24" s="54">
        <v>1870</v>
      </c>
      <c r="AD24" s="55">
        <f>ROUND((-0.00000247*(AC24)*(AC24)-0.000852*AC24+30.65)*1.1,1)</f>
        <v>22.5</v>
      </c>
      <c r="AE24" s="56">
        <f>ROUNDDOWN(K24/AD24*100,0)</f>
        <v>71</v>
      </c>
      <c r="AF24" s="56">
        <f>IF(AB24&lt;120,(CEILING(AB24+1,5)-55)/10,7)</f>
        <v>2</v>
      </c>
      <c r="AG24" s="56">
        <f>IF(AE24&lt;120,(CEILING(AE24+1,5)-55)/10,7)</f>
        <v>2</v>
      </c>
      <c r="AH24" s="56">
        <f>AF24-AG24</f>
        <v>0</v>
      </c>
    </row>
    <row r="25" spans="1:34" ht="24" customHeight="1">
      <c r="A25" s="465"/>
      <c r="B25" s="464"/>
      <c r="C25" s="548" t="s">
        <v>599</v>
      </c>
      <c r="D25" s="50" t="s">
        <v>598</v>
      </c>
      <c r="E25" s="553" t="s">
        <v>597</v>
      </c>
      <c r="F25" s="49" t="s">
        <v>596</v>
      </c>
      <c r="G25" s="68">
        <v>1.968</v>
      </c>
      <c r="H25" s="75" t="s">
        <v>584</v>
      </c>
      <c r="I25" s="546" t="str">
        <f>IF(AC25-Z25&gt;0,CONCATENATE(TEXT(Z25,"#,##0"),"~",TEXT(AC25,"#,##0")),TEXT(Z25,"#,##0"))</f>
        <v>1,880~1,900</v>
      </c>
      <c r="J25" s="69">
        <v>5</v>
      </c>
      <c r="K25" s="552">
        <v>16.100000000000001</v>
      </c>
      <c r="L25" s="321">
        <f>IF(K25&gt;0,1/K25*37.7*68.6,"")</f>
        <v>160.63478260869562</v>
      </c>
      <c r="M25" s="552">
        <v>11.2</v>
      </c>
      <c r="N25" s="551">
        <v>14.9</v>
      </c>
      <c r="O25" s="331" t="str">
        <f>IF(AA25-AD25&gt;0,CONCATENATE(TEXT(AD25,"#,##0.0"),"~",TEXT(AA25,"#,##0.0")),TEXT(AA25,"#,##0.0"))</f>
        <v>22.1~22.4</v>
      </c>
      <c r="P25" s="75" t="s">
        <v>583</v>
      </c>
      <c r="Q25" s="75" t="s">
        <v>531</v>
      </c>
      <c r="R25" s="49" t="s">
        <v>58</v>
      </c>
      <c r="S25" s="550"/>
      <c r="T25" s="545"/>
      <c r="U25" s="317">
        <f>IF(K25&lt;&gt;0, IF(K25&gt;=M25,ROUNDDOWN(K25/M25*100,0),""),"")</f>
        <v>143</v>
      </c>
      <c r="V25" s="316">
        <f>IF(K25&lt;&gt;0, IF(K25&gt;=N25,ROUNDDOWN(K25/N25*100,0),""),"")</f>
        <v>108</v>
      </c>
      <c r="W25" s="470" t="str">
        <f>IF(AB25&lt;55,"",IF(AE25-AB25&gt;0,CONCATENATE(AB25,"~",AE25),AB25))</f>
        <v>71~72</v>
      </c>
      <c r="X25" s="544" t="str">
        <f>IF(AB25&lt;55,"",CONCATENATE("★",AF25))</f>
        <v>★2</v>
      </c>
      <c r="Z25" s="54">
        <v>1880</v>
      </c>
      <c r="AA25" s="55">
        <f>ROUND((-0.00000247*(Z25)*(Z25)-0.000852*Z25+30.65)*1.1,1)</f>
        <v>22.4</v>
      </c>
      <c r="AB25" s="56">
        <f>ROUNDDOWN(K25/AA25*100,0)</f>
        <v>71</v>
      </c>
      <c r="AC25" s="54">
        <v>1900</v>
      </c>
      <c r="AD25" s="55">
        <f>ROUND((-0.00000247*(AC25)*(AC25)-0.000852*AC25+30.65)*1.1,1)</f>
        <v>22.1</v>
      </c>
      <c r="AE25" s="56">
        <f>ROUNDDOWN(K25/AD25*100,0)</f>
        <v>72</v>
      </c>
      <c r="AF25" s="56">
        <f>IF(AB25&lt;120,(CEILING(AB25+1,5)-55)/10,7)</f>
        <v>2</v>
      </c>
      <c r="AG25" s="56">
        <f>IF(AE25&lt;120,(CEILING(AE25+1,5)-55)/10,7)</f>
        <v>2</v>
      </c>
      <c r="AH25" s="56">
        <f>AF25-AG25</f>
        <v>0</v>
      </c>
    </row>
    <row r="26" spans="1:34" ht="24" customHeight="1">
      <c r="A26" s="549"/>
      <c r="B26" s="330"/>
      <c r="C26" s="548" t="s">
        <v>595</v>
      </c>
      <c r="D26" s="50" t="s">
        <v>594</v>
      </c>
      <c r="E26" s="547" t="s">
        <v>586</v>
      </c>
      <c r="F26" s="49" t="s">
        <v>541</v>
      </c>
      <c r="G26" s="68">
        <v>1.968</v>
      </c>
      <c r="H26" s="75" t="s">
        <v>584</v>
      </c>
      <c r="I26" s="315" t="str">
        <f>IF(AC26-Z26&gt;0,CONCATENATE(TEXT(Z26,"#,##0"),"~",TEXT(AC26,"#,##0")),TEXT(Z26,"#,##0"))</f>
        <v>1,440~1,470</v>
      </c>
      <c r="J26" s="69">
        <v>5</v>
      </c>
      <c r="K26" s="72">
        <v>17.8</v>
      </c>
      <c r="L26" s="321">
        <f>IF(K26&gt;0,1/K26*37.7*68.6,"")</f>
        <v>145.29325842696628</v>
      </c>
      <c r="M26" s="72">
        <v>15.8</v>
      </c>
      <c r="N26" s="73">
        <v>19.399999999999999</v>
      </c>
      <c r="O26" s="331" t="str">
        <f>IF(AA26-AD26&gt;0,CONCATENATE(TEXT(AD26,"#,##0.0"),"~",TEXT(AA26,"#,##0.0")),TEXT(AA26,"#,##0.0"))</f>
        <v>26.5~26.7</v>
      </c>
      <c r="P26" s="75" t="s">
        <v>591</v>
      </c>
      <c r="Q26" s="75" t="s">
        <v>531</v>
      </c>
      <c r="R26" s="49" t="s">
        <v>365</v>
      </c>
      <c r="S26" s="50"/>
      <c r="T26" s="545"/>
      <c r="U26" s="317">
        <f>IF(K26&lt;&gt;0, IF(K26&gt;=M26,ROUNDDOWN(K26/M26*100,0),""),"")</f>
        <v>112</v>
      </c>
      <c r="V26" s="316" t="str">
        <f>IF(K26&lt;&gt;0, IF(K26&gt;=N26,ROUNDDOWN(K26/N26*100,0),""),"")</f>
        <v/>
      </c>
      <c r="W26" s="470" t="str">
        <f>IF(AB26&lt;55,"",IF(AE26-AB26&gt;0,CONCATENATE(AB26,"~",AE26),AB26))</f>
        <v>66~67</v>
      </c>
      <c r="X26" s="544" t="str">
        <f>IF(AB26&lt;55,"",CONCATENATE("★",AF26))</f>
        <v>★1.5</v>
      </c>
      <c r="Z26" s="54">
        <v>1440</v>
      </c>
      <c r="AA26" s="331">
        <f>ROUND((-0.00000247*(Z26)*(Z26)-0.000852*Z26+30.65)*1.1,1)</f>
        <v>26.7</v>
      </c>
      <c r="AB26" s="56">
        <f>ROUNDDOWN(K26/AA26*100,0)</f>
        <v>66</v>
      </c>
      <c r="AC26" s="54">
        <v>1470</v>
      </c>
      <c r="AD26" s="331">
        <f>ROUND((-0.00000247*(AC26)*(AC26)-0.000852*AC26+30.65)*1.1,1)</f>
        <v>26.5</v>
      </c>
      <c r="AE26" s="56">
        <f>ROUNDDOWN(K26/AD26*100,0)</f>
        <v>67</v>
      </c>
      <c r="AF26" s="56">
        <f>IF(AB26&lt;120,(CEILING(AB26+1,5)-55)/10,7)</f>
        <v>1.5</v>
      </c>
      <c r="AG26" s="56">
        <f>IF(AE26&lt;120,(CEILING(AE26+1,5)-55)/10,7)</f>
        <v>1.5</v>
      </c>
      <c r="AH26" s="56">
        <f>AF26-AG26</f>
        <v>0</v>
      </c>
    </row>
    <row r="27" spans="1:34" ht="24" customHeight="1">
      <c r="A27" s="465"/>
      <c r="B27" s="464"/>
      <c r="C27" s="548" t="s">
        <v>593</v>
      </c>
      <c r="D27" s="50" t="s">
        <v>592</v>
      </c>
      <c r="E27" s="547" t="s">
        <v>586</v>
      </c>
      <c r="F27" s="49" t="s">
        <v>541</v>
      </c>
      <c r="G27" s="68">
        <v>1.968</v>
      </c>
      <c r="H27" s="75" t="s">
        <v>584</v>
      </c>
      <c r="I27" s="546" t="str">
        <f>IF(AC27-Z27&gt;0,CONCATENATE(TEXT(Z27,"#,##0"),"~",TEXT(AC27,"#,##0")),TEXT(Z27,"#,##0"))</f>
        <v>1,700~1,730</v>
      </c>
      <c r="J27" s="69">
        <v>5</v>
      </c>
      <c r="K27" s="72">
        <v>15.4</v>
      </c>
      <c r="L27" s="321">
        <f>IF(K27&gt;0,1/K27*37.7*68.6,"")</f>
        <v>167.93636363636361</v>
      </c>
      <c r="M27" s="72">
        <v>13.4</v>
      </c>
      <c r="N27" s="73">
        <v>16.899999999999999</v>
      </c>
      <c r="O27" s="331" t="str">
        <f>IF(AA27-AD27&gt;0,CONCATENATE(TEXT(AD27,"#,##0.0"),"~",TEXT(AA27,"#,##0.0")),TEXT(AA27,"#,##0.0"))</f>
        <v>24.0~24.3</v>
      </c>
      <c r="P27" s="75" t="s">
        <v>591</v>
      </c>
      <c r="Q27" s="75" t="s">
        <v>531</v>
      </c>
      <c r="R27" s="49" t="s">
        <v>58</v>
      </c>
      <c r="S27" s="50"/>
      <c r="T27" s="545"/>
      <c r="U27" s="317">
        <f>IF(K27&lt;&gt;0, IF(K27&gt;=M27,ROUNDDOWN(K27/M27*100,0),""),"")</f>
        <v>114</v>
      </c>
      <c r="V27" s="316" t="str">
        <f>IF(K27&lt;&gt;0, IF(K27&gt;=N27,ROUNDDOWN(K27/N27*100,0),""),"")</f>
        <v/>
      </c>
      <c r="W27" s="470" t="str">
        <f>IF(AB27&lt;55,"",IF(AE27-AB27&gt;0,CONCATENATE(AB27,"~",AE27),AB27))</f>
        <v>63~64</v>
      </c>
      <c r="X27" s="544" t="str">
        <f>IF(AB27&lt;55,"",CONCATENATE("★",AF27))</f>
        <v>★1</v>
      </c>
      <c r="Z27" s="54">
        <v>1700</v>
      </c>
      <c r="AA27" s="55">
        <f>ROUND((-0.00000247*(Z27)*(Z27)-0.000852*Z27+30.65)*1.1,1)</f>
        <v>24.3</v>
      </c>
      <c r="AB27" s="56">
        <f>ROUNDDOWN(K27/AA27*100,0)</f>
        <v>63</v>
      </c>
      <c r="AC27" s="54">
        <v>1730</v>
      </c>
      <c r="AD27" s="55">
        <f>ROUND((-0.00000247*(AC27)*(AC27)-0.000852*AC27+30.65)*1.1,1)</f>
        <v>24</v>
      </c>
      <c r="AE27" s="56">
        <f>ROUNDDOWN(K27/AD27*100,0)</f>
        <v>64</v>
      </c>
      <c r="AF27" s="56">
        <f>IF(AB27&lt;120,(CEILING(AB27+1,5)-55)/10,7)</f>
        <v>1</v>
      </c>
      <c r="AG27" s="56">
        <f>IF(AE27&lt;120,(CEILING(AE27+1,5)-55)/10,7)</f>
        <v>1</v>
      </c>
      <c r="AH27" s="56">
        <f>AF27-AG27</f>
        <v>0</v>
      </c>
    </row>
    <row r="28" spans="1:34" ht="24" customHeight="1">
      <c r="A28" s="549"/>
      <c r="B28" s="330"/>
      <c r="C28" s="548" t="s">
        <v>590</v>
      </c>
      <c r="D28" s="50" t="s">
        <v>589</v>
      </c>
      <c r="E28" s="547" t="s">
        <v>586</v>
      </c>
      <c r="F28" s="49" t="s">
        <v>585</v>
      </c>
      <c r="G28" s="68">
        <v>1.968</v>
      </c>
      <c r="H28" s="75" t="s">
        <v>584</v>
      </c>
      <c r="I28" s="546" t="str">
        <f>IF(AC28-Z28&gt;0,CONCATENATE(TEXT(Z28,"#,##0"),"~",TEXT(AC28,"#,##0")),TEXT(Z28,"#,##0"))</f>
        <v>1,930~1,960</v>
      </c>
      <c r="J28" s="69">
        <v>5</v>
      </c>
      <c r="K28" s="72">
        <v>14.5</v>
      </c>
      <c r="L28" s="321">
        <f>IF(K28&gt;0,1/K28*37.7*68.6,"")</f>
        <v>178.35999999999999</v>
      </c>
      <c r="M28" s="72">
        <v>11.2</v>
      </c>
      <c r="N28" s="73">
        <v>14.9</v>
      </c>
      <c r="O28" s="331" t="str">
        <f>IF(AA28-AD28&gt;0,CONCATENATE(TEXT(AD28,"#,##0.0"),"~",TEXT(AA28,"#,##0.0")),TEXT(AA28,"#,##0.0"))</f>
        <v>21.4~21.8</v>
      </c>
      <c r="P28" s="75" t="s">
        <v>583</v>
      </c>
      <c r="Q28" s="75" t="s">
        <v>531</v>
      </c>
      <c r="R28" s="49" t="s">
        <v>58</v>
      </c>
      <c r="S28" s="50"/>
      <c r="T28" s="545"/>
      <c r="U28" s="317">
        <f>IF(K28&lt;&gt;0, IF(K28&gt;=M28,ROUNDDOWN(K28/M28*100,0),""),"")</f>
        <v>129</v>
      </c>
      <c r="V28" s="316" t="str">
        <f>IF(K28&lt;&gt;0, IF(K28&gt;=N28,ROUNDDOWN(K28/N28*100,0),""),"")</f>
        <v/>
      </c>
      <c r="W28" s="470" t="str">
        <f>IF(AB28&lt;55,"",IF(AE28-AB28&gt;0,CONCATENATE(AB28,"~",AE28),AB28))</f>
        <v>66~67</v>
      </c>
      <c r="X28" s="544" t="str">
        <f>IF(AB28&lt;55,"",CONCATENATE("★",AF28))</f>
        <v>★1.5</v>
      </c>
      <c r="Z28" s="54">
        <v>1930</v>
      </c>
      <c r="AA28" s="55">
        <f>ROUND((-0.00000247*(Z28)*(Z28)-0.000852*Z28+30.65)*1.1,1)</f>
        <v>21.8</v>
      </c>
      <c r="AB28" s="56">
        <f>ROUNDDOWN(K28/AA28*100,0)</f>
        <v>66</v>
      </c>
      <c r="AC28" s="54">
        <v>1960</v>
      </c>
      <c r="AD28" s="55">
        <f>ROUND((-0.00000247*(AC28)*(AC28)-0.000852*AC28+30.65)*1.1,1)</f>
        <v>21.4</v>
      </c>
      <c r="AE28" s="56">
        <f>ROUNDDOWN(K28/AD28*100,0)</f>
        <v>67</v>
      </c>
      <c r="AF28" s="56">
        <f>IF(AB28&lt;120,(CEILING(AB28+1,5)-55)/10,7)</f>
        <v>1.5</v>
      </c>
      <c r="AG28" s="56">
        <f>IF(AE28&lt;120,(CEILING(AE28+1,5)-55)/10,7)</f>
        <v>1.5</v>
      </c>
      <c r="AH28" s="56">
        <f>AF28-AG28</f>
        <v>0</v>
      </c>
    </row>
    <row r="29" spans="1:34" ht="24" customHeight="1">
      <c r="A29" s="549"/>
      <c r="B29" s="330"/>
      <c r="C29" s="548" t="s">
        <v>588</v>
      </c>
      <c r="D29" s="50" t="s">
        <v>587</v>
      </c>
      <c r="E29" s="547" t="s">
        <v>586</v>
      </c>
      <c r="F29" s="49" t="s">
        <v>585</v>
      </c>
      <c r="G29" s="68">
        <v>1.968</v>
      </c>
      <c r="H29" s="75" t="s">
        <v>584</v>
      </c>
      <c r="I29" s="546" t="str">
        <f>IF(AC29-Z29&gt;0,CONCATENATE(TEXT(Z29,"#,##0"),"~",TEXT(AC29,"#,##0")),TEXT(Z29,"#,##0"))</f>
        <v>1,900~1,950</v>
      </c>
      <c r="J29" s="69">
        <v>5</v>
      </c>
      <c r="K29" s="72">
        <v>14.5</v>
      </c>
      <c r="L29" s="321">
        <f>IF(K29&gt;0,1/K29*37.7*68.6,"")</f>
        <v>178.35999999999999</v>
      </c>
      <c r="M29" s="72">
        <v>11.2</v>
      </c>
      <c r="N29" s="73">
        <v>14.9</v>
      </c>
      <c r="O29" s="331" t="str">
        <f>IF(AA29-AD29&gt;0,CONCATENATE(TEXT(AD29,"#,##0.0"),"~",TEXT(AA29,"#,##0.0")),TEXT(AA29,"#,##0.0"))</f>
        <v>21.6~22.1</v>
      </c>
      <c r="P29" s="75" t="s">
        <v>583</v>
      </c>
      <c r="Q29" s="75" t="s">
        <v>531</v>
      </c>
      <c r="R29" s="49" t="s">
        <v>58</v>
      </c>
      <c r="S29" s="50"/>
      <c r="T29" s="545"/>
      <c r="U29" s="317">
        <f>IF(K29&lt;&gt;0, IF(K29&gt;=M29,ROUNDDOWN(K29/M29*100,0),""),"")</f>
        <v>129</v>
      </c>
      <c r="V29" s="316" t="str">
        <f>IF(K29&lt;&gt;0, IF(K29&gt;=N29,ROUNDDOWN(K29/N29*100,0),""),"")</f>
        <v/>
      </c>
      <c r="W29" s="470" t="str">
        <f>IF(AB29&lt;55,"",IF(AE29-AB29&gt;0,CONCATENATE(AB29,"~",AE29),AB29))</f>
        <v>65~67</v>
      </c>
      <c r="X29" s="544" t="str">
        <f>IF(AB29&lt;55,"",CONCATENATE("★",AF29))</f>
        <v>★1.5</v>
      </c>
      <c r="Z29" s="54">
        <v>1900</v>
      </c>
      <c r="AA29" s="55">
        <f>ROUND((-0.00000247*(Z29)*(Z29)-0.000852*Z29+30.65)*1.1,1)</f>
        <v>22.1</v>
      </c>
      <c r="AB29" s="56">
        <f>ROUNDDOWN(K29/AA29*100,0)</f>
        <v>65</v>
      </c>
      <c r="AC29" s="54">
        <v>1950</v>
      </c>
      <c r="AD29" s="55">
        <f>ROUND((-0.00000247*(AC29)*(AC29)-0.000852*AC29+30.65)*1.1,1)</f>
        <v>21.6</v>
      </c>
      <c r="AE29" s="56">
        <f>ROUNDDOWN(K29/AD29*100,0)</f>
        <v>67</v>
      </c>
      <c r="AF29" s="56">
        <f>IF(AB29&lt;120,(CEILING(AB29+1,5)-55)/10,7)</f>
        <v>1.5</v>
      </c>
      <c r="AG29" s="56">
        <f>IF(AE29&lt;120,(CEILING(AE29+1,5)-55)/10,7)</f>
        <v>1.5</v>
      </c>
      <c r="AH29" s="56">
        <f>AF29-AG29</f>
        <v>0</v>
      </c>
    </row>
    <row r="30" spans="1:34" ht="24" customHeight="1">
      <c r="A30" s="33"/>
      <c r="B30" s="26"/>
      <c r="C30" s="34"/>
      <c r="D30" s="33"/>
      <c r="E30" s="33"/>
      <c r="F30" s="33"/>
      <c r="G30" s="33"/>
      <c r="H30" s="33"/>
      <c r="I30" s="33"/>
      <c r="J30" s="34"/>
      <c r="K30" s="35"/>
      <c r="L30" s="36"/>
      <c r="M30" s="35"/>
      <c r="N30" s="27"/>
      <c r="O30" s="27"/>
      <c r="P30" s="37"/>
      <c r="Q30" s="37"/>
      <c r="R30" s="37"/>
      <c r="S30" s="38"/>
      <c r="T30" s="32"/>
      <c r="U30" s="339"/>
      <c r="V30" s="33"/>
      <c r="W30" s="56"/>
      <c r="X30" s="544"/>
      <c r="AF30"/>
      <c r="AG30"/>
    </row>
    <row r="31" spans="1:34" ht="24" customHeight="1">
      <c r="A31" s="543"/>
      <c r="B31" s="542"/>
      <c r="C31" s="541"/>
      <c r="D31" s="50"/>
      <c r="E31" s="540"/>
      <c r="F31" s="75"/>
      <c r="G31" s="49"/>
      <c r="H31" s="75"/>
      <c r="I31" s="49"/>
      <c r="J31" s="69"/>
      <c r="K31" s="72"/>
      <c r="L31" s="321"/>
      <c r="M31" s="72"/>
      <c r="N31" s="73"/>
      <c r="O31" s="73"/>
      <c r="P31" s="49"/>
      <c r="Q31" s="75"/>
      <c r="R31" s="49"/>
      <c r="S31" s="50"/>
      <c r="T31" s="539"/>
      <c r="U31" s="538"/>
      <c r="V31" s="537"/>
      <c r="W31" s="537"/>
      <c r="X31" s="537"/>
    </row>
    <row r="32" spans="1:34">
      <c r="C32" s="445" t="s">
        <v>582</v>
      </c>
      <c r="E32" s="2"/>
      <c r="J32" s="77"/>
    </row>
    <row r="33" spans="3:5">
      <c r="E33" s="2"/>
    </row>
    <row r="34" spans="3:5">
      <c r="E34" s="2"/>
    </row>
    <row r="35" spans="3:5">
      <c r="E35" s="2"/>
    </row>
    <row r="36" spans="3:5">
      <c r="E36" s="2"/>
    </row>
    <row r="37" spans="3:5">
      <c r="E37" s="2"/>
    </row>
    <row r="38" spans="3:5">
      <c r="E38" s="2"/>
    </row>
    <row r="39" spans="3:5">
      <c r="E39" s="2"/>
    </row>
    <row r="40" spans="3:5">
      <c r="E40" s="2"/>
    </row>
    <row r="41" spans="3:5">
      <c r="E41" s="2"/>
    </row>
    <row r="42" spans="3:5">
      <c r="C42" s="445"/>
      <c r="E42" s="2"/>
    </row>
    <row r="73" ht="33.6" customHeight="1"/>
    <row r="86" spans="5:5">
      <c r="E86" s="444"/>
    </row>
  </sheetData>
  <sheetProtection selectLockedCells="1"/>
  <autoFilter ref="A8:Z8" xr:uid="{00000000-0009-0000-0000-000000000000}">
    <filterColumn colId="1" showButton="0"/>
  </autoFilter>
  <mergeCells count="36">
    <mergeCell ref="J4:J8"/>
    <mergeCell ref="K4:O4"/>
    <mergeCell ref="Q4:S4"/>
    <mergeCell ref="U4:U8"/>
    <mergeCell ref="V4:V8"/>
    <mergeCell ref="W4:X4"/>
    <mergeCell ref="AF5:AF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O5:O8"/>
    <mergeCell ref="K5:K8"/>
    <mergeCell ref="AE5:AE8"/>
    <mergeCell ref="Q5:S5"/>
    <mergeCell ref="W5:W8"/>
    <mergeCell ref="X5:X8"/>
    <mergeCell ref="AC4:AC8"/>
    <mergeCell ref="AA5:AA8"/>
    <mergeCell ref="AB5:AB8"/>
    <mergeCell ref="AD5:AD8"/>
    <mergeCell ref="AH5:AH8"/>
    <mergeCell ref="AG5:AG8"/>
    <mergeCell ref="D6:D8"/>
    <mergeCell ref="E6:E8"/>
    <mergeCell ref="F6:F8"/>
    <mergeCell ref="G6:G8"/>
    <mergeCell ref="Z4:Z8"/>
    <mergeCell ref="L5:L8"/>
    <mergeCell ref="M5:M8"/>
    <mergeCell ref="N5:N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rstPageNumber="0" fitToHeight="0" orientation="landscape" r:id="rId1"/>
  <headerFooter alignWithMargins="0">
    <oddHeader>&amp;R様式1-2&amp;L&amp;"Arial"&amp;8&amp;K000000INTERNAL&amp;1#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FDE7315-CCA2-4068-AB25-27778256FE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B37D-5C63-448E-BE36-D091BDFFEB82}">
  <sheetPr>
    <tabColor indexed="13"/>
    <pageSetUpPr fitToPage="1"/>
  </sheetPr>
  <dimension ref="A1:AG85"/>
  <sheetViews>
    <sheetView view="pageBreakPreview" zoomScaleNormal="100" zoomScaleSheetLayoutView="100" workbookViewId="0">
      <selection activeCell="H12" sqref="H12"/>
    </sheetView>
  </sheetViews>
  <sheetFormatPr defaultRowHeight="11.25"/>
  <cols>
    <col min="1" max="1" width="11.5" style="160" customWidth="1"/>
    <col min="2" max="2" width="2.125" style="160" customWidth="1"/>
    <col min="3" max="3" width="12" style="160" customWidth="1"/>
    <col min="4" max="4" width="12.125" style="160" customWidth="1"/>
    <col min="5" max="5" width="12.875" style="160" customWidth="1"/>
    <col min="6" max="6" width="10.125" style="160" customWidth="1"/>
    <col min="7" max="7" width="7.375" style="160" customWidth="1"/>
    <col min="8" max="8" width="12.125" style="160" bestFit="1" customWidth="1"/>
    <col min="9" max="9" width="10.5" style="160" bestFit="1" customWidth="1"/>
    <col min="10" max="10" width="7" style="160" bestFit="1" customWidth="1"/>
    <col min="11" max="11" width="6.375" style="160" bestFit="1" customWidth="1"/>
    <col min="12" max="12" width="8.75" style="160" bestFit="1" customWidth="1"/>
    <col min="13" max="14" width="8.5" style="160" bestFit="1" customWidth="1"/>
    <col min="15" max="15" width="8.625" style="160" customWidth="1"/>
    <col min="16" max="17" width="15" style="160" customWidth="1"/>
    <col min="18" max="18" width="6" style="160" customWidth="1"/>
    <col min="19" max="19" width="13.875" style="160" customWidth="1"/>
    <col min="20" max="20" width="11" style="160" bestFit="1" customWidth="1"/>
    <col min="21" max="22" width="8.25" style="160" bestFit="1" customWidth="1"/>
    <col min="23" max="25" width="9" style="160"/>
    <col min="26" max="26" width="10.625" style="160" customWidth="1"/>
    <col min="27" max="27" width="8.5" style="160" bestFit="1" customWidth="1"/>
    <col min="28" max="28" width="8.875" style="160" bestFit="1" customWidth="1"/>
    <col min="29" max="29" width="8" style="160" bestFit="1" customWidth="1"/>
    <col min="30" max="30" width="8.375" style="160" bestFit="1" customWidth="1"/>
    <col min="31" max="31" width="17.5" style="160" bestFit="1" customWidth="1"/>
    <col min="32" max="32" width="8" style="160" bestFit="1" customWidth="1"/>
    <col min="33" max="33" width="9.125" style="160" bestFit="1" customWidth="1"/>
    <col min="34" max="34" width="9.125" style="160" customWidth="1"/>
    <col min="35" max="256" width="9" style="160"/>
    <col min="257" max="257" width="15.875" style="160" customWidth="1"/>
    <col min="258" max="258" width="3.875" style="160" bestFit="1" customWidth="1"/>
    <col min="259" max="259" width="38.25" style="160" customWidth="1"/>
    <col min="260" max="260" width="13.875" style="160" bestFit="1" customWidth="1"/>
    <col min="261" max="261" width="16.25" style="160" customWidth="1"/>
    <col min="262" max="262" width="13.125" style="160" customWidth="1"/>
    <col min="263" max="263" width="7.375" style="160" customWidth="1"/>
    <col min="264" max="264" width="12.125" style="160" bestFit="1" customWidth="1"/>
    <col min="265" max="265" width="10.5" style="160" bestFit="1" customWidth="1"/>
    <col min="266" max="266" width="7" style="160" bestFit="1" customWidth="1"/>
    <col min="267" max="267" width="5.875" style="160" bestFit="1" customWidth="1"/>
    <col min="268" max="268" width="8.75" style="160" bestFit="1" customWidth="1"/>
    <col min="269" max="270" width="8.5" style="160" bestFit="1" customWidth="1"/>
    <col min="271" max="271" width="8.625" style="160" customWidth="1"/>
    <col min="272" max="272" width="14.375" style="160" bestFit="1" customWidth="1"/>
    <col min="273" max="273" width="13.5" style="160" customWidth="1"/>
    <col min="274" max="274" width="6" style="160" customWidth="1"/>
    <col min="275" max="275" width="17.25" style="160" customWidth="1"/>
    <col min="276" max="276" width="11" style="160" bestFit="1" customWidth="1"/>
    <col min="277" max="278" width="8.25" style="160" bestFit="1" customWidth="1"/>
    <col min="279" max="512" width="9" style="160"/>
    <col min="513" max="513" width="15.875" style="160" customWidth="1"/>
    <col min="514" max="514" width="3.875" style="160" bestFit="1" customWidth="1"/>
    <col min="515" max="515" width="38.25" style="160" customWidth="1"/>
    <col min="516" max="516" width="13.875" style="160" bestFit="1" customWidth="1"/>
    <col min="517" max="517" width="16.25" style="160" customWidth="1"/>
    <col min="518" max="518" width="13.125" style="160" customWidth="1"/>
    <col min="519" max="519" width="7.375" style="160" customWidth="1"/>
    <col min="520" max="520" width="12.125" style="160" bestFit="1" customWidth="1"/>
    <col min="521" max="521" width="10.5" style="160" bestFit="1" customWidth="1"/>
    <col min="522" max="522" width="7" style="160" bestFit="1" customWidth="1"/>
    <col min="523" max="523" width="5.875" style="160" bestFit="1" customWidth="1"/>
    <col min="524" max="524" width="8.75" style="160" bestFit="1" customWidth="1"/>
    <col min="525" max="526" width="8.5" style="160" bestFit="1" customWidth="1"/>
    <col min="527" max="527" width="8.625" style="160" customWidth="1"/>
    <col min="528" max="528" width="14.375" style="160" bestFit="1" customWidth="1"/>
    <col min="529" max="529" width="13.5" style="160" customWidth="1"/>
    <col min="530" max="530" width="6" style="160" customWidth="1"/>
    <col min="531" max="531" width="17.25" style="160" customWidth="1"/>
    <col min="532" max="532" width="11" style="160" bestFit="1" customWidth="1"/>
    <col min="533" max="534" width="8.25" style="160" bestFit="1" customWidth="1"/>
    <col min="535" max="768" width="9" style="160"/>
    <col min="769" max="769" width="15.875" style="160" customWidth="1"/>
    <col min="770" max="770" width="3.875" style="160" bestFit="1" customWidth="1"/>
    <col min="771" max="771" width="38.25" style="160" customWidth="1"/>
    <col min="772" max="772" width="13.875" style="160" bestFit="1" customWidth="1"/>
    <col min="773" max="773" width="16.25" style="160" customWidth="1"/>
    <col min="774" max="774" width="13.125" style="160" customWidth="1"/>
    <col min="775" max="775" width="7.375" style="160" customWidth="1"/>
    <col min="776" max="776" width="12.125" style="160" bestFit="1" customWidth="1"/>
    <col min="777" max="777" width="10.5" style="160" bestFit="1" customWidth="1"/>
    <col min="778" max="778" width="7" style="160" bestFit="1" customWidth="1"/>
    <col min="779" max="779" width="5.875" style="160" bestFit="1" customWidth="1"/>
    <col min="780" max="780" width="8.75" style="160" bestFit="1" customWidth="1"/>
    <col min="781" max="782" width="8.5" style="160" bestFit="1" customWidth="1"/>
    <col min="783" max="783" width="8.625" style="160" customWidth="1"/>
    <col min="784" max="784" width="14.375" style="160" bestFit="1" customWidth="1"/>
    <col min="785" max="785" width="13.5" style="160" customWidth="1"/>
    <col min="786" max="786" width="6" style="160" customWidth="1"/>
    <col min="787" max="787" width="17.25" style="160" customWidth="1"/>
    <col min="788" max="788" width="11" style="160" bestFit="1" customWidth="1"/>
    <col min="789" max="790" width="8.25" style="160" bestFit="1" customWidth="1"/>
    <col min="791" max="1024" width="9" style="160"/>
    <col min="1025" max="1025" width="15.875" style="160" customWidth="1"/>
    <col min="1026" max="1026" width="3.875" style="160" bestFit="1" customWidth="1"/>
    <col min="1027" max="1027" width="38.25" style="160" customWidth="1"/>
    <col min="1028" max="1028" width="13.875" style="160" bestFit="1" customWidth="1"/>
    <col min="1029" max="1029" width="16.25" style="160" customWidth="1"/>
    <col min="1030" max="1030" width="13.125" style="160" customWidth="1"/>
    <col min="1031" max="1031" width="7.375" style="160" customWidth="1"/>
    <col min="1032" max="1032" width="12.125" style="160" bestFit="1" customWidth="1"/>
    <col min="1033" max="1033" width="10.5" style="160" bestFit="1" customWidth="1"/>
    <col min="1034" max="1034" width="7" style="160" bestFit="1" customWidth="1"/>
    <col min="1035" max="1035" width="5.875" style="160" bestFit="1" customWidth="1"/>
    <col min="1036" max="1036" width="8.75" style="160" bestFit="1" customWidth="1"/>
    <col min="1037" max="1038" width="8.5" style="160" bestFit="1" customWidth="1"/>
    <col min="1039" max="1039" width="8.625" style="160" customWidth="1"/>
    <col min="1040" max="1040" width="14.375" style="160" bestFit="1" customWidth="1"/>
    <col min="1041" max="1041" width="13.5" style="160" customWidth="1"/>
    <col min="1042" max="1042" width="6" style="160" customWidth="1"/>
    <col min="1043" max="1043" width="17.25" style="160" customWidth="1"/>
    <col min="1044" max="1044" width="11" style="160" bestFit="1" customWidth="1"/>
    <col min="1045" max="1046" width="8.25" style="160" bestFit="1" customWidth="1"/>
    <col min="1047" max="1280" width="9" style="160"/>
    <col min="1281" max="1281" width="15.875" style="160" customWidth="1"/>
    <col min="1282" max="1282" width="3.875" style="160" bestFit="1" customWidth="1"/>
    <col min="1283" max="1283" width="38.25" style="160" customWidth="1"/>
    <col min="1284" max="1284" width="13.875" style="160" bestFit="1" customWidth="1"/>
    <col min="1285" max="1285" width="16.25" style="160" customWidth="1"/>
    <col min="1286" max="1286" width="13.125" style="160" customWidth="1"/>
    <col min="1287" max="1287" width="7.375" style="160" customWidth="1"/>
    <col min="1288" max="1288" width="12.125" style="160" bestFit="1" customWidth="1"/>
    <col min="1289" max="1289" width="10.5" style="160" bestFit="1" customWidth="1"/>
    <col min="1290" max="1290" width="7" style="160" bestFit="1" customWidth="1"/>
    <col min="1291" max="1291" width="5.875" style="160" bestFit="1" customWidth="1"/>
    <col min="1292" max="1292" width="8.75" style="160" bestFit="1" customWidth="1"/>
    <col min="1293" max="1294" width="8.5" style="160" bestFit="1" customWidth="1"/>
    <col min="1295" max="1295" width="8.625" style="160" customWidth="1"/>
    <col min="1296" max="1296" width="14.375" style="160" bestFit="1" customWidth="1"/>
    <col min="1297" max="1297" width="13.5" style="160" customWidth="1"/>
    <col min="1298" max="1298" width="6" style="160" customWidth="1"/>
    <col min="1299" max="1299" width="17.25" style="160" customWidth="1"/>
    <col min="1300" max="1300" width="11" style="160" bestFit="1" customWidth="1"/>
    <col min="1301" max="1302" width="8.25" style="160" bestFit="1" customWidth="1"/>
    <col min="1303" max="1536" width="9" style="160"/>
    <col min="1537" max="1537" width="15.875" style="160" customWidth="1"/>
    <col min="1538" max="1538" width="3.875" style="160" bestFit="1" customWidth="1"/>
    <col min="1539" max="1539" width="38.25" style="160" customWidth="1"/>
    <col min="1540" max="1540" width="13.875" style="160" bestFit="1" customWidth="1"/>
    <col min="1541" max="1541" width="16.25" style="160" customWidth="1"/>
    <col min="1542" max="1542" width="13.125" style="160" customWidth="1"/>
    <col min="1543" max="1543" width="7.375" style="160" customWidth="1"/>
    <col min="1544" max="1544" width="12.125" style="160" bestFit="1" customWidth="1"/>
    <col min="1545" max="1545" width="10.5" style="160" bestFit="1" customWidth="1"/>
    <col min="1546" max="1546" width="7" style="160" bestFit="1" customWidth="1"/>
    <col min="1547" max="1547" width="5.875" style="160" bestFit="1" customWidth="1"/>
    <col min="1548" max="1548" width="8.75" style="160" bestFit="1" customWidth="1"/>
    <col min="1549" max="1550" width="8.5" style="160" bestFit="1" customWidth="1"/>
    <col min="1551" max="1551" width="8.625" style="160" customWidth="1"/>
    <col min="1552" max="1552" width="14.375" style="160" bestFit="1" customWidth="1"/>
    <col min="1553" max="1553" width="13.5" style="160" customWidth="1"/>
    <col min="1554" max="1554" width="6" style="160" customWidth="1"/>
    <col min="1555" max="1555" width="17.25" style="160" customWidth="1"/>
    <col min="1556" max="1556" width="11" style="160" bestFit="1" customWidth="1"/>
    <col min="1557" max="1558" width="8.25" style="160" bestFit="1" customWidth="1"/>
    <col min="1559" max="1792" width="9" style="160"/>
    <col min="1793" max="1793" width="15.875" style="160" customWidth="1"/>
    <col min="1794" max="1794" width="3.875" style="160" bestFit="1" customWidth="1"/>
    <col min="1795" max="1795" width="38.25" style="160" customWidth="1"/>
    <col min="1796" max="1796" width="13.875" style="160" bestFit="1" customWidth="1"/>
    <col min="1797" max="1797" width="16.25" style="160" customWidth="1"/>
    <col min="1798" max="1798" width="13.125" style="160" customWidth="1"/>
    <col min="1799" max="1799" width="7.375" style="160" customWidth="1"/>
    <col min="1800" max="1800" width="12.125" style="160" bestFit="1" customWidth="1"/>
    <col min="1801" max="1801" width="10.5" style="160" bestFit="1" customWidth="1"/>
    <col min="1802" max="1802" width="7" style="160" bestFit="1" customWidth="1"/>
    <col min="1803" max="1803" width="5.875" style="160" bestFit="1" customWidth="1"/>
    <col min="1804" max="1804" width="8.75" style="160" bestFit="1" customWidth="1"/>
    <col min="1805" max="1806" width="8.5" style="160" bestFit="1" customWidth="1"/>
    <col min="1807" max="1807" width="8.625" style="160" customWidth="1"/>
    <col min="1808" max="1808" width="14.375" style="160" bestFit="1" customWidth="1"/>
    <col min="1809" max="1809" width="13.5" style="160" customWidth="1"/>
    <col min="1810" max="1810" width="6" style="160" customWidth="1"/>
    <col min="1811" max="1811" width="17.25" style="160" customWidth="1"/>
    <col min="1812" max="1812" width="11" style="160" bestFit="1" customWidth="1"/>
    <col min="1813" max="1814" width="8.25" style="160" bestFit="1" customWidth="1"/>
    <col min="1815" max="2048" width="9" style="160"/>
    <col min="2049" max="2049" width="15.875" style="160" customWidth="1"/>
    <col min="2050" max="2050" width="3.875" style="160" bestFit="1" customWidth="1"/>
    <col min="2051" max="2051" width="38.25" style="160" customWidth="1"/>
    <col min="2052" max="2052" width="13.875" style="160" bestFit="1" customWidth="1"/>
    <col min="2053" max="2053" width="16.25" style="160" customWidth="1"/>
    <col min="2054" max="2054" width="13.125" style="160" customWidth="1"/>
    <col min="2055" max="2055" width="7.375" style="160" customWidth="1"/>
    <col min="2056" max="2056" width="12.125" style="160" bestFit="1" customWidth="1"/>
    <col min="2057" max="2057" width="10.5" style="160" bestFit="1" customWidth="1"/>
    <col min="2058" max="2058" width="7" style="160" bestFit="1" customWidth="1"/>
    <col min="2059" max="2059" width="5.875" style="160" bestFit="1" customWidth="1"/>
    <col min="2060" max="2060" width="8.75" style="160" bestFit="1" customWidth="1"/>
    <col min="2061" max="2062" width="8.5" style="160" bestFit="1" customWidth="1"/>
    <col min="2063" max="2063" width="8.625" style="160" customWidth="1"/>
    <col min="2064" max="2064" width="14.375" style="160" bestFit="1" customWidth="1"/>
    <col min="2065" max="2065" width="13.5" style="160" customWidth="1"/>
    <col min="2066" max="2066" width="6" style="160" customWidth="1"/>
    <col min="2067" max="2067" width="17.25" style="160" customWidth="1"/>
    <col min="2068" max="2068" width="11" style="160" bestFit="1" customWidth="1"/>
    <col min="2069" max="2070" width="8.25" style="160" bestFit="1" customWidth="1"/>
    <col min="2071" max="2304" width="9" style="160"/>
    <col min="2305" max="2305" width="15.875" style="160" customWidth="1"/>
    <col min="2306" max="2306" width="3.875" style="160" bestFit="1" customWidth="1"/>
    <col min="2307" max="2307" width="38.25" style="160" customWidth="1"/>
    <col min="2308" max="2308" width="13.875" style="160" bestFit="1" customWidth="1"/>
    <col min="2309" max="2309" width="16.25" style="160" customWidth="1"/>
    <col min="2310" max="2310" width="13.125" style="160" customWidth="1"/>
    <col min="2311" max="2311" width="7.375" style="160" customWidth="1"/>
    <col min="2312" max="2312" width="12.125" style="160" bestFit="1" customWidth="1"/>
    <col min="2313" max="2313" width="10.5" style="160" bestFit="1" customWidth="1"/>
    <col min="2314" max="2314" width="7" style="160" bestFit="1" customWidth="1"/>
    <col min="2315" max="2315" width="5.875" style="160" bestFit="1" customWidth="1"/>
    <col min="2316" max="2316" width="8.75" style="160" bestFit="1" customWidth="1"/>
    <col min="2317" max="2318" width="8.5" style="160" bestFit="1" customWidth="1"/>
    <col min="2319" max="2319" width="8.625" style="160" customWidth="1"/>
    <col min="2320" max="2320" width="14.375" style="160" bestFit="1" customWidth="1"/>
    <col min="2321" max="2321" width="13.5" style="160" customWidth="1"/>
    <col min="2322" max="2322" width="6" style="160" customWidth="1"/>
    <col min="2323" max="2323" width="17.25" style="160" customWidth="1"/>
    <col min="2324" max="2324" width="11" style="160" bestFit="1" customWidth="1"/>
    <col min="2325" max="2326" width="8.25" style="160" bestFit="1" customWidth="1"/>
    <col min="2327" max="2560" width="9" style="160"/>
    <col min="2561" max="2561" width="15.875" style="160" customWidth="1"/>
    <col min="2562" max="2562" width="3.875" style="160" bestFit="1" customWidth="1"/>
    <col min="2563" max="2563" width="38.25" style="160" customWidth="1"/>
    <col min="2564" max="2564" width="13.875" style="160" bestFit="1" customWidth="1"/>
    <col min="2565" max="2565" width="16.25" style="160" customWidth="1"/>
    <col min="2566" max="2566" width="13.125" style="160" customWidth="1"/>
    <col min="2567" max="2567" width="7.375" style="160" customWidth="1"/>
    <col min="2568" max="2568" width="12.125" style="160" bestFit="1" customWidth="1"/>
    <col min="2569" max="2569" width="10.5" style="160" bestFit="1" customWidth="1"/>
    <col min="2570" max="2570" width="7" style="160" bestFit="1" customWidth="1"/>
    <col min="2571" max="2571" width="5.875" style="160" bestFit="1" customWidth="1"/>
    <col min="2572" max="2572" width="8.75" style="160" bestFit="1" customWidth="1"/>
    <col min="2573" max="2574" width="8.5" style="160" bestFit="1" customWidth="1"/>
    <col min="2575" max="2575" width="8.625" style="160" customWidth="1"/>
    <col min="2576" max="2576" width="14.375" style="160" bestFit="1" customWidth="1"/>
    <col min="2577" max="2577" width="13.5" style="160" customWidth="1"/>
    <col min="2578" max="2578" width="6" style="160" customWidth="1"/>
    <col min="2579" max="2579" width="17.25" style="160" customWidth="1"/>
    <col min="2580" max="2580" width="11" style="160" bestFit="1" customWidth="1"/>
    <col min="2581" max="2582" width="8.25" style="160" bestFit="1" customWidth="1"/>
    <col min="2583" max="2816" width="9" style="160"/>
    <col min="2817" max="2817" width="15.875" style="160" customWidth="1"/>
    <col min="2818" max="2818" width="3.875" style="160" bestFit="1" customWidth="1"/>
    <col min="2819" max="2819" width="38.25" style="160" customWidth="1"/>
    <col min="2820" max="2820" width="13.875" style="160" bestFit="1" customWidth="1"/>
    <col min="2821" max="2821" width="16.25" style="160" customWidth="1"/>
    <col min="2822" max="2822" width="13.125" style="160" customWidth="1"/>
    <col min="2823" max="2823" width="7.375" style="160" customWidth="1"/>
    <col min="2824" max="2824" width="12.125" style="160" bestFit="1" customWidth="1"/>
    <col min="2825" max="2825" width="10.5" style="160" bestFit="1" customWidth="1"/>
    <col min="2826" max="2826" width="7" style="160" bestFit="1" customWidth="1"/>
    <col min="2827" max="2827" width="5.875" style="160" bestFit="1" customWidth="1"/>
    <col min="2828" max="2828" width="8.75" style="160" bestFit="1" customWidth="1"/>
    <col min="2829" max="2830" width="8.5" style="160" bestFit="1" customWidth="1"/>
    <col min="2831" max="2831" width="8.625" style="160" customWidth="1"/>
    <col min="2832" max="2832" width="14.375" style="160" bestFit="1" customWidth="1"/>
    <col min="2833" max="2833" width="13.5" style="160" customWidth="1"/>
    <col min="2834" max="2834" width="6" style="160" customWidth="1"/>
    <col min="2835" max="2835" width="17.25" style="160" customWidth="1"/>
    <col min="2836" max="2836" width="11" style="160" bestFit="1" customWidth="1"/>
    <col min="2837" max="2838" width="8.25" style="160" bestFit="1" customWidth="1"/>
    <col min="2839" max="3072" width="9" style="160"/>
    <col min="3073" max="3073" width="15.875" style="160" customWidth="1"/>
    <col min="3074" max="3074" width="3.875" style="160" bestFit="1" customWidth="1"/>
    <col min="3075" max="3075" width="38.25" style="160" customWidth="1"/>
    <col min="3076" max="3076" width="13.875" style="160" bestFit="1" customWidth="1"/>
    <col min="3077" max="3077" width="16.25" style="160" customWidth="1"/>
    <col min="3078" max="3078" width="13.125" style="160" customWidth="1"/>
    <col min="3079" max="3079" width="7.375" style="160" customWidth="1"/>
    <col min="3080" max="3080" width="12.125" style="160" bestFit="1" customWidth="1"/>
    <col min="3081" max="3081" width="10.5" style="160" bestFit="1" customWidth="1"/>
    <col min="3082" max="3082" width="7" style="160" bestFit="1" customWidth="1"/>
    <col min="3083" max="3083" width="5.875" style="160" bestFit="1" customWidth="1"/>
    <col min="3084" max="3084" width="8.75" style="160" bestFit="1" customWidth="1"/>
    <col min="3085" max="3086" width="8.5" style="160" bestFit="1" customWidth="1"/>
    <col min="3087" max="3087" width="8.625" style="160" customWidth="1"/>
    <col min="3088" max="3088" width="14.375" style="160" bestFit="1" customWidth="1"/>
    <col min="3089" max="3089" width="13.5" style="160" customWidth="1"/>
    <col min="3090" max="3090" width="6" style="160" customWidth="1"/>
    <col min="3091" max="3091" width="17.25" style="160" customWidth="1"/>
    <col min="3092" max="3092" width="11" style="160" bestFit="1" customWidth="1"/>
    <col min="3093" max="3094" width="8.25" style="160" bestFit="1" customWidth="1"/>
    <col min="3095" max="3328" width="9" style="160"/>
    <col min="3329" max="3329" width="15.875" style="160" customWidth="1"/>
    <col min="3330" max="3330" width="3.875" style="160" bestFit="1" customWidth="1"/>
    <col min="3331" max="3331" width="38.25" style="160" customWidth="1"/>
    <col min="3332" max="3332" width="13.875" style="160" bestFit="1" customWidth="1"/>
    <col min="3333" max="3333" width="16.25" style="160" customWidth="1"/>
    <col min="3334" max="3334" width="13.125" style="160" customWidth="1"/>
    <col min="3335" max="3335" width="7.375" style="160" customWidth="1"/>
    <col min="3336" max="3336" width="12.125" style="160" bestFit="1" customWidth="1"/>
    <col min="3337" max="3337" width="10.5" style="160" bestFit="1" customWidth="1"/>
    <col min="3338" max="3338" width="7" style="160" bestFit="1" customWidth="1"/>
    <col min="3339" max="3339" width="5.875" style="160" bestFit="1" customWidth="1"/>
    <col min="3340" max="3340" width="8.75" style="160" bestFit="1" customWidth="1"/>
    <col min="3341" max="3342" width="8.5" style="160" bestFit="1" customWidth="1"/>
    <col min="3343" max="3343" width="8.625" style="160" customWidth="1"/>
    <col min="3344" max="3344" width="14.375" style="160" bestFit="1" customWidth="1"/>
    <col min="3345" max="3345" width="13.5" style="160" customWidth="1"/>
    <col min="3346" max="3346" width="6" style="160" customWidth="1"/>
    <col min="3347" max="3347" width="17.25" style="160" customWidth="1"/>
    <col min="3348" max="3348" width="11" style="160" bestFit="1" customWidth="1"/>
    <col min="3349" max="3350" width="8.25" style="160" bestFit="1" customWidth="1"/>
    <col min="3351" max="3584" width="9" style="160"/>
    <col min="3585" max="3585" width="15.875" style="160" customWidth="1"/>
    <col min="3586" max="3586" width="3.875" style="160" bestFit="1" customWidth="1"/>
    <col min="3587" max="3587" width="38.25" style="160" customWidth="1"/>
    <col min="3588" max="3588" width="13.875" style="160" bestFit="1" customWidth="1"/>
    <col min="3589" max="3589" width="16.25" style="160" customWidth="1"/>
    <col min="3590" max="3590" width="13.125" style="160" customWidth="1"/>
    <col min="3591" max="3591" width="7.375" style="160" customWidth="1"/>
    <col min="3592" max="3592" width="12.125" style="160" bestFit="1" customWidth="1"/>
    <col min="3593" max="3593" width="10.5" style="160" bestFit="1" customWidth="1"/>
    <col min="3594" max="3594" width="7" style="160" bestFit="1" customWidth="1"/>
    <col min="3595" max="3595" width="5.875" style="160" bestFit="1" customWidth="1"/>
    <col min="3596" max="3596" width="8.75" style="160" bestFit="1" customWidth="1"/>
    <col min="3597" max="3598" width="8.5" style="160" bestFit="1" customWidth="1"/>
    <col min="3599" max="3599" width="8.625" style="160" customWidth="1"/>
    <col min="3600" max="3600" width="14.375" style="160" bestFit="1" customWidth="1"/>
    <col min="3601" max="3601" width="13.5" style="160" customWidth="1"/>
    <col min="3602" max="3602" width="6" style="160" customWidth="1"/>
    <col min="3603" max="3603" width="17.25" style="160" customWidth="1"/>
    <col min="3604" max="3604" width="11" style="160" bestFit="1" customWidth="1"/>
    <col min="3605" max="3606" width="8.25" style="160" bestFit="1" customWidth="1"/>
    <col min="3607" max="3840" width="9" style="160"/>
    <col min="3841" max="3841" width="15.875" style="160" customWidth="1"/>
    <col min="3842" max="3842" width="3.875" style="160" bestFit="1" customWidth="1"/>
    <col min="3843" max="3843" width="38.25" style="160" customWidth="1"/>
    <col min="3844" max="3844" width="13.875" style="160" bestFit="1" customWidth="1"/>
    <col min="3845" max="3845" width="16.25" style="160" customWidth="1"/>
    <col min="3846" max="3846" width="13.125" style="160" customWidth="1"/>
    <col min="3847" max="3847" width="7.375" style="160" customWidth="1"/>
    <col min="3848" max="3848" width="12.125" style="160" bestFit="1" customWidth="1"/>
    <col min="3849" max="3849" width="10.5" style="160" bestFit="1" customWidth="1"/>
    <col min="3850" max="3850" width="7" style="160" bestFit="1" customWidth="1"/>
    <col min="3851" max="3851" width="5.875" style="160" bestFit="1" customWidth="1"/>
    <col min="3852" max="3852" width="8.75" style="160" bestFit="1" customWidth="1"/>
    <col min="3853" max="3854" width="8.5" style="160" bestFit="1" customWidth="1"/>
    <col min="3855" max="3855" width="8.625" style="160" customWidth="1"/>
    <col min="3856" max="3856" width="14.375" style="160" bestFit="1" customWidth="1"/>
    <col min="3857" max="3857" width="13.5" style="160" customWidth="1"/>
    <col min="3858" max="3858" width="6" style="160" customWidth="1"/>
    <col min="3859" max="3859" width="17.25" style="160" customWidth="1"/>
    <col min="3860" max="3860" width="11" style="160" bestFit="1" customWidth="1"/>
    <col min="3861" max="3862" width="8.25" style="160" bestFit="1" customWidth="1"/>
    <col min="3863" max="4096" width="9" style="160"/>
    <col min="4097" max="4097" width="15.875" style="160" customWidth="1"/>
    <col min="4098" max="4098" width="3.875" style="160" bestFit="1" customWidth="1"/>
    <col min="4099" max="4099" width="38.25" style="160" customWidth="1"/>
    <col min="4100" max="4100" width="13.875" style="160" bestFit="1" customWidth="1"/>
    <col min="4101" max="4101" width="16.25" style="160" customWidth="1"/>
    <col min="4102" max="4102" width="13.125" style="160" customWidth="1"/>
    <col min="4103" max="4103" width="7.375" style="160" customWidth="1"/>
    <col min="4104" max="4104" width="12.125" style="160" bestFit="1" customWidth="1"/>
    <col min="4105" max="4105" width="10.5" style="160" bestFit="1" customWidth="1"/>
    <col min="4106" max="4106" width="7" style="160" bestFit="1" customWidth="1"/>
    <col min="4107" max="4107" width="5.875" style="160" bestFit="1" customWidth="1"/>
    <col min="4108" max="4108" width="8.75" style="160" bestFit="1" customWidth="1"/>
    <col min="4109" max="4110" width="8.5" style="160" bestFit="1" customWidth="1"/>
    <col min="4111" max="4111" width="8.625" style="160" customWidth="1"/>
    <col min="4112" max="4112" width="14.375" style="160" bestFit="1" customWidth="1"/>
    <col min="4113" max="4113" width="13.5" style="160" customWidth="1"/>
    <col min="4114" max="4114" width="6" style="160" customWidth="1"/>
    <col min="4115" max="4115" width="17.25" style="160" customWidth="1"/>
    <col min="4116" max="4116" width="11" style="160" bestFit="1" customWidth="1"/>
    <col min="4117" max="4118" width="8.25" style="160" bestFit="1" customWidth="1"/>
    <col min="4119" max="4352" width="9" style="160"/>
    <col min="4353" max="4353" width="15.875" style="160" customWidth="1"/>
    <col min="4354" max="4354" width="3.875" style="160" bestFit="1" customWidth="1"/>
    <col min="4355" max="4355" width="38.25" style="160" customWidth="1"/>
    <col min="4356" max="4356" width="13.875" style="160" bestFit="1" customWidth="1"/>
    <col min="4357" max="4357" width="16.25" style="160" customWidth="1"/>
    <col min="4358" max="4358" width="13.125" style="160" customWidth="1"/>
    <col min="4359" max="4359" width="7.375" style="160" customWidth="1"/>
    <col min="4360" max="4360" width="12.125" style="160" bestFit="1" customWidth="1"/>
    <col min="4361" max="4361" width="10.5" style="160" bestFit="1" customWidth="1"/>
    <col min="4362" max="4362" width="7" style="160" bestFit="1" customWidth="1"/>
    <col min="4363" max="4363" width="5.875" style="160" bestFit="1" customWidth="1"/>
    <col min="4364" max="4364" width="8.75" style="160" bestFit="1" customWidth="1"/>
    <col min="4365" max="4366" width="8.5" style="160" bestFit="1" customWidth="1"/>
    <col min="4367" max="4367" width="8.625" style="160" customWidth="1"/>
    <col min="4368" max="4368" width="14.375" style="160" bestFit="1" customWidth="1"/>
    <col min="4369" max="4369" width="13.5" style="160" customWidth="1"/>
    <col min="4370" max="4370" width="6" style="160" customWidth="1"/>
    <col min="4371" max="4371" width="17.25" style="160" customWidth="1"/>
    <col min="4372" max="4372" width="11" style="160" bestFit="1" customWidth="1"/>
    <col min="4373" max="4374" width="8.25" style="160" bestFit="1" customWidth="1"/>
    <col min="4375" max="4608" width="9" style="160"/>
    <col min="4609" max="4609" width="15.875" style="160" customWidth="1"/>
    <col min="4610" max="4610" width="3.875" style="160" bestFit="1" customWidth="1"/>
    <col min="4611" max="4611" width="38.25" style="160" customWidth="1"/>
    <col min="4612" max="4612" width="13.875" style="160" bestFit="1" customWidth="1"/>
    <col min="4613" max="4613" width="16.25" style="160" customWidth="1"/>
    <col min="4614" max="4614" width="13.125" style="160" customWidth="1"/>
    <col min="4615" max="4615" width="7.375" style="160" customWidth="1"/>
    <col min="4616" max="4616" width="12.125" style="160" bestFit="1" customWidth="1"/>
    <col min="4617" max="4617" width="10.5" style="160" bestFit="1" customWidth="1"/>
    <col min="4618" max="4618" width="7" style="160" bestFit="1" customWidth="1"/>
    <col min="4619" max="4619" width="5.875" style="160" bestFit="1" customWidth="1"/>
    <col min="4620" max="4620" width="8.75" style="160" bestFit="1" customWidth="1"/>
    <col min="4621" max="4622" width="8.5" style="160" bestFit="1" customWidth="1"/>
    <col min="4623" max="4623" width="8.625" style="160" customWidth="1"/>
    <col min="4624" max="4624" width="14.375" style="160" bestFit="1" customWidth="1"/>
    <col min="4625" max="4625" width="13.5" style="160" customWidth="1"/>
    <col min="4626" max="4626" width="6" style="160" customWidth="1"/>
    <col min="4627" max="4627" width="17.25" style="160" customWidth="1"/>
    <col min="4628" max="4628" width="11" style="160" bestFit="1" customWidth="1"/>
    <col min="4629" max="4630" width="8.25" style="160" bestFit="1" customWidth="1"/>
    <col min="4631" max="4864" width="9" style="160"/>
    <col min="4865" max="4865" width="15.875" style="160" customWidth="1"/>
    <col min="4866" max="4866" width="3.875" style="160" bestFit="1" customWidth="1"/>
    <col min="4867" max="4867" width="38.25" style="160" customWidth="1"/>
    <col min="4868" max="4868" width="13.875" style="160" bestFit="1" customWidth="1"/>
    <col min="4869" max="4869" width="16.25" style="160" customWidth="1"/>
    <col min="4870" max="4870" width="13.125" style="160" customWidth="1"/>
    <col min="4871" max="4871" width="7.375" style="160" customWidth="1"/>
    <col min="4872" max="4872" width="12.125" style="160" bestFit="1" customWidth="1"/>
    <col min="4873" max="4873" width="10.5" style="160" bestFit="1" customWidth="1"/>
    <col min="4874" max="4874" width="7" style="160" bestFit="1" customWidth="1"/>
    <col min="4875" max="4875" width="5.875" style="160" bestFit="1" customWidth="1"/>
    <col min="4876" max="4876" width="8.75" style="160" bestFit="1" customWidth="1"/>
    <col min="4877" max="4878" width="8.5" style="160" bestFit="1" customWidth="1"/>
    <col min="4879" max="4879" width="8.625" style="160" customWidth="1"/>
    <col min="4880" max="4880" width="14.375" style="160" bestFit="1" customWidth="1"/>
    <col min="4881" max="4881" width="13.5" style="160" customWidth="1"/>
    <col min="4882" max="4882" width="6" style="160" customWidth="1"/>
    <col min="4883" max="4883" width="17.25" style="160" customWidth="1"/>
    <col min="4884" max="4884" width="11" style="160" bestFit="1" customWidth="1"/>
    <col min="4885" max="4886" width="8.25" style="160" bestFit="1" customWidth="1"/>
    <col min="4887" max="5120" width="9" style="160"/>
    <col min="5121" max="5121" width="15.875" style="160" customWidth="1"/>
    <col min="5122" max="5122" width="3.875" style="160" bestFit="1" customWidth="1"/>
    <col min="5123" max="5123" width="38.25" style="160" customWidth="1"/>
    <col min="5124" max="5124" width="13.875" style="160" bestFit="1" customWidth="1"/>
    <col min="5125" max="5125" width="16.25" style="160" customWidth="1"/>
    <col min="5126" max="5126" width="13.125" style="160" customWidth="1"/>
    <col min="5127" max="5127" width="7.375" style="160" customWidth="1"/>
    <col min="5128" max="5128" width="12.125" style="160" bestFit="1" customWidth="1"/>
    <col min="5129" max="5129" width="10.5" style="160" bestFit="1" customWidth="1"/>
    <col min="5130" max="5130" width="7" style="160" bestFit="1" customWidth="1"/>
    <col min="5131" max="5131" width="5.875" style="160" bestFit="1" customWidth="1"/>
    <col min="5132" max="5132" width="8.75" style="160" bestFit="1" customWidth="1"/>
    <col min="5133" max="5134" width="8.5" style="160" bestFit="1" customWidth="1"/>
    <col min="5135" max="5135" width="8.625" style="160" customWidth="1"/>
    <col min="5136" max="5136" width="14.375" style="160" bestFit="1" customWidth="1"/>
    <col min="5137" max="5137" width="13.5" style="160" customWidth="1"/>
    <col min="5138" max="5138" width="6" style="160" customWidth="1"/>
    <col min="5139" max="5139" width="17.25" style="160" customWidth="1"/>
    <col min="5140" max="5140" width="11" style="160" bestFit="1" customWidth="1"/>
    <col min="5141" max="5142" width="8.25" style="160" bestFit="1" customWidth="1"/>
    <col min="5143" max="5376" width="9" style="160"/>
    <col min="5377" max="5377" width="15.875" style="160" customWidth="1"/>
    <col min="5378" max="5378" width="3.875" style="160" bestFit="1" customWidth="1"/>
    <col min="5379" max="5379" width="38.25" style="160" customWidth="1"/>
    <col min="5380" max="5380" width="13.875" style="160" bestFit="1" customWidth="1"/>
    <col min="5381" max="5381" width="16.25" style="160" customWidth="1"/>
    <col min="5382" max="5382" width="13.125" style="160" customWidth="1"/>
    <col min="5383" max="5383" width="7.375" style="160" customWidth="1"/>
    <col min="5384" max="5384" width="12.125" style="160" bestFit="1" customWidth="1"/>
    <col min="5385" max="5385" width="10.5" style="160" bestFit="1" customWidth="1"/>
    <col min="5386" max="5386" width="7" style="160" bestFit="1" customWidth="1"/>
    <col min="5387" max="5387" width="5.875" style="160" bestFit="1" customWidth="1"/>
    <col min="5388" max="5388" width="8.75" style="160" bestFit="1" customWidth="1"/>
    <col min="5389" max="5390" width="8.5" style="160" bestFit="1" customWidth="1"/>
    <col min="5391" max="5391" width="8.625" style="160" customWidth="1"/>
    <col min="5392" max="5392" width="14.375" style="160" bestFit="1" customWidth="1"/>
    <col min="5393" max="5393" width="13.5" style="160" customWidth="1"/>
    <col min="5394" max="5394" width="6" style="160" customWidth="1"/>
    <col min="5395" max="5395" width="17.25" style="160" customWidth="1"/>
    <col min="5396" max="5396" width="11" style="160" bestFit="1" customWidth="1"/>
    <col min="5397" max="5398" width="8.25" style="160" bestFit="1" customWidth="1"/>
    <col min="5399" max="5632" width="9" style="160"/>
    <col min="5633" max="5633" width="15.875" style="160" customWidth="1"/>
    <col min="5634" max="5634" width="3.875" style="160" bestFit="1" customWidth="1"/>
    <col min="5635" max="5635" width="38.25" style="160" customWidth="1"/>
    <col min="5636" max="5636" width="13.875" style="160" bestFit="1" customWidth="1"/>
    <col min="5637" max="5637" width="16.25" style="160" customWidth="1"/>
    <col min="5638" max="5638" width="13.125" style="160" customWidth="1"/>
    <col min="5639" max="5639" width="7.375" style="160" customWidth="1"/>
    <col min="5640" max="5640" width="12.125" style="160" bestFit="1" customWidth="1"/>
    <col min="5641" max="5641" width="10.5" style="160" bestFit="1" customWidth="1"/>
    <col min="5642" max="5642" width="7" style="160" bestFit="1" customWidth="1"/>
    <col min="5643" max="5643" width="5.875" style="160" bestFit="1" customWidth="1"/>
    <col min="5644" max="5644" width="8.75" style="160" bestFit="1" customWidth="1"/>
    <col min="5645" max="5646" width="8.5" style="160" bestFit="1" customWidth="1"/>
    <col min="5647" max="5647" width="8.625" style="160" customWidth="1"/>
    <col min="5648" max="5648" width="14.375" style="160" bestFit="1" customWidth="1"/>
    <col min="5649" max="5649" width="13.5" style="160" customWidth="1"/>
    <col min="5650" max="5650" width="6" style="160" customWidth="1"/>
    <col min="5651" max="5651" width="17.25" style="160" customWidth="1"/>
    <col min="5652" max="5652" width="11" style="160" bestFit="1" customWidth="1"/>
    <col min="5653" max="5654" width="8.25" style="160" bestFit="1" customWidth="1"/>
    <col min="5655" max="5888" width="9" style="160"/>
    <col min="5889" max="5889" width="15.875" style="160" customWidth="1"/>
    <col min="5890" max="5890" width="3.875" style="160" bestFit="1" customWidth="1"/>
    <col min="5891" max="5891" width="38.25" style="160" customWidth="1"/>
    <col min="5892" max="5892" width="13.875" style="160" bestFit="1" customWidth="1"/>
    <col min="5893" max="5893" width="16.25" style="160" customWidth="1"/>
    <col min="5894" max="5894" width="13.125" style="160" customWidth="1"/>
    <col min="5895" max="5895" width="7.375" style="160" customWidth="1"/>
    <col min="5896" max="5896" width="12.125" style="160" bestFit="1" customWidth="1"/>
    <col min="5897" max="5897" width="10.5" style="160" bestFit="1" customWidth="1"/>
    <col min="5898" max="5898" width="7" style="160" bestFit="1" customWidth="1"/>
    <col min="5899" max="5899" width="5.875" style="160" bestFit="1" customWidth="1"/>
    <col min="5900" max="5900" width="8.75" style="160" bestFit="1" customWidth="1"/>
    <col min="5901" max="5902" width="8.5" style="160" bestFit="1" customWidth="1"/>
    <col min="5903" max="5903" width="8.625" style="160" customWidth="1"/>
    <col min="5904" max="5904" width="14.375" style="160" bestFit="1" customWidth="1"/>
    <col min="5905" max="5905" width="13.5" style="160" customWidth="1"/>
    <col min="5906" max="5906" width="6" style="160" customWidth="1"/>
    <col min="5907" max="5907" width="17.25" style="160" customWidth="1"/>
    <col min="5908" max="5908" width="11" style="160" bestFit="1" customWidth="1"/>
    <col min="5909" max="5910" width="8.25" style="160" bestFit="1" customWidth="1"/>
    <col min="5911" max="6144" width="9" style="160"/>
    <col min="6145" max="6145" width="15.875" style="160" customWidth="1"/>
    <col min="6146" max="6146" width="3.875" style="160" bestFit="1" customWidth="1"/>
    <col min="6147" max="6147" width="38.25" style="160" customWidth="1"/>
    <col min="6148" max="6148" width="13.875" style="160" bestFit="1" customWidth="1"/>
    <col min="6149" max="6149" width="16.25" style="160" customWidth="1"/>
    <col min="6150" max="6150" width="13.125" style="160" customWidth="1"/>
    <col min="6151" max="6151" width="7.375" style="160" customWidth="1"/>
    <col min="6152" max="6152" width="12.125" style="160" bestFit="1" customWidth="1"/>
    <col min="6153" max="6153" width="10.5" style="160" bestFit="1" customWidth="1"/>
    <col min="6154" max="6154" width="7" style="160" bestFit="1" customWidth="1"/>
    <col min="6155" max="6155" width="5.875" style="160" bestFit="1" customWidth="1"/>
    <col min="6156" max="6156" width="8.75" style="160" bestFit="1" customWidth="1"/>
    <col min="6157" max="6158" width="8.5" style="160" bestFit="1" customWidth="1"/>
    <col min="6159" max="6159" width="8.625" style="160" customWidth="1"/>
    <col min="6160" max="6160" width="14.375" style="160" bestFit="1" customWidth="1"/>
    <col min="6161" max="6161" width="13.5" style="160" customWidth="1"/>
    <col min="6162" max="6162" width="6" style="160" customWidth="1"/>
    <col min="6163" max="6163" width="17.25" style="160" customWidth="1"/>
    <col min="6164" max="6164" width="11" style="160" bestFit="1" customWidth="1"/>
    <col min="6165" max="6166" width="8.25" style="160" bestFit="1" customWidth="1"/>
    <col min="6167" max="6400" width="9" style="160"/>
    <col min="6401" max="6401" width="15.875" style="160" customWidth="1"/>
    <col min="6402" max="6402" width="3.875" style="160" bestFit="1" customWidth="1"/>
    <col min="6403" max="6403" width="38.25" style="160" customWidth="1"/>
    <col min="6404" max="6404" width="13.875" style="160" bestFit="1" customWidth="1"/>
    <col min="6405" max="6405" width="16.25" style="160" customWidth="1"/>
    <col min="6406" max="6406" width="13.125" style="160" customWidth="1"/>
    <col min="6407" max="6407" width="7.375" style="160" customWidth="1"/>
    <col min="6408" max="6408" width="12.125" style="160" bestFit="1" customWidth="1"/>
    <col min="6409" max="6409" width="10.5" style="160" bestFit="1" customWidth="1"/>
    <col min="6410" max="6410" width="7" style="160" bestFit="1" customWidth="1"/>
    <col min="6411" max="6411" width="5.875" style="160" bestFit="1" customWidth="1"/>
    <col min="6412" max="6412" width="8.75" style="160" bestFit="1" customWidth="1"/>
    <col min="6413" max="6414" width="8.5" style="160" bestFit="1" customWidth="1"/>
    <col min="6415" max="6415" width="8.625" style="160" customWidth="1"/>
    <col min="6416" max="6416" width="14.375" style="160" bestFit="1" customWidth="1"/>
    <col min="6417" max="6417" width="13.5" style="160" customWidth="1"/>
    <col min="6418" max="6418" width="6" style="160" customWidth="1"/>
    <col min="6419" max="6419" width="17.25" style="160" customWidth="1"/>
    <col min="6420" max="6420" width="11" style="160" bestFit="1" customWidth="1"/>
    <col min="6421" max="6422" width="8.25" style="160" bestFit="1" customWidth="1"/>
    <col min="6423" max="6656" width="9" style="160"/>
    <col min="6657" max="6657" width="15.875" style="160" customWidth="1"/>
    <col min="6658" max="6658" width="3.875" style="160" bestFit="1" customWidth="1"/>
    <col min="6659" max="6659" width="38.25" style="160" customWidth="1"/>
    <col min="6660" max="6660" width="13.875" style="160" bestFit="1" customWidth="1"/>
    <col min="6661" max="6661" width="16.25" style="160" customWidth="1"/>
    <col min="6662" max="6662" width="13.125" style="160" customWidth="1"/>
    <col min="6663" max="6663" width="7.375" style="160" customWidth="1"/>
    <col min="6664" max="6664" width="12.125" style="160" bestFit="1" customWidth="1"/>
    <col min="6665" max="6665" width="10.5" style="160" bestFit="1" customWidth="1"/>
    <col min="6666" max="6666" width="7" style="160" bestFit="1" customWidth="1"/>
    <col min="6667" max="6667" width="5.875" style="160" bestFit="1" customWidth="1"/>
    <col min="6668" max="6668" width="8.75" style="160" bestFit="1" customWidth="1"/>
    <col min="6669" max="6670" width="8.5" style="160" bestFit="1" customWidth="1"/>
    <col min="6671" max="6671" width="8.625" style="160" customWidth="1"/>
    <col min="6672" max="6672" width="14.375" style="160" bestFit="1" customWidth="1"/>
    <col min="6673" max="6673" width="13.5" style="160" customWidth="1"/>
    <col min="6674" max="6674" width="6" style="160" customWidth="1"/>
    <col min="6675" max="6675" width="17.25" style="160" customWidth="1"/>
    <col min="6676" max="6676" width="11" style="160" bestFit="1" customWidth="1"/>
    <col min="6677" max="6678" width="8.25" style="160" bestFit="1" customWidth="1"/>
    <col min="6679" max="6912" width="9" style="160"/>
    <col min="6913" max="6913" width="15.875" style="160" customWidth="1"/>
    <col min="6914" max="6914" width="3.875" style="160" bestFit="1" customWidth="1"/>
    <col min="6915" max="6915" width="38.25" style="160" customWidth="1"/>
    <col min="6916" max="6916" width="13.875" style="160" bestFit="1" customWidth="1"/>
    <col min="6917" max="6917" width="16.25" style="160" customWidth="1"/>
    <col min="6918" max="6918" width="13.125" style="160" customWidth="1"/>
    <col min="6919" max="6919" width="7.375" style="160" customWidth="1"/>
    <col min="6920" max="6920" width="12.125" style="160" bestFit="1" customWidth="1"/>
    <col min="6921" max="6921" width="10.5" style="160" bestFit="1" customWidth="1"/>
    <col min="6922" max="6922" width="7" style="160" bestFit="1" customWidth="1"/>
    <col min="6923" max="6923" width="5.875" style="160" bestFit="1" customWidth="1"/>
    <col min="6924" max="6924" width="8.75" style="160" bestFit="1" customWidth="1"/>
    <col min="6925" max="6926" width="8.5" style="160" bestFit="1" customWidth="1"/>
    <col min="6927" max="6927" width="8.625" style="160" customWidth="1"/>
    <col min="6928" max="6928" width="14.375" style="160" bestFit="1" customWidth="1"/>
    <col min="6929" max="6929" width="13.5" style="160" customWidth="1"/>
    <col min="6930" max="6930" width="6" style="160" customWidth="1"/>
    <col min="6931" max="6931" width="17.25" style="160" customWidth="1"/>
    <col min="6932" max="6932" width="11" style="160" bestFit="1" customWidth="1"/>
    <col min="6933" max="6934" width="8.25" style="160" bestFit="1" customWidth="1"/>
    <col min="6935" max="7168" width="9" style="160"/>
    <col min="7169" max="7169" width="15.875" style="160" customWidth="1"/>
    <col min="7170" max="7170" width="3.875" style="160" bestFit="1" customWidth="1"/>
    <col min="7171" max="7171" width="38.25" style="160" customWidth="1"/>
    <col min="7172" max="7172" width="13.875" style="160" bestFit="1" customWidth="1"/>
    <col min="7173" max="7173" width="16.25" style="160" customWidth="1"/>
    <col min="7174" max="7174" width="13.125" style="160" customWidth="1"/>
    <col min="7175" max="7175" width="7.375" style="160" customWidth="1"/>
    <col min="7176" max="7176" width="12.125" style="160" bestFit="1" customWidth="1"/>
    <col min="7177" max="7177" width="10.5" style="160" bestFit="1" customWidth="1"/>
    <col min="7178" max="7178" width="7" style="160" bestFit="1" customWidth="1"/>
    <col min="7179" max="7179" width="5.875" style="160" bestFit="1" customWidth="1"/>
    <col min="7180" max="7180" width="8.75" style="160" bestFit="1" customWidth="1"/>
    <col min="7181" max="7182" width="8.5" style="160" bestFit="1" customWidth="1"/>
    <col min="7183" max="7183" width="8.625" style="160" customWidth="1"/>
    <col min="7184" max="7184" width="14.375" style="160" bestFit="1" customWidth="1"/>
    <col min="7185" max="7185" width="13.5" style="160" customWidth="1"/>
    <col min="7186" max="7186" width="6" style="160" customWidth="1"/>
    <col min="7187" max="7187" width="17.25" style="160" customWidth="1"/>
    <col min="7188" max="7188" width="11" style="160" bestFit="1" customWidth="1"/>
    <col min="7189" max="7190" width="8.25" style="160" bestFit="1" customWidth="1"/>
    <col min="7191" max="7424" width="9" style="160"/>
    <col min="7425" max="7425" width="15.875" style="160" customWidth="1"/>
    <col min="7426" max="7426" width="3.875" style="160" bestFit="1" customWidth="1"/>
    <col min="7427" max="7427" width="38.25" style="160" customWidth="1"/>
    <col min="7428" max="7428" width="13.875" style="160" bestFit="1" customWidth="1"/>
    <col min="7429" max="7429" width="16.25" style="160" customWidth="1"/>
    <col min="7430" max="7430" width="13.125" style="160" customWidth="1"/>
    <col min="7431" max="7431" width="7.375" style="160" customWidth="1"/>
    <col min="7432" max="7432" width="12.125" style="160" bestFit="1" customWidth="1"/>
    <col min="7433" max="7433" width="10.5" style="160" bestFit="1" customWidth="1"/>
    <col min="7434" max="7434" width="7" style="160" bestFit="1" customWidth="1"/>
    <col min="7435" max="7435" width="5.875" style="160" bestFit="1" customWidth="1"/>
    <col min="7436" max="7436" width="8.75" style="160" bestFit="1" customWidth="1"/>
    <col min="7437" max="7438" width="8.5" style="160" bestFit="1" customWidth="1"/>
    <col min="7439" max="7439" width="8.625" style="160" customWidth="1"/>
    <col min="7440" max="7440" width="14.375" style="160" bestFit="1" customWidth="1"/>
    <col min="7441" max="7441" width="13.5" style="160" customWidth="1"/>
    <col min="7442" max="7442" width="6" style="160" customWidth="1"/>
    <col min="7443" max="7443" width="17.25" style="160" customWidth="1"/>
    <col min="7444" max="7444" width="11" style="160" bestFit="1" customWidth="1"/>
    <col min="7445" max="7446" width="8.25" style="160" bestFit="1" customWidth="1"/>
    <col min="7447" max="7680" width="9" style="160"/>
    <col min="7681" max="7681" width="15.875" style="160" customWidth="1"/>
    <col min="7682" max="7682" width="3.875" style="160" bestFit="1" customWidth="1"/>
    <col min="7683" max="7683" width="38.25" style="160" customWidth="1"/>
    <col min="7684" max="7684" width="13.875" style="160" bestFit="1" customWidth="1"/>
    <col min="7685" max="7685" width="16.25" style="160" customWidth="1"/>
    <col min="7686" max="7686" width="13.125" style="160" customWidth="1"/>
    <col min="7687" max="7687" width="7.375" style="160" customWidth="1"/>
    <col min="7688" max="7688" width="12.125" style="160" bestFit="1" customWidth="1"/>
    <col min="7689" max="7689" width="10.5" style="160" bestFit="1" customWidth="1"/>
    <col min="7690" max="7690" width="7" style="160" bestFit="1" customWidth="1"/>
    <col min="7691" max="7691" width="5.875" style="160" bestFit="1" customWidth="1"/>
    <col min="7692" max="7692" width="8.75" style="160" bestFit="1" customWidth="1"/>
    <col min="7693" max="7694" width="8.5" style="160" bestFit="1" customWidth="1"/>
    <col min="7695" max="7695" width="8.625" style="160" customWidth="1"/>
    <col min="7696" max="7696" width="14.375" style="160" bestFit="1" customWidth="1"/>
    <col min="7697" max="7697" width="13.5" style="160" customWidth="1"/>
    <col min="7698" max="7698" width="6" style="160" customWidth="1"/>
    <col min="7699" max="7699" width="17.25" style="160" customWidth="1"/>
    <col min="7700" max="7700" width="11" style="160" bestFit="1" customWidth="1"/>
    <col min="7701" max="7702" width="8.25" style="160" bestFit="1" customWidth="1"/>
    <col min="7703" max="7936" width="9" style="160"/>
    <col min="7937" max="7937" width="15.875" style="160" customWidth="1"/>
    <col min="7938" max="7938" width="3.875" style="160" bestFit="1" customWidth="1"/>
    <col min="7939" max="7939" width="38.25" style="160" customWidth="1"/>
    <col min="7940" max="7940" width="13.875" style="160" bestFit="1" customWidth="1"/>
    <col min="7941" max="7941" width="16.25" style="160" customWidth="1"/>
    <col min="7942" max="7942" width="13.125" style="160" customWidth="1"/>
    <col min="7943" max="7943" width="7.375" style="160" customWidth="1"/>
    <col min="7944" max="7944" width="12.125" style="160" bestFit="1" customWidth="1"/>
    <col min="7945" max="7945" width="10.5" style="160" bestFit="1" customWidth="1"/>
    <col min="7946" max="7946" width="7" style="160" bestFit="1" customWidth="1"/>
    <col min="7947" max="7947" width="5.875" style="160" bestFit="1" customWidth="1"/>
    <col min="7948" max="7948" width="8.75" style="160" bestFit="1" customWidth="1"/>
    <col min="7949" max="7950" width="8.5" style="160" bestFit="1" customWidth="1"/>
    <col min="7951" max="7951" width="8.625" style="160" customWidth="1"/>
    <col min="7952" max="7952" width="14.375" style="160" bestFit="1" customWidth="1"/>
    <col min="7953" max="7953" width="13.5" style="160" customWidth="1"/>
    <col min="7954" max="7954" width="6" style="160" customWidth="1"/>
    <col min="7955" max="7955" width="17.25" style="160" customWidth="1"/>
    <col min="7956" max="7956" width="11" style="160" bestFit="1" customWidth="1"/>
    <col min="7957" max="7958" width="8.25" style="160" bestFit="1" customWidth="1"/>
    <col min="7959" max="8192" width="9" style="160"/>
    <col min="8193" max="8193" width="15.875" style="160" customWidth="1"/>
    <col min="8194" max="8194" width="3.875" style="160" bestFit="1" customWidth="1"/>
    <col min="8195" max="8195" width="38.25" style="160" customWidth="1"/>
    <col min="8196" max="8196" width="13.875" style="160" bestFit="1" customWidth="1"/>
    <col min="8197" max="8197" width="16.25" style="160" customWidth="1"/>
    <col min="8198" max="8198" width="13.125" style="160" customWidth="1"/>
    <col min="8199" max="8199" width="7.375" style="160" customWidth="1"/>
    <col min="8200" max="8200" width="12.125" style="160" bestFit="1" customWidth="1"/>
    <col min="8201" max="8201" width="10.5" style="160" bestFit="1" customWidth="1"/>
    <col min="8202" max="8202" width="7" style="160" bestFit="1" customWidth="1"/>
    <col min="8203" max="8203" width="5.875" style="160" bestFit="1" customWidth="1"/>
    <col min="8204" max="8204" width="8.75" style="160" bestFit="1" customWidth="1"/>
    <col min="8205" max="8206" width="8.5" style="160" bestFit="1" customWidth="1"/>
    <col min="8207" max="8207" width="8.625" style="160" customWidth="1"/>
    <col min="8208" max="8208" width="14.375" style="160" bestFit="1" customWidth="1"/>
    <col min="8209" max="8209" width="13.5" style="160" customWidth="1"/>
    <col min="8210" max="8210" width="6" style="160" customWidth="1"/>
    <col min="8211" max="8211" width="17.25" style="160" customWidth="1"/>
    <col min="8212" max="8212" width="11" style="160" bestFit="1" customWidth="1"/>
    <col min="8213" max="8214" width="8.25" style="160" bestFit="1" customWidth="1"/>
    <col min="8215" max="8448" width="9" style="160"/>
    <col min="8449" max="8449" width="15.875" style="160" customWidth="1"/>
    <col min="8450" max="8450" width="3.875" style="160" bestFit="1" customWidth="1"/>
    <col min="8451" max="8451" width="38.25" style="160" customWidth="1"/>
    <col min="8452" max="8452" width="13.875" style="160" bestFit="1" customWidth="1"/>
    <col min="8453" max="8453" width="16.25" style="160" customWidth="1"/>
    <col min="8454" max="8454" width="13.125" style="160" customWidth="1"/>
    <col min="8455" max="8455" width="7.375" style="160" customWidth="1"/>
    <col min="8456" max="8456" width="12.125" style="160" bestFit="1" customWidth="1"/>
    <col min="8457" max="8457" width="10.5" style="160" bestFit="1" customWidth="1"/>
    <col min="8458" max="8458" width="7" style="160" bestFit="1" customWidth="1"/>
    <col min="8459" max="8459" width="5.875" style="160" bestFit="1" customWidth="1"/>
    <col min="8460" max="8460" width="8.75" style="160" bestFit="1" customWidth="1"/>
    <col min="8461" max="8462" width="8.5" style="160" bestFit="1" customWidth="1"/>
    <col min="8463" max="8463" width="8.625" style="160" customWidth="1"/>
    <col min="8464" max="8464" width="14.375" style="160" bestFit="1" customWidth="1"/>
    <col min="8465" max="8465" width="13.5" style="160" customWidth="1"/>
    <col min="8466" max="8466" width="6" style="160" customWidth="1"/>
    <col min="8467" max="8467" width="17.25" style="160" customWidth="1"/>
    <col min="8468" max="8468" width="11" style="160" bestFit="1" customWidth="1"/>
    <col min="8469" max="8470" width="8.25" style="160" bestFit="1" customWidth="1"/>
    <col min="8471" max="8704" width="9" style="160"/>
    <col min="8705" max="8705" width="15.875" style="160" customWidth="1"/>
    <col min="8706" max="8706" width="3.875" style="160" bestFit="1" customWidth="1"/>
    <col min="8707" max="8707" width="38.25" style="160" customWidth="1"/>
    <col min="8708" max="8708" width="13.875" style="160" bestFit="1" customWidth="1"/>
    <col min="8709" max="8709" width="16.25" style="160" customWidth="1"/>
    <col min="8710" max="8710" width="13.125" style="160" customWidth="1"/>
    <col min="8711" max="8711" width="7.375" style="160" customWidth="1"/>
    <col min="8712" max="8712" width="12.125" style="160" bestFit="1" customWidth="1"/>
    <col min="8713" max="8713" width="10.5" style="160" bestFit="1" customWidth="1"/>
    <col min="8714" max="8714" width="7" style="160" bestFit="1" customWidth="1"/>
    <col min="8715" max="8715" width="5.875" style="160" bestFit="1" customWidth="1"/>
    <col min="8716" max="8716" width="8.75" style="160" bestFit="1" customWidth="1"/>
    <col min="8717" max="8718" width="8.5" style="160" bestFit="1" customWidth="1"/>
    <col min="8719" max="8719" width="8.625" style="160" customWidth="1"/>
    <col min="8720" max="8720" width="14.375" style="160" bestFit="1" customWidth="1"/>
    <col min="8721" max="8721" width="13.5" style="160" customWidth="1"/>
    <col min="8722" max="8722" width="6" style="160" customWidth="1"/>
    <col min="8723" max="8723" width="17.25" style="160" customWidth="1"/>
    <col min="8724" max="8724" width="11" style="160" bestFit="1" customWidth="1"/>
    <col min="8725" max="8726" width="8.25" style="160" bestFit="1" customWidth="1"/>
    <col min="8727" max="8960" width="9" style="160"/>
    <col min="8961" max="8961" width="15.875" style="160" customWidth="1"/>
    <col min="8962" max="8962" width="3.875" style="160" bestFit="1" customWidth="1"/>
    <col min="8963" max="8963" width="38.25" style="160" customWidth="1"/>
    <col min="8964" max="8964" width="13.875" style="160" bestFit="1" customWidth="1"/>
    <col min="8965" max="8965" width="16.25" style="160" customWidth="1"/>
    <col min="8966" max="8966" width="13.125" style="160" customWidth="1"/>
    <col min="8967" max="8967" width="7.375" style="160" customWidth="1"/>
    <col min="8968" max="8968" width="12.125" style="160" bestFit="1" customWidth="1"/>
    <col min="8969" max="8969" width="10.5" style="160" bestFit="1" customWidth="1"/>
    <col min="8970" max="8970" width="7" style="160" bestFit="1" customWidth="1"/>
    <col min="8971" max="8971" width="5.875" style="160" bestFit="1" customWidth="1"/>
    <col min="8972" max="8972" width="8.75" style="160" bestFit="1" customWidth="1"/>
    <col min="8973" max="8974" width="8.5" style="160" bestFit="1" customWidth="1"/>
    <col min="8975" max="8975" width="8.625" style="160" customWidth="1"/>
    <col min="8976" max="8976" width="14.375" style="160" bestFit="1" customWidth="1"/>
    <col min="8977" max="8977" width="13.5" style="160" customWidth="1"/>
    <col min="8978" max="8978" width="6" style="160" customWidth="1"/>
    <col min="8979" max="8979" width="17.25" style="160" customWidth="1"/>
    <col min="8980" max="8980" width="11" style="160" bestFit="1" customWidth="1"/>
    <col min="8981" max="8982" width="8.25" style="160" bestFit="1" customWidth="1"/>
    <col min="8983" max="9216" width="9" style="160"/>
    <col min="9217" max="9217" width="15.875" style="160" customWidth="1"/>
    <col min="9218" max="9218" width="3.875" style="160" bestFit="1" customWidth="1"/>
    <col min="9219" max="9219" width="38.25" style="160" customWidth="1"/>
    <col min="9220" max="9220" width="13.875" style="160" bestFit="1" customWidth="1"/>
    <col min="9221" max="9221" width="16.25" style="160" customWidth="1"/>
    <col min="9222" max="9222" width="13.125" style="160" customWidth="1"/>
    <col min="9223" max="9223" width="7.375" style="160" customWidth="1"/>
    <col min="9224" max="9224" width="12.125" style="160" bestFit="1" customWidth="1"/>
    <col min="9225" max="9225" width="10.5" style="160" bestFit="1" customWidth="1"/>
    <col min="9226" max="9226" width="7" style="160" bestFit="1" customWidth="1"/>
    <col min="9227" max="9227" width="5.875" style="160" bestFit="1" customWidth="1"/>
    <col min="9228" max="9228" width="8.75" style="160" bestFit="1" customWidth="1"/>
    <col min="9229" max="9230" width="8.5" style="160" bestFit="1" customWidth="1"/>
    <col min="9231" max="9231" width="8.625" style="160" customWidth="1"/>
    <col min="9232" max="9232" width="14.375" style="160" bestFit="1" customWidth="1"/>
    <col min="9233" max="9233" width="13.5" style="160" customWidth="1"/>
    <col min="9234" max="9234" width="6" style="160" customWidth="1"/>
    <col min="9235" max="9235" width="17.25" style="160" customWidth="1"/>
    <col min="9236" max="9236" width="11" style="160" bestFit="1" customWidth="1"/>
    <col min="9237" max="9238" width="8.25" style="160" bestFit="1" customWidth="1"/>
    <col min="9239" max="9472" width="9" style="160"/>
    <col min="9473" max="9473" width="15.875" style="160" customWidth="1"/>
    <col min="9474" max="9474" width="3.875" style="160" bestFit="1" customWidth="1"/>
    <col min="9475" max="9475" width="38.25" style="160" customWidth="1"/>
    <col min="9476" max="9476" width="13.875" style="160" bestFit="1" customWidth="1"/>
    <col min="9477" max="9477" width="16.25" style="160" customWidth="1"/>
    <col min="9478" max="9478" width="13.125" style="160" customWidth="1"/>
    <col min="9479" max="9479" width="7.375" style="160" customWidth="1"/>
    <col min="9480" max="9480" width="12.125" style="160" bestFit="1" customWidth="1"/>
    <col min="9481" max="9481" width="10.5" style="160" bestFit="1" customWidth="1"/>
    <col min="9482" max="9482" width="7" style="160" bestFit="1" customWidth="1"/>
    <col min="9483" max="9483" width="5.875" style="160" bestFit="1" customWidth="1"/>
    <col min="9484" max="9484" width="8.75" style="160" bestFit="1" customWidth="1"/>
    <col min="9485" max="9486" width="8.5" style="160" bestFit="1" customWidth="1"/>
    <col min="9487" max="9487" width="8.625" style="160" customWidth="1"/>
    <col min="9488" max="9488" width="14.375" style="160" bestFit="1" customWidth="1"/>
    <col min="9489" max="9489" width="13.5" style="160" customWidth="1"/>
    <col min="9490" max="9490" width="6" style="160" customWidth="1"/>
    <col min="9491" max="9491" width="17.25" style="160" customWidth="1"/>
    <col min="9492" max="9492" width="11" style="160" bestFit="1" customWidth="1"/>
    <col min="9493" max="9494" width="8.25" style="160" bestFit="1" customWidth="1"/>
    <col min="9495" max="9728" width="9" style="160"/>
    <col min="9729" max="9729" width="15.875" style="160" customWidth="1"/>
    <col min="9730" max="9730" width="3.875" style="160" bestFit="1" customWidth="1"/>
    <col min="9731" max="9731" width="38.25" style="160" customWidth="1"/>
    <col min="9732" max="9732" width="13.875" style="160" bestFit="1" customWidth="1"/>
    <col min="9733" max="9733" width="16.25" style="160" customWidth="1"/>
    <col min="9734" max="9734" width="13.125" style="160" customWidth="1"/>
    <col min="9735" max="9735" width="7.375" style="160" customWidth="1"/>
    <col min="9736" max="9736" width="12.125" style="160" bestFit="1" customWidth="1"/>
    <col min="9737" max="9737" width="10.5" style="160" bestFit="1" customWidth="1"/>
    <col min="9738" max="9738" width="7" style="160" bestFit="1" customWidth="1"/>
    <col min="9739" max="9739" width="5.875" style="160" bestFit="1" customWidth="1"/>
    <col min="9740" max="9740" width="8.75" style="160" bestFit="1" customWidth="1"/>
    <col min="9741" max="9742" width="8.5" style="160" bestFit="1" customWidth="1"/>
    <col min="9743" max="9743" width="8.625" style="160" customWidth="1"/>
    <col min="9744" max="9744" width="14.375" style="160" bestFit="1" customWidth="1"/>
    <col min="9745" max="9745" width="13.5" style="160" customWidth="1"/>
    <col min="9746" max="9746" width="6" style="160" customWidth="1"/>
    <col min="9747" max="9747" width="17.25" style="160" customWidth="1"/>
    <col min="9748" max="9748" width="11" style="160" bestFit="1" customWidth="1"/>
    <col min="9749" max="9750" width="8.25" style="160" bestFit="1" customWidth="1"/>
    <col min="9751" max="9984" width="9" style="160"/>
    <col min="9985" max="9985" width="15.875" style="160" customWidth="1"/>
    <col min="9986" max="9986" width="3.875" style="160" bestFit="1" customWidth="1"/>
    <col min="9987" max="9987" width="38.25" style="160" customWidth="1"/>
    <col min="9988" max="9988" width="13.875" style="160" bestFit="1" customWidth="1"/>
    <col min="9989" max="9989" width="16.25" style="160" customWidth="1"/>
    <col min="9990" max="9990" width="13.125" style="160" customWidth="1"/>
    <col min="9991" max="9991" width="7.375" style="160" customWidth="1"/>
    <col min="9992" max="9992" width="12.125" style="160" bestFit="1" customWidth="1"/>
    <col min="9993" max="9993" width="10.5" style="160" bestFit="1" customWidth="1"/>
    <col min="9994" max="9994" width="7" style="160" bestFit="1" customWidth="1"/>
    <col min="9995" max="9995" width="5.875" style="160" bestFit="1" customWidth="1"/>
    <col min="9996" max="9996" width="8.75" style="160" bestFit="1" customWidth="1"/>
    <col min="9997" max="9998" width="8.5" style="160" bestFit="1" customWidth="1"/>
    <col min="9999" max="9999" width="8.625" style="160" customWidth="1"/>
    <col min="10000" max="10000" width="14.375" style="160" bestFit="1" customWidth="1"/>
    <col min="10001" max="10001" width="13.5" style="160" customWidth="1"/>
    <col min="10002" max="10002" width="6" style="160" customWidth="1"/>
    <col min="10003" max="10003" width="17.25" style="160" customWidth="1"/>
    <col min="10004" max="10004" width="11" style="160" bestFit="1" customWidth="1"/>
    <col min="10005" max="10006" width="8.25" style="160" bestFit="1" customWidth="1"/>
    <col min="10007" max="10240" width="9" style="160"/>
    <col min="10241" max="10241" width="15.875" style="160" customWidth="1"/>
    <col min="10242" max="10242" width="3.875" style="160" bestFit="1" customWidth="1"/>
    <col min="10243" max="10243" width="38.25" style="160" customWidth="1"/>
    <col min="10244" max="10244" width="13.875" style="160" bestFit="1" customWidth="1"/>
    <col min="10245" max="10245" width="16.25" style="160" customWidth="1"/>
    <col min="10246" max="10246" width="13.125" style="160" customWidth="1"/>
    <col min="10247" max="10247" width="7.375" style="160" customWidth="1"/>
    <col min="10248" max="10248" width="12.125" style="160" bestFit="1" customWidth="1"/>
    <col min="10249" max="10249" width="10.5" style="160" bestFit="1" customWidth="1"/>
    <col min="10250" max="10250" width="7" style="160" bestFit="1" customWidth="1"/>
    <col min="10251" max="10251" width="5.875" style="160" bestFit="1" customWidth="1"/>
    <col min="10252" max="10252" width="8.75" style="160" bestFit="1" customWidth="1"/>
    <col min="10253" max="10254" width="8.5" style="160" bestFit="1" customWidth="1"/>
    <col min="10255" max="10255" width="8.625" style="160" customWidth="1"/>
    <col min="10256" max="10256" width="14.375" style="160" bestFit="1" customWidth="1"/>
    <col min="10257" max="10257" width="13.5" style="160" customWidth="1"/>
    <col min="10258" max="10258" width="6" style="160" customWidth="1"/>
    <col min="10259" max="10259" width="17.25" style="160" customWidth="1"/>
    <col min="10260" max="10260" width="11" style="160" bestFit="1" customWidth="1"/>
    <col min="10261" max="10262" width="8.25" style="160" bestFit="1" customWidth="1"/>
    <col min="10263" max="10496" width="9" style="160"/>
    <col min="10497" max="10497" width="15.875" style="160" customWidth="1"/>
    <col min="10498" max="10498" width="3.875" style="160" bestFit="1" customWidth="1"/>
    <col min="10499" max="10499" width="38.25" style="160" customWidth="1"/>
    <col min="10500" max="10500" width="13.875" style="160" bestFit="1" customWidth="1"/>
    <col min="10501" max="10501" width="16.25" style="160" customWidth="1"/>
    <col min="10502" max="10502" width="13.125" style="160" customWidth="1"/>
    <col min="10503" max="10503" width="7.375" style="160" customWidth="1"/>
    <col min="10504" max="10504" width="12.125" style="160" bestFit="1" customWidth="1"/>
    <col min="10505" max="10505" width="10.5" style="160" bestFit="1" customWidth="1"/>
    <col min="10506" max="10506" width="7" style="160" bestFit="1" customWidth="1"/>
    <col min="10507" max="10507" width="5.875" style="160" bestFit="1" customWidth="1"/>
    <col min="10508" max="10508" width="8.75" style="160" bestFit="1" customWidth="1"/>
    <col min="10509" max="10510" width="8.5" style="160" bestFit="1" customWidth="1"/>
    <col min="10511" max="10511" width="8.625" style="160" customWidth="1"/>
    <col min="10512" max="10512" width="14.375" style="160" bestFit="1" customWidth="1"/>
    <col min="10513" max="10513" width="13.5" style="160" customWidth="1"/>
    <col min="10514" max="10514" width="6" style="160" customWidth="1"/>
    <col min="10515" max="10515" width="17.25" style="160" customWidth="1"/>
    <col min="10516" max="10516" width="11" style="160" bestFit="1" customWidth="1"/>
    <col min="10517" max="10518" width="8.25" style="160" bestFit="1" customWidth="1"/>
    <col min="10519" max="10752" width="9" style="160"/>
    <col min="10753" max="10753" width="15.875" style="160" customWidth="1"/>
    <col min="10754" max="10754" width="3.875" style="160" bestFit="1" customWidth="1"/>
    <col min="10755" max="10755" width="38.25" style="160" customWidth="1"/>
    <col min="10756" max="10756" width="13.875" style="160" bestFit="1" customWidth="1"/>
    <col min="10757" max="10757" width="16.25" style="160" customWidth="1"/>
    <col min="10758" max="10758" width="13.125" style="160" customWidth="1"/>
    <col min="10759" max="10759" width="7.375" style="160" customWidth="1"/>
    <col min="10760" max="10760" width="12.125" style="160" bestFit="1" customWidth="1"/>
    <col min="10761" max="10761" width="10.5" style="160" bestFit="1" customWidth="1"/>
    <col min="10762" max="10762" width="7" style="160" bestFit="1" customWidth="1"/>
    <col min="10763" max="10763" width="5.875" style="160" bestFit="1" customWidth="1"/>
    <col min="10764" max="10764" width="8.75" style="160" bestFit="1" customWidth="1"/>
    <col min="10765" max="10766" width="8.5" style="160" bestFit="1" customWidth="1"/>
    <col min="10767" max="10767" width="8.625" style="160" customWidth="1"/>
    <col min="10768" max="10768" width="14.375" style="160" bestFit="1" customWidth="1"/>
    <col min="10769" max="10769" width="13.5" style="160" customWidth="1"/>
    <col min="10770" max="10770" width="6" style="160" customWidth="1"/>
    <col min="10771" max="10771" width="17.25" style="160" customWidth="1"/>
    <col min="10772" max="10772" width="11" style="160" bestFit="1" customWidth="1"/>
    <col min="10773" max="10774" width="8.25" style="160" bestFit="1" customWidth="1"/>
    <col min="10775" max="11008" width="9" style="160"/>
    <col min="11009" max="11009" width="15.875" style="160" customWidth="1"/>
    <col min="11010" max="11010" width="3.875" style="160" bestFit="1" customWidth="1"/>
    <col min="11011" max="11011" width="38.25" style="160" customWidth="1"/>
    <col min="11012" max="11012" width="13.875" style="160" bestFit="1" customWidth="1"/>
    <col min="11013" max="11013" width="16.25" style="160" customWidth="1"/>
    <col min="11014" max="11014" width="13.125" style="160" customWidth="1"/>
    <col min="11015" max="11015" width="7.375" style="160" customWidth="1"/>
    <col min="11016" max="11016" width="12.125" style="160" bestFit="1" customWidth="1"/>
    <col min="11017" max="11017" width="10.5" style="160" bestFit="1" customWidth="1"/>
    <col min="11018" max="11018" width="7" style="160" bestFit="1" customWidth="1"/>
    <col min="11019" max="11019" width="5.875" style="160" bestFit="1" customWidth="1"/>
    <col min="11020" max="11020" width="8.75" style="160" bestFit="1" customWidth="1"/>
    <col min="11021" max="11022" width="8.5" style="160" bestFit="1" customWidth="1"/>
    <col min="11023" max="11023" width="8.625" style="160" customWidth="1"/>
    <col min="11024" max="11024" width="14.375" style="160" bestFit="1" customWidth="1"/>
    <col min="11025" max="11025" width="13.5" style="160" customWidth="1"/>
    <col min="11026" max="11026" width="6" style="160" customWidth="1"/>
    <col min="11027" max="11027" width="17.25" style="160" customWidth="1"/>
    <col min="11028" max="11028" width="11" style="160" bestFit="1" customWidth="1"/>
    <col min="11029" max="11030" width="8.25" style="160" bestFit="1" customWidth="1"/>
    <col min="11031" max="11264" width="9" style="160"/>
    <col min="11265" max="11265" width="15.875" style="160" customWidth="1"/>
    <col min="11266" max="11266" width="3.875" style="160" bestFit="1" customWidth="1"/>
    <col min="11267" max="11267" width="38.25" style="160" customWidth="1"/>
    <col min="11268" max="11268" width="13.875" style="160" bestFit="1" customWidth="1"/>
    <col min="11269" max="11269" width="16.25" style="160" customWidth="1"/>
    <col min="11270" max="11270" width="13.125" style="160" customWidth="1"/>
    <col min="11271" max="11271" width="7.375" style="160" customWidth="1"/>
    <col min="11272" max="11272" width="12.125" style="160" bestFit="1" customWidth="1"/>
    <col min="11273" max="11273" width="10.5" style="160" bestFit="1" customWidth="1"/>
    <col min="11274" max="11274" width="7" style="160" bestFit="1" customWidth="1"/>
    <col min="11275" max="11275" width="5.875" style="160" bestFit="1" customWidth="1"/>
    <col min="11276" max="11276" width="8.75" style="160" bestFit="1" customWidth="1"/>
    <col min="11277" max="11278" width="8.5" style="160" bestFit="1" customWidth="1"/>
    <col min="11279" max="11279" width="8.625" style="160" customWidth="1"/>
    <col min="11280" max="11280" width="14.375" style="160" bestFit="1" customWidth="1"/>
    <col min="11281" max="11281" width="13.5" style="160" customWidth="1"/>
    <col min="11282" max="11282" width="6" style="160" customWidth="1"/>
    <col min="11283" max="11283" width="17.25" style="160" customWidth="1"/>
    <col min="11284" max="11284" width="11" style="160" bestFit="1" customWidth="1"/>
    <col min="11285" max="11286" width="8.25" style="160" bestFit="1" customWidth="1"/>
    <col min="11287" max="11520" width="9" style="160"/>
    <col min="11521" max="11521" width="15.875" style="160" customWidth="1"/>
    <col min="11522" max="11522" width="3.875" style="160" bestFit="1" customWidth="1"/>
    <col min="11523" max="11523" width="38.25" style="160" customWidth="1"/>
    <col min="11524" max="11524" width="13.875" style="160" bestFit="1" customWidth="1"/>
    <col min="11525" max="11525" width="16.25" style="160" customWidth="1"/>
    <col min="11526" max="11526" width="13.125" style="160" customWidth="1"/>
    <col min="11527" max="11527" width="7.375" style="160" customWidth="1"/>
    <col min="11528" max="11528" width="12.125" style="160" bestFit="1" customWidth="1"/>
    <col min="11529" max="11529" width="10.5" style="160" bestFit="1" customWidth="1"/>
    <col min="11530" max="11530" width="7" style="160" bestFit="1" customWidth="1"/>
    <col min="11531" max="11531" width="5.875" style="160" bestFit="1" customWidth="1"/>
    <col min="11532" max="11532" width="8.75" style="160" bestFit="1" customWidth="1"/>
    <col min="11533" max="11534" width="8.5" style="160" bestFit="1" customWidth="1"/>
    <col min="11535" max="11535" width="8.625" style="160" customWidth="1"/>
    <col min="11536" max="11536" width="14.375" style="160" bestFit="1" customWidth="1"/>
    <col min="11537" max="11537" width="13.5" style="160" customWidth="1"/>
    <col min="11538" max="11538" width="6" style="160" customWidth="1"/>
    <col min="11539" max="11539" width="17.25" style="160" customWidth="1"/>
    <col min="11540" max="11540" width="11" style="160" bestFit="1" customWidth="1"/>
    <col min="11541" max="11542" width="8.25" style="160" bestFit="1" customWidth="1"/>
    <col min="11543" max="11776" width="9" style="160"/>
    <col min="11777" max="11777" width="15.875" style="160" customWidth="1"/>
    <col min="11778" max="11778" width="3.875" style="160" bestFit="1" customWidth="1"/>
    <col min="11779" max="11779" width="38.25" style="160" customWidth="1"/>
    <col min="11780" max="11780" width="13.875" style="160" bestFit="1" customWidth="1"/>
    <col min="11781" max="11781" width="16.25" style="160" customWidth="1"/>
    <col min="11782" max="11782" width="13.125" style="160" customWidth="1"/>
    <col min="11783" max="11783" width="7.375" style="160" customWidth="1"/>
    <col min="11784" max="11784" width="12.125" style="160" bestFit="1" customWidth="1"/>
    <col min="11785" max="11785" width="10.5" style="160" bestFit="1" customWidth="1"/>
    <col min="11786" max="11786" width="7" style="160" bestFit="1" customWidth="1"/>
    <col min="11787" max="11787" width="5.875" style="160" bestFit="1" customWidth="1"/>
    <col min="11788" max="11788" width="8.75" style="160" bestFit="1" customWidth="1"/>
    <col min="11789" max="11790" width="8.5" style="160" bestFit="1" customWidth="1"/>
    <col min="11791" max="11791" width="8.625" style="160" customWidth="1"/>
    <col min="11792" max="11792" width="14.375" style="160" bestFit="1" customWidth="1"/>
    <col min="11793" max="11793" width="13.5" style="160" customWidth="1"/>
    <col min="11794" max="11794" width="6" style="160" customWidth="1"/>
    <col min="11795" max="11795" width="17.25" style="160" customWidth="1"/>
    <col min="11796" max="11796" width="11" style="160" bestFit="1" customWidth="1"/>
    <col min="11797" max="11798" width="8.25" style="160" bestFit="1" customWidth="1"/>
    <col min="11799" max="12032" width="9" style="160"/>
    <col min="12033" max="12033" width="15.875" style="160" customWidth="1"/>
    <col min="12034" max="12034" width="3.875" style="160" bestFit="1" customWidth="1"/>
    <col min="12035" max="12035" width="38.25" style="160" customWidth="1"/>
    <col min="12036" max="12036" width="13.875" style="160" bestFit="1" customWidth="1"/>
    <col min="12037" max="12037" width="16.25" style="160" customWidth="1"/>
    <col min="12038" max="12038" width="13.125" style="160" customWidth="1"/>
    <col min="12039" max="12039" width="7.375" style="160" customWidth="1"/>
    <col min="12040" max="12040" width="12.125" style="160" bestFit="1" customWidth="1"/>
    <col min="12041" max="12041" width="10.5" style="160" bestFit="1" customWidth="1"/>
    <col min="12042" max="12042" width="7" style="160" bestFit="1" customWidth="1"/>
    <col min="12043" max="12043" width="5.875" style="160" bestFit="1" customWidth="1"/>
    <col min="12044" max="12044" width="8.75" style="160" bestFit="1" customWidth="1"/>
    <col min="12045" max="12046" width="8.5" style="160" bestFit="1" customWidth="1"/>
    <col min="12047" max="12047" width="8.625" style="160" customWidth="1"/>
    <col min="12048" max="12048" width="14.375" style="160" bestFit="1" customWidth="1"/>
    <col min="12049" max="12049" width="13.5" style="160" customWidth="1"/>
    <col min="12050" max="12050" width="6" style="160" customWidth="1"/>
    <col min="12051" max="12051" width="17.25" style="160" customWidth="1"/>
    <col min="12052" max="12052" width="11" style="160" bestFit="1" customWidth="1"/>
    <col min="12053" max="12054" width="8.25" style="160" bestFit="1" customWidth="1"/>
    <col min="12055" max="12288" width="9" style="160"/>
    <col min="12289" max="12289" width="15.875" style="160" customWidth="1"/>
    <col min="12290" max="12290" width="3.875" style="160" bestFit="1" customWidth="1"/>
    <col min="12291" max="12291" width="38.25" style="160" customWidth="1"/>
    <col min="12292" max="12292" width="13.875" style="160" bestFit="1" customWidth="1"/>
    <col min="12293" max="12293" width="16.25" style="160" customWidth="1"/>
    <col min="12294" max="12294" width="13.125" style="160" customWidth="1"/>
    <col min="12295" max="12295" width="7.375" style="160" customWidth="1"/>
    <col min="12296" max="12296" width="12.125" style="160" bestFit="1" customWidth="1"/>
    <col min="12297" max="12297" width="10.5" style="160" bestFit="1" customWidth="1"/>
    <col min="12298" max="12298" width="7" style="160" bestFit="1" customWidth="1"/>
    <col min="12299" max="12299" width="5.875" style="160" bestFit="1" customWidth="1"/>
    <col min="12300" max="12300" width="8.75" style="160" bestFit="1" customWidth="1"/>
    <col min="12301" max="12302" width="8.5" style="160" bestFit="1" customWidth="1"/>
    <col min="12303" max="12303" width="8.625" style="160" customWidth="1"/>
    <col min="12304" max="12304" width="14.375" style="160" bestFit="1" customWidth="1"/>
    <col min="12305" max="12305" width="13.5" style="160" customWidth="1"/>
    <col min="12306" max="12306" width="6" style="160" customWidth="1"/>
    <col min="12307" max="12307" width="17.25" style="160" customWidth="1"/>
    <col min="12308" max="12308" width="11" style="160" bestFit="1" customWidth="1"/>
    <col min="12309" max="12310" width="8.25" style="160" bestFit="1" customWidth="1"/>
    <col min="12311" max="12544" width="9" style="160"/>
    <col min="12545" max="12545" width="15.875" style="160" customWidth="1"/>
    <col min="12546" max="12546" width="3.875" style="160" bestFit="1" customWidth="1"/>
    <col min="12547" max="12547" width="38.25" style="160" customWidth="1"/>
    <col min="12548" max="12548" width="13.875" style="160" bestFit="1" customWidth="1"/>
    <col min="12549" max="12549" width="16.25" style="160" customWidth="1"/>
    <col min="12550" max="12550" width="13.125" style="160" customWidth="1"/>
    <col min="12551" max="12551" width="7.375" style="160" customWidth="1"/>
    <col min="12552" max="12552" width="12.125" style="160" bestFit="1" customWidth="1"/>
    <col min="12553" max="12553" width="10.5" style="160" bestFit="1" customWidth="1"/>
    <col min="12554" max="12554" width="7" style="160" bestFit="1" customWidth="1"/>
    <col min="12555" max="12555" width="5.875" style="160" bestFit="1" customWidth="1"/>
    <col min="12556" max="12556" width="8.75" style="160" bestFit="1" customWidth="1"/>
    <col min="12557" max="12558" width="8.5" style="160" bestFit="1" customWidth="1"/>
    <col min="12559" max="12559" width="8.625" style="160" customWidth="1"/>
    <col min="12560" max="12560" width="14.375" style="160" bestFit="1" customWidth="1"/>
    <col min="12561" max="12561" width="13.5" style="160" customWidth="1"/>
    <col min="12562" max="12562" width="6" style="160" customWidth="1"/>
    <col min="12563" max="12563" width="17.25" style="160" customWidth="1"/>
    <col min="12564" max="12564" width="11" style="160" bestFit="1" customWidth="1"/>
    <col min="12565" max="12566" width="8.25" style="160" bestFit="1" customWidth="1"/>
    <col min="12567" max="12800" width="9" style="160"/>
    <col min="12801" max="12801" width="15.875" style="160" customWidth="1"/>
    <col min="12802" max="12802" width="3.875" style="160" bestFit="1" customWidth="1"/>
    <col min="12803" max="12803" width="38.25" style="160" customWidth="1"/>
    <col min="12804" max="12804" width="13.875" style="160" bestFit="1" customWidth="1"/>
    <col min="12805" max="12805" width="16.25" style="160" customWidth="1"/>
    <col min="12806" max="12806" width="13.125" style="160" customWidth="1"/>
    <col min="12807" max="12807" width="7.375" style="160" customWidth="1"/>
    <col min="12808" max="12808" width="12.125" style="160" bestFit="1" customWidth="1"/>
    <col min="12809" max="12809" width="10.5" style="160" bestFit="1" customWidth="1"/>
    <col min="12810" max="12810" width="7" style="160" bestFit="1" customWidth="1"/>
    <col min="12811" max="12811" width="5.875" style="160" bestFit="1" customWidth="1"/>
    <col min="12812" max="12812" width="8.75" style="160" bestFit="1" customWidth="1"/>
    <col min="12813" max="12814" width="8.5" style="160" bestFit="1" customWidth="1"/>
    <col min="12815" max="12815" width="8.625" style="160" customWidth="1"/>
    <col min="12816" max="12816" width="14.375" style="160" bestFit="1" customWidth="1"/>
    <col min="12817" max="12817" width="13.5" style="160" customWidth="1"/>
    <col min="12818" max="12818" width="6" style="160" customWidth="1"/>
    <col min="12819" max="12819" width="17.25" style="160" customWidth="1"/>
    <col min="12820" max="12820" width="11" style="160" bestFit="1" customWidth="1"/>
    <col min="12821" max="12822" width="8.25" style="160" bestFit="1" customWidth="1"/>
    <col min="12823" max="13056" width="9" style="160"/>
    <col min="13057" max="13057" width="15.875" style="160" customWidth="1"/>
    <col min="13058" max="13058" width="3.875" style="160" bestFit="1" customWidth="1"/>
    <col min="13059" max="13059" width="38.25" style="160" customWidth="1"/>
    <col min="13060" max="13060" width="13.875" style="160" bestFit="1" customWidth="1"/>
    <col min="13061" max="13061" width="16.25" style="160" customWidth="1"/>
    <col min="13062" max="13062" width="13.125" style="160" customWidth="1"/>
    <col min="13063" max="13063" width="7.375" style="160" customWidth="1"/>
    <col min="13064" max="13064" width="12.125" style="160" bestFit="1" customWidth="1"/>
    <col min="13065" max="13065" width="10.5" style="160" bestFit="1" customWidth="1"/>
    <col min="13066" max="13066" width="7" style="160" bestFit="1" customWidth="1"/>
    <col min="13067" max="13067" width="5.875" style="160" bestFit="1" customWidth="1"/>
    <col min="13068" max="13068" width="8.75" style="160" bestFit="1" customWidth="1"/>
    <col min="13069" max="13070" width="8.5" style="160" bestFit="1" customWidth="1"/>
    <col min="13071" max="13071" width="8.625" style="160" customWidth="1"/>
    <col min="13072" max="13072" width="14.375" style="160" bestFit="1" customWidth="1"/>
    <col min="13073" max="13073" width="13.5" style="160" customWidth="1"/>
    <col min="13074" max="13074" width="6" style="160" customWidth="1"/>
    <col min="13075" max="13075" width="17.25" style="160" customWidth="1"/>
    <col min="13076" max="13076" width="11" style="160" bestFit="1" customWidth="1"/>
    <col min="13077" max="13078" width="8.25" style="160" bestFit="1" customWidth="1"/>
    <col min="13079" max="13312" width="9" style="160"/>
    <col min="13313" max="13313" width="15.875" style="160" customWidth="1"/>
    <col min="13314" max="13314" width="3.875" style="160" bestFit="1" customWidth="1"/>
    <col min="13315" max="13315" width="38.25" style="160" customWidth="1"/>
    <col min="13316" max="13316" width="13.875" style="160" bestFit="1" customWidth="1"/>
    <col min="13317" max="13317" width="16.25" style="160" customWidth="1"/>
    <col min="13318" max="13318" width="13.125" style="160" customWidth="1"/>
    <col min="13319" max="13319" width="7.375" style="160" customWidth="1"/>
    <col min="13320" max="13320" width="12.125" style="160" bestFit="1" customWidth="1"/>
    <col min="13321" max="13321" width="10.5" style="160" bestFit="1" customWidth="1"/>
    <col min="13322" max="13322" width="7" style="160" bestFit="1" customWidth="1"/>
    <col min="13323" max="13323" width="5.875" style="160" bestFit="1" customWidth="1"/>
    <col min="13324" max="13324" width="8.75" style="160" bestFit="1" customWidth="1"/>
    <col min="13325" max="13326" width="8.5" style="160" bestFit="1" customWidth="1"/>
    <col min="13327" max="13327" width="8.625" style="160" customWidth="1"/>
    <col min="13328" max="13328" width="14.375" style="160" bestFit="1" customWidth="1"/>
    <col min="13329" max="13329" width="13.5" style="160" customWidth="1"/>
    <col min="13330" max="13330" width="6" style="160" customWidth="1"/>
    <col min="13331" max="13331" width="17.25" style="160" customWidth="1"/>
    <col min="13332" max="13332" width="11" style="160" bestFit="1" customWidth="1"/>
    <col min="13333" max="13334" width="8.25" style="160" bestFit="1" customWidth="1"/>
    <col min="13335" max="13568" width="9" style="160"/>
    <col min="13569" max="13569" width="15.875" style="160" customWidth="1"/>
    <col min="13570" max="13570" width="3.875" style="160" bestFit="1" customWidth="1"/>
    <col min="13571" max="13571" width="38.25" style="160" customWidth="1"/>
    <col min="13572" max="13572" width="13.875" style="160" bestFit="1" customWidth="1"/>
    <col min="13573" max="13573" width="16.25" style="160" customWidth="1"/>
    <col min="13574" max="13574" width="13.125" style="160" customWidth="1"/>
    <col min="13575" max="13575" width="7.375" style="160" customWidth="1"/>
    <col min="13576" max="13576" width="12.125" style="160" bestFit="1" customWidth="1"/>
    <col min="13577" max="13577" width="10.5" style="160" bestFit="1" customWidth="1"/>
    <col min="13578" max="13578" width="7" style="160" bestFit="1" customWidth="1"/>
    <col min="13579" max="13579" width="5.875" style="160" bestFit="1" customWidth="1"/>
    <col min="13580" max="13580" width="8.75" style="160" bestFit="1" customWidth="1"/>
    <col min="13581" max="13582" width="8.5" style="160" bestFit="1" customWidth="1"/>
    <col min="13583" max="13583" width="8.625" style="160" customWidth="1"/>
    <col min="13584" max="13584" width="14.375" style="160" bestFit="1" customWidth="1"/>
    <col min="13585" max="13585" width="13.5" style="160" customWidth="1"/>
    <col min="13586" max="13586" width="6" style="160" customWidth="1"/>
    <col min="13587" max="13587" width="17.25" style="160" customWidth="1"/>
    <col min="13588" max="13588" width="11" style="160" bestFit="1" customWidth="1"/>
    <col min="13589" max="13590" width="8.25" style="160" bestFit="1" customWidth="1"/>
    <col min="13591" max="13824" width="9" style="160"/>
    <col min="13825" max="13825" width="15.875" style="160" customWidth="1"/>
    <col min="13826" max="13826" width="3.875" style="160" bestFit="1" customWidth="1"/>
    <col min="13827" max="13827" width="38.25" style="160" customWidth="1"/>
    <col min="13828" max="13828" width="13.875" style="160" bestFit="1" customWidth="1"/>
    <col min="13829" max="13829" width="16.25" style="160" customWidth="1"/>
    <col min="13830" max="13830" width="13.125" style="160" customWidth="1"/>
    <col min="13831" max="13831" width="7.375" style="160" customWidth="1"/>
    <col min="13832" max="13832" width="12.125" style="160" bestFit="1" customWidth="1"/>
    <col min="13833" max="13833" width="10.5" style="160" bestFit="1" customWidth="1"/>
    <col min="13834" max="13834" width="7" style="160" bestFit="1" customWidth="1"/>
    <col min="13835" max="13835" width="5.875" style="160" bestFit="1" customWidth="1"/>
    <col min="13836" max="13836" width="8.75" style="160" bestFit="1" customWidth="1"/>
    <col min="13837" max="13838" width="8.5" style="160" bestFit="1" customWidth="1"/>
    <col min="13839" max="13839" width="8.625" style="160" customWidth="1"/>
    <col min="13840" max="13840" width="14.375" style="160" bestFit="1" customWidth="1"/>
    <col min="13841" max="13841" width="13.5" style="160" customWidth="1"/>
    <col min="13842" max="13842" width="6" style="160" customWidth="1"/>
    <col min="13843" max="13843" width="17.25" style="160" customWidth="1"/>
    <col min="13844" max="13844" width="11" style="160" bestFit="1" customWidth="1"/>
    <col min="13845" max="13846" width="8.25" style="160" bestFit="1" customWidth="1"/>
    <col min="13847" max="14080" width="9" style="160"/>
    <col min="14081" max="14081" width="15.875" style="160" customWidth="1"/>
    <col min="14082" max="14082" width="3.875" style="160" bestFit="1" customWidth="1"/>
    <col min="14083" max="14083" width="38.25" style="160" customWidth="1"/>
    <col min="14084" max="14084" width="13.875" style="160" bestFit="1" customWidth="1"/>
    <col min="14085" max="14085" width="16.25" style="160" customWidth="1"/>
    <col min="14086" max="14086" width="13.125" style="160" customWidth="1"/>
    <col min="14087" max="14087" width="7.375" style="160" customWidth="1"/>
    <col min="14088" max="14088" width="12.125" style="160" bestFit="1" customWidth="1"/>
    <col min="14089" max="14089" width="10.5" style="160" bestFit="1" customWidth="1"/>
    <col min="14090" max="14090" width="7" style="160" bestFit="1" customWidth="1"/>
    <col min="14091" max="14091" width="5.875" style="160" bestFit="1" customWidth="1"/>
    <col min="14092" max="14092" width="8.75" style="160" bestFit="1" customWidth="1"/>
    <col min="14093" max="14094" width="8.5" style="160" bestFit="1" customWidth="1"/>
    <col min="14095" max="14095" width="8.625" style="160" customWidth="1"/>
    <col min="14096" max="14096" width="14.375" style="160" bestFit="1" customWidth="1"/>
    <col min="14097" max="14097" width="13.5" style="160" customWidth="1"/>
    <col min="14098" max="14098" width="6" style="160" customWidth="1"/>
    <col min="14099" max="14099" width="17.25" style="160" customWidth="1"/>
    <col min="14100" max="14100" width="11" style="160" bestFit="1" customWidth="1"/>
    <col min="14101" max="14102" width="8.25" style="160" bestFit="1" customWidth="1"/>
    <col min="14103" max="14336" width="9" style="160"/>
    <col min="14337" max="14337" width="15.875" style="160" customWidth="1"/>
    <col min="14338" max="14338" width="3.875" style="160" bestFit="1" customWidth="1"/>
    <col min="14339" max="14339" width="38.25" style="160" customWidth="1"/>
    <col min="14340" max="14340" width="13.875" style="160" bestFit="1" customWidth="1"/>
    <col min="14341" max="14341" width="16.25" style="160" customWidth="1"/>
    <col min="14342" max="14342" width="13.125" style="160" customWidth="1"/>
    <col min="14343" max="14343" width="7.375" style="160" customWidth="1"/>
    <col min="14344" max="14344" width="12.125" style="160" bestFit="1" customWidth="1"/>
    <col min="14345" max="14345" width="10.5" style="160" bestFit="1" customWidth="1"/>
    <col min="14346" max="14346" width="7" style="160" bestFit="1" customWidth="1"/>
    <col min="14347" max="14347" width="5.875" style="160" bestFit="1" customWidth="1"/>
    <col min="14348" max="14348" width="8.75" style="160" bestFit="1" customWidth="1"/>
    <col min="14349" max="14350" width="8.5" style="160" bestFit="1" customWidth="1"/>
    <col min="14351" max="14351" width="8.625" style="160" customWidth="1"/>
    <col min="14352" max="14352" width="14.375" style="160" bestFit="1" customWidth="1"/>
    <col min="14353" max="14353" width="13.5" style="160" customWidth="1"/>
    <col min="14354" max="14354" width="6" style="160" customWidth="1"/>
    <col min="14355" max="14355" width="17.25" style="160" customWidth="1"/>
    <col min="14356" max="14356" width="11" style="160" bestFit="1" customWidth="1"/>
    <col min="14357" max="14358" width="8.25" style="160" bestFit="1" customWidth="1"/>
    <col min="14359" max="14592" width="9" style="160"/>
    <col min="14593" max="14593" width="15.875" style="160" customWidth="1"/>
    <col min="14594" max="14594" width="3.875" style="160" bestFit="1" customWidth="1"/>
    <col min="14595" max="14595" width="38.25" style="160" customWidth="1"/>
    <col min="14596" max="14596" width="13.875" style="160" bestFit="1" customWidth="1"/>
    <col min="14597" max="14597" width="16.25" style="160" customWidth="1"/>
    <col min="14598" max="14598" width="13.125" style="160" customWidth="1"/>
    <col min="14599" max="14599" width="7.375" style="160" customWidth="1"/>
    <col min="14600" max="14600" width="12.125" style="160" bestFit="1" customWidth="1"/>
    <col min="14601" max="14601" width="10.5" style="160" bestFit="1" customWidth="1"/>
    <col min="14602" max="14602" width="7" style="160" bestFit="1" customWidth="1"/>
    <col min="14603" max="14603" width="5.875" style="160" bestFit="1" customWidth="1"/>
    <col min="14604" max="14604" width="8.75" style="160" bestFit="1" customWidth="1"/>
    <col min="14605" max="14606" width="8.5" style="160" bestFit="1" customWidth="1"/>
    <col min="14607" max="14607" width="8.625" style="160" customWidth="1"/>
    <col min="14608" max="14608" width="14.375" style="160" bestFit="1" customWidth="1"/>
    <col min="14609" max="14609" width="13.5" style="160" customWidth="1"/>
    <col min="14610" max="14610" width="6" style="160" customWidth="1"/>
    <col min="14611" max="14611" width="17.25" style="160" customWidth="1"/>
    <col min="14612" max="14612" width="11" style="160" bestFit="1" customWidth="1"/>
    <col min="14613" max="14614" width="8.25" style="160" bestFit="1" customWidth="1"/>
    <col min="14615" max="14848" width="9" style="160"/>
    <col min="14849" max="14849" width="15.875" style="160" customWidth="1"/>
    <col min="14850" max="14850" width="3.875" style="160" bestFit="1" customWidth="1"/>
    <col min="14851" max="14851" width="38.25" style="160" customWidth="1"/>
    <col min="14852" max="14852" width="13.875" style="160" bestFit="1" customWidth="1"/>
    <col min="14853" max="14853" width="16.25" style="160" customWidth="1"/>
    <col min="14854" max="14854" width="13.125" style="160" customWidth="1"/>
    <col min="14855" max="14855" width="7.375" style="160" customWidth="1"/>
    <col min="14856" max="14856" width="12.125" style="160" bestFit="1" customWidth="1"/>
    <col min="14857" max="14857" width="10.5" style="160" bestFit="1" customWidth="1"/>
    <col min="14858" max="14858" width="7" style="160" bestFit="1" customWidth="1"/>
    <col min="14859" max="14859" width="5.875" style="160" bestFit="1" customWidth="1"/>
    <col min="14860" max="14860" width="8.75" style="160" bestFit="1" customWidth="1"/>
    <col min="14861" max="14862" width="8.5" style="160" bestFit="1" customWidth="1"/>
    <col min="14863" max="14863" width="8.625" style="160" customWidth="1"/>
    <col min="14864" max="14864" width="14.375" style="160" bestFit="1" customWidth="1"/>
    <col min="14865" max="14865" width="13.5" style="160" customWidth="1"/>
    <col min="14866" max="14866" width="6" style="160" customWidth="1"/>
    <col min="14867" max="14867" width="17.25" style="160" customWidth="1"/>
    <col min="14868" max="14868" width="11" style="160" bestFit="1" customWidth="1"/>
    <col min="14869" max="14870" width="8.25" style="160" bestFit="1" customWidth="1"/>
    <col min="14871" max="15104" width="9" style="160"/>
    <col min="15105" max="15105" width="15.875" style="160" customWidth="1"/>
    <col min="15106" max="15106" width="3.875" style="160" bestFit="1" customWidth="1"/>
    <col min="15107" max="15107" width="38.25" style="160" customWidth="1"/>
    <col min="15108" max="15108" width="13.875" style="160" bestFit="1" customWidth="1"/>
    <col min="15109" max="15109" width="16.25" style="160" customWidth="1"/>
    <col min="15110" max="15110" width="13.125" style="160" customWidth="1"/>
    <col min="15111" max="15111" width="7.375" style="160" customWidth="1"/>
    <col min="15112" max="15112" width="12.125" style="160" bestFit="1" customWidth="1"/>
    <col min="15113" max="15113" width="10.5" style="160" bestFit="1" customWidth="1"/>
    <col min="15114" max="15114" width="7" style="160" bestFit="1" customWidth="1"/>
    <col min="15115" max="15115" width="5.875" style="160" bestFit="1" customWidth="1"/>
    <col min="15116" max="15116" width="8.75" style="160" bestFit="1" customWidth="1"/>
    <col min="15117" max="15118" width="8.5" style="160" bestFit="1" customWidth="1"/>
    <col min="15119" max="15119" width="8.625" style="160" customWidth="1"/>
    <col min="15120" max="15120" width="14.375" style="160" bestFit="1" customWidth="1"/>
    <col min="15121" max="15121" width="13.5" style="160" customWidth="1"/>
    <col min="15122" max="15122" width="6" style="160" customWidth="1"/>
    <col min="15123" max="15123" width="17.25" style="160" customWidth="1"/>
    <col min="15124" max="15124" width="11" style="160" bestFit="1" customWidth="1"/>
    <col min="15125" max="15126" width="8.25" style="160" bestFit="1" customWidth="1"/>
    <col min="15127" max="15360" width="9" style="160"/>
    <col min="15361" max="15361" width="15.875" style="160" customWidth="1"/>
    <col min="15362" max="15362" width="3.875" style="160" bestFit="1" customWidth="1"/>
    <col min="15363" max="15363" width="38.25" style="160" customWidth="1"/>
    <col min="15364" max="15364" width="13.875" style="160" bestFit="1" customWidth="1"/>
    <col min="15365" max="15365" width="16.25" style="160" customWidth="1"/>
    <col min="15366" max="15366" width="13.125" style="160" customWidth="1"/>
    <col min="15367" max="15367" width="7.375" style="160" customWidth="1"/>
    <col min="15368" max="15368" width="12.125" style="160" bestFit="1" customWidth="1"/>
    <col min="15369" max="15369" width="10.5" style="160" bestFit="1" customWidth="1"/>
    <col min="15370" max="15370" width="7" style="160" bestFit="1" customWidth="1"/>
    <col min="15371" max="15371" width="5.875" style="160" bestFit="1" customWidth="1"/>
    <col min="15372" max="15372" width="8.75" style="160" bestFit="1" customWidth="1"/>
    <col min="15373" max="15374" width="8.5" style="160" bestFit="1" customWidth="1"/>
    <col min="15375" max="15375" width="8.625" style="160" customWidth="1"/>
    <col min="15376" max="15376" width="14.375" style="160" bestFit="1" customWidth="1"/>
    <col min="15377" max="15377" width="13.5" style="160" customWidth="1"/>
    <col min="15378" max="15378" width="6" style="160" customWidth="1"/>
    <col min="15379" max="15379" width="17.25" style="160" customWidth="1"/>
    <col min="15380" max="15380" width="11" style="160" bestFit="1" customWidth="1"/>
    <col min="15381" max="15382" width="8.25" style="160" bestFit="1" customWidth="1"/>
    <col min="15383" max="15616" width="9" style="160"/>
    <col min="15617" max="15617" width="15.875" style="160" customWidth="1"/>
    <col min="15618" max="15618" width="3.875" style="160" bestFit="1" customWidth="1"/>
    <col min="15619" max="15619" width="38.25" style="160" customWidth="1"/>
    <col min="15620" max="15620" width="13.875" style="160" bestFit="1" customWidth="1"/>
    <col min="15621" max="15621" width="16.25" style="160" customWidth="1"/>
    <col min="15622" max="15622" width="13.125" style="160" customWidth="1"/>
    <col min="15623" max="15623" width="7.375" style="160" customWidth="1"/>
    <col min="15624" max="15624" width="12.125" style="160" bestFit="1" customWidth="1"/>
    <col min="15625" max="15625" width="10.5" style="160" bestFit="1" customWidth="1"/>
    <col min="15626" max="15626" width="7" style="160" bestFit="1" customWidth="1"/>
    <col min="15627" max="15627" width="5.875" style="160" bestFit="1" customWidth="1"/>
    <col min="15628" max="15628" width="8.75" style="160" bestFit="1" customWidth="1"/>
    <col min="15629" max="15630" width="8.5" style="160" bestFit="1" customWidth="1"/>
    <col min="15631" max="15631" width="8.625" style="160" customWidth="1"/>
    <col min="15632" max="15632" width="14.375" style="160" bestFit="1" customWidth="1"/>
    <col min="15633" max="15633" width="13.5" style="160" customWidth="1"/>
    <col min="15634" max="15634" width="6" style="160" customWidth="1"/>
    <col min="15635" max="15635" width="17.25" style="160" customWidth="1"/>
    <col min="15636" max="15636" width="11" style="160" bestFit="1" customWidth="1"/>
    <col min="15637" max="15638" width="8.25" style="160" bestFit="1" customWidth="1"/>
    <col min="15639" max="15872" width="9" style="160"/>
    <col min="15873" max="15873" width="15.875" style="160" customWidth="1"/>
    <col min="15874" max="15874" width="3.875" style="160" bestFit="1" customWidth="1"/>
    <col min="15875" max="15875" width="38.25" style="160" customWidth="1"/>
    <col min="15876" max="15876" width="13.875" style="160" bestFit="1" customWidth="1"/>
    <col min="15877" max="15877" width="16.25" style="160" customWidth="1"/>
    <col min="15878" max="15878" width="13.125" style="160" customWidth="1"/>
    <col min="15879" max="15879" width="7.375" style="160" customWidth="1"/>
    <col min="15880" max="15880" width="12.125" style="160" bestFit="1" customWidth="1"/>
    <col min="15881" max="15881" width="10.5" style="160" bestFit="1" customWidth="1"/>
    <col min="15882" max="15882" width="7" style="160" bestFit="1" customWidth="1"/>
    <col min="15883" max="15883" width="5.875" style="160" bestFit="1" customWidth="1"/>
    <col min="15884" max="15884" width="8.75" style="160" bestFit="1" customWidth="1"/>
    <col min="15885" max="15886" width="8.5" style="160" bestFit="1" customWidth="1"/>
    <col min="15887" max="15887" width="8.625" style="160" customWidth="1"/>
    <col min="15888" max="15888" width="14.375" style="160" bestFit="1" customWidth="1"/>
    <col min="15889" max="15889" width="13.5" style="160" customWidth="1"/>
    <col min="15890" max="15890" width="6" style="160" customWidth="1"/>
    <col min="15891" max="15891" width="17.25" style="160" customWidth="1"/>
    <col min="15892" max="15892" width="11" style="160" bestFit="1" customWidth="1"/>
    <col min="15893" max="15894" width="8.25" style="160" bestFit="1" customWidth="1"/>
    <col min="15895" max="16128" width="9" style="160"/>
    <col min="16129" max="16129" width="15.875" style="160" customWidth="1"/>
    <col min="16130" max="16130" width="3.875" style="160" bestFit="1" customWidth="1"/>
    <col min="16131" max="16131" width="38.25" style="160" customWidth="1"/>
    <col min="16132" max="16132" width="13.875" style="160" bestFit="1" customWidth="1"/>
    <col min="16133" max="16133" width="16.25" style="160" customWidth="1"/>
    <col min="16134" max="16134" width="13.125" style="160" customWidth="1"/>
    <col min="16135" max="16135" width="7.375" style="160" customWidth="1"/>
    <col min="16136" max="16136" width="12.125" style="160" bestFit="1" customWidth="1"/>
    <col min="16137" max="16137" width="10.5" style="160" bestFit="1" customWidth="1"/>
    <col min="16138" max="16138" width="7" style="160" bestFit="1" customWidth="1"/>
    <col min="16139" max="16139" width="5.875" style="160" bestFit="1" customWidth="1"/>
    <col min="16140" max="16140" width="8.75" style="160" bestFit="1" customWidth="1"/>
    <col min="16141" max="16142" width="8.5" style="160" bestFit="1" customWidth="1"/>
    <col min="16143" max="16143" width="8.625" style="160" customWidth="1"/>
    <col min="16144" max="16144" width="14.375" style="160" bestFit="1" customWidth="1"/>
    <col min="16145" max="16145" width="13.5" style="160" customWidth="1"/>
    <col min="16146" max="16146" width="6" style="160" customWidth="1"/>
    <col min="16147" max="16147" width="17.25" style="160" customWidth="1"/>
    <col min="16148" max="16148" width="11" style="160" bestFit="1" customWidth="1"/>
    <col min="16149" max="16150" width="8.25" style="160" bestFit="1" customWidth="1"/>
    <col min="16151" max="16384" width="9" style="160"/>
  </cols>
  <sheetData>
    <row r="1" spans="1:33" ht="21.75" customHeight="1">
      <c r="A1" s="294"/>
      <c r="B1" s="294"/>
      <c r="R1" s="293"/>
    </row>
    <row r="2" spans="1:33" ht="15.75">
      <c r="F2" s="292"/>
      <c r="J2" s="288" t="s">
        <v>152</v>
      </c>
      <c r="K2" s="288"/>
      <c r="L2" s="288"/>
      <c r="M2" s="288"/>
      <c r="N2" s="288"/>
      <c r="O2" s="288"/>
      <c r="P2" s="288"/>
      <c r="Q2" s="288"/>
      <c r="R2" s="291" t="s">
        <v>151</v>
      </c>
      <c r="S2" s="291"/>
      <c r="T2" s="291"/>
      <c r="U2" s="291"/>
      <c r="V2" s="291"/>
    </row>
    <row r="3" spans="1:33" ht="23.25" customHeight="1">
      <c r="A3" s="290" t="s">
        <v>2</v>
      </c>
      <c r="B3" s="289"/>
      <c r="J3" s="288"/>
      <c r="R3" s="287"/>
      <c r="S3" s="286" t="s">
        <v>150</v>
      </c>
      <c r="T3" s="286"/>
      <c r="U3" s="286"/>
      <c r="V3" s="286"/>
      <c r="W3" s="286"/>
      <c r="X3" s="286"/>
      <c r="Z3" s="12" t="s">
        <v>4</v>
      </c>
      <c r="AA3" s="13"/>
      <c r="AB3" s="285" t="s">
        <v>5</v>
      </c>
      <c r="AC3" s="283"/>
      <c r="AD3" s="283"/>
      <c r="AE3" s="284" t="s">
        <v>6</v>
      </c>
      <c r="AF3" s="283"/>
      <c r="AG3" s="282"/>
    </row>
    <row r="4" spans="1:33" ht="14.25" customHeight="1" thickBot="1">
      <c r="A4" s="249" t="s">
        <v>149</v>
      </c>
      <c r="B4" s="278" t="s">
        <v>148</v>
      </c>
      <c r="C4" s="281"/>
      <c r="D4" s="280"/>
      <c r="E4" s="279"/>
      <c r="F4" s="278" t="s">
        <v>147</v>
      </c>
      <c r="G4" s="277"/>
      <c r="H4" s="250" t="s">
        <v>146</v>
      </c>
      <c r="I4" s="251" t="s">
        <v>145</v>
      </c>
      <c r="J4" s="276" t="s">
        <v>144</v>
      </c>
      <c r="K4" s="275" t="s">
        <v>143</v>
      </c>
      <c r="L4" s="274"/>
      <c r="M4" s="274"/>
      <c r="N4" s="274"/>
      <c r="O4" s="273"/>
      <c r="P4" s="250" t="s">
        <v>142</v>
      </c>
      <c r="Q4" s="272" t="s">
        <v>141</v>
      </c>
      <c r="R4" s="271"/>
      <c r="S4" s="270"/>
      <c r="T4" s="269" t="s">
        <v>140</v>
      </c>
      <c r="U4" s="268" t="s">
        <v>14</v>
      </c>
      <c r="V4" s="250" t="s">
        <v>139</v>
      </c>
      <c r="W4" s="267" t="s">
        <v>16</v>
      </c>
      <c r="X4" s="266"/>
      <c r="Z4" s="237" t="s">
        <v>17</v>
      </c>
      <c r="AA4" s="237" t="s">
        <v>18</v>
      </c>
      <c r="AB4" s="265" t="s">
        <v>19</v>
      </c>
      <c r="AC4" s="264" t="s">
        <v>20</v>
      </c>
      <c r="AD4" s="264" t="s">
        <v>21</v>
      </c>
      <c r="AE4" s="265" t="s">
        <v>19</v>
      </c>
      <c r="AF4" s="264" t="s">
        <v>20</v>
      </c>
      <c r="AG4" s="264" t="s">
        <v>22</v>
      </c>
    </row>
    <row r="5" spans="1:33" ht="11.25" customHeight="1">
      <c r="A5" s="239"/>
      <c r="B5" s="246"/>
      <c r="C5" s="247"/>
      <c r="D5" s="263"/>
      <c r="E5" s="262"/>
      <c r="F5" s="233"/>
      <c r="G5" s="261"/>
      <c r="H5" s="239"/>
      <c r="I5" s="239"/>
      <c r="J5" s="246"/>
      <c r="K5" s="260" t="s">
        <v>138</v>
      </c>
      <c r="L5" s="259" t="s">
        <v>137</v>
      </c>
      <c r="M5" s="258" t="s">
        <v>136</v>
      </c>
      <c r="N5" s="257" t="s">
        <v>135</v>
      </c>
      <c r="O5" s="257" t="s">
        <v>134</v>
      </c>
      <c r="P5" s="242"/>
      <c r="Q5" s="256"/>
      <c r="R5" s="255"/>
      <c r="S5" s="254"/>
      <c r="T5" s="253"/>
      <c r="U5" s="240"/>
      <c r="V5" s="239"/>
      <c r="W5" s="250" t="s">
        <v>20</v>
      </c>
      <c r="X5" s="250" t="s">
        <v>21</v>
      </c>
      <c r="Z5" s="237"/>
      <c r="AA5" s="237"/>
      <c r="AB5" s="236"/>
      <c r="AC5" s="235"/>
      <c r="AD5" s="235"/>
      <c r="AE5" s="236"/>
      <c r="AF5" s="235"/>
      <c r="AG5" s="235"/>
    </row>
    <row r="6" spans="1:33" ht="11.25" customHeight="1">
      <c r="A6" s="239"/>
      <c r="B6" s="246"/>
      <c r="C6" s="247"/>
      <c r="D6" s="249" t="s">
        <v>133</v>
      </c>
      <c r="E6" s="252" t="s">
        <v>32</v>
      </c>
      <c r="F6" s="249" t="s">
        <v>133</v>
      </c>
      <c r="G6" s="251" t="s">
        <v>132</v>
      </c>
      <c r="H6" s="239"/>
      <c r="I6" s="239"/>
      <c r="J6" s="246"/>
      <c r="K6" s="244"/>
      <c r="L6" s="245"/>
      <c r="M6" s="244"/>
      <c r="N6" s="243"/>
      <c r="O6" s="243"/>
      <c r="P6" s="242"/>
      <c r="Q6" s="250" t="s">
        <v>131</v>
      </c>
      <c r="R6" s="250" t="s">
        <v>130</v>
      </c>
      <c r="S6" s="249" t="s">
        <v>129</v>
      </c>
      <c r="T6" s="248" t="s">
        <v>128</v>
      </c>
      <c r="U6" s="240"/>
      <c r="V6" s="239"/>
      <c r="W6" s="238"/>
      <c r="X6" s="238"/>
      <c r="Z6" s="237"/>
      <c r="AA6" s="237"/>
      <c r="AB6" s="236"/>
      <c r="AC6" s="235"/>
      <c r="AD6" s="235"/>
      <c r="AE6" s="236"/>
      <c r="AF6" s="235"/>
      <c r="AG6" s="235"/>
    </row>
    <row r="7" spans="1:33">
      <c r="A7" s="239"/>
      <c r="B7" s="246"/>
      <c r="C7" s="247"/>
      <c r="D7" s="239"/>
      <c r="E7" s="239"/>
      <c r="F7" s="239"/>
      <c r="G7" s="239"/>
      <c r="H7" s="239"/>
      <c r="I7" s="239"/>
      <c r="J7" s="246"/>
      <c r="K7" s="244"/>
      <c r="L7" s="245"/>
      <c r="M7" s="244"/>
      <c r="N7" s="243"/>
      <c r="O7" s="243"/>
      <c r="P7" s="242"/>
      <c r="Q7" s="242"/>
      <c r="R7" s="242"/>
      <c r="S7" s="239"/>
      <c r="T7" s="241"/>
      <c r="U7" s="240"/>
      <c r="V7" s="239"/>
      <c r="W7" s="238"/>
      <c r="X7" s="238"/>
      <c r="Z7" s="237"/>
      <c r="AA7" s="237"/>
      <c r="AB7" s="236"/>
      <c r="AC7" s="235"/>
      <c r="AD7" s="235"/>
      <c r="AE7" s="236"/>
      <c r="AF7" s="235"/>
      <c r="AG7" s="235"/>
    </row>
    <row r="8" spans="1:33">
      <c r="A8" s="226"/>
      <c r="B8" s="233"/>
      <c r="C8" s="234"/>
      <c r="D8" s="226"/>
      <c r="E8" s="226"/>
      <c r="F8" s="226"/>
      <c r="G8" s="226"/>
      <c r="H8" s="226"/>
      <c r="I8" s="226"/>
      <c r="J8" s="233"/>
      <c r="K8" s="231"/>
      <c r="L8" s="232"/>
      <c r="M8" s="231"/>
      <c r="N8" s="230"/>
      <c r="O8" s="230"/>
      <c r="P8" s="229"/>
      <c r="Q8" s="229"/>
      <c r="R8" s="229"/>
      <c r="S8" s="226"/>
      <c r="T8" s="228"/>
      <c r="U8" s="227"/>
      <c r="V8" s="226"/>
      <c r="W8" s="225"/>
      <c r="X8" s="225"/>
      <c r="Z8" s="224"/>
      <c r="AA8" s="224"/>
      <c r="AB8" s="223"/>
      <c r="AC8" s="222"/>
      <c r="AD8" s="222"/>
      <c r="AE8" s="223"/>
      <c r="AF8" s="222"/>
      <c r="AG8" s="222"/>
    </row>
    <row r="9" spans="1:33" ht="12.75">
      <c r="A9" s="221" t="s">
        <v>172</v>
      </c>
      <c r="B9" s="306"/>
      <c r="C9" s="212" t="s">
        <v>171</v>
      </c>
      <c r="D9" s="299" t="s">
        <v>168</v>
      </c>
      <c r="E9" s="298" t="s">
        <v>170</v>
      </c>
      <c r="F9" s="296" t="s">
        <v>90</v>
      </c>
      <c r="G9" s="297">
        <v>1.498</v>
      </c>
      <c r="H9" s="296" t="s">
        <v>166</v>
      </c>
      <c r="I9" s="206" t="str">
        <f>IF(Z9="","",(IF(AA9-Z9&gt;0,CONCATENATE(TEXT(Z9,"#,##0"),"~",TEXT(AA9,"#,##0")),TEXT(Z9,"#,##0"))))</f>
        <v>1,320</v>
      </c>
      <c r="J9" s="205">
        <v>5</v>
      </c>
      <c r="K9" s="204">
        <v>21.3</v>
      </c>
      <c r="L9" s="43">
        <f>IF(K9&gt;0,1/K9*37.7*68.6,"")</f>
        <v>121.418779342723</v>
      </c>
      <c r="M9" s="20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202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201" t="str">
        <f>IF(Z9="","",IF(AE9="",TEXT(AB9,"#,##0.0"),(IF(AB9-AE9&gt;0,CONCATENATE(TEXT(AE9,"#,##0.0"),"~",TEXT(AB9,"#,##0.0")),TEXT(AB9,"#,##0.0")))))</f>
        <v>27.8</v>
      </c>
      <c r="P9" s="199" t="s">
        <v>88</v>
      </c>
      <c r="Q9" s="200" t="s">
        <v>87</v>
      </c>
      <c r="R9" s="199" t="s">
        <v>86</v>
      </c>
      <c r="S9" s="198"/>
      <c r="T9" s="173" t="str">
        <f>IF((LEFT(E9,1)="6"),"☆☆☆☆☆",IF((LEFT(E9,1)="5"),"☆☆☆☆",IF((LEFT(E9,1)="4"),"☆☆☆"," ")))</f>
        <v xml:space="preserve"> </v>
      </c>
      <c r="U9" s="197">
        <f>IFERROR(IF(K9&lt;M9,"",(ROUNDDOWN(K9/M9*100,0))),"")</f>
        <v>122</v>
      </c>
      <c r="V9" s="196">
        <f>IFERROR(IF(K9&lt;N9,"",(ROUNDDOWN(K9/N9*100,0))),"")</f>
        <v>101</v>
      </c>
      <c r="W9" s="196">
        <f>IF(AC9&lt;55,"",IF(AA9="",AC9,IF(AF9-AC9&gt;0,CONCATENATE(AC9,"~",AF9),AC9)))</f>
        <v>76</v>
      </c>
      <c r="X9" s="195" t="str">
        <f>IF(AC9&lt;55,"",AD9)</f>
        <v>★2.5</v>
      </c>
      <c r="Z9" s="167">
        <v>1320</v>
      </c>
      <c r="AA9" s="167"/>
      <c r="AB9" s="166">
        <f>IF(Z9="","",ROUNDUP(ROUND(IF(Z9&gt;=2759,9.5,IF(Z9&lt;2759,(-2.47/1000000*Z9*Z9)-(8.52/10000*Z9)+30.65)),1)*1.1,1))</f>
        <v>27.8</v>
      </c>
      <c r="AC9" s="165">
        <f>IF(K9="","",ROUNDDOWN(K9/AB9*100,0))</f>
        <v>76</v>
      </c>
      <c r="AD9" s="16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166" t="str">
        <f>IF(AA9="","",ROUNDUP(ROUND(IF(AA9&gt;=2759,9.5,IF(AA9&lt;2759,(-2.47/1000000*AA9*AA9)-(8.52/10000*AA9)+30.65)),1)*1.1,1))</f>
        <v/>
      </c>
      <c r="AF9" s="165" t="str">
        <f>IF(AE9="","",IF(K9="","",ROUNDDOWN(K9/AE9*100,0)))</f>
        <v/>
      </c>
      <c r="AG9" s="16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2.75">
      <c r="A10" s="215"/>
      <c r="B10" s="305"/>
      <c r="C10" s="190"/>
      <c r="D10" s="299" t="s">
        <v>168</v>
      </c>
      <c r="E10" s="298" t="s">
        <v>169</v>
      </c>
      <c r="F10" s="296" t="s">
        <v>90</v>
      </c>
      <c r="G10" s="297">
        <v>1.498</v>
      </c>
      <c r="H10" s="296" t="s">
        <v>166</v>
      </c>
      <c r="I10" s="206" t="str">
        <f>IF(Z10="","",(IF(AA10-Z10&gt;0,CONCATENATE(TEXT(Z10,"#,##0"),"~",TEXT(AA10,"#,##0")),TEXT(Z10,"#,##0"))))</f>
        <v>1,350</v>
      </c>
      <c r="J10" s="205">
        <v>5</v>
      </c>
      <c r="K10" s="204">
        <v>21.3</v>
      </c>
      <c r="L10" s="43">
        <f>IF(K10&gt;0,1/K10*37.7*68.6,"")</f>
        <v>121.418779342723</v>
      </c>
      <c r="M10" s="203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17.400000000000002</v>
      </c>
      <c r="N10" s="202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20.9</v>
      </c>
      <c r="O10" s="201" t="str">
        <f>IF(Z10="","",IF(AE10="",TEXT(AB10,"#,##0.0"),(IF(AB10-AE10&gt;0,CONCATENATE(TEXT(AE10,"#,##0.0"),"~",TEXT(AB10,"#,##0.0")),TEXT(AB10,"#,##0.0")))))</f>
        <v>27.5</v>
      </c>
      <c r="P10" s="199" t="s">
        <v>88</v>
      </c>
      <c r="Q10" s="200" t="s">
        <v>87</v>
      </c>
      <c r="R10" s="199" t="s">
        <v>86</v>
      </c>
      <c r="S10" s="198"/>
      <c r="T10" s="173" t="str">
        <f>IF((LEFT(E10,1)="6"),"☆☆☆☆☆",IF((LEFT(E10,1)="5"),"☆☆☆☆",IF((LEFT(E10,1)="4"),"☆☆☆"," ")))</f>
        <v xml:space="preserve"> </v>
      </c>
      <c r="U10" s="197">
        <f>IFERROR(IF(K10&lt;M10,"",(ROUNDDOWN(K10/M10*100,0))),"")</f>
        <v>122</v>
      </c>
      <c r="V10" s="196">
        <f>IFERROR(IF(K10&lt;N10,"",(ROUNDDOWN(K10/N10*100,0))),"")</f>
        <v>101</v>
      </c>
      <c r="W10" s="196">
        <f>IF(AC10&lt;55,"",IF(AA10="",AC10,IF(AF10-AC10&gt;0,CONCATENATE(AC10,"~",AF10),AC10)))</f>
        <v>77</v>
      </c>
      <c r="X10" s="195" t="str">
        <f>IF(AC10&lt;55,"",AD10)</f>
        <v>★2.5</v>
      </c>
      <c r="Z10" s="167">
        <v>1350</v>
      </c>
      <c r="AA10" s="167"/>
      <c r="AB10" s="166">
        <f>IF(Z10="","",ROUNDUP(ROUND(IF(Z10&gt;=2759,9.5,IF(Z10&lt;2759,(-2.47/1000000*Z10*Z10)-(8.52/10000*Z10)+30.65)),1)*1.1,1))</f>
        <v>27.5</v>
      </c>
      <c r="AC10" s="165">
        <f>IF(K10="","",ROUNDDOWN(K10/AB10*100,0))</f>
        <v>77</v>
      </c>
      <c r="AD10" s="16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★2.5</v>
      </c>
      <c r="AE10" s="166" t="str">
        <f>IF(AA10="","",ROUNDUP(ROUND(IF(AA10&gt;=2759,9.5,IF(AA10&lt;2759,(-2.47/1000000*AA10*AA10)-(8.52/10000*AA10)+30.65)),1)*1.1,1))</f>
        <v/>
      </c>
      <c r="AF10" s="165" t="str">
        <f>IF(AE10="","",IF(K10="","",ROUNDDOWN(K10/AE10*100,0)))</f>
        <v/>
      </c>
      <c r="AG10" s="16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2.75">
      <c r="A11" s="215"/>
      <c r="B11" s="305"/>
      <c r="C11" s="190"/>
      <c r="D11" s="299" t="s">
        <v>168</v>
      </c>
      <c r="E11" s="298" t="s">
        <v>167</v>
      </c>
      <c r="F11" s="296" t="s">
        <v>90</v>
      </c>
      <c r="G11" s="297">
        <v>1.498</v>
      </c>
      <c r="H11" s="296" t="s">
        <v>166</v>
      </c>
      <c r="I11" s="206" t="str">
        <f>IF(Z11="","",(IF(AA11-Z11&gt;0,CONCATENATE(TEXT(Z11,"#,##0"),"~",TEXT(AA11,"#,##0")),TEXT(Z11,"#,##0"))))</f>
        <v>1,380</v>
      </c>
      <c r="J11" s="205">
        <v>5</v>
      </c>
      <c r="K11" s="204">
        <v>21.3</v>
      </c>
      <c r="L11" s="43">
        <f>IF(K11&gt;0,1/K11*37.7*68.6,"")</f>
        <v>121.418779342723</v>
      </c>
      <c r="M11" s="203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17.400000000000002</v>
      </c>
      <c r="N11" s="202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20.9</v>
      </c>
      <c r="O11" s="201" t="str">
        <f>IF(Z11="","",IF(AE11="",TEXT(AB11,"#,##0.0"),(IF(AB11-AE11&gt;0,CONCATENATE(TEXT(AE11,"#,##0.0"),"~",TEXT(AB11,"#,##0.0")),TEXT(AB11,"#,##0.0")))))</f>
        <v>27.3</v>
      </c>
      <c r="P11" s="199" t="s">
        <v>88</v>
      </c>
      <c r="Q11" s="200" t="s">
        <v>87</v>
      </c>
      <c r="R11" s="199" t="s">
        <v>86</v>
      </c>
      <c r="S11" s="198"/>
      <c r="T11" s="173" t="str">
        <f>IF((LEFT(E11,1)="6"),"☆☆☆☆☆",IF((LEFT(E11,1)="5"),"☆☆☆☆",IF((LEFT(E11,1)="4"),"☆☆☆"," ")))</f>
        <v xml:space="preserve"> </v>
      </c>
      <c r="U11" s="197">
        <f>IFERROR(IF(K11&lt;M11,"",(ROUNDDOWN(K11/M11*100,0))),"")</f>
        <v>122</v>
      </c>
      <c r="V11" s="196">
        <f>IFERROR(IF(K11&lt;N11,"",(ROUNDDOWN(K11/N11*100,0))),"")</f>
        <v>101</v>
      </c>
      <c r="W11" s="196">
        <f>IF(AC11&lt;55,"",IF(AA11="",AC11,IF(AF11-AC11&gt;0,CONCATENATE(AC11,"~",AF11),AC11)))</f>
        <v>78</v>
      </c>
      <c r="X11" s="195" t="str">
        <f>IF(AC11&lt;55,"",AD11)</f>
        <v>★2.5</v>
      </c>
      <c r="Z11" s="167">
        <v>1380</v>
      </c>
      <c r="AA11" s="167"/>
      <c r="AB11" s="166">
        <f>IF(Z11="","",ROUNDUP(ROUND(IF(Z11&gt;=2759,9.5,IF(Z11&lt;2759,(-2.47/1000000*Z11*Z11)-(8.52/10000*Z11)+30.65)),1)*1.1,1))</f>
        <v>27.3</v>
      </c>
      <c r="AC11" s="165">
        <f>IF(K11="","",ROUNDDOWN(K11/AB11*100,0))</f>
        <v>78</v>
      </c>
      <c r="AD11" s="165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★2.5</v>
      </c>
      <c r="AE11" s="166" t="str">
        <f>IF(AA11="","",ROUNDUP(ROUND(IF(AA11&gt;=2759,9.5,IF(AA11&lt;2759,(-2.47/1000000*AA11*AA11)-(8.52/10000*AA11)+30.65)),1)*1.1,1))</f>
        <v/>
      </c>
      <c r="AF11" s="165" t="str">
        <f>IF(AE11="","",IF(K11="","",ROUNDDOWN(K11/AE11*100,0)))</f>
        <v/>
      </c>
      <c r="AG11" s="165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</row>
    <row r="12" spans="1:33" ht="12.75">
      <c r="A12" s="215"/>
      <c r="B12" s="211"/>
      <c r="C12" s="212" t="s">
        <v>165</v>
      </c>
      <c r="D12" s="299" t="s">
        <v>164</v>
      </c>
      <c r="E12" s="298" t="s">
        <v>108</v>
      </c>
      <c r="F12" s="296" t="s">
        <v>90</v>
      </c>
      <c r="G12" s="297">
        <v>1.498</v>
      </c>
      <c r="H12" s="296" t="s">
        <v>89</v>
      </c>
      <c r="I12" s="206" t="str">
        <f>IF(Z12="","",(IF(AA12-Z12&gt;0,CONCATENATE(TEXT(Z12,"#,##0"),"~",TEXT(AA12,"#,##0")),TEXT(Z12,"#,##0"))))</f>
        <v>1,360</v>
      </c>
      <c r="J12" s="205">
        <v>5</v>
      </c>
      <c r="K12" s="204">
        <v>22.6</v>
      </c>
      <c r="L12" s="43">
        <f>IF(K12&gt;0,1/K12*37.7*68.6,"")</f>
        <v>114.43451327433628</v>
      </c>
      <c r="M12" s="203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17.400000000000002</v>
      </c>
      <c r="N12" s="202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20.9</v>
      </c>
      <c r="O12" s="201" t="str">
        <f>IF(Z12="","",IF(AE12="",TEXT(AB12,"#,##0.0"),(IF(AB12-AE12&gt;0,CONCATENATE(TEXT(AE12,"#,##0.0"),"~",TEXT(AB12,"#,##0.0")),TEXT(AB12,"#,##0.0")))))</f>
        <v>27.4</v>
      </c>
      <c r="P12" s="199" t="s">
        <v>88</v>
      </c>
      <c r="Q12" s="200" t="s">
        <v>87</v>
      </c>
      <c r="R12" s="199" t="s">
        <v>86</v>
      </c>
      <c r="S12" s="198"/>
      <c r="T12" s="173" t="str">
        <f>IF((LEFT(E12,1)="6"),"☆☆☆☆☆",IF((LEFT(E12,1)="5"),"☆☆☆☆",IF((LEFT(E12,1)="4"),"☆☆☆"," ")))</f>
        <v xml:space="preserve"> </v>
      </c>
      <c r="U12" s="197">
        <f>IFERROR(IF(K12&lt;M12,"",(ROUNDDOWN(K12/M12*100,0))),"")</f>
        <v>129</v>
      </c>
      <c r="V12" s="196">
        <f>IFERROR(IF(K12&lt;N12,"",(ROUNDDOWN(K12/N12*100,0))),"")</f>
        <v>108</v>
      </c>
      <c r="W12" s="196">
        <f>IF(AC12&lt;55,"",IF(AA12="",AC12,IF(AF12-AC12&gt;0,CONCATENATE(AC12,"~",AF12),AC12)))</f>
        <v>82</v>
      </c>
      <c r="X12" s="195" t="str">
        <f>IF(AC12&lt;55,"",AD12)</f>
        <v>★3.0</v>
      </c>
      <c r="Z12" s="167">
        <v>1360</v>
      </c>
      <c r="AA12" s="167"/>
      <c r="AB12" s="166">
        <f>IF(Z12="","",ROUNDUP(ROUND(IF(Z12&gt;=2759,9.5,IF(Z12&lt;2759,(-2.47/1000000*Z12*Z12)-(8.52/10000*Z12)+30.65)),1)*1.1,1))</f>
        <v>27.400000000000002</v>
      </c>
      <c r="AC12" s="165">
        <f>IF(K12="","",ROUNDDOWN(K12/AB12*100,0))</f>
        <v>82</v>
      </c>
      <c r="AD12" s="165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★3.0</v>
      </c>
      <c r="AE12" s="166" t="str">
        <f>IF(AA12="","",ROUNDUP(ROUND(IF(AA12&gt;=2759,9.5,IF(AA12&lt;2759,(-2.47/1000000*AA12*AA12)-(8.52/10000*AA12)+30.65)),1)*1.1,1))</f>
        <v/>
      </c>
      <c r="AF12" s="165" t="str">
        <f>IF(AE12="","",IF(K12="","",ROUNDDOWN(K12/AE12*100,0)))</f>
        <v/>
      </c>
      <c r="AG12" s="165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</row>
    <row r="13" spans="1:33" ht="12.75">
      <c r="A13" s="215"/>
      <c r="B13" s="188"/>
      <c r="C13" s="187"/>
      <c r="D13" s="299" t="s">
        <v>164</v>
      </c>
      <c r="E13" s="298" t="s">
        <v>107</v>
      </c>
      <c r="F13" s="296" t="s">
        <v>90</v>
      </c>
      <c r="G13" s="297">
        <v>1.498</v>
      </c>
      <c r="H13" s="296" t="s">
        <v>89</v>
      </c>
      <c r="I13" s="206" t="str">
        <f>IF(Z13="","",(IF(AA13-Z13&gt;0,CONCATENATE(TEXT(Z13,"#,##0"),"~",TEXT(AA13,"#,##0")),TEXT(Z13,"#,##0"))))</f>
        <v>1,380</v>
      </c>
      <c r="J13" s="205">
        <v>5</v>
      </c>
      <c r="K13" s="204">
        <v>22.6</v>
      </c>
      <c r="L13" s="43">
        <f>IF(K13&gt;0,1/K13*37.7*68.6,"")</f>
        <v>114.43451327433628</v>
      </c>
      <c r="M13" s="203">
        <f>IFERROR(VALUE(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),"")</f>
        <v>17.400000000000002</v>
      </c>
      <c r="N13" s="202">
        <f>IFERROR(VALUE(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),"")</f>
        <v>20.9</v>
      </c>
      <c r="O13" s="201" t="str">
        <f>IF(Z13="","",IF(AE13="",TEXT(AB13,"#,##0.0"),(IF(AB13-AE13&gt;0,CONCATENATE(TEXT(AE13,"#,##0.0"),"~",TEXT(AB13,"#,##0.0")),TEXT(AB13,"#,##0.0")))))</f>
        <v>27.3</v>
      </c>
      <c r="P13" s="199" t="s">
        <v>88</v>
      </c>
      <c r="Q13" s="200" t="s">
        <v>87</v>
      </c>
      <c r="R13" s="199" t="s">
        <v>86</v>
      </c>
      <c r="S13" s="198"/>
      <c r="T13" s="173" t="str">
        <f>IF((LEFT(E13,1)="6"),"☆☆☆☆☆",IF((LEFT(E13,1)="5"),"☆☆☆☆",IF((LEFT(E13,1)="4"),"☆☆☆"," ")))</f>
        <v xml:space="preserve"> </v>
      </c>
      <c r="U13" s="197">
        <f>IFERROR(IF(K13&lt;M13,"",(ROUNDDOWN(K13/M13*100,0))),"")</f>
        <v>129</v>
      </c>
      <c r="V13" s="196">
        <f>IFERROR(IF(K13&lt;N13,"",(ROUNDDOWN(K13/N13*100,0))),"")</f>
        <v>108</v>
      </c>
      <c r="W13" s="196">
        <f>IF(AC13&lt;55,"",IF(AA13="",AC13,IF(AF13-AC13&gt;0,CONCATENATE(AC13,"~",AF13),AC13)))</f>
        <v>82</v>
      </c>
      <c r="X13" s="195" t="str">
        <f>IF(AC13&lt;55,"",AD13)</f>
        <v>★3.0</v>
      </c>
      <c r="Z13" s="167">
        <v>1380</v>
      </c>
      <c r="AA13" s="167"/>
      <c r="AB13" s="166">
        <f>IF(Z13="","",ROUNDUP(ROUND(IF(Z13&gt;=2759,9.5,IF(Z13&lt;2759,(-2.47/1000000*Z13*Z13)-(8.52/10000*Z13)+30.65)),1)*1.1,1))</f>
        <v>27.3</v>
      </c>
      <c r="AC13" s="165">
        <f>IF(K13="","",ROUNDDOWN(K13/AB13*100,0))</f>
        <v>82</v>
      </c>
      <c r="AD13" s="165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★3.0</v>
      </c>
      <c r="AE13" s="166" t="str">
        <f>IF(AA13="","",ROUNDUP(ROUND(IF(AA13&gt;=2759,9.5,IF(AA13&lt;2759,(-2.47/1000000*AA13*AA13)-(8.52/10000*AA13)+30.65)),1)*1.1,1))</f>
        <v/>
      </c>
      <c r="AF13" s="165" t="str">
        <f>IF(AE13="","",IF(K13="","",ROUNDDOWN(K13/AE13*100,0)))</f>
        <v/>
      </c>
      <c r="AG13" s="165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/>
      </c>
    </row>
    <row r="14" spans="1:33" ht="12.75">
      <c r="A14" s="215"/>
      <c r="B14" s="306"/>
      <c r="C14" s="212" t="s">
        <v>163</v>
      </c>
      <c r="D14" s="299" t="s">
        <v>158</v>
      </c>
      <c r="E14" s="298" t="s">
        <v>162</v>
      </c>
      <c r="F14" s="296" t="s">
        <v>110</v>
      </c>
      <c r="G14" s="297">
        <v>1.9970000000000001</v>
      </c>
      <c r="H14" s="296" t="s">
        <v>89</v>
      </c>
      <c r="I14" s="206" t="str">
        <f>IF(Z14="","",(IF(AA14-Z14&gt;0,CONCATENATE(TEXT(Z14,"#,##0"),"~",TEXT(AA14,"#,##0")),TEXT(Z14,"#,##0"))))</f>
        <v>1,620</v>
      </c>
      <c r="J14" s="205">
        <v>5</v>
      </c>
      <c r="K14" s="204">
        <v>17.100000000000001</v>
      </c>
      <c r="L14" s="43">
        <f>IF(K14&gt;0,1/K14*37.7*68.6,"")</f>
        <v>151.24093567251461</v>
      </c>
      <c r="M14" s="203">
        <f>IFERROR(VALUE(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),"")</f>
        <v>14.6</v>
      </c>
      <c r="N14" s="202">
        <f>IFERROR(VALUE(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),"")</f>
        <v>18.200000000000003</v>
      </c>
      <c r="O14" s="201" t="str">
        <f>IF(Z14="","",IF(AE14="",TEXT(AB14,"#,##0.0"),(IF(AB14-AE14&gt;0,CONCATENATE(TEXT(AE14,"#,##0.0"),"~",TEXT(AB14,"#,##0.0")),TEXT(AB14,"#,##0.0")))))</f>
        <v>25.1</v>
      </c>
      <c r="P14" s="199" t="s">
        <v>88</v>
      </c>
      <c r="Q14" s="200" t="s">
        <v>87</v>
      </c>
      <c r="R14" s="199" t="s">
        <v>86</v>
      </c>
      <c r="S14" s="198"/>
      <c r="T14" s="173" t="str">
        <f>IF((LEFT(E14,1)="6"),"☆☆☆☆☆",IF((LEFT(E14,1)="5"),"☆☆☆☆",IF((LEFT(E14,1)="4"),"☆☆☆"," ")))</f>
        <v xml:space="preserve"> </v>
      </c>
      <c r="U14" s="197">
        <f>IFERROR(IF(K14&lt;M14,"",(ROUNDDOWN(K14/M14*100,0))),"")</f>
        <v>117</v>
      </c>
      <c r="V14" s="196" t="str">
        <f>IFERROR(IF(K14&lt;N14,"",(ROUNDDOWN(K14/N14*100,0))),"")</f>
        <v/>
      </c>
      <c r="W14" s="196">
        <f>IF(AC14&lt;55,"",IF(AA14="",AC14,IF(AF14-AC14&gt;0,CONCATENATE(AC14,"~",AF14),AC14)))</f>
        <v>68</v>
      </c>
      <c r="X14" s="195" t="str">
        <f>IF(AC14&lt;55,"",AD14)</f>
        <v>★1.5</v>
      </c>
      <c r="Z14" s="167">
        <v>1620</v>
      </c>
      <c r="AA14" s="167"/>
      <c r="AB14" s="166">
        <f>IF(Z14="","",ROUNDUP(ROUND(IF(Z14&gt;=2759,9.5,IF(Z14&lt;2759,(-2.47/1000000*Z14*Z14)-(8.52/10000*Z14)+30.65)),1)*1.1,1))</f>
        <v>25.1</v>
      </c>
      <c r="AC14" s="165">
        <f>IF(K14="","",ROUNDDOWN(K14/AB14*100,0))</f>
        <v>68</v>
      </c>
      <c r="AD14" s="165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★1.5</v>
      </c>
      <c r="AE14" s="166" t="str">
        <f>IF(AA14="","",ROUNDUP(ROUND(IF(AA14&gt;=2759,9.5,IF(AA14&lt;2759,(-2.47/1000000*AA14*AA14)-(8.52/10000*AA14)+30.65)),1)*1.1,1))</f>
        <v/>
      </c>
      <c r="AF14" s="165" t="str">
        <f>IF(AE14="","",IF(K14="","",ROUNDDOWN(K14/AE14*100,0)))</f>
        <v/>
      </c>
      <c r="AG14" s="165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/>
      </c>
    </row>
    <row r="15" spans="1:33" ht="12.75">
      <c r="A15" s="215"/>
      <c r="B15" s="305"/>
      <c r="C15" s="190"/>
      <c r="D15" s="299" t="s">
        <v>158</v>
      </c>
      <c r="E15" s="298" t="s">
        <v>161</v>
      </c>
      <c r="F15" s="296" t="s">
        <v>110</v>
      </c>
      <c r="G15" s="297">
        <v>1.9970000000000001</v>
      </c>
      <c r="H15" s="296" t="s">
        <v>89</v>
      </c>
      <c r="I15" s="206" t="str">
        <f>IF(Z15="","",(IF(AA15-Z15&gt;0,CONCATENATE(TEXT(Z15,"#,##0"),"~",TEXT(AA15,"#,##0")),TEXT(Z15,"#,##0"))))</f>
        <v>1,650</v>
      </c>
      <c r="J15" s="205">
        <v>5</v>
      </c>
      <c r="K15" s="204">
        <v>17.100000000000001</v>
      </c>
      <c r="L15" s="43">
        <f>IF(K15&gt;0,1/K15*37.7*68.6,"")</f>
        <v>151.24093567251461</v>
      </c>
      <c r="M15" s="203">
        <f>IFERROR(VALUE(IF(Z15="","",ROUNDUP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*1.1,1))),"")</f>
        <v>14.6</v>
      </c>
      <c r="N15" s="202">
        <f>IFERROR(VALUE(IF(Z15="","",ROUNDUP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*1.1,1))),"")</f>
        <v>18.200000000000003</v>
      </c>
      <c r="O15" s="201" t="str">
        <f>IF(Z15="","",IF(AE15="",TEXT(AB15,"#,##0.0"),(IF(AB15-AE15&gt;0,CONCATENATE(TEXT(AE15,"#,##0.0"),"~",TEXT(AB15,"#,##0.0")),TEXT(AB15,"#,##0.0")))))</f>
        <v>24.8</v>
      </c>
      <c r="P15" s="199" t="s">
        <v>88</v>
      </c>
      <c r="Q15" s="200" t="s">
        <v>87</v>
      </c>
      <c r="R15" s="199" t="s">
        <v>86</v>
      </c>
      <c r="S15" s="198"/>
      <c r="T15" s="173" t="str">
        <f>IF((LEFT(E15,1)="6"),"☆☆☆☆☆",IF((LEFT(E15,1)="5"),"☆☆☆☆",IF((LEFT(E15,1)="4"),"☆☆☆"," ")))</f>
        <v xml:space="preserve"> </v>
      </c>
      <c r="U15" s="197">
        <f>IFERROR(IF(K15&lt;M15,"",(ROUNDDOWN(K15/M15*100,0))),"")</f>
        <v>117</v>
      </c>
      <c r="V15" s="196" t="str">
        <f>IFERROR(IF(K15&lt;N15,"",(ROUNDDOWN(K15/N15*100,0))),"")</f>
        <v/>
      </c>
      <c r="W15" s="196">
        <f>IF(AC15&lt;55,"",IF(AA15="",AC15,IF(AF15-AC15&gt;0,CONCATENATE(AC15,"~",AF15),AC15)))</f>
        <v>68</v>
      </c>
      <c r="X15" s="195" t="str">
        <f>IF(AC15&lt;55,"",AD15)</f>
        <v>★1.5</v>
      </c>
      <c r="Z15" s="167">
        <v>1650</v>
      </c>
      <c r="AA15" s="167"/>
      <c r="AB15" s="166">
        <f>IF(Z15="","",ROUNDUP(ROUND(IF(Z15&gt;=2759,9.5,IF(Z15&lt;2759,(-2.47/1000000*Z15*Z15)-(8.52/10000*Z15)+30.65)),1)*1.1,1))</f>
        <v>24.8</v>
      </c>
      <c r="AC15" s="165">
        <f>IF(K15="","",ROUNDDOWN(K15/AB15*100,0))</f>
        <v>68</v>
      </c>
      <c r="AD15" s="165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★1.5</v>
      </c>
      <c r="AE15" s="166" t="str">
        <f>IF(AA15="","",ROUNDUP(ROUND(IF(AA15&gt;=2759,9.5,IF(AA15&lt;2759,(-2.47/1000000*AA15*AA15)-(8.52/10000*AA15)+30.65)),1)*1.1,1))</f>
        <v/>
      </c>
      <c r="AF15" s="165" t="str">
        <f>IF(AE15="","",IF(K15="","",ROUNDDOWN(K15/AE15*100,0)))</f>
        <v/>
      </c>
      <c r="AG15" s="165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/>
      </c>
    </row>
    <row r="16" spans="1:33" ht="12.75">
      <c r="A16" s="215"/>
      <c r="B16" s="305"/>
      <c r="C16" s="190"/>
      <c r="D16" s="299" t="s">
        <v>158</v>
      </c>
      <c r="E16" s="298" t="s">
        <v>160</v>
      </c>
      <c r="F16" s="296" t="s">
        <v>110</v>
      </c>
      <c r="G16" s="297">
        <v>1.9970000000000001</v>
      </c>
      <c r="H16" s="296" t="s">
        <v>89</v>
      </c>
      <c r="I16" s="206" t="str">
        <f>IF(Z16="","",(IF(AA16-Z16&gt;0,CONCATENATE(TEXT(Z16,"#,##0"),"~",TEXT(AA16,"#,##0")),TEXT(Z16,"#,##0"))))</f>
        <v>1,640</v>
      </c>
      <c r="J16" s="205">
        <v>5</v>
      </c>
      <c r="K16" s="204">
        <v>17.100000000000001</v>
      </c>
      <c r="L16" s="43">
        <f>IF(K16&gt;0,1/K16*37.7*68.6,"")</f>
        <v>151.24093567251461</v>
      </c>
      <c r="M16" s="203">
        <f>IFERROR(VALUE(IF(Z16="","",ROUNDUP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*1.1,1))),"")</f>
        <v>14.6</v>
      </c>
      <c r="N16" s="202">
        <f>IFERROR(VALUE(IF(Z16="","",ROUNDUP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*1.1,1))),"")</f>
        <v>18.200000000000003</v>
      </c>
      <c r="O16" s="201" t="str">
        <f>IF(Z16="","",IF(AE16="",TEXT(AB16,"#,##0.0"),(IF(AB16-AE16&gt;0,CONCATENATE(TEXT(AE16,"#,##0.0"),"~",TEXT(AB16,"#,##0.0")),TEXT(AB16,"#,##0.0")))))</f>
        <v>24.9</v>
      </c>
      <c r="P16" s="199" t="s">
        <v>88</v>
      </c>
      <c r="Q16" s="200" t="s">
        <v>87</v>
      </c>
      <c r="R16" s="199" t="s">
        <v>86</v>
      </c>
      <c r="S16" s="198"/>
      <c r="T16" s="173" t="str">
        <f>IF((LEFT(E16,1)="6"),"☆☆☆☆☆",IF((LEFT(E16,1)="5"),"☆☆☆☆",IF((LEFT(E16,1)="4"),"☆☆☆"," ")))</f>
        <v xml:space="preserve"> </v>
      </c>
      <c r="U16" s="197">
        <f>IFERROR(IF(K16&lt;M16,"",(ROUNDDOWN(K16/M16*100,0))),"")</f>
        <v>117</v>
      </c>
      <c r="V16" s="196" t="str">
        <f>IFERROR(IF(K16&lt;N16,"",(ROUNDDOWN(K16/N16*100,0))),"")</f>
        <v/>
      </c>
      <c r="W16" s="196">
        <f>IF(AC16&lt;55,"",IF(AA16="",AC16,IF(AF16-AC16&gt;0,CONCATENATE(AC16,"~",AF16),AC16)))</f>
        <v>68</v>
      </c>
      <c r="X16" s="195" t="str">
        <f>IF(AC16&lt;55,"",AD16)</f>
        <v>★1.5</v>
      </c>
      <c r="Z16" s="167">
        <v>1640</v>
      </c>
      <c r="AA16" s="167"/>
      <c r="AB16" s="166">
        <f>IF(Z16="","",ROUNDUP(ROUND(IF(Z16&gt;=2759,9.5,IF(Z16&lt;2759,(-2.47/1000000*Z16*Z16)-(8.52/10000*Z16)+30.65)),1)*1.1,1))</f>
        <v>24.900000000000002</v>
      </c>
      <c r="AC16" s="165">
        <f>IF(K16="","",ROUNDDOWN(K16/AB16*100,0))</f>
        <v>68</v>
      </c>
      <c r="AD16" s="165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★1.5</v>
      </c>
      <c r="AE16" s="166" t="str">
        <f>IF(AA16="","",ROUNDUP(ROUND(IF(AA16&gt;=2759,9.5,IF(AA16&lt;2759,(-2.47/1000000*AA16*AA16)-(8.52/10000*AA16)+30.65)),1)*1.1,1))</f>
        <v/>
      </c>
      <c r="AF16" s="165" t="str">
        <f>IF(AE16="","",IF(K16="","",ROUNDDOWN(K16/AE16*100,0)))</f>
        <v/>
      </c>
      <c r="AG16" s="165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</row>
    <row r="17" spans="1:33" ht="12.75">
      <c r="A17" s="215"/>
      <c r="B17" s="305"/>
      <c r="C17" s="190"/>
      <c r="D17" s="299" t="s">
        <v>158</v>
      </c>
      <c r="E17" s="298" t="s">
        <v>159</v>
      </c>
      <c r="F17" s="296" t="s">
        <v>110</v>
      </c>
      <c r="G17" s="297">
        <v>1.9970000000000001</v>
      </c>
      <c r="H17" s="296" t="s">
        <v>89</v>
      </c>
      <c r="I17" s="206" t="str">
        <f>IF(Z17="","",(IF(AA17-Z17&gt;0,CONCATENATE(TEXT(Z17,"#,##0"),"~",TEXT(AA17,"#,##0")),TEXT(Z17,"#,##0"))))</f>
        <v>1,670</v>
      </c>
      <c r="J17" s="205">
        <v>5</v>
      </c>
      <c r="K17" s="204">
        <v>17.100000000000001</v>
      </c>
      <c r="L17" s="43">
        <f>IF(K17&gt;0,1/K17*37.7*68.6,"")</f>
        <v>151.24093567251461</v>
      </c>
      <c r="M17" s="203">
        <f>IFERROR(VALUE(IF(Z17="","",ROUNDUP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*1.1,1))),"")</f>
        <v>13.5</v>
      </c>
      <c r="N17" s="202">
        <f>IFERROR(VALUE(IF(Z17="","",ROUNDUP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*1.1,1))),"")</f>
        <v>17</v>
      </c>
      <c r="O17" s="201" t="str">
        <f>IF(Z17="","",IF(AE17="",TEXT(AB17,"#,##0.0"),(IF(AB17-AE17&gt;0,CONCATENATE(TEXT(AE17,"#,##0.0"),"~",TEXT(AB17,"#,##0.0")),TEXT(AB17,"#,##0.0")))))</f>
        <v>24.6</v>
      </c>
      <c r="P17" s="199" t="s">
        <v>88</v>
      </c>
      <c r="Q17" s="200" t="s">
        <v>87</v>
      </c>
      <c r="R17" s="199" t="s">
        <v>86</v>
      </c>
      <c r="S17" s="198"/>
      <c r="T17" s="173" t="str">
        <f>IF((LEFT(E17,1)="6"),"☆☆☆☆☆",IF((LEFT(E17,1)="5"),"☆☆☆☆",IF((LEFT(E17,1)="4"),"☆☆☆"," ")))</f>
        <v xml:space="preserve"> </v>
      </c>
      <c r="U17" s="197">
        <f>IFERROR(IF(K17&lt;M17,"",(ROUNDDOWN(K17/M17*100,0))),"")</f>
        <v>126</v>
      </c>
      <c r="V17" s="196">
        <f>IFERROR(IF(K17&lt;N17,"",(ROUNDDOWN(K17/N17*100,0))),"")</f>
        <v>100</v>
      </c>
      <c r="W17" s="196">
        <f>IF(AC17&lt;55,"",IF(AA17="",AC17,IF(AF17-AC17&gt;0,CONCATENATE(AC17,"~",AF17),AC17)))</f>
        <v>69</v>
      </c>
      <c r="X17" s="195" t="str">
        <f>IF(AC17&lt;55,"",AD17)</f>
        <v>★1.5</v>
      </c>
      <c r="Z17" s="167">
        <v>1670</v>
      </c>
      <c r="AA17" s="167"/>
      <c r="AB17" s="166">
        <f>IF(Z17="","",ROUNDUP(ROUND(IF(Z17&gt;=2759,9.5,IF(Z17&lt;2759,(-2.47/1000000*Z17*Z17)-(8.52/10000*Z17)+30.65)),1)*1.1,1))</f>
        <v>24.6</v>
      </c>
      <c r="AC17" s="165">
        <f>IF(K17="","",ROUNDDOWN(K17/AB17*100,0))</f>
        <v>69</v>
      </c>
      <c r="AD17" s="165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★1.5</v>
      </c>
      <c r="AE17" s="166" t="str">
        <f>IF(AA17="","",ROUNDUP(ROUND(IF(AA17&gt;=2759,9.5,IF(AA17&lt;2759,(-2.47/1000000*AA17*AA17)-(8.52/10000*AA17)+30.65)),1)*1.1,1))</f>
        <v/>
      </c>
      <c r="AF17" s="165" t="str">
        <f>IF(AE17="","",IF(K17="","",ROUNDDOWN(K17/AE17*100,0)))</f>
        <v/>
      </c>
      <c r="AG17" s="165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/>
      </c>
    </row>
    <row r="18" spans="1:33" ht="12.75">
      <c r="A18" s="215"/>
      <c r="B18" s="305"/>
      <c r="C18" s="190"/>
      <c r="D18" s="299" t="s">
        <v>158</v>
      </c>
      <c r="E18" s="298" t="s">
        <v>157</v>
      </c>
      <c r="F18" s="296" t="s">
        <v>110</v>
      </c>
      <c r="G18" s="297">
        <v>1.9970000000000001</v>
      </c>
      <c r="H18" s="296" t="s">
        <v>89</v>
      </c>
      <c r="I18" s="206" t="str">
        <f>IF(Z18="","",(IF(AA18-Z18&gt;0,CONCATENATE(TEXT(Z18,"#,##0"),"~",TEXT(AA18,"#,##0")),TEXT(Z18,"#,##0"))))</f>
        <v>1,690</v>
      </c>
      <c r="J18" s="205">
        <v>5</v>
      </c>
      <c r="K18" s="204">
        <v>17.100000000000001</v>
      </c>
      <c r="L18" s="43">
        <f>IF(K18&gt;0,1/K18*37.7*68.6,"")</f>
        <v>151.24093567251461</v>
      </c>
      <c r="M18" s="203">
        <f>IFERROR(VALUE(IF(Z18="","",ROUNDUP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*1.1,1))),"")</f>
        <v>13.5</v>
      </c>
      <c r="N18" s="202">
        <f>IFERROR(VALUE(IF(Z18="","",ROUNDUP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*1.1,1))),"")</f>
        <v>17</v>
      </c>
      <c r="O18" s="201" t="str">
        <f>IF(Z18="","",IF(AE18="",TEXT(AB18,"#,##0.0"),(IF(AB18-AE18&gt;0,CONCATENATE(TEXT(AE18,"#,##0.0"),"~",TEXT(AB18,"#,##0.0")),TEXT(AB18,"#,##0.0")))))</f>
        <v>24.5</v>
      </c>
      <c r="P18" s="199" t="s">
        <v>88</v>
      </c>
      <c r="Q18" s="200" t="s">
        <v>87</v>
      </c>
      <c r="R18" s="199" t="s">
        <v>86</v>
      </c>
      <c r="S18" s="198"/>
      <c r="T18" s="173" t="str">
        <f>IF((LEFT(E18,1)="6"),"☆☆☆☆☆",IF((LEFT(E18,1)="5"),"☆☆☆☆",IF((LEFT(E18,1)="4"),"☆☆☆"," ")))</f>
        <v xml:space="preserve"> </v>
      </c>
      <c r="U18" s="197">
        <f>IFERROR(IF(K18&lt;M18,"",(ROUNDDOWN(K18/M18*100,0))),"")</f>
        <v>126</v>
      </c>
      <c r="V18" s="196">
        <f>IFERROR(IF(K18&lt;N18,"",(ROUNDDOWN(K18/N18*100,0))),"")</f>
        <v>100</v>
      </c>
      <c r="W18" s="196">
        <f>IF(AC18&lt;55,"",IF(AA18="",AC18,IF(AF18-AC18&gt;0,CONCATENATE(AC18,"~",AF18),AC18)))</f>
        <v>69</v>
      </c>
      <c r="X18" s="195" t="str">
        <f>IF(AC18&lt;55,"",AD18)</f>
        <v>★1.5</v>
      </c>
      <c r="Z18" s="167">
        <v>1690</v>
      </c>
      <c r="AA18" s="167"/>
      <c r="AB18" s="166">
        <f>IF(Z18="","",ROUNDUP(ROUND(IF(Z18&gt;=2759,9.5,IF(Z18&lt;2759,(-2.47/1000000*Z18*Z18)-(8.52/10000*Z18)+30.65)),1)*1.1,1))</f>
        <v>24.5</v>
      </c>
      <c r="AC18" s="165">
        <f>IF(K18="","",ROUNDDOWN(K18/AB18*100,0))</f>
        <v>69</v>
      </c>
      <c r="AD18" s="165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★1.5</v>
      </c>
      <c r="AE18" s="166" t="str">
        <f>IF(AA18="","",ROUNDUP(ROUND(IF(AA18&gt;=2759,9.5,IF(AA18&lt;2759,(-2.47/1000000*AA18*AA18)-(8.52/10000*AA18)+30.65)),1)*1.1,1))</f>
        <v/>
      </c>
      <c r="AF18" s="165" t="str">
        <f>IF(AE18="","",IF(K18="","",ROUNDDOWN(K18/AE18*100,0)))</f>
        <v/>
      </c>
      <c r="AG18" s="165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/>
      </c>
    </row>
    <row r="19" spans="1:33" ht="12.75">
      <c r="A19" s="303"/>
      <c r="B19" s="304"/>
      <c r="C19" s="210" t="s">
        <v>156</v>
      </c>
      <c r="D19" s="299" t="s">
        <v>154</v>
      </c>
      <c r="E19" s="298" t="s">
        <v>108</v>
      </c>
      <c r="F19" s="296" t="s">
        <v>90</v>
      </c>
      <c r="G19" s="297">
        <v>1.498</v>
      </c>
      <c r="H19" s="296" t="s">
        <v>89</v>
      </c>
      <c r="I19" s="206" t="str">
        <f>IF(Z19="","",(IF(AA19-Z19&gt;0,CONCATENATE(TEXT(Z19,"#,##0"),"~",TEXT(AA19,"#,##0")),TEXT(Z19,"#,##0"))))</f>
        <v>1,610</v>
      </c>
      <c r="J19" s="205">
        <v>5</v>
      </c>
      <c r="K19" s="204">
        <v>18</v>
      </c>
      <c r="L19" s="43">
        <f>IF(K19&gt;0,1/K19*37.7*68.6,"")</f>
        <v>143.67888888888888</v>
      </c>
      <c r="M19" s="203">
        <f>IFERROR(VALUE(IF(Z19="","",ROUNDUP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*1.1,1))),"")</f>
        <v>14.6</v>
      </c>
      <c r="N19" s="202">
        <f>IFERROR(VALUE(IF(Z19="","",ROUNDUP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*1.1,1))),"")</f>
        <v>18.200000000000003</v>
      </c>
      <c r="O19" s="201" t="str">
        <f>IF(Z19="","",IF(AE19="",TEXT(AB19,"#,##0.0"),(IF(AB19-AE19&gt;0,CONCATENATE(TEXT(AE19,"#,##0.0"),"~",TEXT(AB19,"#,##0.0")),TEXT(AB19,"#,##0.0")))))</f>
        <v>25.2</v>
      </c>
      <c r="P19" s="199" t="s">
        <v>88</v>
      </c>
      <c r="Q19" s="200" t="s">
        <v>87</v>
      </c>
      <c r="R19" s="199" t="s">
        <v>86</v>
      </c>
      <c r="S19" s="198"/>
      <c r="T19" s="173" t="str">
        <f>IF((LEFT(E19,1)="6"),"☆☆☆☆☆",IF((LEFT(E19,1)="5"),"☆☆☆☆",IF((LEFT(E19,1)="4"),"☆☆☆"," ")))</f>
        <v xml:space="preserve"> </v>
      </c>
      <c r="U19" s="197">
        <f>IFERROR(IF(K19&lt;M19,"",(ROUNDDOWN(K19/M19*100,0))),"")</f>
        <v>123</v>
      </c>
      <c r="V19" s="196" t="str">
        <f>IFERROR(IF(K19&lt;N19,"",(ROUNDDOWN(K19/N19*100,0))),"")</f>
        <v/>
      </c>
      <c r="W19" s="196">
        <f>IF(AC19&lt;55,"",IF(AA19="",AC19,IF(AF19-AC19&gt;0,CONCATENATE(AC19,"~",AF19),AC19)))</f>
        <v>71</v>
      </c>
      <c r="X19" s="195" t="str">
        <f>IF(AC19&lt;55,"",AD19)</f>
        <v>★2.0</v>
      </c>
      <c r="Z19" s="167">
        <v>1610</v>
      </c>
      <c r="AA19" s="167"/>
      <c r="AB19" s="166">
        <f>IF(Z19="","",ROUNDUP(ROUND(IF(Z19&gt;=2759,9.5,IF(Z19&lt;2759,(-2.47/1000000*Z19*Z19)-(8.52/10000*Z19)+30.65)),1)*1.1,1))</f>
        <v>25.200000000000003</v>
      </c>
      <c r="AC19" s="165">
        <f>IF(K19="","",ROUNDDOWN(K19/AB19*100,0))</f>
        <v>71</v>
      </c>
      <c r="AD19" s="165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★2.0</v>
      </c>
      <c r="AE19" s="166" t="str">
        <f>IF(AA19="","",ROUNDUP(ROUND(IF(AA19&gt;=2759,9.5,IF(AA19&lt;2759,(-2.47/1000000*AA19*AA19)-(8.52/10000*AA19)+30.65)),1)*1.1,1))</f>
        <v/>
      </c>
      <c r="AF19" s="165" t="str">
        <f>IF(AE19="","",IF(K19="","",ROUNDDOWN(K19/AE19*100,0)))</f>
        <v/>
      </c>
      <c r="AG19" s="165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/>
      </c>
    </row>
    <row r="20" spans="1:33" ht="12.75">
      <c r="A20" s="303"/>
      <c r="B20" s="302"/>
      <c r="C20" s="194"/>
      <c r="D20" s="299" t="s">
        <v>154</v>
      </c>
      <c r="E20" s="298" t="s">
        <v>107</v>
      </c>
      <c r="F20" s="296" t="s">
        <v>90</v>
      </c>
      <c r="G20" s="297">
        <v>1.498</v>
      </c>
      <c r="H20" s="296" t="s">
        <v>89</v>
      </c>
      <c r="I20" s="206" t="str">
        <f>IF(Z20="","",(IF(AA20-Z20&gt;0,CONCATENATE(TEXT(Z20,"#,##0"),"~",TEXT(AA20,"#,##0")),TEXT(Z20,"#,##0"))))</f>
        <v>1,630</v>
      </c>
      <c r="J20" s="205">
        <v>5</v>
      </c>
      <c r="K20" s="204">
        <v>18</v>
      </c>
      <c r="L20" s="43">
        <f>IF(K20&gt;0,1/K20*37.7*68.6,"")</f>
        <v>143.67888888888888</v>
      </c>
      <c r="M20" s="203">
        <f>IFERROR(VALUE(IF(Z20="","",ROUNDUP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*1.1,1))),"")</f>
        <v>14.6</v>
      </c>
      <c r="N20" s="202">
        <f>IFERROR(VALUE(IF(Z20="","",ROUNDUP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*1.1,1))),"")</f>
        <v>18.200000000000003</v>
      </c>
      <c r="O20" s="201" t="str">
        <f>IF(Z20="","",IF(AE20="",TEXT(AB20,"#,##0.0"),(IF(AB20-AE20&gt;0,CONCATENATE(TEXT(AE20,"#,##0.0"),"~",TEXT(AB20,"#,##0.0")),TEXT(AB20,"#,##0.0")))))</f>
        <v>25.0</v>
      </c>
      <c r="P20" s="199" t="s">
        <v>88</v>
      </c>
      <c r="Q20" s="200" t="s">
        <v>87</v>
      </c>
      <c r="R20" s="199" t="s">
        <v>86</v>
      </c>
      <c r="S20" s="198"/>
      <c r="T20" s="173" t="str">
        <f>IF((LEFT(E20,1)="6"),"☆☆☆☆☆",IF((LEFT(E20,1)="5"),"☆☆☆☆",IF((LEFT(E20,1)="4"),"☆☆☆"," ")))</f>
        <v xml:space="preserve"> </v>
      </c>
      <c r="U20" s="197">
        <f>IFERROR(IF(K20&lt;M20,"",(ROUNDDOWN(K20/M20*100,0))),"")</f>
        <v>123</v>
      </c>
      <c r="V20" s="196" t="str">
        <f>IFERROR(IF(K20&lt;N20,"",(ROUNDDOWN(K20/N20*100,0))),"")</f>
        <v/>
      </c>
      <c r="W20" s="196">
        <f>IF(AC20&lt;55,"",IF(AA20="",AC20,IF(AF20-AC20&gt;0,CONCATENATE(AC20,"~",AF20),AC20)))</f>
        <v>72</v>
      </c>
      <c r="X20" s="195" t="str">
        <f>IF(AC20&lt;55,"",AD20)</f>
        <v>★2.0</v>
      </c>
      <c r="Z20" s="167">
        <v>1630</v>
      </c>
      <c r="AA20" s="167"/>
      <c r="AB20" s="166">
        <f>IF(Z20="","",ROUNDUP(ROUND(IF(Z20&gt;=2759,9.5,IF(Z20&lt;2759,(-2.47/1000000*Z20*Z20)-(8.52/10000*Z20)+30.65)),1)*1.1,1))</f>
        <v>25</v>
      </c>
      <c r="AC20" s="165">
        <f>IF(K20="","",ROUNDDOWN(K20/AB20*100,0))</f>
        <v>72</v>
      </c>
      <c r="AD20" s="165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★2.0</v>
      </c>
      <c r="AE20" s="166" t="str">
        <f>IF(AA20="","",ROUNDUP(ROUND(IF(AA20&gt;=2759,9.5,IF(AA20&lt;2759,(-2.47/1000000*AA20*AA20)-(8.52/10000*AA20)+30.65)),1)*1.1,1))</f>
        <v/>
      </c>
      <c r="AF20" s="165" t="str">
        <f>IF(AE20="","",IF(K20="","",ROUNDDOWN(K20/AE20*100,0)))</f>
        <v/>
      </c>
      <c r="AG20" s="165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/>
      </c>
    </row>
    <row r="21" spans="1:33" ht="12.75">
      <c r="A21" s="303"/>
      <c r="B21" s="302"/>
      <c r="C21" s="194"/>
      <c r="D21" s="299" t="s">
        <v>154</v>
      </c>
      <c r="E21" s="298" t="s">
        <v>155</v>
      </c>
      <c r="F21" s="296" t="s">
        <v>90</v>
      </c>
      <c r="G21" s="297">
        <v>1.498</v>
      </c>
      <c r="H21" s="296" t="s">
        <v>89</v>
      </c>
      <c r="I21" s="206" t="str">
        <f>IF(Z21="","",(IF(AA21-Z21&gt;0,CONCATENATE(TEXT(Z21,"#,##0"),"~",TEXT(AA21,"#,##0")),TEXT(Z21,"#,##0"))))</f>
        <v>1,670</v>
      </c>
      <c r="J21" s="205">
        <v>7</v>
      </c>
      <c r="K21" s="204">
        <v>18</v>
      </c>
      <c r="L21" s="43">
        <f>IF(K21&gt;0,1/K21*37.7*68.6,"")</f>
        <v>143.67888888888888</v>
      </c>
      <c r="M21" s="203">
        <f>IFERROR(VALUE(IF(Z21="","",ROUNDUP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*1.1,1))),"")</f>
        <v>13.5</v>
      </c>
      <c r="N21" s="202">
        <f>IFERROR(VALUE(IF(Z21="","",ROUNDUP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*1.1,1))),"")</f>
        <v>17</v>
      </c>
      <c r="O21" s="201" t="str">
        <f>IF(Z21="","",IF(AE21="",TEXT(AB21,"#,##0.0"),(IF(AB21-AE21&gt;0,CONCATENATE(TEXT(AE21,"#,##0.0"),"~",TEXT(AB21,"#,##0.0")),TEXT(AB21,"#,##0.0")))))</f>
        <v>24.6</v>
      </c>
      <c r="P21" s="199" t="s">
        <v>88</v>
      </c>
      <c r="Q21" s="200" t="s">
        <v>87</v>
      </c>
      <c r="R21" s="199" t="s">
        <v>86</v>
      </c>
      <c r="S21" s="198"/>
      <c r="T21" s="173" t="str">
        <f>IF((LEFT(E21,1)="6"),"☆☆☆☆☆",IF((LEFT(E21,1)="5"),"☆☆☆☆",IF((LEFT(E21,1)="4"),"☆☆☆"," ")))</f>
        <v xml:space="preserve"> </v>
      </c>
      <c r="U21" s="197">
        <f>IFERROR(IF(K21&lt;M21,"",(ROUNDDOWN(K21/M21*100,0))),"")</f>
        <v>133</v>
      </c>
      <c r="V21" s="196">
        <f>IFERROR(IF(K21&lt;N21,"",(ROUNDDOWN(K21/N21*100,0))),"")</f>
        <v>105</v>
      </c>
      <c r="W21" s="196">
        <f>IF(AC21&lt;55,"",IF(AA21="",AC21,IF(AF21-AC21&gt;0,CONCATENATE(AC21,"~",AF21),AC21)))</f>
        <v>73</v>
      </c>
      <c r="X21" s="195" t="str">
        <f>IF(AC21&lt;55,"",AD21)</f>
        <v>★2.0</v>
      </c>
      <c r="Z21" s="167">
        <v>1670</v>
      </c>
      <c r="AA21" s="167"/>
      <c r="AB21" s="166">
        <f>IF(Z21="","",ROUNDUP(ROUND(IF(Z21&gt;=2759,9.5,IF(Z21&lt;2759,(-2.47/1000000*Z21*Z21)-(8.52/10000*Z21)+30.65)),1)*1.1,1))</f>
        <v>24.6</v>
      </c>
      <c r="AC21" s="165">
        <f>IF(K21="","",ROUNDDOWN(K21/AB21*100,0))</f>
        <v>73</v>
      </c>
      <c r="AD21" s="165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★2.0</v>
      </c>
      <c r="AE21" s="166" t="str">
        <f>IF(AA21="","",ROUNDUP(ROUND(IF(AA21&gt;=2759,9.5,IF(AA21&lt;2759,(-2.47/1000000*AA21*AA21)-(8.52/10000*AA21)+30.65)),1)*1.1,1))</f>
        <v/>
      </c>
      <c r="AF21" s="165" t="str">
        <f>IF(AE21="","",IF(K21="","",ROUNDDOWN(K21/AE21*100,0)))</f>
        <v/>
      </c>
      <c r="AG21" s="165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/>
      </c>
    </row>
    <row r="22" spans="1:33" ht="12.75">
      <c r="A22" s="303"/>
      <c r="B22" s="302"/>
      <c r="C22" s="194"/>
      <c r="D22" s="299" t="s">
        <v>154</v>
      </c>
      <c r="E22" s="298" t="s">
        <v>104</v>
      </c>
      <c r="F22" s="296" t="s">
        <v>90</v>
      </c>
      <c r="G22" s="297">
        <v>1.498</v>
      </c>
      <c r="H22" s="296" t="s">
        <v>89</v>
      </c>
      <c r="I22" s="206" t="str">
        <f>IF(Z22="","",(IF(AA22-Z22&gt;0,CONCATENATE(TEXT(Z22,"#,##0"),"~",TEXT(AA22,"#,##0")),TEXT(Z22,"#,##0"))))</f>
        <v>1,690</v>
      </c>
      <c r="J22" s="205">
        <v>7</v>
      </c>
      <c r="K22" s="204">
        <v>18</v>
      </c>
      <c r="L22" s="43">
        <f>IF(K22&gt;0,1/K22*37.7*68.6,"")</f>
        <v>143.67888888888888</v>
      </c>
      <c r="M22" s="203">
        <f>IFERROR(VALUE(IF(Z22="","",ROUNDUP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*1.1,1))),"")</f>
        <v>13.5</v>
      </c>
      <c r="N22" s="202">
        <f>IFERROR(VALUE(IF(Z22="","",ROUNDUP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*1.1,1))),"")</f>
        <v>17</v>
      </c>
      <c r="O22" s="201" t="str">
        <f>IF(Z22="","",IF(AE22="",TEXT(AB22,"#,##0.0"),(IF(AB22-AE22&gt;0,CONCATENATE(TEXT(AE22,"#,##0.0"),"~",TEXT(AB22,"#,##0.0")),TEXT(AB22,"#,##0.0")))))</f>
        <v>24.5</v>
      </c>
      <c r="P22" s="199" t="s">
        <v>88</v>
      </c>
      <c r="Q22" s="200" t="s">
        <v>87</v>
      </c>
      <c r="R22" s="199" t="s">
        <v>86</v>
      </c>
      <c r="S22" s="198"/>
      <c r="T22" s="173" t="str">
        <f>IF((LEFT(E22,1)="6"),"☆☆☆☆☆",IF((LEFT(E22,1)="5"),"☆☆☆☆",IF((LEFT(E22,1)="4"),"☆☆☆"," ")))</f>
        <v xml:space="preserve"> </v>
      </c>
      <c r="U22" s="197">
        <f>IFERROR(IF(K22&lt;M22,"",(ROUNDDOWN(K22/M22*100,0))),"")</f>
        <v>133</v>
      </c>
      <c r="V22" s="196">
        <f>IFERROR(IF(K22&lt;N22,"",(ROUNDDOWN(K22/N22*100,0))),"")</f>
        <v>105</v>
      </c>
      <c r="W22" s="196">
        <f>IF(AC22&lt;55,"",IF(AA22="",AC22,IF(AF22-AC22&gt;0,CONCATENATE(AC22,"~",AF22),AC22)))</f>
        <v>73</v>
      </c>
      <c r="X22" s="195" t="str">
        <f>IF(AC22&lt;55,"",AD22)</f>
        <v>★2.0</v>
      </c>
      <c r="Z22" s="167">
        <v>1690</v>
      </c>
      <c r="AA22" s="167"/>
      <c r="AB22" s="166">
        <f>IF(Z22="","",ROUNDUP(ROUND(IF(Z22&gt;=2759,9.5,IF(Z22&lt;2759,(-2.47/1000000*Z22*Z22)-(8.52/10000*Z22)+30.65)),1)*1.1,1))</f>
        <v>24.5</v>
      </c>
      <c r="AC22" s="165">
        <f>IF(K22="","",ROUNDDOWN(K22/AB22*100,0))</f>
        <v>73</v>
      </c>
      <c r="AD22" s="165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★2.0</v>
      </c>
      <c r="AE22" s="166" t="str">
        <f>IF(AA22="","",ROUNDUP(ROUND(IF(AA22&gt;=2759,9.5,IF(AA22&lt;2759,(-2.47/1000000*AA22*AA22)-(8.52/10000*AA22)+30.65)),1)*1.1,1))</f>
        <v/>
      </c>
      <c r="AF22" s="165" t="str">
        <f>IF(AE22="","",IF(K22="","",ROUNDDOWN(K22/AE22*100,0)))</f>
        <v/>
      </c>
      <c r="AG22" s="165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/>
      </c>
    </row>
    <row r="23" spans="1:33" ht="12.75">
      <c r="A23" s="303"/>
      <c r="B23" s="302"/>
      <c r="C23" s="194"/>
      <c r="D23" s="299" t="s">
        <v>154</v>
      </c>
      <c r="E23" s="298" t="s">
        <v>103</v>
      </c>
      <c r="F23" s="296" t="s">
        <v>90</v>
      </c>
      <c r="G23" s="297">
        <v>1.498</v>
      </c>
      <c r="H23" s="296" t="s">
        <v>89</v>
      </c>
      <c r="I23" s="206" t="str">
        <f>IF(Z23="","",(IF(AA23-Z23&gt;0,CONCATENATE(TEXT(Z23,"#,##0"),"~",TEXT(AA23,"#,##0")),TEXT(Z23,"#,##0"))))</f>
        <v>1,720</v>
      </c>
      <c r="J23" s="205">
        <v>7</v>
      </c>
      <c r="K23" s="204">
        <v>18</v>
      </c>
      <c r="L23" s="43">
        <f>IF(K23&gt;0,1/K23*37.7*68.6,"")</f>
        <v>143.67888888888888</v>
      </c>
      <c r="M23" s="203">
        <f>IFERROR(VALUE(IF(Z23="","",ROUNDUP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*1.1,1))),"")</f>
        <v>13.5</v>
      </c>
      <c r="N23" s="202">
        <f>IFERROR(VALUE(IF(Z23="","",ROUNDUP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*1.1,1))),"")</f>
        <v>17</v>
      </c>
      <c r="O23" s="201" t="str">
        <f>IF(Z23="","",IF(AE23="",TEXT(AB23,"#,##0.0"),(IF(AB23-AE23&gt;0,CONCATENATE(TEXT(AE23,"#,##0.0"),"~",TEXT(AB23,"#,##0.0")),TEXT(AB23,"#,##0.0")))))</f>
        <v>24.1</v>
      </c>
      <c r="P23" s="199" t="s">
        <v>88</v>
      </c>
      <c r="Q23" s="200" t="s">
        <v>87</v>
      </c>
      <c r="R23" s="199" t="s">
        <v>86</v>
      </c>
      <c r="S23" s="198"/>
      <c r="T23" s="173" t="str">
        <f>IF((LEFT(E23,1)="6"),"☆☆☆☆☆",IF((LEFT(E23,1)="5"),"☆☆☆☆",IF((LEFT(E23,1)="4"),"☆☆☆"," ")))</f>
        <v xml:space="preserve"> </v>
      </c>
      <c r="U23" s="197">
        <f>IFERROR(IF(K23&lt;M23,"",(ROUNDDOWN(K23/M23*100,0))),"")</f>
        <v>133</v>
      </c>
      <c r="V23" s="196">
        <f>IFERROR(IF(K23&lt;N23,"",(ROUNDDOWN(K23/N23*100,0))),"")</f>
        <v>105</v>
      </c>
      <c r="W23" s="196">
        <f>IF(AC23&lt;55,"",IF(AA23="",AC23,IF(AF23-AC23&gt;0,CONCATENATE(AC23,"~",AF23),AC23)))</f>
        <v>74</v>
      </c>
      <c r="X23" s="195" t="str">
        <f>IF(AC23&lt;55,"",AD23)</f>
        <v>★2.0</v>
      </c>
      <c r="Z23" s="167">
        <v>1720</v>
      </c>
      <c r="AA23" s="167"/>
      <c r="AB23" s="166">
        <f>IF(Z23="","",ROUNDUP(ROUND(IF(Z23&gt;=2759,9.5,IF(Z23&lt;2759,(-2.47/1000000*Z23*Z23)-(8.52/10000*Z23)+30.65)),1)*1.1,1))</f>
        <v>24.1</v>
      </c>
      <c r="AC23" s="165">
        <f>IF(K23="","",ROUNDDOWN(K23/AB23*100,0))</f>
        <v>74</v>
      </c>
      <c r="AD23" s="165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★2.0</v>
      </c>
      <c r="AE23" s="166" t="str">
        <f>IF(AA23="","",ROUNDUP(ROUND(IF(AA23&gt;=2759,9.5,IF(AA23&lt;2759,(-2.47/1000000*AA23*AA23)-(8.52/10000*AA23)+30.65)),1)*1.1,1))</f>
        <v/>
      </c>
      <c r="AF23" s="165" t="str">
        <f>IF(AE23="","",IF(K23="","",ROUNDDOWN(K23/AE23*100,0)))</f>
        <v/>
      </c>
      <c r="AG23" s="165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/>
      </c>
    </row>
    <row r="24" spans="1:33" ht="12.75">
      <c r="A24" s="303"/>
      <c r="B24" s="302"/>
      <c r="C24" s="194"/>
      <c r="D24" s="299" t="s">
        <v>154</v>
      </c>
      <c r="E24" s="298" t="s">
        <v>100</v>
      </c>
      <c r="F24" s="296" t="s">
        <v>90</v>
      </c>
      <c r="G24" s="297">
        <v>1.498</v>
      </c>
      <c r="H24" s="296" t="s">
        <v>89</v>
      </c>
      <c r="I24" s="206" t="str">
        <f>IF(Z24="","",(IF(AA24-Z24&gt;0,CONCATENATE(TEXT(Z24,"#,##0"),"~",TEXT(AA24,"#,##0")),TEXT(Z24,"#,##0"))))</f>
        <v>1,580</v>
      </c>
      <c r="J24" s="205">
        <v>5</v>
      </c>
      <c r="K24" s="204">
        <v>18.100000000000001</v>
      </c>
      <c r="L24" s="43">
        <f>IF(K24&gt;0,1/K24*37.7*68.6,"")</f>
        <v>142.88508287292817</v>
      </c>
      <c r="M24" s="203">
        <f>IFERROR(VALUE(IF(Z24="","",ROUNDUP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*1.1,1))),"")</f>
        <v>14.6</v>
      </c>
      <c r="N24" s="202">
        <f>IFERROR(VALUE(IF(Z24="","",ROUNDUP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*1.1,1))),"")</f>
        <v>18.200000000000003</v>
      </c>
      <c r="O24" s="201" t="str">
        <f>IF(Z24="","",IF(AE24="",TEXT(AB24,"#,##0.0"),(IF(AB24-AE24&gt;0,CONCATENATE(TEXT(AE24,"#,##0.0"),"~",TEXT(AB24,"#,##0.0")),TEXT(AB24,"#,##0.0")))))</f>
        <v>25.5</v>
      </c>
      <c r="P24" s="199" t="s">
        <v>88</v>
      </c>
      <c r="Q24" s="200" t="s">
        <v>87</v>
      </c>
      <c r="R24" s="199" t="s">
        <v>86</v>
      </c>
      <c r="S24" s="198"/>
      <c r="T24" s="173" t="str">
        <f>IF((LEFT(E24,1)="6"),"☆☆☆☆☆",IF((LEFT(E24,1)="5"),"☆☆☆☆",IF((LEFT(E24,1)="4"),"☆☆☆"," ")))</f>
        <v xml:space="preserve"> </v>
      </c>
      <c r="U24" s="197">
        <f>IFERROR(IF(K24&lt;M24,"",(ROUNDDOWN(K24/M24*100,0))),"")</f>
        <v>123</v>
      </c>
      <c r="V24" s="196" t="str">
        <f>IFERROR(IF(K24&lt;N24,"",(ROUNDDOWN(K24/N24*100,0))),"")</f>
        <v/>
      </c>
      <c r="W24" s="196">
        <f>IF(AC24&lt;55,"",IF(AA24="",AC24,IF(AF24-AC24&gt;0,CONCATENATE(AC24,"~",AF24),AC24)))</f>
        <v>70</v>
      </c>
      <c r="X24" s="195" t="str">
        <f>IF(AC24&lt;55,"",AD24)</f>
        <v>★2.0</v>
      </c>
      <c r="Z24" s="167">
        <v>1580</v>
      </c>
      <c r="AA24" s="167"/>
      <c r="AB24" s="166">
        <f>IF(Z24="","",ROUNDUP(ROUND(IF(Z24&gt;=2759,9.5,IF(Z24&lt;2759,(-2.47/1000000*Z24*Z24)-(8.52/10000*Z24)+30.65)),1)*1.1,1))</f>
        <v>25.5</v>
      </c>
      <c r="AC24" s="165">
        <f>IF(K24="","",ROUNDDOWN(K24/AB24*100,0))</f>
        <v>70</v>
      </c>
      <c r="AD24" s="165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★2.0</v>
      </c>
      <c r="AE24" s="166" t="str">
        <f>IF(AA24="","",ROUNDUP(ROUND(IF(AA24&gt;=2759,9.5,IF(AA24&lt;2759,(-2.47/1000000*AA24*AA24)-(8.52/10000*AA24)+30.65)),1)*1.1,1))</f>
        <v/>
      </c>
      <c r="AF24" s="165" t="str">
        <f>IF(AE24="","",IF(K24="","",ROUNDDOWN(K24/AE24*100,0)))</f>
        <v/>
      </c>
      <c r="AG24" s="165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/>
      </c>
    </row>
    <row r="25" spans="1:33" ht="12.75">
      <c r="A25" s="303"/>
      <c r="B25" s="302"/>
      <c r="C25" s="194"/>
      <c r="D25" s="299" t="s">
        <v>154</v>
      </c>
      <c r="E25" s="298" t="s">
        <v>99</v>
      </c>
      <c r="F25" s="296" t="s">
        <v>90</v>
      </c>
      <c r="G25" s="297">
        <v>1.498</v>
      </c>
      <c r="H25" s="296" t="s">
        <v>89</v>
      </c>
      <c r="I25" s="206" t="str">
        <f>IF(Z25="","",(IF(AA25-Z25&gt;0,CONCATENATE(TEXT(Z25,"#,##0"),"~",TEXT(AA25,"#,##0")),TEXT(Z25,"#,##0"))))</f>
        <v>1,600</v>
      </c>
      <c r="J25" s="205">
        <v>5</v>
      </c>
      <c r="K25" s="204">
        <v>18.100000000000001</v>
      </c>
      <c r="L25" s="43">
        <f>IF(K25&gt;0,1/K25*37.7*68.6,"")</f>
        <v>142.88508287292817</v>
      </c>
      <c r="M25" s="203">
        <f>IFERROR(VALUE(IF(Z25="","",ROUNDUP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*1.1,1))),"")</f>
        <v>14.6</v>
      </c>
      <c r="N25" s="202">
        <f>IFERROR(VALUE(IF(Z25="","",ROUNDUP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*1.1,1))),"")</f>
        <v>18.200000000000003</v>
      </c>
      <c r="O25" s="201" t="str">
        <f>IF(Z25="","",IF(AE25="",TEXT(AB25,"#,##0.0"),(IF(AB25-AE25&gt;0,CONCATENATE(TEXT(AE25,"#,##0.0"),"~",TEXT(AB25,"#,##0.0")),TEXT(AB25,"#,##0.0")))))</f>
        <v>25.3</v>
      </c>
      <c r="P25" s="199" t="s">
        <v>88</v>
      </c>
      <c r="Q25" s="200" t="s">
        <v>87</v>
      </c>
      <c r="R25" s="199" t="s">
        <v>86</v>
      </c>
      <c r="S25" s="198"/>
      <c r="T25" s="173" t="str">
        <f>IF((LEFT(E25,1)="6"),"☆☆☆☆☆",IF((LEFT(E25,1)="5"),"☆☆☆☆",IF((LEFT(E25,1)="4"),"☆☆☆"," ")))</f>
        <v xml:space="preserve"> </v>
      </c>
      <c r="U25" s="197">
        <f>IFERROR(IF(K25&lt;M25,"",(ROUNDDOWN(K25/M25*100,0))),"")</f>
        <v>123</v>
      </c>
      <c r="V25" s="196" t="str">
        <f>IFERROR(IF(K25&lt;N25,"",(ROUNDDOWN(K25/N25*100,0))),"")</f>
        <v/>
      </c>
      <c r="W25" s="196">
        <f>IF(AC25&lt;55,"",IF(AA25="",AC25,IF(AF25-AC25&gt;0,CONCATENATE(AC25,"~",AF25),AC25)))</f>
        <v>71</v>
      </c>
      <c r="X25" s="195" t="str">
        <f>IF(AC25&lt;55,"",AD25)</f>
        <v>★2.0</v>
      </c>
      <c r="Z25" s="167">
        <v>1600</v>
      </c>
      <c r="AA25" s="167"/>
      <c r="AB25" s="166">
        <f>IF(Z25="","",ROUNDUP(ROUND(IF(Z25&gt;=2759,9.5,IF(Z25&lt;2759,(-2.47/1000000*Z25*Z25)-(8.52/10000*Z25)+30.65)),1)*1.1,1))</f>
        <v>25.3</v>
      </c>
      <c r="AC25" s="165">
        <f>IF(K25="","",ROUNDDOWN(K25/AB25*100,0))</f>
        <v>71</v>
      </c>
      <c r="AD25" s="165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★2.0</v>
      </c>
      <c r="AE25" s="166" t="str">
        <f>IF(AA25="","",ROUNDUP(ROUND(IF(AA25&gt;=2759,9.5,IF(AA25&lt;2759,(-2.47/1000000*AA25*AA25)-(8.52/10000*AA25)+30.65)),1)*1.1,1))</f>
        <v/>
      </c>
      <c r="AF25" s="165" t="str">
        <f>IF(AE25="","",IF(K25="","",ROUNDDOWN(K25/AE25*100,0)))</f>
        <v/>
      </c>
      <c r="AG25" s="165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/>
      </c>
    </row>
    <row r="26" spans="1:33" ht="12.75">
      <c r="A26" s="303"/>
      <c r="B26" s="302"/>
      <c r="C26" s="194"/>
      <c r="D26" s="299" t="s">
        <v>154</v>
      </c>
      <c r="E26" s="298" t="s">
        <v>98</v>
      </c>
      <c r="F26" s="296" t="s">
        <v>90</v>
      </c>
      <c r="G26" s="297">
        <v>1.498</v>
      </c>
      <c r="H26" s="296" t="s">
        <v>89</v>
      </c>
      <c r="I26" s="206" t="str">
        <f>IF(Z26="","",(IF(AA26-Z26&gt;0,CONCATENATE(TEXT(Z26,"#,##0"),"~",TEXT(AA26,"#,##0")),TEXT(Z26,"#,##0"))))</f>
        <v>1,610</v>
      </c>
      <c r="J26" s="205">
        <v>5</v>
      </c>
      <c r="K26" s="204">
        <v>18.100000000000001</v>
      </c>
      <c r="L26" s="43">
        <f>IF(K26&gt;0,1/K26*37.7*68.6,"")</f>
        <v>142.88508287292817</v>
      </c>
      <c r="M26" s="203">
        <f>IFERROR(VALUE(IF(Z26="","",ROUNDUP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*1.1,1))),"")</f>
        <v>14.6</v>
      </c>
      <c r="N26" s="202">
        <f>IFERROR(VALUE(IF(Z26="","",ROUNDUP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*1.1,1))),"")</f>
        <v>18.200000000000003</v>
      </c>
      <c r="O26" s="201" t="str">
        <f>IF(Z26="","",IF(AE26="",TEXT(AB26,"#,##0.0"),(IF(AB26-AE26&gt;0,CONCATENATE(TEXT(AE26,"#,##0.0"),"~",TEXT(AB26,"#,##0.0")),TEXT(AB26,"#,##0.0")))))</f>
        <v>25.2</v>
      </c>
      <c r="P26" s="199" t="s">
        <v>88</v>
      </c>
      <c r="Q26" s="200" t="s">
        <v>87</v>
      </c>
      <c r="R26" s="199" t="s">
        <v>86</v>
      </c>
      <c r="S26" s="198"/>
      <c r="T26" s="173" t="str">
        <f>IF((LEFT(E26,1)="6"),"☆☆☆☆☆",IF((LEFT(E26,1)="5"),"☆☆☆☆",IF((LEFT(E26,1)="4"),"☆☆☆"," ")))</f>
        <v xml:space="preserve"> </v>
      </c>
      <c r="U26" s="197">
        <f>IFERROR(IF(K26&lt;M26,"",(ROUNDDOWN(K26/M26*100,0))),"")</f>
        <v>123</v>
      </c>
      <c r="V26" s="196" t="str">
        <f>IFERROR(IF(K26&lt;N26,"",(ROUNDDOWN(K26/N26*100,0))),"")</f>
        <v/>
      </c>
      <c r="W26" s="196">
        <f>IF(AC26&lt;55,"",IF(AA26="",AC26,IF(AF26-AC26&gt;0,CONCATENATE(AC26,"~",AF26),AC26)))</f>
        <v>71</v>
      </c>
      <c r="X26" s="195" t="str">
        <f>IF(AC26&lt;55,"",AD26)</f>
        <v>★2.0</v>
      </c>
      <c r="Z26" s="167">
        <v>1610</v>
      </c>
      <c r="AA26" s="167"/>
      <c r="AB26" s="166">
        <f>IF(Z26="","",ROUNDUP(ROUND(IF(Z26&gt;=2759,9.5,IF(Z26&lt;2759,(-2.47/1000000*Z26*Z26)-(8.52/10000*Z26)+30.65)),1)*1.1,1))</f>
        <v>25.200000000000003</v>
      </c>
      <c r="AC26" s="165">
        <f>IF(K26="","",ROUNDDOWN(K26/AB26*100,0))</f>
        <v>71</v>
      </c>
      <c r="AD26" s="165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★2.0</v>
      </c>
      <c r="AE26" s="166" t="str">
        <f>IF(AA26="","",ROUNDUP(ROUND(IF(AA26&gt;=2759,9.5,IF(AA26&lt;2759,(-2.47/1000000*AA26*AA26)-(8.52/10000*AA26)+30.65)),1)*1.1,1))</f>
        <v/>
      </c>
      <c r="AF26" s="165" t="str">
        <f>IF(AE26="","",IF(K26="","",ROUNDDOWN(K26/AE26*100,0)))</f>
        <v/>
      </c>
      <c r="AG26" s="165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/>
      </c>
    </row>
    <row r="27" spans="1:33" ht="12.75">
      <c r="A27" s="303"/>
      <c r="B27" s="302"/>
      <c r="C27" s="194"/>
      <c r="D27" s="299" t="s">
        <v>154</v>
      </c>
      <c r="E27" s="298" t="s">
        <v>97</v>
      </c>
      <c r="F27" s="296" t="s">
        <v>90</v>
      </c>
      <c r="G27" s="297">
        <v>1.498</v>
      </c>
      <c r="H27" s="296" t="s">
        <v>89</v>
      </c>
      <c r="I27" s="206" t="str">
        <f>IF(Z27="","",(IF(AA27-Z27&gt;0,CONCATENATE(TEXT(Z27,"#,##0"),"~",TEXT(AA27,"#,##0")),TEXT(Z27,"#,##0"))))</f>
        <v>1,630</v>
      </c>
      <c r="J27" s="205">
        <v>5</v>
      </c>
      <c r="K27" s="204">
        <v>18.100000000000001</v>
      </c>
      <c r="L27" s="43">
        <f>IF(K27&gt;0,1/K27*37.7*68.6,"")</f>
        <v>142.88508287292817</v>
      </c>
      <c r="M27" s="203">
        <f>IFERROR(VALUE(IF(Z27="","",ROUNDUP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*1.1,1))),"")</f>
        <v>14.6</v>
      </c>
      <c r="N27" s="202">
        <f>IFERROR(VALUE(IF(Z27="","",ROUNDUP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*1.1,1))),"")</f>
        <v>18.200000000000003</v>
      </c>
      <c r="O27" s="201" t="str">
        <f>IF(Z27="","",IF(AE27="",TEXT(AB27,"#,##0.0"),(IF(AB27-AE27&gt;0,CONCATENATE(TEXT(AE27,"#,##0.0"),"~",TEXT(AB27,"#,##0.0")),TEXT(AB27,"#,##0.0")))))</f>
        <v>25.0</v>
      </c>
      <c r="P27" s="199" t="s">
        <v>88</v>
      </c>
      <c r="Q27" s="200" t="s">
        <v>87</v>
      </c>
      <c r="R27" s="199" t="s">
        <v>86</v>
      </c>
      <c r="S27" s="198"/>
      <c r="T27" s="173" t="str">
        <f>IF((LEFT(E27,1)="6"),"☆☆☆☆☆",IF((LEFT(E27,1)="5"),"☆☆☆☆",IF((LEFT(E27,1)="4"),"☆☆☆"," ")))</f>
        <v xml:space="preserve"> </v>
      </c>
      <c r="U27" s="197">
        <f>IFERROR(IF(K27&lt;M27,"",(ROUNDDOWN(K27/M27*100,0))),"")</f>
        <v>123</v>
      </c>
      <c r="V27" s="196" t="str">
        <f>IFERROR(IF(K27&lt;N27,"",(ROUNDDOWN(K27/N27*100,0))),"")</f>
        <v/>
      </c>
      <c r="W27" s="196">
        <f>IF(AC27&lt;55,"",IF(AA27="",AC27,IF(AF27-AC27&gt;0,CONCATENATE(AC27,"~",AF27),AC27)))</f>
        <v>72</v>
      </c>
      <c r="X27" s="195" t="str">
        <f>IF(AC27&lt;55,"",AD27)</f>
        <v>★2.0</v>
      </c>
      <c r="Z27" s="167">
        <v>1630</v>
      </c>
      <c r="AA27" s="167"/>
      <c r="AB27" s="166">
        <f>IF(Z27="","",ROUNDUP(ROUND(IF(Z27&gt;=2759,9.5,IF(Z27&lt;2759,(-2.47/1000000*Z27*Z27)-(8.52/10000*Z27)+30.65)),1)*1.1,1))</f>
        <v>25</v>
      </c>
      <c r="AC27" s="165">
        <f>IF(K27="","",ROUNDDOWN(K27/AB27*100,0))</f>
        <v>72</v>
      </c>
      <c r="AD27" s="165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★2.0</v>
      </c>
      <c r="AE27" s="166" t="str">
        <f>IF(AA27="","",ROUNDUP(ROUND(IF(AA27&gt;=2759,9.5,IF(AA27&lt;2759,(-2.47/1000000*AA27*AA27)-(8.52/10000*AA27)+30.65)),1)*1.1,1))</f>
        <v/>
      </c>
      <c r="AF27" s="165" t="str">
        <f>IF(AE27="","",IF(K27="","",ROUNDDOWN(K27/AE27*100,0)))</f>
        <v/>
      </c>
      <c r="AG27" s="165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/>
      </c>
    </row>
    <row r="28" spans="1:33" ht="12.75">
      <c r="A28" s="302"/>
      <c r="B28" s="302"/>
      <c r="C28" s="194"/>
      <c r="D28" s="299" t="s">
        <v>154</v>
      </c>
      <c r="E28" s="298" t="s">
        <v>95</v>
      </c>
      <c r="F28" s="296" t="s">
        <v>90</v>
      </c>
      <c r="G28" s="297">
        <v>1.498</v>
      </c>
      <c r="H28" s="296" t="s">
        <v>89</v>
      </c>
      <c r="I28" s="206" t="str">
        <f>IF(Z28="","",(IF(AA28-Z28&gt;0,CONCATENATE(TEXT(Z28,"#,##0"),"~",TEXT(AA28,"#,##0")),TEXT(Z28,"#,##0"))))</f>
        <v>1,670</v>
      </c>
      <c r="J28" s="205">
        <v>7</v>
      </c>
      <c r="K28" s="204">
        <v>18.100000000000001</v>
      </c>
      <c r="L28" s="43">
        <f>IF(K28&gt;0,1/K28*37.7*68.6,"")</f>
        <v>142.88508287292817</v>
      </c>
      <c r="M28" s="203">
        <f>IFERROR(VALUE(IF(Z28="","",ROUNDUP(IF(Z28&gt;=2271,"7.4",IF(Z28&gt;=2101,"8.7",IF(Z28&gt;=1991,"9.4",IF(Z28&gt;=1871,"10.2",IF(Z28&gt;=1761,"11.1",IF(Z28&gt;=1651,"12.2",IF(Z28&gt;=1531,"13.2",IF(Z28&gt;=1421,"14.4",IF(Z28&gt;=1311,"15.8",IF(Z28&gt;=1196,"17.2",IF(Z28&gt;=1081,"18.7",IF(Z28&gt;=971,"20.5",IF(Z28&gt;=856,"20.8",IF(Z28&gt;=741,"21.0",IF(Z28&gt;=601,"21.8","22.5")))))))))))))))*1.1,1))),"")</f>
        <v>13.5</v>
      </c>
      <c r="N28" s="202">
        <f>IFERROR(VALUE(IF(Z28="","",ROUNDUP(IF(Z28&gt;=2271,"10.6",IF(Z28&gt;=2101,"11.9",IF(Z28&gt;=1991,"12.7",IF(Z28&gt;=1871,"13.5",IF(Z28&gt;=1761,"14.4",IF(Z28&gt;=1651,"15.4",IF(Z28&gt;=1531,"16.5",IF(Z28&gt;=1421,"17.6",IF(Z28&gt;=1311,"19.0",IF(Z28&gt;=1196,"20.3",IF(Z28&gt;=1081,"21.8",IF(Z28&gt;=971,"23.4",IF(Z28&gt;=856,"23.7",IF(Z28&gt;=741,"24.5","24.6"))))))))))))))*1.1,1))),"")</f>
        <v>17</v>
      </c>
      <c r="O28" s="201" t="str">
        <f>IF(Z28="","",IF(AE28="",TEXT(AB28,"#,##0.0"),(IF(AB28-AE28&gt;0,CONCATENATE(TEXT(AE28,"#,##0.0"),"~",TEXT(AB28,"#,##0.0")),TEXT(AB28,"#,##0.0")))))</f>
        <v>24.6</v>
      </c>
      <c r="P28" s="199" t="s">
        <v>88</v>
      </c>
      <c r="Q28" s="200" t="s">
        <v>87</v>
      </c>
      <c r="R28" s="199" t="s">
        <v>86</v>
      </c>
      <c r="S28" s="198"/>
      <c r="T28" s="173" t="str">
        <f>IF((LEFT(E28,1)="6"),"☆☆☆☆☆",IF((LEFT(E28,1)="5"),"☆☆☆☆",IF((LEFT(E28,1)="4"),"☆☆☆"," ")))</f>
        <v xml:space="preserve"> </v>
      </c>
      <c r="U28" s="197">
        <f>IFERROR(IF(K28&lt;M28,"",(ROUNDDOWN(K28/M28*100,0))),"")</f>
        <v>134</v>
      </c>
      <c r="V28" s="196">
        <f>IFERROR(IF(K28&lt;N28,"",(ROUNDDOWN(K28/N28*100,0))),"")</f>
        <v>106</v>
      </c>
      <c r="W28" s="196">
        <f>IF(AC28&lt;55,"",IF(AA28="",AC28,IF(AF28-AC28&gt;0,CONCATENATE(AC28,"~",AF28),AC28)))</f>
        <v>73</v>
      </c>
      <c r="X28" s="195" t="str">
        <f>IF(AC28&lt;55,"",AD28)</f>
        <v>★2.0</v>
      </c>
      <c r="Z28" s="167">
        <v>1670</v>
      </c>
      <c r="AA28" s="167"/>
      <c r="AB28" s="166">
        <f>IF(Z28="","",ROUNDUP(ROUND(IF(Z28&gt;=2759,9.5,IF(Z28&lt;2759,(-2.47/1000000*Z28*Z28)-(8.52/10000*Z28)+30.65)),1)*1.1,1))</f>
        <v>24.6</v>
      </c>
      <c r="AC28" s="165">
        <f>IF(K28="","",ROUNDDOWN(K28/AB28*100,0))</f>
        <v>73</v>
      </c>
      <c r="AD28" s="165" t="str">
        <f>IF(AC28="","",IF(AC28&gt;=125,"★7.5",IF(AC28&gt;=120,"★7.0",IF(AC28&gt;=115,"★6.5",IF(AC28&gt;=110,"★6.0",IF(AC28&gt;=105,"★5.5",IF(AC28&gt;=100,"★5.0",IF(AC28&gt;=95,"★4.5",IF(AC28&gt;=90,"★4.0",IF(AC28&gt;=85,"★3.5",IF(AC28&gt;=80,"★3.0",IF(AC28&gt;=75,"★2.5",IF(AC28&gt;=70,"★2.0",IF(AC28&gt;=65,"★1.5",IF(AC28&gt;=60,"★1.0",IF(AC28&gt;=55,"★0.5"," "))))))))))))))))</f>
        <v>★2.0</v>
      </c>
      <c r="AE28" s="166" t="str">
        <f>IF(AA28="","",ROUNDUP(ROUND(IF(AA28&gt;=2759,9.5,IF(AA28&lt;2759,(-2.47/1000000*AA28*AA28)-(8.52/10000*AA28)+30.65)),1)*1.1,1))</f>
        <v/>
      </c>
      <c r="AF28" s="165" t="str">
        <f>IF(AE28="","",IF(K28="","",ROUNDDOWN(K28/AE28*100,0)))</f>
        <v/>
      </c>
      <c r="AG28" s="165" t="str">
        <f>IF(AF28="","",IF(AF28&gt;=125,"★7.5",IF(AF28&gt;=120,"★7.0",IF(AF28&gt;=115,"★6.5",IF(AF28&gt;=110,"★6.0",IF(AF28&gt;=105,"★5.5",IF(AF28&gt;=100,"★5.0",IF(AF28&gt;=95,"★4.5",IF(AF28&gt;=90,"★4.0",IF(AF28&gt;=85,"★3.5",IF(AF28&gt;=80,"★3.0",IF(AF28&gt;=75,"★2.5",IF(AF28&gt;=70,"★2.0",IF(AF28&gt;=65,"★1.5",IF(AF28&gt;=60,"★1.0",IF(AF28&gt;=55,"★0.5"," "))))))))))))))))</f>
        <v/>
      </c>
    </row>
    <row r="29" spans="1:33" ht="12.75">
      <c r="A29" s="302"/>
      <c r="B29" s="302"/>
      <c r="C29" s="194"/>
      <c r="D29" s="299" t="s">
        <v>153</v>
      </c>
      <c r="E29" s="298" t="s">
        <v>93</v>
      </c>
      <c r="F29" s="296" t="s">
        <v>90</v>
      </c>
      <c r="G29" s="297">
        <v>1.498</v>
      </c>
      <c r="H29" s="296" t="s">
        <v>89</v>
      </c>
      <c r="I29" s="206" t="str">
        <f>IF(Z29="","",(IF(AA29-Z29&gt;0,CONCATENATE(TEXT(Z29,"#,##0"),"~",TEXT(AA29,"#,##0")),TEXT(Z29,"#,##0"))))</f>
        <v>1,660</v>
      </c>
      <c r="J29" s="205">
        <v>7</v>
      </c>
      <c r="K29" s="204">
        <v>18.100000000000001</v>
      </c>
      <c r="L29" s="43">
        <f>IF(K29&gt;0,1/K29*37.7*68.6,"")</f>
        <v>142.88508287292817</v>
      </c>
      <c r="M29" s="203">
        <f>IFERROR(VALUE(IF(Z29="","",ROUNDUP(IF(Z29&gt;=2271,"7.4",IF(Z29&gt;=2101,"8.7",IF(Z29&gt;=1991,"9.4",IF(Z29&gt;=1871,"10.2",IF(Z29&gt;=1761,"11.1",IF(Z29&gt;=1651,"12.2",IF(Z29&gt;=1531,"13.2",IF(Z29&gt;=1421,"14.4",IF(Z29&gt;=1311,"15.8",IF(Z29&gt;=1196,"17.2",IF(Z29&gt;=1081,"18.7",IF(Z29&gt;=971,"20.5",IF(Z29&gt;=856,"20.8",IF(Z29&gt;=741,"21.0",IF(Z29&gt;=601,"21.8","22.5")))))))))))))))*1.1,1))),"")</f>
        <v>13.5</v>
      </c>
      <c r="N29" s="202">
        <f>IFERROR(VALUE(IF(Z29="","",ROUNDUP(IF(Z29&gt;=2271,"10.6",IF(Z29&gt;=2101,"11.9",IF(Z29&gt;=1991,"12.7",IF(Z29&gt;=1871,"13.5",IF(Z29&gt;=1761,"14.4",IF(Z29&gt;=1651,"15.4",IF(Z29&gt;=1531,"16.5",IF(Z29&gt;=1421,"17.6",IF(Z29&gt;=1311,"19.0",IF(Z29&gt;=1196,"20.3",IF(Z29&gt;=1081,"21.8",IF(Z29&gt;=971,"23.4",IF(Z29&gt;=856,"23.7",IF(Z29&gt;=741,"24.5","24.6"))))))))))))))*1.1,1))),"")</f>
        <v>17</v>
      </c>
      <c r="O29" s="201" t="str">
        <f>IF(Z29="","",IF(AE29="",TEXT(AB29,"#,##0.0"),(IF(AB29-AE29&gt;0,CONCATENATE(TEXT(AE29,"#,##0.0"),"~",TEXT(AB29,"#,##0.0")),TEXT(AB29,"#,##0.0")))))</f>
        <v>24.7</v>
      </c>
      <c r="P29" s="199" t="s">
        <v>88</v>
      </c>
      <c r="Q29" s="200" t="s">
        <v>87</v>
      </c>
      <c r="R29" s="199" t="s">
        <v>86</v>
      </c>
      <c r="S29" s="198"/>
      <c r="T29" s="173" t="str">
        <f>IF((LEFT(E29,1)="6"),"☆☆☆☆☆",IF((LEFT(E29,1)="5"),"☆☆☆☆",IF((LEFT(E29,1)="4"),"☆☆☆"," ")))</f>
        <v xml:space="preserve"> </v>
      </c>
      <c r="U29" s="197">
        <f>IFERROR(IF(K29&lt;M29,"",(ROUNDDOWN(K29/M29*100,0))),"")</f>
        <v>134</v>
      </c>
      <c r="V29" s="196">
        <f>IFERROR(IF(K29&lt;N29,"",(ROUNDDOWN(K29/N29*100,0))),"")</f>
        <v>106</v>
      </c>
      <c r="W29" s="196">
        <f>IF(AC29&lt;55,"",IF(AA29="",AC29,IF(AF29-AC29&gt;0,CONCATENATE(AC29,"~",AF29),AC29)))</f>
        <v>73</v>
      </c>
      <c r="X29" s="195" t="str">
        <f>IF(AC29&lt;55,"",AD29)</f>
        <v>★2.0</v>
      </c>
      <c r="Z29" s="167">
        <v>1660</v>
      </c>
      <c r="AA29" s="167"/>
      <c r="AB29" s="166">
        <f>IF(Z29="","",ROUNDUP(ROUND(IF(Z29&gt;=2759,9.5,IF(Z29&lt;2759,(-2.47/1000000*Z29*Z29)-(8.52/10000*Z29)+30.65)),1)*1.1,1))</f>
        <v>24.700000000000003</v>
      </c>
      <c r="AC29" s="165">
        <f>IF(K29="","",ROUNDDOWN(K29/AB29*100,0))</f>
        <v>73</v>
      </c>
      <c r="AD29" s="165" t="str">
        <f>IF(AC29="","",IF(AC29&gt;=125,"★7.5",IF(AC29&gt;=120,"★7.0",IF(AC29&gt;=115,"★6.5",IF(AC29&gt;=110,"★6.0",IF(AC29&gt;=105,"★5.5",IF(AC29&gt;=100,"★5.0",IF(AC29&gt;=95,"★4.5",IF(AC29&gt;=90,"★4.0",IF(AC29&gt;=85,"★3.5",IF(AC29&gt;=80,"★3.0",IF(AC29&gt;=75,"★2.5",IF(AC29&gt;=70,"★2.0",IF(AC29&gt;=65,"★1.5",IF(AC29&gt;=60,"★1.0",IF(AC29&gt;=55,"★0.5"," "))))))))))))))))</f>
        <v>★2.0</v>
      </c>
      <c r="AE29" s="166" t="str">
        <f>IF(AA29="","",ROUNDUP(ROUND(IF(AA29&gt;=2759,9.5,IF(AA29&lt;2759,(-2.47/1000000*AA29*AA29)-(8.52/10000*AA29)+30.65)),1)*1.1,1))</f>
        <v/>
      </c>
      <c r="AF29" s="165" t="str">
        <f>IF(AE29="","",IF(K29="","",ROUNDDOWN(K29/AE29*100,0)))</f>
        <v/>
      </c>
      <c r="AG29" s="165" t="str">
        <f>IF(AF29="","",IF(AF29&gt;=125,"★7.5",IF(AF29&gt;=120,"★7.0",IF(AF29&gt;=115,"★6.5",IF(AF29&gt;=110,"★6.0",IF(AF29&gt;=105,"★5.5",IF(AF29&gt;=100,"★5.0",IF(AF29&gt;=95,"★4.5",IF(AF29&gt;=90,"★4.0",IF(AF29&gt;=85,"★3.5",IF(AF29&gt;=80,"★3.0",IF(AF29&gt;=75,"★2.5",IF(AF29&gt;=70,"★2.0",IF(AF29&gt;=65,"★1.5",IF(AF29&gt;=60,"★1.0",IF(AF29&gt;=55,"★0.5"," "))))))))))))))))</f>
        <v/>
      </c>
    </row>
    <row r="30" spans="1:33" ht="12.75">
      <c r="A30" s="301"/>
      <c r="B30" s="301"/>
      <c r="C30" s="300"/>
      <c r="D30" s="299" t="s">
        <v>153</v>
      </c>
      <c r="E30" s="298" t="s">
        <v>91</v>
      </c>
      <c r="F30" s="296" t="s">
        <v>90</v>
      </c>
      <c r="G30" s="297">
        <v>1.498</v>
      </c>
      <c r="H30" s="296" t="s">
        <v>89</v>
      </c>
      <c r="I30" s="206" t="str">
        <f>IF(Z30="","",(IF(AA30-Z30&gt;0,CONCATENATE(TEXT(Z30,"#,##0"),"~",TEXT(AA30,"#,##0")),TEXT(Z30,"#,##0"))))</f>
        <v>1,680</v>
      </c>
      <c r="J30" s="205">
        <v>7</v>
      </c>
      <c r="K30" s="204">
        <v>18.100000000000001</v>
      </c>
      <c r="L30" s="43">
        <f>IF(K30&gt;0,1/K30*37.7*68.6,"")</f>
        <v>142.88508287292817</v>
      </c>
      <c r="M30" s="203">
        <f>IFERROR(VALUE(IF(Z30="","",ROUNDUP(IF(Z30&gt;=2271,"7.4",IF(Z30&gt;=2101,"8.7",IF(Z30&gt;=1991,"9.4",IF(Z30&gt;=1871,"10.2",IF(Z30&gt;=1761,"11.1",IF(Z30&gt;=1651,"12.2",IF(Z30&gt;=1531,"13.2",IF(Z30&gt;=1421,"14.4",IF(Z30&gt;=1311,"15.8",IF(Z30&gt;=1196,"17.2",IF(Z30&gt;=1081,"18.7",IF(Z30&gt;=971,"20.5",IF(Z30&gt;=856,"20.8",IF(Z30&gt;=741,"21.0",IF(Z30&gt;=601,"21.8","22.5")))))))))))))))*1.1,1))),"")</f>
        <v>13.5</v>
      </c>
      <c r="N30" s="202">
        <f>IFERROR(VALUE(IF(Z30="","",ROUNDUP(IF(Z30&gt;=2271,"10.6",IF(Z30&gt;=2101,"11.9",IF(Z30&gt;=1991,"12.7",IF(Z30&gt;=1871,"13.5",IF(Z30&gt;=1761,"14.4",IF(Z30&gt;=1651,"15.4",IF(Z30&gt;=1531,"16.5",IF(Z30&gt;=1421,"17.6",IF(Z30&gt;=1311,"19.0",IF(Z30&gt;=1196,"20.3",IF(Z30&gt;=1081,"21.8",IF(Z30&gt;=971,"23.4",IF(Z30&gt;=856,"23.7",IF(Z30&gt;=741,"24.5","24.6"))))))))))))))*1.1,1))),"")</f>
        <v>17</v>
      </c>
      <c r="O30" s="201" t="str">
        <f>IF(Z30="","",IF(AE30="",TEXT(AB30,"#,##0.0"),(IF(AB30-AE30&gt;0,CONCATENATE(TEXT(AE30,"#,##0.0"),"~",TEXT(AB30,"#,##0.0")),TEXT(AB30,"#,##0.0")))))</f>
        <v>24.5</v>
      </c>
      <c r="P30" s="199" t="s">
        <v>88</v>
      </c>
      <c r="Q30" s="200" t="s">
        <v>87</v>
      </c>
      <c r="R30" s="199" t="s">
        <v>86</v>
      </c>
      <c r="S30" s="198"/>
      <c r="T30" s="173" t="str">
        <f>IF((LEFT(E30,1)="6"),"☆☆☆☆☆",IF((LEFT(E30,1)="5"),"☆☆☆☆",IF((LEFT(E30,1)="4"),"☆☆☆"," ")))</f>
        <v xml:space="preserve"> </v>
      </c>
      <c r="U30" s="197">
        <f>IFERROR(IF(K30&lt;M30,"",(ROUNDDOWN(K30/M30*100,0))),"")</f>
        <v>134</v>
      </c>
      <c r="V30" s="196">
        <f>IFERROR(IF(K30&lt;N30,"",(ROUNDDOWN(K30/N30*100,0))),"")</f>
        <v>106</v>
      </c>
      <c r="W30" s="196">
        <f>IF(AC30&lt;55,"",IF(AA30="",AC30,IF(AF30-AC30&gt;0,CONCATENATE(AC30,"~",AF30),AC30)))</f>
        <v>73</v>
      </c>
      <c r="X30" s="195" t="str">
        <f>IF(AC30&lt;55,"",AD30)</f>
        <v>★2.0</v>
      </c>
      <c r="Z30" s="167">
        <v>1680</v>
      </c>
      <c r="AA30" s="167"/>
      <c r="AB30" s="166">
        <f>IF(Z30="","",ROUNDUP(ROUND(IF(Z30&gt;=2759,9.5,IF(Z30&lt;2759,(-2.47/1000000*Z30*Z30)-(8.52/10000*Z30)+30.65)),1)*1.1,1))</f>
        <v>24.5</v>
      </c>
      <c r="AC30" s="165">
        <f>IF(K30="","",ROUNDDOWN(K30/AB30*100,0))</f>
        <v>73</v>
      </c>
      <c r="AD30" s="165" t="str">
        <f>IF(AC30="","",IF(AC30&gt;=125,"★7.5",IF(AC30&gt;=120,"★7.0",IF(AC30&gt;=115,"★6.5",IF(AC30&gt;=110,"★6.0",IF(AC30&gt;=105,"★5.5",IF(AC30&gt;=100,"★5.0",IF(AC30&gt;=95,"★4.5",IF(AC30&gt;=90,"★4.0",IF(AC30&gt;=85,"★3.5",IF(AC30&gt;=80,"★3.0",IF(AC30&gt;=75,"★2.5",IF(AC30&gt;=70,"★2.0",IF(AC30&gt;=65,"★1.5",IF(AC30&gt;=60,"★1.0",IF(AC30&gt;=55,"★0.5"," "))))))))))))))))</f>
        <v>★2.0</v>
      </c>
      <c r="AE30" s="166" t="str">
        <f>IF(AA30="","",ROUNDUP(ROUND(IF(AA30&gt;=2759,9.5,IF(AA30&lt;2759,(-2.47/1000000*AA30*AA30)-(8.52/10000*AA30)+30.65)),1)*1.1,1))</f>
        <v/>
      </c>
      <c r="AF30" s="165" t="str">
        <f>IF(AE30="","",IF(K30="","",ROUNDDOWN(K30/AE30*100,0)))</f>
        <v/>
      </c>
      <c r="AG30" s="165" t="str">
        <f>IF(AF30="","",IF(AF30&gt;=125,"★7.5",IF(AF30&gt;=120,"★7.0",IF(AF30&gt;=115,"★6.5",IF(AF30&gt;=110,"★6.0",IF(AF30&gt;=105,"★5.5",IF(AF30&gt;=100,"★5.0",IF(AF30&gt;=95,"★4.5",IF(AF30&gt;=90,"★4.0",IF(AF30&gt;=85,"★3.5",IF(AF30&gt;=80,"★3.0",IF(AF30&gt;=75,"★2.5",IF(AF30&gt;=70,"★2.0",IF(AF30&gt;=65,"★1.5",IF(AF30&gt;=60,"★1.0",IF(AF30&gt;=55,"★0.5"," "))))))))))))))))</f>
        <v/>
      </c>
    </row>
    <row r="31" spans="1:33">
      <c r="J31" s="164"/>
      <c r="M31" s="163"/>
    </row>
    <row r="32" spans="1:33">
      <c r="B32" s="160" t="s">
        <v>85</v>
      </c>
    </row>
    <row r="33" spans="2:3">
      <c r="B33" s="160" t="s">
        <v>84</v>
      </c>
    </row>
    <row r="34" spans="2:3">
      <c r="B34" s="160" t="s">
        <v>83</v>
      </c>
    </row>
    <row r="35" spans="2:3">
      <c r="B35" s="160" t="s">
        <v>82</v>
      </c>
    </row>
    <row r="36" spans="2:3">
      <c r="B36" s="160" t="s">
        <v>81</v>
      </c>
    </row>
    <row r="37" spans="2:3">
      <c r="B37" s="160" t="s">
        <v>80</v>
      </c>
    </row>
    <row r="38" spans="2:3">
      <c r="B38" s="160" t="s">
        <v>79</v>
      </c>
    </row>
    <row r="39" spans="2:3">
      <c r="B39" s="160" t="s">
        <v>78</v>
      </c>
    </row>
    <row r="40" spans="2:3">
      <c r="B40" s="160" t="s">
        <v>77</v>
      </c>
    </row>
    <row r="41" spans="2:3">
      <c r="C41" s="160" t="s">
        <v>76</v>
      </c>
    </row>
    <row r="72" s="160" customFormat="1" ht="33.6" customHeight="1"/>
    <row r="85" spans="5:5">
      <c r="E85" s="295"/>
    </row>
  </sheetData>
  <sheetProtection selectLockedCells="1"/>
  <mergeCells count="40">
    <mergeCell ref="R6:R8"/>
    <mergeCell ref="W4:X4"/>
    <mergeCell ref="AF4:AF8"/>
    <mergeCell ref="AD4:AD8"/>
    <mergeCell ref="AG4:AG8"/>
    <mergeCell ref="Z4:Z8"/>
    <mergeCell ref="AB4:AB8"/>
    <mergeCell ref="AC4:AC8"/>
    <mergeCell ref="AA4:AA8"/>
    <mergeCell ref="AE4:AE8"/>
    <mergeCell ref="D6:D8"/>
    <mergeCell ref="E6:E8"/>
    <mergeCell ref="F6:F8"/>
    <mergeCell ref="G6:G8"/>
    <mergeCell ref="Q6:Q8"/>
    <mergeCell ref="M5:M8"/>
    <mergeCell ref="K5:K8"/>
    <mergeCell ref="L5:L8"/>
    <mergeCell ref="N5:N8"/>
    <mergeCell ref="O5:O8"/>
    <mergeCell ref="K4:O4"/>
    <mergeCell ref="P4:P8"/>
    <mergeCell ref="W5:W8"/>
    <mergeCell ref="X5:X8"/>
    <mergeCell ref="S6:S8"/>
    <mergeCell ref="T6:T8"/>
    <mergeCell ref="V4:V8"/>
    <mergeCell ref="Q4:S5"/>
    <mergeCell ref="T4:T5"/>
    <mergeCell ref="U4:U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firstPageNumber="0" fitToHeight="0" orientation="landscape" r:id="rId1"/>
  <headerFooter alignWithMargins="0">
    <oddHeader>&amp;R様式1-2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49D0-3E53-45AD-92A8-5286DBE764C9}">
  <sheetPr>
    <tabColor rgb="FFFFFF00"/>
    <pageSetUpPr fitToPage="1"/>
  </sheetPr>
  <dimension ref="A1:X158"/>
  <sheetViews>
    <sheetView showGridLines="0" zoomScaleNormal="100" zoomScaleSheetLayoutView="80" workbookViewId="0">
      <pane xSplit="5" ySplit="7" topLeftCell="F141" activePane="bottomRight" state="frozen"/>
      <selection activeCell="E176" sqref="E176"/>
      <selection pane="topRight" activeCell="E176" sqref="E176"/>
      <selection pane="bottomLeft" activeCell="E176" sqref="E176"/>
      <selection pane="bottomRight" activeCell="E91" sqref="E91"/>
    </sheetView>
  </sheetViews>
  <sheetFormatPr defaultColWidth="9" defaultRowHeight="12.75"/>
  <cols>
    <col min="1" max="1" width="8.125" style="2" customWidth="1"/>
    <col min="2" max="2" width="0.125" style="2" customWidth="1"/>
    <col min="3" max="3" width="25.625" style="309" customWidth="1"/>
    <col min="4" max="4" width="15.625" style="309" customWidth="1"/>
    <col min="5" max="5" width="12.75" style="308" customWidth="1"/>
    <col min="6" max="6" width="16.125" style="2" bestFit="1" customWidth="1"/>
    <col min="7" max="7" width="6.125" style="2" bestFit="1" customWidth="1"/>
    <col min="8" max="8" width="9.875" style="2" bestFit="1" customWidth="1"/>
    <col min="9" max="9" width="10.625" style="2" customWidth="1"/>
    <col min="10" max="10" width="7.5" style="2" bestFit="1" customWidth="1"/>
    <col min="11" max="11" width="8.625" style="2" bestFit="1" customWidth="1"/>
    <col min="12" max="12" width="11.75" style="2" bestFit="1" customWidth="1"/>
    <col min="13" max="14" width="8.625" style="2" bestFit="1" customWidth="1"/>
    <col min="15" max="16" width="11.625" style="2" customWidth="1"/>
    <col min="17" max="17" width="9" style="2" customWidth="1"/>
    <col min="18" max="18" width="6.375" style="2" customWidth="1"/>
    <col min="19" max="19" width="5.875" style="2" bestFit="1" customWidth="1"/>
    <col min="20" max="20" width="8.75" style="2" bestFit="1" customWidth="1"/>
    <col min="21" max="21" width="8" style="2" bestFit="1" customWidth="1"/>
    <col min="22" max="22" width="8.125" style="2" customWidth="1"/>
    <col min="23" max="24" width="9" style="307"/>
    <col min="25" max="16384" width="9" style="2"/>
  </cols>
  <sheetData>
    <row r="1" spans="1:24" ht="15">
      <c r="F1" s="6"/>
      <c r="J1" s="371" t="s">
        <v>449</v>
      </c>
      <c r="K1" s="371"/>
      <c r="L1" s="371"/>
      <c r="M1" s="371"/>
      <c r="N1" s="371"/>
      <c r="O1" s="371"/>
      <c r="P1" s="371"/>
      <c r="Q1" s="371"/>
      <c r="R1" s="145" t="s">
        <v>448</v>
      </c>
      <c r="S1" s="145"/>
      <c r="T1" s="145"/>
      <c r="U1" s="145"/>
      <c r="V1" s="145"/>
    </row>
    <row r="2" spans="1:24" ht="23.25" customHeight="1">
      <c r="A2" s="370" t="s">
        <v>2</v>
      </c>
      <c r="B2" s="370"/>
      <c r="C2" s="370"/>
      <c r="J2" s="7"/>
      <c r="R2" s="11"/>
      <c r="S2" s="369" t="s">
        <v>447</v>
      </c>
      <c r="T2" s="369"/>
      <c r="U2" s="369"/>
      <c r="V2" s="369"/>
      <c r="W2" s="369"/>
      <c r="X2" s="369"/>
    </row>
    <row r="3" spans="1:24" ht="12" customHeight="1" thickBot="1">
      <c r="A3" s="106" t="s">
        <v>7</v>
      </c>
      <c r="B3" s="18"/>
      <c r="C3" s="149" t="s">
        <v>446</v>
      </c>
      <c r="D3" s="312"/>
      <c r="E3" s="19"/>
      <c r="F3" s="148" t="s">
        <v>9</v>
      </c>
      <c r="G3" s="157"/>
      <c r="H3" s="368"/>
      <c r="I3" s="367"/>
      <c r="J3" s="366"/>
      <c r="K3" s="365" t="s">
        <v>13</v>
      </c>
      <c r="L3" s="364"/>
      <c r="M3" s="364"/>
      <c r="N3" s="364"/>
      <c r="O3" s="363"/>
      <c r="P3" s="20"/>
      <c r="Q3" s="21"/>
      <c r="R3" s="22"/>
      <c r="S3" s="23"/>
      <c r="T3" s="24"/>
      <c r="U3" s="362" t="s">
        <v>14</v>
      </c>
      <c r="V3" s="355" t="s">
        <v>139</v>
      </c>
      <c r="W3" s="361" t="s">
        <v>16</v>
      </c>
      <c r="X3" s="360"/>
    </row>
    <row r="4" spans="1:24" ht="11.25" customHeight="1">
      <c r="A4" s="107"/>
      <c r="B4" s="350"/>
      <c r="C4" s="151"/>
      <c r="D4" s="359"/>
      <c r="E4" s="27"/>
      <c r="F4" s="152"/>
      <c r="G4" s="158"/>
      <c r="H4" s="348" t="s">
        <v>10</v>
      </c>
      <c r="I4" s="135" t="s">
        <v>445</v>
      </c>
      <c r="J4" s="122" t="s">
        <v>12</v>
      </c>
      <c r="K4" s="358" t="s">
        <v>444</v>
      </c>
      <c r="L4" s="121" t="s">
        <v>443</v>
      </c>
      <c r="M4" s="357" t="s">
        <v>442</v>
      </c>
      <c r="N4" s="80" t="s">
        <v>441</v>
      </c>
      <c r="O4" s="356" t="s">
        <v>440</v>
      </c>
      <c r="P4" s="28"/>
      <c r="Q4" s="129" t="s">
        <v>29</v>
      </c>
      <c r="R4" s="130"/>
      <c r="S4" s="131"/>
      <c r="T4" s="29" t="s">
        <v>30</v>
      </c>
      <c r="U4" s="343"/>
      <c r="V4" s="342"/>
      <c r="W4" s="355" t="s">
        <v>20</v>
      </c>
      <c r="X4" s="80" t="s">
        <v>21</v>
      </c>
    </row>
    <row r="5" spans="1:24" ht="11.25">
      <c r="A5" s="107"/>
      <c r="B5" s="350"/>
      <c r="C5" s="151"/>
      <c r="D5" s="353"/>
      <c r="E5" s="354"/>
      <c r="F5" s="353"/>
      <c r="G5" s="80" t="s">
        <v>439</v>
      </c>
      <c r="H5" s="348"/>
      <c r="I5" s="135"/>
      <c r="J5" s="122"/>
      <c r="K5" s="347"/>
      <c r="L5" s="122"/>
      <c r="M5" s="347"/>
      <c r="N5" s="135"/>
      <c r="O5" s="135"/>
      <c r="P5" s="352" t="s">
        <v>438</v>
      </c>
      <c r="Q5" s="345" t="s">
        <v>437</v>
      </c>
      <c r="R5" s="351" t="s">
        <v>436</v>
      </c>
      <c r="S5" s="106" t="s">
        <v>40</v>
      </c>
      <c r="T5" s="344" t="s">
        <v>435</v>
      </c>
      <c r="U5" s="343"/>
      <c r="V5" s="342"/>
      <c r="W5" s="342"/>
      <c r="X5" s="81"/>
    </row>
    <row r="6" spans="1:24">
      <c r="A6" s="107"/>
      <c r="B6" s="350"/>
      <c r="C6" s="151"/>
      <c r="D6" s="25" t="s">
        <v>434</v>
      </c>
      <c r="E6" s="349" t="s">
        <v>32</v>
      </c>
      <c r="F6" s="25" t="s">
        <v>434</v>
      </c>
      <c r="G6" s="81"/>
      <c r="H6" s="348"/>
      <c r="I6" s="135"/>
      <c r="J6" s="122"/>
      <c r="K6" s="347"/>
      <c r="L6" s="122"/>
      <c r="M6" s="347"/>
      <c r="N6" s="135"/>
      <c r="O6" s="135"/>
      <c r="P6" s="346" t="s">
        <v>433</v>
      </c>
      <c r="Q6" s="345" t="s">
        <v>432</v>
      </c>
      <c r="R6" s="345" t="s">
        <v>431</v>
      </c>
      <c r="S6" s="107"/>
      <c r="T6" s="344" t="s">
        <v>430</v>
      </c>
      <c r="U6" s="343"/>
      <c r="V6" s="342"/>
      <c r="W6" s="342"/>
      <c r="X6" s="81"/>
    </row>
    <row r="7" spans="1:24" ht="11.25">
      <c r="A7" s="33"/>
      <c r="B7" s="341"/>
      <c r="C7" s="34"/>
      <c r="D7" s="33"/>
      <c r="E7" s="33"/>
      <c r="F7" s="33"/>
      <c r="G7" s="40" t="s">
        <v>429</v>
      </c>
      <c r="H7" s="33"/>
      <c r="I7" s="33"/>
      <c r="J7" s="26"/>
      <c r="K7" s="33" t="s">
        <v>426</v>
      </c>
      <c r="L7" s="36" t="s">
        <v>428</v>
      </c>
      <c r="M7" s="35" t="s">
        <v>427</v>
      </c>
      <c r="N7" s="340" t="s">
        <v>426</v>
      </c>
      <c r="O7" s="340" t="s">
        <v>426</v>
      </c>
      <c r="P7" s="37"/>
      <c r="Q7" s="37"/>
      <c r="R7" s="37"/>
      <c r="S7" s="38"/>
      <c r="T7" s="39"/>
      <c r="U7" s="339"/>
      <c r="V7" s="33"/>
      <c r="W7" s="56"/>
      <c r="X7" s="56"/>
    </row>
    <row r="8" spans="1:24" ht="24" customHeight="1">
      <c r="A8" s="326" t="s">
        <v>392</v>
      </c>
      <c r="B8" s="330"/>
      <c r="C8" s="334" t="s">
        <v>425</v>
      </c>
      <c r="D8" s="333" t="s">
        <v>424</v>
      </c>
      <c r="E8" s="322" t="s">
        <v>387</v>
      </c>
      <c r="F8" s="319" t="s">
        <v>414</v>
      </c>
      <c r="G8" s="319">
        <v>1.496</v>
      </c>
      <c r="H8" s="320" t="s">
        <v>413</v>
      </c>
      <c r="I8" s="319" t="s">
        <v>423</v>
      </c>
      <c r="J8" s="316">
        <v>4</v>
      </c>
      <c r="K8" s="332">
        <v>19.399999999999999</v>
      </c>
      <c r="L8" s="321">
        <v>133.31030927835053</v>
      </c>
      <c r="M8" s="338">
        <v>18.899999999999999</v>
      </c>
      <c r="N8" s="73">
        <v>22.3</v>
      </c>
      <c r="O8" s="331" t="s">
        <v>422</v>
      </c>
      <c r="P8" s="320" t="s">
        <v>263</v>
      </c>
      <c r="Q8" s="320" t="s">
        <v>408</v>
      </c>
      <c r="R8" s="319" t="s">
        <v>365</v>
      </c>
      <c r="S8" s="50"/>
      <c r="T8" s="318"/>
      <c r="U8" s="317">
        <v>102</v>
      </c>
      <c r="V8" s="319" t="s">
        <v>216</v>
      </c>
      <c r="W8" s="315" t="s">
        <v>364</v>
      </c>
      <c r="X8" s="314" t="s">
        <v>220</v>
      </c>
    </row>
    <row r="9" spans="1:24" ht="24" customHeight="1">
      <c r="A9" s="326" t="s">
        <v>392</v>
      </c>
      <c r="B9" s="330"/>
      <c r="C9" s="334" t="s">
        <v>425</v>
      </c>
      <c r="D9" s="333" t="s">
        <v>424</v>
      </c>
      <c r="E9" s="322" t="s">
        <v>382</v>
      </c>
      <c r="F9" s="319" t="s">
        <v>414</v>
      </c>
      <c r="G9" s="319">
        <v>1.496</v>
      </c>
      <c r="H9" s="320" t="s">
        <v>413</v>
      </c>
      <c r="I9" s="319" t="s">
        <v>423</v>
      </c>
      <c r="J9" s="316">
        <v>4</v>
      </c>
      <c r="K9" s="332">
        <v>19.5</v>
      </c>
      <c r="L9" s="321">
        <v>132.62666666666667</v>
      </c>
      <c r="M9" s="338">
        <v>18.899999999999999</v>
      </c>
      <c r="N9" s="73">
        <v>22.3</v>
      </c>
      <c r="O9" s="331" t="s">
        <v>422</v>
      </c>
      <c r="P9" s="320" t="s">
        <v>263</v>
      </c>
      <c r="Q9" s="320" t="s">
        <v>408</v>
      </c>
      <c r="R9" s="319" t="s">
        <v>365</v>
      </c>
      <c r="S9" s="50"/>
      <c r="T9" s="318"/>
      <c r="U9" s="317">
        <v>103</v>
      </c>
      <c r="V9" s="319" t="s">
        <v>216</v>
      </c>
      <c r="W9" s="315" t="s">
        <v>364</v>
      </c>
      <c r="X9" s="314" t="s">
        <v>220</v>
      </c>
    </row>
    <row r="10" spans="1:24" ht="24" customHeight="1">
      <c r="A10" s="326" t="s">
        <v>392</v>
      </c>
      <c r="B10" s="330"/>
      <c r="C10" s="334" t="s">
        <v>417</v>
      </c>
      <c r="D10" s="333" t="s">
        <v>416</v>
      </c>
      <c r="E10" s="335" t="s">
        <v>421</v>
      </c>
      <c r="F10" s="319" t="s">
        <v>414</v>
      </c>
      <c r="G10" s="319">
        <v>1.496</v>
      </c>
      <c r="H10" s="320" t="s">
        <v>413</v>
      </c>
      <c r="I10" s="319">
        <v>1290</v>
      </c>
      <c r="J10" s="316">
        <v>4</v>
      </c>
      <c r="K10" s="332">
        <v>19.399999999999999</v>
      </c>
      <c r="L10" s="321">
        <v>133.31030927835053</v>
      </c>
      <c r="M10" s="338">
        <v>18.899999999999999</v>
      </c>
      <c r="N10" s="73">
        <v>22.3</v>
      </c>
      <c r="O10" s="73">
        <v>28</v>
      </c>
      <c r="P10" s="320" t="s">
        <v>263</v>
      </c>
      <c r="Q10" s="320" t="s">
        <v>408</v>
      </c>
      <c r="R10" s="319" t="s">
        <v>365</v>
      </c>
      <c r="S10" s="50"/>
      <c r="T10" s="318"/>
      <c r="U10" s="317">
        <v>102</v>
      </c>
      <c r="V10" s="319" t="s">
        <v>216</v>
      </c>
      <c r="W10" s="319">
        <v>69</v>
      </c>
      <c r="X10" s="314" t="s">
        <v>220</v>
      </c>
    </row>
    <row r="11" spans="1:24" ht="24" customHeight="1">
      <c r="A11" s="326" t="s">
        <v>392</v>
      </c>
      <c r="B11" s="330"/>
      <c r="C11" s="334" t="s">
        <v>417</v>
      </c>
      <c r="D11" s="333" t="s">
        <v>416</v>
      </c>
      <c r="E11" s="335" t="s">
        <v>420</v>
      </c>
      <c r="F11" s="319" t="s">
        <v>414</v>
      </c>
      <c r="G11" s="319">
        <v>1.496</v>
      </c>
      <c r="H11" s="320" t="s">
        <v>413</v>
      </c>
      <c r="I11" s="319">
        <v>1320</v>
      </c>
      <c r="J11" s="316">
        <v>4</v>
      </c>
      <c r="K11" s="332">
        <v>19.399999999999999</v>
      </c>
      <c r="L11" s="321">
        <v>133.31030927835053</v>
      </c>
      <c r="M11" s="338">
        <v>17.399999999999999</v>
      </c>
      <c r="N11" s="73">
        <v>20.9</v>
      </c>
      <c r="O11" s="73" t="s">
        <v>418</v>
      </c>
      <c r="P11" s="320" t="s">
        <v>263</v>
      </c>
      <c r="Q11" s="320" t="s">
        <v>408</v>
      </c>
      <c r="R11" s="319" t="s">
        <v>365</v>
      </c>
      <c r="S11" s="50"/>
      <c r="T11" s="318"/>
      <c r="U11" s="317">
        <v>111</v>
      </c>
      <c r="V11" s="319" t="s">
        <v>216</v>
      </c>
      <c r="W11" s="319">
        <v>70</v>
      </c>
      <c r="X11" s="314" t="s">
        <v>209</v>
      </c>
    </row>
    <row r="12" spans="1:24" ht="24" customHeight="1">
      <c r="A12" s="326" t="s">
        <v>392</v>
      </c>
      <c r="B12" s="330"/>
      <c r="C12" s="334" t="s">
        <v>417</v>
      </c>
      <c r="D12" s="333" t="s">
        <v>416</v>
      </c>
      <c r="E12" s="335" t="s">
        <v>419</v>
      </c>
      <c r="F12" s="319" t="s">
        <v>414</v>
      </c>
      <c r="G12" s="319">
        <v>1.496</v>
      </c>
      <c r="H12" s="320" t="s">
        <v>413</v>
      </c>
      <c r="I12" s="319">
        <v>1320</v>
      </c>
      <c r="J12" s="316">
        <v>4</v>
      </c>
      <c r="K12" s="332">
        <v>19.5</v>
      </c>
      <c r="L12" s="321">
        <v>132.62666666666667</v>
      </c>
      <c r="M12" s="338">
        <v>17.399999999999999</v>
      </c>
      <c r="N12" s="73">
        <v>20.9</v>
      </c>
      <c r="O12" s="73" t="s">
        <v>418</v>
      </c>
      <c r="P12" s="320" t="s">
        <v>263</v>
      </c>
      <c r="Q12" s="320" t="s">
        <v>408</v>
      </c>
      <c r="R12" s="319" t="s">
        <v>365</v>
      </c>
      <c r="S12" s="50"/>
      <c r="T12" s="318"/>
      <c r="U12" s="317">
        <v>112</v>
      </c>
      <c r="V12" s="319" t="s">
        <v>216</v>
      </c>
      <c r="W12" s="319">
        <v>70</v>
      </c>
      <c r="X12" s="314" t="s">
        <v>209</v>
      </c>
    </row>
    <row r="13" spans="1:24" ht="24" customHeight="1">
      <c r="A13" s="326" t="s">
        <v>392</v>
      </c>
      <c r="B13" s="330"/>
      <c r="C13" s="334" t="s">
        <v>417</v>
      </c>
      <c r="D13" s="333" t="s">
        <v>416</v>
      </c>
      <c r="E13" s="335" t="s">
        <v>415</v>
      </c>
      <c r="F13" s="319" t="s">
        <v>414</v>
      </c>
      <c r="G13" s="319">
        <v>1.496</v>
      </c>
      <c r="H13" s="320" t="s">
        <v>413</v>
      </c>
      <c r="I13" s="319">
        <v>1290</v>
      </c>
      <c r="J13" s="316">
        <v>4</v>
      </c>
      <c r="K13" s="332">
        <v>19.5</v>
      </c>
      <c r="L13" s="321">
        <v>132.62666666666667</v>
      </c>
      <c r="M13" s="338">
        <v>18.899999999999999</v>
      </c>
      <c r="N13" s="73">
        <v>22.3</v>
      </c>
      <c r="O13" s="73">
        <v>28</v>
      </c>
      <c r="P13" s="320" t="s">
        <v>263</v>
      </c>
      <c r="Q13" s="320" t="s">
        <v>408</v>
      </c>
      <c r="R13" s="319" t="s">
        <v>365</v>
      </c>
      <c r="S13" s="50"/>
      <c r="T13" s="318"/>
      <c r="U13" s="317">
        <v>103</v>
      </c>
      <c r="V13" s="319" t="s">
        <v>216</v>
      </c>
      <c r="W13" s="319">
        <v>69</v>
      </c>
      <c r="X13" s="314" t="s">
        <v>220</v>
      </c>
    </row>
    <row r="14" spans="1:24" ht="24" customHeight="1">
      <c r="A14" s="326" t="s">
        <v>392</v>
      </c>
      <c r="B14" s="330"/>
      <c r="C14" s="334" t="s">
        <v>412</v>
      </c>
      <c r="D14" s="333" t="s">
        <v>411</v>
      </c>
      <c r="E14" s="322" t="s">
        <v>387</v>
      </c>
      <c r="F14" s="319" t="s">
        <v>371</v>
      </c>
      <c r="G14" s="319">
        <v>1.9950000000000001</v>
      </c>
      <c r="H14" s="320" t="s">
        <v>180</v>
      </c>
      <c r="I14" s="319" t="s">
        <v>410</v>
      </c>
      <c r="J14" s="316">
        <v>5</v>
      </c>
      <c r="K14" s="332">
        <v>17.399999999999999</v>
      </c>
      <c r="L14" s="321">
        <v>148.63333333333335</v>
      </c>
      <c r="M14" s="338">
        <v>17.399999999999999</v>
      </c>
      <c r="N14" s="73">
        <v>20.9</v>
      </c>
      <c r="O14" s="331" t="s">
        <v>409</v>
      </c>
      <c r="P14" s="320" t="s">
        <v>263</v>
      </c>
      <c r="Q14" s="320" t="s">
        <v>408</v>
      </c>
      <c r="R14" s="319" t="s">
        <v>365</v>
      </c>
      <c r="S14" s="50"/>
      <c r="T14" s="318"/>
      <c r="U14" s="317">
        <v>100</v>
      </c>
      <c r="V14" s="319" t="s">
        <v>216</v>
      </c>
      <c r="W14" s="315">
        <v>63</v>
      </c>
      <c r="X14" s="314" t="s">
        <v>261</v>
      </c>
    </row>
    <row r="15" spans="1:24" ht="24" customHeight="1">
      <c r="A15" s="326" t="s">
        <v>392</v>
      </c>
      <c r="B15" s="330"/>
      <c r="C15" s="334" t="s">
        <v>412</v>
      </c>
      <c r="D15" s="333" t="s">
        <v>411</v>
      </c>
      <c r="E15" s="322" t="s">
        <v>382</v>
      </c>
      <c r="F15" s="319" t="s">
        <v>371</v>
      </c>
      <c r="G15" s="319">
        <v>1.9950000000000001</v>
      </c>
      <c r="H15" s="320" t="s">
        <v>180</v>
      </c>
      <c r="I15" s="319" t="s">
        <v>410</v>
      </c>
      <c r="J15" s="316">
        <v>5</v>
      </c>
      <c r="K15" s="332">
        <v>18.899999999999999</v>
      </c>
      <c r="L15" s="321">
        <v>136.83703703703705</v>
      </c>
      <c r="M15" s="338">
        <v>17.399999999999999</v>
      </c>
      <c r="N15" s="73">
        <v>20.9</v>
      </c>
      <c r="O15" s="331" t="s">
        <v>409</v>
      </c>
      <c r="P15" s="320" t="s">
        <v>263</v>
      </c>
      <c r="Q15" s="320" t="s">
        <v>408</v>
      </c>
      <c r="R15" s="319" t="s">
        <v>365</v>
      </c>
      <c r="S15" s="50"/>
      <c r="T15" s="318"/>
      <c r="U15" s="317">
        <v>108</v>
      </c>
      <c r="V15" s="319" t="s">
        <v>216</v>
      </c>
      <c r="W15" s="315" t="s">
        <v>364</v>
      </c>
      <c r="X15" s="314" t="s">
        <v>220</v>
      </c>
    </row>
    <row r="16" spans="1:24" ht="24" customHeight="1">
      <c r="A16" s="326" t="s">
        <v>392</v>
      </c>
      <c r="B16" s="330"/>
      <c r="C16" s="329" t="s">
        <v>407</v>
      </c>
      <c r="D16" s="326" t="s">
        <v>404</v>
      </c>
      <c r="E16" s="322" t="s">
        <v>399</v>
      </c>
      <c r="F16" s="49" t="s">
        <v>291</v>
      </c>
      <c r="G16" s="68">
        <v>1.9950000000000001</v>
      </c>
      <c r="H16" s="320" t="s">
        <v>180</v>
      </c>
      <c r="I16" s="49" t="s">
        <v>403</v>
      </c>
      <c r="J16" s="69">
        <v>5</v>
      </c>
      <c r="K16" s="72">
        <v>17.399999999999999</v>
      </c>
      <c r="L16" s="321">
        <v>148.63333333333335</v>
      </c>
      <c r="M16" s="72">
        <v>14.5</v>
      </c>
      <c r="N16" s="73">
        <v>18.2</v>
      </c>
      <c r="O16" s="331" t="s">
        <v>402</v>
      </c>
      <c r="P16" s="320" t="s">
        <v>263</v>
      </c>
      <c r="Q16" s="320" t="s">
        <v>176</v>
      </c>
      <c r="R16" s="319" t="s">
        <v>365</v>
      </c>
      <c r="S16" s="50"/>
      <c r="T16" s="318"/>
      <c r="U16" s="317">
        <v>120</v>
      </c>
      <c r="V16" s="316" t="s">
        <v>216</v>
      </c>
      <c r="W16" s="315" t="s">
        <v>406</v>
      </c>
      <c r="X16" s="314" t="s">
        <v>220</v>
      </c>
    </row>
    <row r="17" spans="1:24" ht="24" customHeight="1">
      <c r="A17" s="326" t="s">
        <v>392</v>
      </c>
      <c r="B17" s="330"/>
      <c r="C17" s="329" t="s">
        <v>405</v>
      </c>
      <c r="D17" s="326" t="s">
        <v>404</v>
      </c>
      <c r="E17" s="322" t="s">
        <v>395</v>
      </c>
      <c r="F17" s="49" t="s">
        <v>291</v>
      </c>
      <c r="G17" s="68">
        <v>1.9950000000000001</v>
      </c>
      <c r="H17" s="320" t="s">
        <v>180</v>
      </c>
      <c r="I17" s="49" t="s">
        <v>403</v>
      </c>
      <c r="J17" s="69">
        <v>5</v>
      </c>
      <c r="K17" s="72">
        <v>17.2</v>
      </c>
      <c r="L17" s="321">
        <v>150.36162790697676</v>
      </c>
      <c r="M17" s="72">
        <v>14.5</v>
      </c>
      <c r="N17" s="73">
        <v>18.2</v>
      </c>
      <c r="O17" s="331" t="s">
        <v>402</v>
      </c>
      <c r="P17" s="320" t="s">
        <v>263</v>
      </c>
      <c r="Q17" s="320" t="s">
        <v>176</v>
      </c>
      <c r="R17" s="319" t="s">
        <v>365</v>
      </c>
      <c r="S17" s="50"/>
      <c r="T17" s="318"/>
      <c r="U17" s="317">
        <v>118</v>
      </c>
      <c r="V17" s="316" t="s">
        <v>216</v>
      </c>
      <c r="W17" s="315" t="s">
        <v>328</v>
      </c>
      <c r="X17" s="314" t="s">
        <v>220</v>
      </c>
    </row>
    <row r="18" spans="1:24" ht="24" customHeight="1">
      <c r="A18" s="326" t="s">
        <v>392</v>
      </c>
      <c r="B18" s="330"/>
      <c r="C18" s="329" t="s">
        <v>401</v>
      </c>
      <c r="D18" s="326" t="s">
        <v>400</v>
      </c>
      <c r="E18" s="322" t="s">
        <v>399</v>
      </c>
      <c r="F18" s="49" t="s">
        <v>291</v>
      </c>
      <c r="G18" s="68">
        <v>1.9950000000000001</v>
      </c>
      <c r="H18" s="320" t="s">
        <v>180</v>
      </c>
      <c r="I18" s="49" t="s">
        <v>398</v>
      </c>
      <c r="J18" s="69">
        <v>5</v>
      </c>
      <c r="K18" s="72">
        <v>16.899999999999999</v>
      </c>
      <c r="L18" s="321">
        <v>153.03076923076927</v>
      </c>
      <c r="M18" s="72">
        <v>14.5</v>
      </c>
      <c r="N18" s="73">
        <v>18.2</v>
      </c>
      <c r="O18" s="331" t="s">
        <v>397</v>
      </c>
      <c r="P18" s="320" t="s">
        <v>263</v>
      </c>
      <c r="Q18" s="320" t="s">
        <v>176</v>
      </c>
      <c r="R18" s="319" t="s">
        <v>365</v>
      </c>
      <c r="S18" s="50"/>
      <c r="T18" s="318"/>
      <c r="U18" s="317">
        <v>116</v>
      </c>
      <c r="V18" s="316" t="s">
        <v>216</v>
      </c>
      <c r="W18" s="315" t="s">
        <v>328</v>
      </c>
      <c r="X18" s="314" t="s">
        <v>220</v>
      </c>
    </row>
    <row r="19" spans="1:24" ht="24" customHeight="1">
      <c r="A19" s="326" t="s">
        <v>392</v>
      </c>
      <c r="B19" s="330"/>
      <c r="C19" s="329" t="s">
        <v>396</v>
      </c>
      <c r="D19" s="326" t="s">
        <v>390</v>
      </c>
      <c r="E19" s="322" t="s">
        <v>395</v>
      </c>
      <c r="F19" s="49" t="s">
        <v>291</v>
      </c>
      <c r="G19" s="68">
        <v>1.9950000000000001</v>
      </c>
      <c r="H19" s="320" t="s">
        <v>180</v>
      </c>
      <c r="I19" s="49" t="s">
        <v>394</v>
      </c>
      <c r="J19" s="69">
        <v>5</v>
      </c>
      <c r="K19" s="72">
        <v>16.100000000000001</v>
      </c>
      <c r="L19" s="321">
        <v>160.63478260869562</v>
      </c>
      <c r="M19" s="72">
        <v>13.4</v>
      </c>
      <c r="N19" s="73">
        <v>16.899999999999999</v>
      </c>
      <c r="O19" s="331" t="s">
        <v>393</v>
      </c>
      <c r="P19" s="320" t="s">
        <v>263</v>
      </c>
      <c r="Q19" s="320" t="s">
        <v>176</v>
      </c>
      <c r="R19" s="319" t="s">
        <v>58</v>
      </c>
      <c r="S19" s="50"/>
      <c r="T19" s="318"/>
      <c r="U19" s="317">
        <v>120</v>
      </c>
      <c r="V19" s="316" t="s">
        <v>216</v>
      </c>
      <c r="W19" s="319">
        <v>65</v>
      </c>
      <c r="X19" s="314" t="s">
        <v>220</v>
      </c>
    </row>
    <row r="20" spans="1:24" ht="24" customHeight="1">
      <c r="A20" s="326" t="s">
        <v>392</v>
      </c>
      <c r="B20" s="330"/>
      <c r="C20" s="329" t="s">
        <v>391</v>
      </c>
      <c r="D20" s="326" t="s">
        <v>390</v>
      </c>
      <c r="E20" s="322" t="s">
        <v>389</v>
      </c>
      <c r="F20" s="49" t="s">
        <v>291</v>
      </c>
      <c r="G20" s="68">
        <v>1.9950000000000001</v>
      </c>
      <c r="H20" s="320" t="s">
        <v>180</v>
      </c>
      <c r="I20" s="49" t="s">
        <v>299</v>
      </c>
      <c r="J20" s="69">
        <v>5</v>
      </c>
      <c r="K20" s="72">
        <v>15.7</v>
      </c>
      <c r="L20" s="321">
        <v>164.72738853503185</v>
      </c>
      <c r="M20" s="72">
        <v>13.4</v>
      </c>
      <c r="N20" s="73">
        <v>16.899999999999999</v>
      </c>
      <c r="O20" s="331" t="s">
        <v>298</v>
      </c>
      <c r="P20" s="320" t="s">
        <v>263</v>
      </c>
      <c r="Q20" s="320" t="s">
        <v>176</v>
      </c>
      <c r="R20" s="319" t="s">
        <v>58</v>
      </c>
      <c r="S20" s="50"/>
      <c r="T20" s="318"/>
      <c r="U20" s="317">
        <v>117</v>
      </c>
      <c r="V20" s="316" t="s">
        <v>216</v>
      </c>
      <c r="W20" s="319">
        <v>64</v>
      </c>
      <c r="X20" s="314" t="s">
        <v>261</v>
      </c>
    </row>
    <row r="21" spans="1:24" ht="24" customHeight="1">
      <c r="A21" s="326" t="s">
        <v>185</v>
      </c>
      <c r="B21" s="330"/>
      <c r="C21" s="329" t="s">
        <v>388</v>
      </c>
      <c r="D21" s="326" t="s">
        <v>383</v>
      </c>
      <c r="E21" s="322" t="s">
        <v>387</v>
      </c>
      <c r="F21" s="49" t="s">
        <v>291</v>
      </c>
      <c r="G21" s="68">
        <v>1.9950000000000001</v>
      </c>
      <c r="H21" s="320" t="s">
        <v>180</v>
      </c>
      <c r="I21" s="49" t="s">
        <v>386</v>
      </c>
      <c r="J21" s="69">
        <v>5</v>
      </c>
      <c r="K21" s="72">
        <v>16.7</v>
      </c>
      <c r="L21" s="321">
        <v>154.86347305389222</v>
      </c>
      <c r="M21" s="72">
        <v>15.8</v>
      </c>
      <c r="N21" s="73">
        <v>19.399999999999999</v>
      </c>
      <c r="O21" s="331" t="s">
        <v>385</v>
      </c>
      <c r="P21" s="320" t="s">
        <v>263</v>
      </c>
      <c r="Q21" s="320" t="s">
        <v>176</v>
      </c>
      <c r="R21" s="319" t="s">
        <v>365</v>
      </c>
      <c r="S21" s="50"/>
      <c r="T21" s="318"/>
      <c r="U21" s="317">
        <v>105</v>
      </c>
      <c r="V21" s="316" t="s">
        <v>216</v>
      </c>
      <c r="W21" s="319">
        <v>63</v>
      </c>
      <c r="X21" s="314" t="s">
        <v>261</v>
      </c>
    </row>
    <row r="22" spans="1:24" ht="24" customHeight="1">
      <c r="A22" s="326" t="s">
        <v>185</v>
      </c>
      <c r="B22" s="330"/>
      <c r="C22" s="329" t="s">
        <v>384</v>
      </c>
      <c r="D22" s="326" t="s">
        <v>383</v>
      </c>
      <c r="E22" s="322" t="s">
        <v>382</v>
      </c>
      <c r="F22" s="49" t="s">
        <v>291</v>
      </c>
      <c r="G22" s="68">
        <v>1.9950000000000001</v>
      </c>
      <c r="H22" s="320" t="s">
        <v>180</v>
      </c>
      <c r="I22" s="49" t="s">
        <v>381</v>
      </c>
      <c r="J22" s="69">
        <v>5</v>
      </c>
      <c r="K22" s="72">
        <v>17.100000000000001</v>
      </c>
      <c r="L22" s="321">
        <v>151.24093567251461</v>
      </c>
      <c r="M22" s="72">
        <v>15.8</v>
      </c>
      <c r="N22" s="73">
        <v>19.399999999999999</v>
      </c>
      <c r="O22" s="331" t="s">
        <v>380</v>
      </c>
      <c r="P22" s="320" t="s">
        <v>263</v>
      </c>
      <c r="Q22" s="320" t="s">
        <v>176</v>
      </c>
      <c r="R22" s="319" t="s">
        <v>365</v>
      </c>
      <c r="S22" s="50"/>
      <c r="T22" s="318"/>
      <c r="U22" s="317">
        <v>108</v>
      </c>
      <c r="V22" s="316" t="s">
        <v>216</v>
      </c>
      <c r="W22" s="315" t="s">
        <v>317</v>
      </c>
      <c r="X22" s="314" t="s">
        <v>220</v>
      </c>
    </row>
    <row r="23" spans="1:24" ht="24" customHeight="1">
      <c r="A23" s="326" t="s">
        <v>200</v>
      </c>
      <c r="B23" s="325"/>
      <c r="C23" s="334" t="s">
        <v>367</v>
      </c>
      <c r="D23" s="323" t="s">
        <v>373</v>
      </c>
      <c r="E23" s="322" t="s">
        <v>108</v>
      </c>
      <c r="F23" s="49" t="s">
        <v>371</v>
      </c>
      <c r="G23" s="68">
        <v>1.9950000000000001</v>
      </c>
      <c r="H23" s="320" t="s">
        <v>379</v>
      </c>
      <c r="I23" s="49">
        <v>1600</v>
      </c>
      <c r="J23" s="69">
        <v>5</v>
      </c>
      <c r="K23" s="72">
        <v>19.5</v>
      </c>
      <c r="L23" s="321">
        <v>132.62666666666667</v>
      </c>
      <c r="M23" s="336">
        <v>14.5</v>
      </c>
      <c r="N23" s="73">
        <v>18.200000000000003</v>
      </c>
      <c r="O23" s="73">
        <v>25.3</v>
      </c>
      <c r="P23" s="320" t="s">
        <v>263</v>
      </c>
      <c r="Q23" s="320" t="s">
        <v>176</v>
      </c>
      <c r="R23" s="319" t="s">
        <v>86</v>
      </c>
      <c r="S23" s="50"/>
      <c r="T23" s="318" t="s">
        <v>194</v>
      </c>
      <c r="U23" s="317">
        <v>134</v>
      </c>
      <c r="V23" s="319">
        <v>107</v>
      </c>
      <c r="W23" s="315">
        <v>77</v>
      </c>
      <c r="X23" s="314" t="s">
        <v>222</v>
      </c>
    </row>
    <row r="24" spans="1:24" ht="24" customHeight="1">
      <c r="A24" s="326" t="s">
        <v>200</v>
      </c>
      <c r="B24" s="325"/>
      <c r="C24" s="334" t="s">
        <v>367</v>
      </c>
      <c r="D24" s="323" t="s">
        <v>373</v>
      </c>
      <c r="E24" s="322" t="s">
        <v>107</v>
      </c>
      <c r="F24" s="49" t="s">
        <v>371</v>
      </c>
      <c r="G24" s="68">
        <v>1.9950000000000001</v>
      </c>
      <c r="H24" s="320" t="s">
        <v>379</v>
      </c>
      <c r="I24" s="49">
        <v>1620</v>
      </c>
      <c r="J24" s="69">
        <v>5</v>
      </c>
      <c r="K24" s="72">
        <v>19.5</v>
      </c>
      <c r="L24" s="321">
        <v>132.62666666666667</v>
      </c>
      <c r="M24" s="336">
        <v>14.5</v>
      </c>
      <c r="N24" s="73">
        <v>18.200000000000003</v>
      </c>
      <c r="O24" s="73">
        <v>25.1</v>
      </c>
      <c r="P24" s="320" t="s">
        <v>263</v>
      </c>
      <c r="Q24" s="320" t="s">
        <v>176</v>
      </c>
      <c r="R24" s="319" t="s">
        <v>86</v>
      </c>
      <c r="S24" s="50"/>
      <c r="T24" s="318" t="s">
        <v>194</v>
      </c>
      <c r="U24" s="317">
        <v>134</v>
      </c>
      <c r="V24" s="319">
        <v>107</v>
      </c>
      <c r="W24" s="315">
        <v>77</v>
      </c>
      <c r="X24" s="314" t="s">
        <v>222</v>
      </c>
    </row>
    <row r="25" spans="1:24" ht="24" customHeight="1">
      <c r="A25" s="326" t="s">
        <v>200</v>
      </c>
      <c r="B25" s="325"/>
      <c r="C25" s="334" t="s">
        <v>367</v>
      </c>
      <c r="D25" s="323" t="s">
        <v>373</v>
      </c>
      <c r="E25" s="322" t="s">
        <v>106</v>
      </c>
      <c r="F25" s="49" t="s">
        <v>371</v>
      </c>
      <c r="G25" s="68">
        <v>1.9950000000000001</v>
      </c>
      <c r="H25" s="320" t="s">
        <v>379</v>
      </c>
      <c r="I25" s="49">
        <v>1600</v>
      </c>
      <c r="J25" s="69">
        <v>5</v>
      </c>
      <c r="K25" s="72">
        <v>19.5</v>
      </c>
      <c r="L25" s="321">
        <v>132.62666666666667</v>
      </c>
      <c r="M25" s="336">
        <v>14.5</v>
      </c>
      <c r="N25" s="73">
        <v>18.200000000000003</v>
      </c>
      <c r="O25" s="73">
        <v>25.3</v>
      </c>
      <c r="P25" s="320" t="s">
        <v>263</v>
      </c>
      <c r="Q25" s="320" t="s">
        <v>176</v>
      </c>
      <c r="R25" s="319" t="s">
        <v>86</v>
      </c>
      <c r="S25" s="50"/>
      <c r="T25" s="318" t="s">
        <v>194</v>
      </c>
      <c r="U25" s="317">
        <v>134</v>
      </c>
      <c r="V25" s="319">
        <v>107</v>
      </c>
      <c r="W25" s="315">
        <v>77</v>
      </c>
      <c r="X25" s="314" t="s">
        <v>222</v>
      </c>
    </row>
    <row r="26" spans="1:24" ht="24" customHeight="1">
      <c r="A26" s="326" t="s">
        <v>200</v>
      </c>
      <c r="B26" s="325"/>
      <c r="C26" s="334" t="s">
        <v>367</v>
      </c>
      <c r="D26" s="323" t="s">
        <v>373</v>
      </c>
      <c r="E26" s="322" t="s">
        <v>105</v>
      </c>
      <c r="F26" s="49" t="s">
        <v>371</v>
      </c>
      <c r="G26" s="68">
        <v>1.9950000000000001</v>
      </c>
      <c r="H26" s="320" t="s">
        <v>379</v>
      </c>
      <c r="I26" s="49">
        <v>1620</v>
      </c>
      <c r="J26" s="69">
        <v>5</v>
      </c>
      <c r="K26" s="72">
        <v>19.5</v>
      </c>
      <c r="L26" s="321">
        <v>132.62666666666667</v>
      </c>
      <c r="M26" s="336">
        <v>14.5</v>
      </c>
      <c r="N26" s="73">
        <v>18.200000000000003</v>
      </c>
      <c r="O26" s="73">
        <v>25.1</v>
      </c>
      <c r="P26" s="320" t="s">
        <v>263</v>
      </c>
      <c r="Q26" s="320" t="s">
        <v>176</v>
      </c>
      <c r="R26" s="319" t="s">
        <v>86</v>
      </c>
      <c r="S26" s="50"/>
      <c r="T26" s="318" t="s">
        <v>194</v>
      </c>
      <c r="U26" s="317">
        <v>134</v>
      </c>
      <c r="V26" s="319">
        <v>107</v>
      </c>
      <c r="W26" s="315">
        <v>77</v>
      </c>
      <c r="X26" s="314" t="s">
        <v>222</v>
      </c>
    </row>
    <row r="27" spans="1:24" ht="24" customHeight="1">
      <c r="A27" s="326" t="s">
        <v>200</v>
      </c>
      <c r="B27" s="325"/>
      <c r="C27" s="334" t="s">
        <v>367</v>
      </c>
      <c r="D27" s="323" t="s">
        <v>373</v>
      </c>
      <c r="E27" s="322" t="s">
        <v>206</v>
      </c>
      <c r="F27" s="49" t="s">
        <v>371</v>
      </c>
      <c r="G27" s="68">
        <v>1.9950000000000001</v>
      </c>
      <c r="H27" s="320" t="s">
        <v>378</v>
      </c>
      <c r="I27" s="49">
        <v>1600</v>
      </c>
      <c r="J27" s="69">
        <v>5</v>
      </c>
      <c r="K27" s="72">
        <v>18.7</v>
      </c>
      <c r="L27" s="321">
        <v>138.30053475935827</v>
      </c>
      <c r="M27" s="336">
        <v>14.5</v>
      </c>
      <c r="N27" s="73">
        <v>18.200000000000003</v>
      </c>
      <c r="O27" s="73">
        <v>25.3</v>
      </c>
      <c r="P27" s="320" t="s">
        <v>263</v>
      </c>
      <c r="Q27" s="320" t="s">
        <v>176</v>
      </c>
      <c r="R27" s="319" t="s">
        <v>86</v>
      </c>
      <c r="S27" s="50"/>
      <c r="T27" s="318" t="s">
        <v>194</v>
      </c>
      <c r="U27" s="317">
        <v>128</v>
      </c>
      <c r="V27" s="319">
        <v>102</v>
      </c>
      <c r="W27" s="315">
        <v>73</v>
      </c>
      <c r="X27" s="314" t="s">
        <v>231</v>
      </c>
    </row>
    <row r="28" spans="1:24" ht="24" customHeight="1">
      <c r="A28" s="326" t="s">
        <v>200</v>
      </c>
      <c r="B28" s="325"/>
      <c r="C28" s="334" t="s">
        <v>367</v>
      </c>
      <c r="D28" s="323" t="s">
        <v>373</v>
      </c>
      <c r="E28" s="322" t="s">
        <v>205</v>
      </c>
      <c r="F28" s="49" t="s">
        <v>371</v>
      </c>
      <c r="G28" s="68">
        <v>1.9950000000000001</v>
      </c>
      <c r="H28" s="320" t="s">
        <v>378</v>
      </c>
      <c r="I28" s="49">
        <v>1620</v>
      </c>
      <c r="J28" s="69">
        <v>5</v>
      </c>
      <c r="K28" s="72">
        <v>18.7</v>
      </c>
      <c r="L28" s="321">
        <v>138.30053475935827</v>
      </c>
      <c r="M28" s="336">
        <v>14.5</v>
      </c>
      <c r="N28" s="73">
        <v>18.200000000000003</v>
      </c>
      <c r="O28" s="73">
        <v>25.1</v>
      </c>
      <c r="P28" s="320" t="s">
        <v>263</v>
      </c>
      <c r="Q28" s="320" t="s">
        <v>176</v>
      </c>
      <c r="R28" s="319" t="s">
        <v>86</v>
      </c>
      <c r="S28" s="50"/>
      <c r="T28" s="318" t="s">
        <v>194</v>
      </c>
      <c r="U28" s="317">
        <v>128</v>
      </c>
      <c r="V28" s="319">
        <v>102</v>
      </c>
      <c r="W28" s="315">
        <v>74</v>
      </c>
      <c r="X28" s="314" t="s">
        <v>231</v>
      </c>
    </row>
    <row r="29" spans="1:24" ht="24" customHeight="1">
      <c r="A29" s="326" t="s">
        <v>200</v>
      </c>
      <c r="B29" s="325"/>
      <c r="C29" s="334" t="s">
        <v>367</v>
      </c>
      <c r="D29" s="323" t="s">
        <v>373</v>
      </c>
      <c r="E29" s="322" t="s">
        <v>204</v>
      </c>
      <c r="F29" s="49" t="s">
        <v>371</v>
      </c>
      <c r="G29" s="68">
        <v>1.9950000000000001</v>
      </c>
      <c r="H29" s="320" t="s">
        <v>378</v>
      </c>
      <c r="I29" s="49">
        <v>1600</v>
      </c>
      <c r="J29" s="69">
        <v>5</v>
      </c>
      <c r="K29" s="72">
        <v>18.7</v>
      </c>
      <c r="L29" s="321">
        <v>138.30053475935827</v>
      </c>
      <c r="M29" s="72">
        <v>14.5</v>
      </c>
      <c r="N29" s="73">
        <v>18.200000000000003</v>
      </c>
      <c r="O29" s="73">
        <v>25.3</v>
      </c>
      <c r="P29" s="320" t="s">
        <v>263</v>
      </c>
      <c r="Q29" s="320" t="s">
        <v>176</v>
      </c>
      <c r="R29" s="319" t="s">
        <v>86</v>
      </c>
      <c r="S29" s="50"/>
      <c r="T29" s="318" t="s">
        <v>194</v>
      </c>
      <c r="U29" s="317">
        <v>128</v>
      </c>
      <c r="V29" s="316">
        <v>102</v>
      </c>
      <c r="W29" s="315">
        <v>73</v>
      </c>
      <c r="X29" s="314" t="s">
        <v>231</v>
      </c>
    </row>
    <row r="30" spans="1:24" ht="24" customHeight="1">
      <c r="A30" s="326" t="s">
        <v>200</v>
      </c>
      <c r="B30" s="325"/>
      <c r="C30" s="334" t="s">
        <v>367</v>
      </c>
      <c r="D30" s="323" t="s">
        <v>373</v>
      </c>
      <c r="E30" s="322" t="s">
        <v>203</v>
      </c>
      <c r="F30" s="49" t="s">
        <v>371</v>
      </c>
      <c r="G30" s="68">
        <v>1.9950000000000001</v>
      </c>
      <c r="H30" s="320" t="s">
        <v>378</v>
      </c>
      <c r="I30" s="49">
        <v>1620</v>
      </c>
      <c r="J30" s="69">
        <v>5</v>
      </c>
      <c r="K30" s="72">
        <v>18.7</v>
      </c>
      <c r="L30" s="321">
        <v>138.30053475935827</v>
      </c>
      <c r="M30" s="72">
        <v>14.5</v>
      </c>
      <c r="N30" s="73">
        <v>18.200000000000003</v>
      </c>
      <c r="O30" s="73">
        <v>25.1</v>
      </c>
      <c r="P30" s="320" t="s">
        <v>263</v>
      </c>
      <c r="Q30" s="320" t="s">
        <v>176</v>
      </c>
      <c r="R30" s="319" t="s">
        <v>86</v>
      </c>
      <c r="S30" s="50"/>
      <c r="T30" s="318" t="s">
        <v>194</v>
      </c>
      <c r="U30" s="317">
        <v>128</v>
      </c>
      <c r="V30" s="316">
        <v>102</v>
      </c>
      <c r="W30" s="315">
        <v>74</v>
      </c>
      <c r="X30" s="314" t="s">
        <v>231</v>
      </c>
    </row>
    <row r="31" spans="1:24" ht="24" customHeight="1">
      <c r="A31" s="326" t="s">
        <v>200</v>
      </c>
      <c r="B31" s="325"/>
      <c r="C31" s="324" t="s">
        <v>374</v>
      </c>
      <c r="D31" s="323" t="s">
        <v>373</v>
      </c>
      <c r="E31" s="322" t="s">
        <v>377</v>
      </c>
      <c r="F31" s="49" t="s">
        <v>371</v>
      </c>
      <c r="G31" s="68">
        <v>1.9950000000000001</v>
      </c>
      <c r="H31" s="320" t="s">
        <v>370</v>
      </c>
      <c r="I31" s="49">
        <v>1600</v>
      </c>
      <c r="J31" s="69">
        <v>5</v>
      </c>
      <c r="K31" s="72">
        <v>18.399999999999999</v>
      </c>
      <c r="L31" s="321">
        <v>140.5554347826087</v>
      </c>
      <c r="M31" s="72">
        <v>14.5</v>
      </c>
      <c r="N31" s="73">
        <v>18.200000000000003</v>
      </c>
      <c r="O31" s="73">
        <v>25.3</v>
      </c>
      <c r="P31" s="320" t="s">
        <v>263</v>
      </c>
      <c r="Q31" s="320" t="s">
        <v>176</v>
      </c>
      <c r="R31" s="319" t="s">
        <v>86</v>
      </c>
      <c r="S31" s="50"/>
      <c r="T31" s="318" t="s">
        <v>194</v>
      </c>
      <c r="U31" s="317">
        <v>126</v>
      </c>
      <c r="V31" s="316">
        <v>101</v>
      </c>
      <c r="W31" s="315">
        <v>72</v>
      </c>
      <c r="X31" s="314" t="s">
        <v>231</v>
      </c>
    </row>
    <row r="32" spans="1:24" ht="24" customHeight="1">
      <c r="A32" s="326" t="s">
        <v>200</v>
      </c>
      <c r="B32" s="325"/>
      <c r="C32" s="324" t="s">
        <v>374</v>
      </c>
      <c r="D32" s="323" t="s">
        <v>373</v>
      </c>
      <c r="E32" s="322" t="s">
        <v>376</v>
      </c>
      <c r="F32" s="49" t="s">
        <v>371</v>
      </c>
      <c r="G32" s="68">
        <v>1.9950000000000001</v>
      </c>
      <c r="H32" s="320" t="s">
        <v>370</v>
      </c>
      <c r="I32" s="49">
        <v>1620</v>
      </c>
      <c r="J32" s="69">
        <v>5</v>
      </c>
      <c r="K32" s="72">
        <v>18.399999999999999</v>
      </c>
      <c r="L32" s="321">
        <v>140.5554347826087</v>
      </c>
      <c r="M32" s="72">
        <v>14.5</v>
      </c>
      <c r="N32" s="73">
        <v>18.200000000000003</v>
      </c>
      <c r="O32" s="73">
        <v>25.1</v>
      </c>
      <c r="P32" s="320" t="s">
        <v>263</v>
      </c>
      <c r="Q32" s="320" t="s">
        <v>176</v>
      </c>
      <c r="R32" s="319" t="s">
        <v>86</v>
      </c>
      <c r="S32" s="50"/>
      <c r="T32" s="318" t="s">
        <v>194</v>
      </c>
      <c r="U32" s="317">
        <v>126</v>
      </c>
      <c r="V32" s="316">
        <v>101</v>
      </c>
      <c r="W32" s="315">
        <v>73</v>
      </c>
      <c r="X32" s="314" t="s">
        <v>231</v>
      </c>
    </row>
    <row r="33" spans="1:24" ht="24" customHeight="1">
      <c r="A33" s="326" t="s">
        <v>200</v>
      </c>
      <c r="B33" s="325"/>
      <c r="C33" s="324" t="s">
        <v>374</v>
      </c>
      <c r="D33" s="323" t="s">
        <v>373</v>
      </c>
      <c r="E33" s="322" t="s">
        <v>375</v>
      </c>
      <c r="F33" s="49" t="s">
        <v>371</v>
      </c>
      <c r="G33" s="68">
        <v>1.9950000000000001</v>
      </c>
      <c r="H33" s="320" t="s">
        <v>370</v>
      </c>
      <c r="I33" s="49">
        <v>1600</v>
      </c>
      <c r="J33" s="69">
        <v>5</v>
      </c>
      <c r="K33" s="72">
        <v>18.399999999999999</v>
      </c>
      <c r="L33" s="321">
        <v>140.5554347826087</v>
      </c>
      <c r="M33" s="72">
        <v>14.5</v>
      </c>
      <c r="N33" s="73">
        <v>18.200000000000003</v>
      </c>
      <c r="O33" s="73">
        <v>25.3</v>
      </c>
      <c r="P33" s="320" t="s">
        <v>263</v>
      </c>
      <c r="Q33" s="320" t="s">
        <v>176</v>
      </c>
      <c r="R33" s="319" t="s">
        <v>86</v>
      </c>
      <c r="S33" s="50"/>
      <c r="T33" s="318" t="s">
        <v>194</v>
      </c>
      <c r="U33" s="317">
        <v>126</v>
      </c>
      <c r="V33" s="316">
        <v>101</v>
      </c>
      <c r="W33" s="315">
        <v>72</v>
      </c>
      <c r="X33" s="314" t="s">
        <v>231</v>
      </c>
    </row>
    <row r="34" spans="1:24" ht="24" customHeight="1">
      <c r="A34" s="326" t="s">
        <v>200</v>
      </c>
      <c r="B34" s="325"/>
      <c r="C34" s="324" t="s">
        <v>374</v>
      </c>
      <c r="D34" s="323" t="s">
        <v>373</v>
      </c>
      <c r="E34" s="322" t="s">
        <v>372</v>
      </c>
      <c r="F34" s="49" t="s">
        <v>371</v>
      </c>
      <c r="G34" s="68">
        <v>1.9950000000000001</v>
      </c>
      <c r="H34" s="320" t="s">
        <v>370</v>
      </c>
      <c r="I34" s="49">
        <v>1620</v>
      </c>
      <c r="J34" s="69">
        <v>5</v>
      </c>
      <c r="K34" s="72">
        <v>18.399999999999999</v>
      </c>
      <c r="L34" s="321">
        <v>140.5554347826087</v>
      </c>
      <c r="M34" s="72">
        <v>14.5</v>
      </c>
      <c r="N34" s="73">
        <v>18.200000000000003</v>
      </c>
      <c r="O34" s="73">
        <v>25.1</v>
      </c>
      <c r="P34" s="320" t="s">
        <v>263</v>
      </c>
      <c r="Q34" s="320" t="s">
        <v>176</v>
      </c>
      <c r="R34" s="319" t="s">
        <v>86</v>
      </c>
      <c r="S34" s="50"/>
      <c r="T34" s="318" t="s">
        <v>194</v>
      </c>
      <c r="U34" s="317">
        <v>126</v>
      </c>
      <c r="V34" s="316">
        <v>101</v>
      </c>
      <c r="W34" s="315">
        <v>73</v>
      </c>
      <c r="X34" s="314" t="s">
        <v>231</v>
      </c>
    </row>
    <row r="35" spans="1:24" ht="24" customHeight="1">
      <c r="A35" s="326" t="s">
        <v>185</v>
      </c>
      <c r="B35" s="330"/>
      <c r="C35" s="334" t="s">
        <v>367</v>
      </c>
      <c r="D35" s="333" t="s">
        <v>366</v>
      </c>
      <c r="E35" s="335" t="s">
        <v>359</v>
      </c>
      <c r="F35" s="49" t="s">
        <v>291</v>
      </c>
      <c r="G35" s="319">
        <v>1.9950000000000001</v>
      </c>
      <c r="H35" s="320" t="s">
        <v>223</v>
      </c>
      <c r="I35" s="319" t="s">
        <v>369</v>
      </c>
      <c r="J35" s="316">
        <v>5</v>
      </c>
      <c r="K35" s="332">
        <v>16.7</v>
      </c>
      <c r="L35" s="321">
        <v>154.86347305389222</v>
      </c>
      <c r="M35" s="332">
        <v>14.5</v>
      </c>
      <c r="N35" s="73">
        <v>18.2</v>
      </c>
      <c r="O35" s="331" t="s">
        <v>368</v>
      </c>
      <c r="P35" s="320" t="s">
        <v>263</v>
      </c>
      <c r="Q35" s="320" t="s">
        <v>176</v>
      </c>
      <c r="R35" s="319" t="s">
        <v>365</v>
      </c>
      <c r="S35" s="50"/>
      <c r="T35" s="318"/>
      <c r="U35" s="317">
        <v>115</v>
      </c>
      <c r="V35" s="316" t="s">
        <v>216</v>
      </c>
      <c r="W35" s="315" t="s">
        <v>317</v>
      </c>
      <c r="X35" s="314" t="s">
        <v>220</v>
      </c>
    </row>
    <row r="36" spans="1:24" ht="24" customHeight="1">
      <c r="A36" s="326" t="s">
        <v>185</v>
      </c>
      <c r="B36" s="330"/>
      <c r="C36" s="334" t="s">
        <v>367</v>
      </c>
      <c r="D36" s="333" t="s">
        <v>366</v>
      </c>
      <c r="E36" s="337" t="s">
        <v>363</v>
      </c>
      <c r="F36" s="49" t="s">
        <v>291</v>
      </c>
      <c r="G36" s="319">
        <v>1.9950000000000001</v>
      </c>
      <c r="H36" s="320" t="s">
        <v>223</v>
      </c>
      <c r="I36" s="319">
        <v>1630</v>
      </c>
      <c r="J36" s="316">
        <v>5</v>
      </c>
      <c r="K36" s="332">
        <v>15.6</v>
      </c>
      <c r="L36" s="321">
        <v>165.78333333333333</v>
      </c>
      <c r="M36" s="332">
        <v>14.5</v>
      </c>
      <c r="N36" s="73">
        <v>18.2</v>
      </c>
      <c r="O36" s="73">
        <v>25</v>
      </c>
      <c r="P36" s="320" t="s">
        <v>263</v>
      </c>
      <c r="Q36" s="320" t="s">
        <v>176</v>
      </c>
      <c r="R36" s="319" t="s">
        <v>58</v>
      </c>
      <c r="S36" s="50"/>
      <c r="T36" s="318"/>
      <c r="U36" s="317">
        <v>107</v>
      </c>
      <c r="V36" s="316" t="s">
        <v>216</v>
      </c>
      <c r="W36" s="319">
        <v>62</v>
      </c>
      <c r="X36" s="314" t="s">
        <v>261</v>
      </c>
    </row>
    <row r="37" spans="1:24" ht="24" customHeight="1">
      <c r="A37" s="326" t="s">
        <v>185</v>
      </c>
      <c r="B37" s="330"/>
      <c r="C37" s="334" t="s">
        <v>367</v>
      </c>
      <c r="D37" s="333" t="s">
        <v>366</v>
      </c>
      <c r="E37" s="337" t="s">
        <v>360</v>
      </c>
      <c r="F37" s="49" t="s">
        <v>291</v>
      </c>
      <c r="G37" s="319">
        <v>1.9950000000000001</v>
      </c>
      <c r="H37" s="320" t="s">
        <v>223</v>
      </c>
      <c r="I37" s="319">
        <v>1660</v>
      </c>
      <c r="J37" s="316">
        <v>5</v>
      </c>
      <c r="K37" s="332">
        <v>15.6</v>
      </c>
      <c r="L37" s="321">
        <v>165.78333333333333</v>
      </c>
      <c r="M37" s="332">
        <v>13.4</v>
      </c>
      <c r="N37" s="73">
        <v>16.899999999999999</v>
      </c>
      <c r="O37" s="73">
        <v>24.7</v>
      </c>
      <c r="P37" s="320" t="s">
        <v>263</v>
      </c>
      <c r="Q37" s="320" t="s">
        <v>176</v>
      </c>
      <c r="R37" s="319" t="s">
        <v>58</v>
      </c>
      <c r="S37" s="50"/>
      <c r="T37" s="318"/>
      <c r="U37" s="317">
        <v>116</v>
      </c>
      <c r="V37" s="316" t="s">
        <v>216</v>
      </c>
      <c r="W37" s="319">
        <v>63</v>
      </c>
      <c r="X37" s="314" t="s">
        <v>261</v>
      </c>
    </row>
    <row r="38" spans="1:24" ht="24" customHeight="1">
      <c r="A38" s="326" t="s">
        <v>185</v>
      </c>
      <c r="B38" s="330"/>
      <c r="C38" s="334" t="s">
        <v>362</v>
      </c>
      <c r="D38" s="333" t="s">
        <v>361</v>
      </c>
      <c r="E38" s="335" t="s">
        <v>359</v>
      </c>
      <c r="F38" s="49" t="s">
        <v>291</v>
      </c>
      <c r="G38" s="319">
        <v>1.9950000000000001</v>
      </c>
      <c r="H38" s="320" t="s">
        <v>223</v>
      </c>
      <c r="I38" s="319" t="s">
        <v>299</v>
      </c>
      <c r="J38" s="316">
        <v>7</v>
      </c>
      <c r="K38" s="332">
        <v>16.7</v>
      </c>
      <c r="L38" s="321">
        <v>154.86347305389222</v>
      </c>
      <c r="M38" s="332">
        <v>13.4</v>
      </c>
      <c r="N38" s="73">
        <v>16.899999999999999</v>
      </c>
      <c r="O38" s="331" t="s">
        <v>298</v>
      </c>
      <c r="P38" s="320" t="s">
        <v>263</v>
      </c>
      <c r="Q38" s="320" t="s">
        <v>176</v>
      </c>
      <c r="R38" s="319" t="s">
        <v>365</v>
      </c>
      <c r="S38" s="50"/>
      <c r="T38" s="318"/>
      <c r="U38" s="317">
        <v>124</v>
      </c>
      <c r="V38" s="316" t="s">
        <v>216</v>
      </c>
      <c r="W38" s="315" t="s">
        <v>364</v>
      </c>
      <c r="X38" s="314" t="s">
        <v>220</v>
      </c>
    </row>
    <row r="39" spans="1:24" ht="24" customHeight="1">
      <c r="A39" s="326" t="s">
        <v>185</v>
      </c>
      <c r="B39" s="330"/>
      <c r="C39" s="334" t="s">
        <v>362</v>
      </c>
      <c r="D39" s="333" t="s">
        <v>361</v>
      </c>
      <c r="E39" s="337" t="s">
        <v>363</v>
      </c>
      <c r="F39" s="49" t="s">
        <v>291</v>
      </c>
      <c r="G39" s="319">
        <v>1.9950000000000001</v>
      </c>
      <c r="H39" s="320" t="s">
        <v>223</v>
      </c>
      <c r="I39" s="319">
        <v>1740</v>
      </c>
      <c r="J39" s="316">
        <v>7</v>
      </c>
      <c r="K39" s="332">
        <v>15.6</v>
      </c>
      <c r="L39" s="321">
        <v>165.78333333333333</v>
      </c>
      <c r="M39" s="332">
        <v>13.4</v>
      </c>
      <c r="N39" s="73">
        <v>16.899999999999999</v>
      </c>
      <c r="O39" s="73">
        <v>23.9</v>
      </c>
      <c r="P39" s="320" t="s">
        <v>263</v>
      </c>
      <c r="Q39" s="320" t="s">
        <v>176</v>
      </c>
      <c r="R39" s="319" t="s">
        <v>58</v>
      </c>
      <c r="S39" s="50"/>
      <c r="T39" s="318"/>
      <c r="U39" s="317">
        <v>116</v>
      </c>
      <c r="V39" s="316" t="s">
        <v>216</v>
      </c>
      <c r="W39" s="319">
        <v>65</v>
      </c>
      <c r="X39" s="314" t="s">
        <v>220</v>
      </c>
    </row>
    <row r="40" spans="1:24" ht="24" customHeight="1">
      <c r="A40" s="326" t="s">
        <v>185</v>
      </c>
      <c r="B40" s="330"/>
      <c r="C40" s="334" t="s">
        <v>362</v>
      </c>
      <c r="D40" s="333" t="s">
        <v>361</v>
      </c>
      <c r="E40" s="337" t="s">
        <v>360</v>
      </c>
      <c r="F40" s="49" t="s">
        <v>291</v>
      </c>
      <c r="G40" s="319">
        <v>1.9950000000000001</v>
      </c>
      <c r="H40" s="320" t="s">
        <v>223</v>
      </c>
      <c r="I40" s="319">
        <v>1770</v>
      </c>
      <c r="J40" s="316">
        <v>7</v>
      </c>
      <c r="K40" s="332">
        <v>15.6</v>
      </c>
      <c r="L40" s="321">
        <v>165.78333333333333</v>
      </c>
      <c r="M40" s="332">
        <v>12.2</v>
      </c>
      <c r="N40" s="73">
        <v>15.8</v>
      </c>
      <c r="O40" s="73">
        <v>23.5</v>
      </c>
      <c r="P40" s="320" t="s">
        <v>263</v>
      </c>
      <c r="Q40" s="320" t="s">
        <v>176</v>
      </c>
      <c r="R40" s="319" t="s">
        <v>58</v>
      </c>
      <c r="S40" s="50"/>
      <c r="T40" s="318"/>
      <c r="U40" s="317">
        <v>127</v>
      </c>
      <c r="V40" s="316" t="s">
        <v>216</v>
      </c>
      <c r="W40" s="319">
        <v>66</v>
      </c>
      <c r="X40" s="314" t="s">
        <v>220</v>
      </c>
    </row>
    <row r="41" spans="1:24" ht="24" customHeight="1">
      <c r="A41" s="326" t="s">
        <v>185</v>
      </c>
      <c r="B41" s="330"/>
      <c r="C41" s="329" t="s">
        <v>358</v>
      </c>
      <c r="D41" s="326" t="s">
        <v>357</v>
      </c>
      <c r="E41" s="335" t="s">
        <v>359</v>
      </c>
      <c r="F41" s="49" t="s">
        <v>331</v>
      </c>
      <c r="G41" s="68">
        <v>1.9950000000000001</v>
      </c>
      <c r="H41" s="320" t="s">
        <v>180</v>
      </c>
      <c r="I41" s="49" t="s">
        <v>355</v>
      </c>
      <c r="J41" s="69">
        <v>5</v>
      </c>
      <c r="K41" s="72">
        <v>15.3</v>
      </c>
      <c r="L41" s="321">
        <v>169.03398692810458</v>
      </c>
      <c r="M41" s="72">
        <v>13.4</v>
      </c>
      <c r="N41" s="73">
        <v>16.899999999999999</v>
      </c>
      <c r="O41" s="331" t="s">
        <v>354</v>
      </c>
      <c r="P41" s="320" t="s">
        <v>263</v>
      </c>
      <c r="Q41" s="320" t="s">
        <v>176</v>
      </c>
      <c r="R41" s="319" t="s">
        <v>175</v>
      </c>
      <c r="S41" s="50"/>
      <c r="T41" s="318"/>
      <c r="U41" s="317">
        <v>114</v>
      </c>
      <c r="V41" s="316" t="s">
        <v>216</v>
      </c>
      <c r="W41" s="315" t="s">
        <v>262</v>
      </c>
      <c r="X41" s="314" t="s">
        <v>261</v>
      </c>
    </row>
    <row r="42" spans="1:24" ht="24" customHeight="1">
      <c r="A42" s="326" t="s">
        <v>185</v>
      </c>
      <c r="B42" s="330"/>
      <c r="C42" s="329" t="s">
        <v>358</v>
      </c>
      <c r="D42" s="326" t="s">
        <v>357</v>
      </c>
      <c r="E42" s="335" t="s">
        <v>356</v>
      </c>
      <c r="F42" s="49" t="s">
        <v>331</v>
      </c>
      <c r="G42" s="68">
        <v>1.9950000000000001</v>
      </c>
      <c r="H42" s="320" t="s">
        <v>180</v>
      </c>
      <c r="I42" s="49" t="s">
        <v>355</v>
      </c>
      <c r="J42" s="69">
        <v>5</v>
      </c>
      <c r="K42" s="72">
        <v>15.6</v>
      </c>
      <c r="L42" s="321">
        <v>165.78333333333333</v>
      </c>
      <c r="M42" s="72">
        <v>13.4</v>
      </c>
      <c r="N42" s="73">
        <v>16.899999999999999</v>
      </c>
      <c r="O42" s="331" t="s">
        <v>354</v>
      </c>
      <c r="P42" s="320" t="s">
        <v>263</v>
      </c>
      <c r="Q42" s="320" t="s">
        <v>176</v>
      </c>
      <c r="R42" s="319" t="s">
        <v>175</v>
      </c>
      <c r="S42" s="50"/>
      <c r="T42" s="318"/>
      <c r="U42" s="317">
        <v>116</v>
      </c>
      <c r="V42" s="316" t="s">
        <v>216</v>
      </c>
      <c r="W42" s="315" t="s">
        <v>338</v>
      </c>
      <c r="X42" s="314" t="s">
        <v>261</v>
      </c>
    </row>
    <row r="43" spans="1:24" ht="24" customHeight="1">
      <c r="A43" s="326" t="s">
        <v>185</v>
      </c>
      <c r="B43" s="330"/>
      <c r="C43" s="329" t="s">
        <v>349</v>
      </c>
      <c r="D43" s="326" t="s">
        <v>348</v>
      </c>
      <c r="E43" s="322" t="s">
        <v>353</v>
      </c>
      <c r="F43" s="49" t="s">
        <v>331</v>
      </c>
      <c r="G43" s="68">
        <v>1.9950000000000001</v>
      </c>
      <c r="H43" s="320" t="s">
        <v>180</v>
      </c>
      <c r="I43" s="49">
        <v>1790</v>
      </c>
      <c r="J43" s="69">
        <v>5</v>
      </c>
      <c r="K43" s="72">
        <v>14.6</v>
      </c>
      <c r="L43" s="321">
        <v>177.13835616438354</v>
      </c>
      <c r="M43" s="72">
        <v>12.2</v>
      </c>
      <c r="N43" s="73">
        <v>15.8</v>
      </c>
      <c r="O43" s="73">
        <v>23.3</v>
      </c>
      <c r="P43" s="320" t="s">
        <v>263</v>
      </c>
      <c r="Q43" s="320" t="s">
        <v>176</v>
      </c>
      <c r="R43" s="319" t="s">
        <v>175</v>
      </c>
      <c r="S43" s="50"/>
      <c r="T43" s="318"/>
      <c r="U43" s="317">
        <v>119</v>
      </c>
      <c r="V43" s="316" t="s">
        <v>216</v>
      </c>
      <c r="W43" s="319">
        <v>62</v>
      </c>
      <c r="X43" s="314" t="s">
        <v>261</v>
      </c>
    </row>
    <row r="44" spans="1:24" ht="24" customHeight="1">
      <c r="A44" s="326" t="s">
        <v>185</v>
      </c>
      <c r="B44" s="330"/>
      <c r="C44" s="329" t="s">
        <v>349</v>
      </c>
      <c r="D44" s="326" t="s">
        <v>348</v>
      </c>
      <c r="E44" s="322" t="s">
        <v>352</v>
      </c>
      <c r="F44" s="49" t="s">
        <v>331</v>
      </c>
      <c r="G44" s="68">
        <v>1.9950000000000001</v>
      </c>
      <c r="H44" s="320" t="s">
        <v>180</v>
      </c>
      <c r="I44" s="49">
        <v>1790</v>
      </c>
      <c r="J44" s="69">
        <v>5</v>
      </c>
      <c r="K44" s="72">
        <v>15.6</v>
      </c>
      <c r="L44" s="321">
        <v>165.78333333333333</v>
      </c>
      <c r="M44" s="72">
        <v>12.2</v>
      </c>
      <c r="N44" s="73">
        <v>15.8</v>
      </c>
      <c r="O44" s="73">
        <v>23.3</v>
      </c>
      <c r="P44" s="320" t="s">
        <v>263</v>
      </c>
      <c r="Q44" s="320" t="s">
        <v>176</v>
      </c>
      <c r="R44" s="319" t="s">
        <v>175</v>
      </c>
      <c r="S44" s="50"/>
      <c r="T44" s="318"/>
      <c r="U44" s="317">
        <v>127</v>
      </c>
      <c r="V44" s="316" t="s">
        <v>216</v>
      </c>
      <c r="W44" s="319">
        <v>66</v>
      </c>
      <c r="X44" s="314" t="s">
        <v>220</v>
      </c>
    </row>
    <row r="45" spans="1:24" ht="24" customHeight="1">
      <c r="A45" s="326" t="s">
        <v>185</v>
      </c>
      <c r="B45" s="330"/>
      <c r="C45" s="329" t="s">
        <v>349</v>
      </c>
      <c r="D45" s="326" t="s">
        <v>348</v>
      </c>
      <c r="E45" s="322" t="s">
        <v>351</v>
      </c>
      <c r="F45" s="49" t="s">
        <v>331</v>
      </c>
      <c r="G45" s="68">
        <v>1.9950000000000001</v>
      </c>
      <c r="H45" s="320" t="s">
        <v>180</v>
      </c>
      <c r="I45" s="49" t="s">
        <v>346</v>
      </c>
      <c r="J45" s="69">
        <v>5</v>
      </c>
      <c r="K45" s="72">
        <v>14.6</v>
      </c>
      <c r="L45" s="321">
        <v>177.13835616438354</v>
      </c>
      <c r="M45" s="72">
        <v>13.4</v>
      </c>
      <c r="N45" s="73">
        <v>16.899999999999999</v>
      </c>
      <c r="O45" s="327" t="s">
        <v>345</v>
      </c>
      <c r="P45" s="320" t="s">
        <v>263</v>
      </c>
      <c r="Q45" s="320" t="s">
        <v>176</v>
      </c>
      <c r="R45" s="319" t="s">
        <v>175</v>
      </c>
      <c r="S45" s="50"/>
      <c r="T45" s="318"/>
      <c r="U45" s="317">
        <v>108</v>
      </c>
      <c r="V45" s="316" t="s">
        <v>216</v>
      </c>
      <c r="W45" s="315" t="s">
        <v>350</v>
      </c>
      <c r="X45" s="314" t="s">
        <v>261</v>
      </c>
    </row>
    <row r="46" spans="1:24" ht="24" customHeight="1">
      <c r="A46" s="326" t="s">
        <v>185</v>
      </c>
      <c r="B46" s="330"/>
      <c r="C46" s="329" t="s">
        <v>349</v>
      </c>
      <c r="D46" s="326" t="s">
        <v>348</v>
      </c>
      <c r="E46" s="322" t="s">
        <v>347</v>
      </c>
      <c r="F46" s="49" t="s">
        <v>331</v>
      </c>
      <c r="G46" s="68">
        <v>1.9950000000000001</v>
      </c>
      <c r="H46" s="320" t="s">
        <v>180</v>
      </c>
      <c r="I46" s="49" t="s">
        <v>346</v>
      </c>
      <c r="J46" s="69">
        <v>5</v>
      </c>
      <c r="K46" s="72">
        <v>15.6</v>
      </c>
      <c r="L46" s="321">
        <v>165.78333333333333</v>
      </c>
      <c r="M46" s="72">
        <v>13.4</v>
      </c>
      <c r="N46" s="73">
        <v>16.899999999999999</v>
      </c>
      <c r="O46" s="327" t="s">
        <v>345</v>
      </c>
      <c r="P46" s="320" t="s">
        <v>263</v>
      </c>
      <c r="Q46" s="320" t="s">
        <v>176</v>
      </c>
      <c r="R46" s="319" t="s">
        <v>175</v>
      </c>
      <c r="S46" s="50"/>
      <c r="T46" s="318"/>
      <c r="U46" s="317">
        <v>116</v>
      </c>
      <c r="V46" s="316" t="s">
        <v>216</v>
      </c>
      <c r="W46" s="315" t="s">
        <v>317</v>
      </c>
      <c r="X46" s="314" t="s">
        <v>220</v>
      </c>
    </row>
    <row r="47" spans="1:24" ht="24" customHeight="1">
      <c r="A47" s="326" t="s">
        <v>185</v>
      </c>
      <c r="B47" s="325"/>
      <c r="C47" s="324" t="s">
        <v>343</v>
      </c>
      <c r="D47" s="326" t="s">
        <v>342</v>
      </c>
      <c r="E47" s="322" t="s">
        <v>344</v>
      </c>
      <c r="F47" s="49" t="s">
        <v>331</v>
      </c>
      <c r="G47" s="68">
        <v>1.9950000000000001</v>
      </c>
      <c r="H47" s="320" t="s">
        <v>180</v>
      </c>
      <c r="I47" s="49">
        <v>1750</v>
      </c>
      <c r="J47" s="69">
        <v>5</v>
      </c>
      <c r="K47" s="72">
        <v>15</v>
      </c>
      <c r="L47" s="321">
        <v>172.41466666666668</v>
      </c>
      <c r="M47" s="72">
        <v>13.4</v>
      </c>
      <c r="N47" s="73">
        <v>16.899999999999999</v>
      </c>
      <c r="O47" s="73">
        <v>23.8</v>
      </c>
      <c r="P47" s="320" t="s">
        <v>263</v>
      </c>
      <c r="Q47" s="320" t="s">
        <v>176</v>
      </c>
      <c r="R47" s="319" t="s">
        <v>58</v>
      </c>
      <c r="S47" s="50"/>
      <c r="T47" s="318"/>
      <c r="U47" s="317">
        <v>111</v>
      </c>
      <c r="V47" s="316" t="s">
        <v>216</v>
      </c>
      <c r="W47" s="319">
        <v>63</v>
      </c>
      <c r="X47" s="314" t="s">
        <v>261</v>
      </c>
    </row>
    <row r="48" spans="1:24" ht="24" customHeight="1">
      <c r="A48" s="326" t="s">
        <v>185</v>
      </c>
      <c r="B48" s="325"/>
      <c r="C48" s="324" t="s">
        <v>343</v>
      </c>
      <c r="D48" s="326" t="s">
        <v>342</v>
      </c>
      <c r="E48" s="322" t="s">
        <v>341</v>
      </c>
      <c r="F48" s="49" t="s">
        <v>331</v>
      </c>
      <c r="G48" s="68">
        <v>1.9950000000000001</v>
      </c>
      <c r="H48" s="320" t="s">
        <v>180</v>
      </c>
      <c r="I48" s="49" t="s">
        <v>340</v>
      </c>
      <c r="J48" s="69">
        <v>5</v>
      </c>
      <c r="K48" s="72">
        <v>15</v>
      </c>
      <c r="L48" s="321">
        <v>172.41466666666668</v>
      </c>
      <c r="M48" s="72">
        <v>12.2</v>
      </c>
      <c r="N48" s="73">
        <v>15.8</v>
      </c>
      <c r="O48" s="327" t="s">
        <v>339</v>
      </c>
      <c r="P48" s="320" t="s">
        <v>263</v>
      </c>
      <c r="Q48" s="320" t="s">
        <v>176</v>
      </c>
      <c r="R48" s="319" t="s">
        <v>58</v>
      </c>
      <c r="S48" s="50"/>
      <c r="T48" s="318"/>
      <c r="U48" s="317">
        <v>122</v>
      </c>
      <c r="V48" s="316" t="s">
        <v>216</v>
      </c>
      <c r="W48" s="315" t="s">
        <v>338</v>
      </c>
      <c r="X48" s="314" t="s">
        <v>261</v>
      </c>
    </row>
    <row r="49" spans="1:24" ht="24" customHeight="1">
      <c r="A49" s="326" t="s">
        <v>185</v>
      </c>
      <c r="B49" s="325"/>
      <c r="C49" s="324" t="s">
        <v>334</v>
      </c>
      <c r="D49" s="326" t="s">
        <v>333</v>
      </c>
      <c r="E49" s="322" t="s">
        <v>337</v>
      </c>
      <c r="F49" s="49" t="s">
        <v>331</v>
      </c>
      <c r="G49" s="68">
        <v>1.9950000000000001</v>
      </c>
      <c r="H49" s="320" t="s">
        <v>223</v>
      </c>
      <c r="I49" s="49" t="s">
        <v>336</v>
      </c>
      <c r="J49" s="69">
        <v>5</v>
      </c>
      <c r="K49" s="72">
        <v>15</v>
      </c>
      <c r="L49" s="321">
        <v>172.41466666666668</v>
      </c>
      <c r="M49" s="336">
        <v>12.2</v>
      </c>
      <c r="N49" s="73">
        <v>15.8</v>
      </c>
      <c r="O49" s="327" t="s">
        <v>335</v>
      </c>
      <c r="P49" s="320" t="s">
        <v>263</v>
      </c>
      <c r="Q49" s="320" t="s">
        <v>176</v>
      </c>
      <c r="R49" s="319" t="s">
        <v>58</v>
      </c>
      <c r="S49" s="50"/>
      <c r="T49" s="318"/>
      <c r="U49" s="317">
        <v>122</v>
      </c>
      <c r="V49" s="319" t="s">
        <v>216</v>
      </c>
      <c r="W49" s="315" t="s">
        <v>317</v>
      </c>
      <c r="X49" s="314" t="s">
        <v>220</v>
      </c>
    </row>
    <row r="50" spans="1:24" ht="24" customHeight="1">
      <c r="A50" s="326" t="s">
        <v>185</v>
      </c>
      <c r="B50" s="325"/>
      <c r="C50" s="324" t="s">
        <v>334</v>
      </c>
      <c r="D50" s="326" t="s">
        <v>333</v>
      </c>
      <c r="E50" s="322" t="s">
        <v>332</v>
      </c>
      <c r="F50" s="49" t="s">
        <v>331</v>
      </c>
      <c r="G50" s="68">
        <v>1.9950000000000001</v>
      </c>
      <c r="H50" s="320" t="s">
        <v>223</v>
      </c>
      <c r="I50" s="49" t="s">
        <v>330</v>
      </c>
      <c r="J50" s="69">
        <v>5</v>
      </c>
      <c r="K50" s="72">
        <v>15</v>
      </c>
      <c r="L50" s="321">
        <v>172.41466666666668</v>
      </c>
      <c r="M50" s="336">
        <v>11.2</v>
      </c>
      <c r="N50" s="73">
        <v>14.9</v>
      </c>
      <c r="O50" s="327" t="s">
        <v>329</v>
      </c>
      <c r="P50" s="320" t="s">
        <v>263</v>
      </c>
      <c r="Q50" s="320" t="s">
        <v>176</v>
      </c>
      <c r="R50" s="319" t="s">
        <v>58</v>
      </c>
      <c r="S50" s="50"/>
      <c r="T50" s="318"/>
      <c r="U50" s="317">
        <v>133</v>
      </c>
      <c r="V50" s="319">
        <v>100</v>
      </c>
      <c r="W50" s="315" t="s">
        <v>328</v>
      </c>
      <c r="X50" s="314" t="s">
        <v>220</v>
      </c>
    </row>
    <row r="51" spans="1:24" ht="24" customHeight="1">
      <c r="A51" s="326" t="s">
        <v>185</v>
      </c>
      <c r="B51" s="325"/>
      <c r="C51" s="324" t="s">
        <v>322</v>
      </c>
      <c r="D51" s="323" t="s">
        <v>327</v>
      </c>
      <c r="E51" s="322" t="s">
        <v>108</v>
      </c>
      <c r="F51" s="49" t="s">
        <v>197</v>
      </c>
      <c r="G51" s="68">
        <v>2.992</v>
      </c>
      <c r="H51" s="320" t="s">
        <v>196</v>
      </c>
      <c r="I51" s="49">
        <v>2200</v>
      </c>
      <c r="J51" s="69">
        <v>5</v>
      </c>
      <c r="K51" s="72">
        <v>14.7</v>
      </c>
      <c r="L51" s="321">
        <v>175.93333333333334</v>
      </c>
      <c r="M51" s="336">
        <v>9.6</v>
      </c>
      <c r="N51" s="73">
        <v>13.1</v>
      </c>
      <c r="O51" s="73">
        <v>18.5</v>
      </c>
      <c r="P51" s="320" t="s">
        <v>195</v>
      </c>
      <c r="Q51" s="320" t="s">
        <v>176</v>
      </c>
      <c r="R51" s="319" t="s">
        <v>175</v>
      </c>
      <c r="S51" s="50"/>
      <c r="T51" s="318" t="s">
        <v>194</v>
      </c>
      <c r="U51" s="317">
        <v>153</v>
      </c>
      <c r="V51" s="319">
        <v>112</v>
      </c>
      <c r="W51" s="315">
        <v>79</v>
      </c>
      <c r="X51" s="314" t="s">
        <v>222</v>
      </c>
    </row>
    <row r="52" spans="1:24" ht="24" customHeight="1">
      <c r="A52" s="326" t="s">
        <v>185</v>
      </c>
      <c r="B52" s="325"/>
      <c r="C52" s="324" t="s">
        <v>322</v>
      </c>
      <c r="D52" s="323" t="s">
        <v>327</v>
      </c>
      <c r="E52" s="322" t="s">
        <v>107</v>
      </c>
      <c r="F52" s="49" t="s">
        <v>197</v>
      </c>
      <c r="G52" s="68">
        <v>2.992</v>
      </c>
      <c r="H52" s="320" t="s">
        <v>196</v>
      </c>
      <c r="I52" s="49">
        <v>2210</v>
      </c>
      <c r="J52" s="69">
        <v>5</v>
      </c>
      <c r="K52" s="72">
        <v>14.7</v>
      </c>
      <c r="L52" s="321">
        <v>175.93333333333334</v>
      </c>
      <c r="M52" s="336">
        <v>9.6</v>
      </c>
      <c r="N52" s="73">
        <v>13.1</v>
      </c>
      <c r="O52" s="73">
        <v>18.399999999999999</v>
      </c>
      <c r="P52" s="320" t="s">
        <v>195</v>
      </c>
      <c r="Q52" s="320" t="s">
        <v>176</v>
      </c>
      <c r="R52" s="319" t="s">
        <v>175</v>
      </c>
      <c r="S52" s="50"/>
      <c r="T52" s="318" t="s">
        <v>194</v>
      </c>
      <c r="U52" s="317">
        <v>153</v>
      </c>
      <c r="V52" s="319">
        <v>112</v>
      </c>
      <c r="W52" s="315">
        <v>79</v>
      </c>
      <c r="X52" s="314" t="s">
        <v>222</v>
      </c>
    </row>
    <row r="53" spans="1:24" ht="24" customHeight="1">
      <c r="A53" s="326" t="s">
        <v>185</v>
      </c>
      <c r="B53" s="325"/>
      <c r="C53" s="324" t="s">
        <v>322</v>
      </c>
      <c r="D53" s="323" t="s">
        <v>327</v>
      </c>
      <c r="E53" s="322" t="s">
        <v>106</v>
      </c>
      <c r="F53" s="49" t="s">
        <v>197</v>
      </c>
      <c r="G53" s="68">
        <v>2.992</v>
      </c>
      <c r="H53" s="320" t="s">
        <v>196</v>
      </c>
      <c r="I53" s="49">
        <v>2230</v>
      </c>
      <c r="J53" s="69">
        <v>5</v>
      </c>
      <c r="K53" s="72">
        <v>14.7</v>
      </c>
      <c r="L53" s="321">
        <v>175.93333333333334</v>
      </c>
      <c r="M53" s="72">
        <v>9.6</v>
      </c>
      <c r="N53" s="73">
        <v>13.1</v>
      </c>
      <c r="O53" s="73">
        <v>18.100000000000001</v>
      </c>
      <c r="P53" s="320" t="s">
        <v>195</v>
      </c>
      <c r="Q53" s="320" t="s">
        <v>176</v>
      </c>
      <c r="R53" s="319" t="s">
        <v>175</v>
      </c>
      <c r="S53" s="50"/>
      <c r="T53" s="318" t="s">
        <v>194</v>
      </c>
      <c r="U53" s="317">
        <v>153</v>
      </c>
      <c r="V53" s="316">
        <v>112</v>
      </c>
      <c r="W53" s="315">
        <v>81</v>
      </c>
      <c r="X53" s="314" t="s">
        <v>259</v>
      </c>
    </row>
    <row r="54" spans="1:24" ht="24" customHeight="1">
      <c r="A54" s="326" t="s">
        <v>185</v>
      </c>
      <c r="B54" s="325"/>
      <c r="C54" s="324" t="s">
        <v>322</v>
      </c>
      <c r="D54" s="323" t="s">
        <v>327</v>
      </c>
      <c r="E54" s="322" t="s">
        <v>105</v>
      </c>
      <c r="F54" s="49" t="s">
        <v>197</v>
      </c>
      <c r="G54" s="68">
        <v>2.992</v>
      </c>
      <c r="H54" s="320" t="s">
        <v>196</v>
      </c>
      <c r="I54" s="49">
        <v>2270</v>
      </c>
      <c r="J54" s="69">
        <v>5</v>
      </c>
      <c r="K54" s="72">
        <v>14.7</v>
      </c>
      <c r="L54" s="321">
        <v>175.93333333333334</v>
      </c>
      <c r="M54" s="72">
        <v>9.6</v>
      </c>
      <c r="N54" s="73">
        <v>13.1</v>
      </c>
      <c r="O54" s="73">
        <v>17.600000000000001</v>
      </c>
      <c r="P54" s="320" t="s">
        <v>195</v>
      </c>
      <c r="Q54" s="320" t="s">
        <v>176</v>
      </c>
      <c r="R54" s="319" t="s">
        <v>175</v>
      </c>
      <c r="S54" s="50"/>
      <c r="T54" s="318" t="s">
        <v>194</v>
      </c>
      <c r="U54" s="317">
        <v>153</v>
      </c>
      <c r="V54" s="316">
        <v>112</v>
      </c>
      <c r="W54" s="315">
        <v>83</v>
      </c>
      <c r="X54" s="314" t="s">
        <v>259</v>
      </c>
    </row>
    <row r="55" spans="1:24" ht="24" customHeight="1">
      <c r="A55" s="326" t="s">
        <v>185</v>
      </c>
      <c r="B55" s="325"/>
      <c r="C55" s="324" t="s">
        <v>322</v>
      </c>
      <c r="D55" s="326" t="s">
        <v>321</v>
      </c>
      <c r="E55" s="322" t="s">
        <v>326</v>
      </c>
      <c r="F55" s="49" t="s">
        <v>313</v>
      </c>
      <c r="G55" s="68">
        <v>2.992</v>
      </c>
      <c r="H55" s="320" t="s">
        <v>180</v>
      </c>
      <c r="I55" s="49" t="s">
        <v>325</v>
      </c>
      <c r="J55" s="69">
        <v>5</v>
      </c>
      <c r="K55" s="72">
        <v>13.1</v>
      </c>
      <c r="L55" s="321">
        <v>197.42137404580151</v>
      </c>
      <c r="M55" s="336">
        <v>10.3</v>
      </c>
      <c r="N55" s="73">
        <v>14</v>
      </c>
      <c r="O55" s="327" t="s">
        <v>324</v>
      </c>
      <c r="P55" s="320" t="s">
        <v>263</v>
      </c>
      <c r="Q55" s="320" t="s">
        <v>176</v>
      </c>
      <c r="R55" s="319" t="s">
        <v>175</v>
      </c>
      <c r="S55" s="50"/>
      <c r="T55" s="318"/>
      <c r="U55" s="317">
        <v>127</v>
      </c>
      <c r="V55" s="319" t="s">
        <v>216</v>
      </c>
      <c r="W55" s="315" t="s">
        <v>323</v>
      </c>
      <c r="X55" s="314" t="s">
        <v>261</v>
      </c>
    </row>
    <row r="56" spans="1:24" ht="24" customHeight="1">
      <c r="A56" s="326" t="s">
        <v>185</v>
      </c>
      <c r="B56" s="325"/>
      <c r="C56" s="324" t="s">
        <v>322</v>
      </c>
      <c r="D56" s="326" t="s">
        <v>321</v>
      </c>
      <c r="E56" s="322" t="s">
        <v>320</v>
      </c>
      <c r="F56" s="49" t="s">
        <v>313</v>
      </c>
      <c r="G56" s="68">
        <v>2.992</v>
      </c>
      <c r="H56" s="320" t="s">
        <v>180</v>
      </c>
      <c r="I56" s="49" t="s">
        <v>319</v>
      </c>
      <c r="J56" s="69">
        <v>5</v>
      </c>
      <c r="K56" s="72">
        <v>13.1</v>
      </c>
      <c r="L56" s="321">
        <v>197.42137404580151</v>
      </c>
      <c r="M56" s="336">
        <v>10.3</v>
      </c>
      <c r="N56" s="73">
        <v>14</v>
      </c>
      <c r="O56" s="327" t="s">
        <v>318</v>
      </c>
      <c r="P56" s="320" t="s">
        <v>263</v>
      </c>
      <c r="Q56" s="320" t="s">
        <v>176</v>
      </c>
      <c r="R56" s="319" t="s">
        <v>175</v>
      </c>
      <c r="S56" s="50"/>
      <c r="T56" s="318"/>
      <c r="U56" s="317">
        <v>127</v>
      </c>
      <c r="V56" s="319" t="s">
        <v>216</v>
      </c>
      <c r="W56" s="315" t="s">
        <v>317</v>
      </c>
      <c r="X56" s="314" t="s">
        <v>220</v>
      </c>
    </row>
    <row r="57" spans="1:24" ht="24" customHeight="1">
      <c r="A57" s="326" t="s">
        <v>185</v>
      </c>
      <c r="B57" s="325"/>
      <c r="C57" s="324" t="s">
        <v>316</v>
      </c>
      <c r="D57" s="326" t="s">
        <v>315</v>
      </c>
      <c r="E57" s="337" t="s">
        <v>280</v>
      </c>
      <c r="F57" s="49" t="s">
        <v>313</v>
      </c>
      <c r="G57" s="68">
        <v>2.992</v>
      </c>
      <c r="H57" s="320" t="s">
        <v>180</v>
      </c>
      <c r="I57" s="49">
        <v>2100</v>
      </c>
      <c r="J57" s="69">
        <v>5</v>
      </c>
      <c r="K57" s="72">
        <v>13.1</v>
      </c>
      <c r="L57" s="321">
        <v>197.42137404580151</v>
      </c>
      <c r="M57" s="336">
        <v>10.3</v>
      </c>
      <c r="N57" s="73">
        <v>14</v>
      </c>
      <c r="O57" s="73">
        <v>19.8</v>
      </c>
      <c r="P57" s="320" t="s">
        <v>263</v>
      </c>
      <c r="Q57" s="320" t="s">
        <v>176</v>
      </c>
      <c r="R57" s="319" t="s">
        <v>175</v>
      </c>
      <c r="S57" s="50"/>
      <c r="T57" s="318"/>
      <c r="U57" s="317">
        <v>127</v>
      </c>
      <c r="V57" s="319" t="s">
        <v>216</v>
      </c>
      <c r="W57" s="319">
        <v>66</v>
      </c>
      <c r="X57" s="314" t="s">
        <v>220</v>
      </c>
    </row>
    <row r="58" spans="1:24" ht="24" customHeight="1">
      <c r="A58" s="326" t="s">
        <v>185</v>
      </c>
      <c r="B58" s="325"/>
      <c r="C58" s="324" t="s">
        <v>316</v>
      </c>
      <c r="D58" s="326" t="s">
        <v>315</v>
      </c>
      <c r="E58" s="322" t="s">
        <v>314</v>
      </c>
      <c r="F58" s="49" t="s">
        <v>313</v>
      </c>
      <c r="G58" s="68">
        <v>2.992</v>
      </c>
      <c r="H58" s="320" t="s">
        <v>180</v>
      </c>
      <c r="I58" s="49" t="s">
        <v>312</v>
      </c>
      <c r="J58" s="69">
        <v>5</v>
      </c>
      <c r="K58" s="72">
        <v>13.1</v>
      </c>
      <c r="L58" s="321">
        <v>197.42137404580151</v>
      </c>
      <c r="M58" s="72">
        <v>9.6</v>
      </c>
      <c r="N58" s="73">
        <v>13.1</v>
      </c>
      <c r="O58" s="327" t="s">
        <v>311</v>
      </c>
      <c r="P58" s="320" t="s">
        <v>263</v>
      </c>
      <c r="Q58" s="320" t="s">
        <v>176</v>
      </c>
      <c r="R58" s="319" t="s">
        <v>175</v>
      </c>
      <c r="S58" s="50"/>
      <c r="T58" s="318"/>
      <c r="U58" s="317">
        <v>136</v>
      </c>
      <c r="V58" s="316">
        <v>100</v>
      </c>
      <c r="W58" s="315" t="s">
        <v>281</v>
      </c>
      <c r="X58" s="314" t="s">
        <v>220</v>
      </c>
    </row>
    <row r="59" spans="1:24" ht="24" customHeight="1">
      <c r="A59" s="326" t="s">
        <v>185</v>
      </c>
      <c r="B59" s="325"/>
      <c r="C59" s="324" t="s">
        <v>310</v>
      </c>
      <c r="D59" s="326" t="s">
        <v>308</v>
      </c>
      <c r="E59" s="49">
        <v>1001</v>
      </c>
      <c r="F59" s="49" t="s">
        <v>181</v>
      </c>
      <c r="G59" s="68">
        <v>2.992</v>
      </c>
      <c r="H59" s="320" t="s">
        <v>180</v>
      </c>
      <c r="I59" s="49">
        <v>2010</v>
      </c>
      <c r="J59" s="69">
        <v>4</v>
      </c>
      <c r="K59" s="72">
        <v>12</v>
      </c>
      <c r="L59" s="321">
        <v>215.51833333333332</v>
      </c>
      <c r="M59" s="72">
        <v>10.3</v>
      </c>
      <c r="N59" s="73">
        <v>14</v>
      </c>
      <c r="O59" s="73">
        <v>20.9</v>
      </c>
      <c r="P59" s="320" t="s">
        <v>263</v>
      </c>
      <c r="Q59" s="320" t="s">
        <v>176</v>
      </c>
      <c r="R59" s="319" t="s">
        <v>175</v>
      </c>
      <c r="S59" s="50"/>
      <c r="T59" s="318"/>
      <c r="U59" s="317">
        <v>116</v>
      </c>
      <c r="V59" s="316" t="s">
        <v>216</v>
      </c>
      <c r="W59" s="319">
        <v>57</v>
      </c>
      <c r="X59" s="314" t="s">
        <v>290</v>
      </c>
    </row>
    <row r="60" spans="1:24" ht="24" customHeight="1">
      <c r="A60" s="326" t="s">
        <v>185</v>
      </c>
      <c r="B60" s="325"/>
      <c r="C60" s="324" t="s">
        <v>309</v>
      </c>
      <c r="D60" s="326" t="s">
        <v>308</v>
      </c>
      <c r="E60" s="322" t="s">
        <v>280</v>
      </c>
      <c r="F60" s="49" t="s">
        <v>181</v>
      </c>
      <c r="G60" s="68">
        <v>2.992</v>
      </c>
      <c r="H60" s="320" t="s">
        <v>180</v>
      </c>
      <c r="I60" s="49">
        <v>1880</v>
      </c>
      <c r="J60" s="69">
        <v>4</v>
      </c>
      <c r="K60" s="72">
        <v>12.5</v>
      </c>
      <c r="L60" s="321">
        <v>206.89760000000001</v>
      </c>
      <c r="M60" s="72">
        <v>11.2</v>
      </c>
      <c r="N60" s="73">
        <v>14.9</v>
      </c>
      <c r="O60" s="73">
        <v>22.4</v>
      </c>
      <c r="P60" s="320" t="s">
        <v>263</v>
      </c>
      <c r="Q60" s="320" t="s">
        <v>176</v>
      </c>
      <c r="R60" s="319" t="s">
        <v>175</v>
      </c>
      <c r="S60" s="50"/>
      <c r="T60" s="318"/>
      <c r="U60" s="317">
        <v>111</v>
      </c>
      <c r="V60" s="316" t="s">
        <v>216</v>
      </c>
      <c r="W60" s="319">
        <v>55</v>
      </c>
      <c r="X60" s="314" t="s">
        <v>290</v>
      </c>
    </row>
    <row r="61" spans="1:24" ht="24" customHeight="1">
      <c r="A61" s="326" t="s">
        <v>185</v>
      </c>
      <c r="B61" s="325"/>
      <c r="C61" s="324" t="s">
        <v>307</v>
      </c>
      <c r="D61" s="326" t="s">
        <v>306</v>
      </c>
      <c r="E61" s="322" t="s">
        <v>280</v>
      </c>
      <c r="F61" s="49" t="s">
        <v>181</v>
      </c>
      <c r="G61" s="68">
        <v>2.992</v>
      </c>
      <c r="H61" s="320" t="s">
        <v>180</v>
      </c>
      <c r="I61" s="49">
        <v>1980</v>
      </c>
      <c r="J61" s="69">
        <v>5</v>
      </c>
      <c r="K61" s="72">
        <v>12</v>
      </c>
      <c r="L61" s="321">
        <v>215.51833333333332</v>
      </c>
      <c r="M61" s="72">
        <v>11.2</v>
      </c>
      <c r="N61" s="73">
        <v>14.9</v>
      </c>
      <c r="O61" s="73">
        <v>21.2</v>
      </c>
      <c r="P61" s="320" t="s">
        <v>263</v>
      </c>
      <c r="Q61" s="320" t="s">
        <v>176</v>
      </c>
      <c r="R61" s="319" t="s">
        <v>175</v>
      </c>
      <c r="S61" s="50"/>
      <c r="T61" s="318"/>
      <c r="U61" s="317">
        <v>107</v>
      </c>
      <c r="V61" s="316" t="s">
        <v>216</v>
      </c>
      <c r="W61" s="319">
        <v>56</v>
      </c>
      <c r="X61" s="314" t="s">
        <v>290</v>
      </c>
    </row>
    <row r="62" spans="1:24" ht="24" customHeight="1">
      <c r="A62" s="326" t="s">
        <v>185</v>
      </c>
      <c r="B62" s="325"/>
      <c r="C62" s="324" t="s">
        <v>307</v>
      </c>
      <c r="D62" s="326" t="s">
        <v>306</v>
      </c>
      <c r="E62" s="322" t="s">
        <v>305</v>
      </c>
      <c r="F62" s="49" t="s">
        <v>181</v>
      </c>
      <c r="G62" s="68">
        <v>2.992</v>
      </c>
      <c r="H62" s="320" t="s">
        <v>180</v>
      </c>
      <c r="I62" s="49" t="s">
        <v>304</v>
      </c>
      <c r="J62" s="69">
        <v>5</v>
      </c>
      <c r="K62" s="72">
        <v>12</v>
      </c>
      <c r="L62" s="321">
        <v>215.51833333333332</v>
      </c>
      <c r="M62" s="72">
        <v>10.3</v>
      </c>
      <c r="N62" s="73">
        <v>14</v>
      </c>
      <c r="O62" s="327" t="s">
        <v>303</v>
      </c>
      <c r="P62" s="320" t="s">
        <v>263</v>
      </c>
      <c r="Q62" s="320" t="s">
        <v>176</v>
      </c>
      <c r="R62" s="319" t="s">
        <v>175</v>
      </c>
      <c r="S62" s="50"/>
      <c r="T62" s="318"/>
      <c r="U62" s="317">
        <v>116</v>
      </c>
      <c r="V62" s="316" t="s">
        <v>216</v>
      </c>
      <c r="W62" s="315" t="s">
        <v>302</v>
      </c>
      <c r="X62" s="314" t="s">
        <v>290</v>
      </c>
    </row>
    <row r="63" spans="1:24" ht="24" customHeight="1">
      <c r="A63" s="326" t="s">
        <v>185</v>
      </c>
      <c r="B63" s="330"/>
      <c r="C63" s="329" t="s">
        <v>301</v>
      </c>
      <c r="D63" s="326" t="s">
        <v>300</v>
      </c>
      <c r="E63" s="322"/>
      <c r="F63" s="49" t="s">
        <v>291</v>
      </c>
      <c r="G63" s="68">
        <v>1.9950000000000001</v>
      </c>
      <c r="H63" s="320" t="s">
        <v>180</v>
      </c>
      <c r="I63" s="49" t="s">
        <v>299</v>
      </c>
      <c r="J63" s="69">
        <v>5</v>
      </c>
      <c r="K63" s="72">
        <v>15.3</v>
      </c>
      <c r="L63" s="321">
        <v>169.03398692810458</v>
      </c>
      <c r="M63" s="72">
        <v>13.4</v>
      </c>
      <c r="N63" s="73">
        <v>16.899999999999999</v>
      </c>
      <c r="O63" s="327" t="s">
        <v>298</v>
      </c>
      <c r="P63" s="320" t="s">
        <v>263</v>
      </c>
      <c r="Q63" s="320" t="s">
        <v>176</v>
      </c>
      <c r="R63" s="319" t="s">
        <v>175</v>
      </c>
      <c r="S63" s="50"/>
      <c r="T63" s="318"/>
      <c r="U63" s="317">
        <v>114</v>
      </c>
      <c r="V63" s="316" t="s">
        <v>216</v>
      </c>
      <c r="W63" s="315" t="s">
        <v>262</v>
      </c>
      <c r="X63" s="314" t="s">
        <v>261</v>
      </c>
    </row>
    <row r="64" spans="1:24" ht="24" customHeight="1">
      <c r="A64" s="326" t="s">
        <v>200</v>
      </c>
      <c r="B64" s="325"/>
      <c r="C64" s="324" t="s">
        <v>297</v>
      </c>
      <c r="D64" s="323" t="s">
        <v>296</v>
      </c>
      <c r="E64" s="322" t="s">
        <v>108</v>
      </c>
      <c r="F64" s="49" t="s">
        <v>295</v>
      </c>
      <c r="G64" s="68">
        <v>1.9950000000000001</v>
      </c>
      <c r="H64" s="320" t="s">
        <v>294</v>
      </c>
      <c r="I64" s="49">
        <v>1740</v>
      </c>
      <c r="J64" s="69">
        <v>5</v>
      </c>
      <c r="K64" s="72">
        <v>19.5</v>
      </c>
      <c r="L64" s="321">
        <v>132.62666666666667</v>
      </c>
      <c r="M64" s="72">
        <v>13.4</v>
      </c>
      <c r="N64" s="73">
        <v>17</v>
      </c>
      <c r="O64" s="73">
        <v>23.9</v>
      </c>
      <c r="P64" s="320" t="s">
        <v>263</v>
      </c>
      <c r="Q64" s="320" t="s">
        <v>176</v>
      </c>
      <c r="R64" s="319" t="s">
        <v>175</v>
      </c>
      <c r="S64" s="50"/>
      <c r="T64" s="318" t="s">
        <v>194</v>
      </c>
      <c r="U64" s="317">
        <v>145</v>
      </c>
      <c r="V64" s="316">
        <v>114</v>
      </c>
      <c r="W64" s="315">
        <v>81</v>
      </c>
      <c r="X64" s="314" t="s">
        <v>259</v>
      </c>
    </row>
    <row r="65" spans="1:24" ht="24" customHeight="1">
      <c r="A65" s="326" t="s">
        <v>200</v>
      </c>
      <c r="B65" s="325"/>
      <c r="C65" s="324" t="s">
        <v>297</v>
      </c>
      <c r="D65" s="323" t="s">
        <v>296</v>
      </c>
      <c r="E65" s="322" t="s">
        <v>107</v>
      </c>
      <c r="F65" s="49" t="s">
        <v>295</v>
      </c>
      <c r="G65" s="68">
        <v>1.9950000000000001</v>
      </c>
      <c r="H65" s="320" t="s">
        <v>294</v>
      </c>
      <c r="I65" s="49">
        <v>1770</v>
      </c>
      <c r="J65" s="69">
        <v>5</v>
      </c>
      <c r="K65" s="72">
        <v>19.5</v>
      </c>
      <c r="L65" s="321">
        <v>132.62666666666667</v>
      </c>
      <c r="M65" s="72">
        <v>12.2</v>
      </c>
      <c r="N65" s="73">
        <v>15.9</v>
      </c>
      <c r="O65" s="73">
        <v>23.5</v>
      </c>
      <c r="P65" s="320" t="s">
        <v>263</v>
      </c>
      <c r="Q65" s="320" t="s">
        <v>176</v>
      </c>
      <c r="R65" s="319" t="s">
        <v>175</v>
      </c>
      <c r="S65" s="50"/>
      <c r="T65" s="318" t="s">
        <v>194</v>
      </c>
      <c r="U65" s="317">
        <v>159</v>
      </c>
      <c r="V65" s="316">
        <v>122</v>
      </c>
      <c r="W65" s="315">
        <v>82</v>
      </c>
      <c r="X65" s="314" t="s">
        <v>259</v>
      </c>
    </row>
    <row r="66" spans="1:24" ht="24" customHeight="1">
      <c r="A66" s="326" t="s">
        <v>200</v>
      </c>
      <c r="B66" s="325"/>
      <c r="C66" s="324" t="s">
        <v>297</v>
      </c>
      <c r="D66" s="323" t="s">
        <v>296</v>
      </c>
      <c r="E66" s="322" t="s">
        <v>106</v>
      </c>
      <c r="F66" s="49" t="s">
        <v>295</v>
      </c>
      <c r="G66" s="68">
        <v>1.9950000000000001</v>
      </c>
      <c r="H66" s="320" t="s">
        <v>294</v>
      </c>
      <c r="I66" s="49">
        <v>1740</v>
      </c>
      <c r="J66" s="69">
        <v>5</v>
      </c>
      <c r="K66" s="72">
        <v>19.5</v>
      </c>
      <c r="L66" s="321">
        <v>132.62666666666667</v>
      </c>
      <c r="M66" s="72">
        <v>13.4</v>
      </c>
      <c r="N66" s="73">
        <v>17</v>
      </c>
      <c r="O66" s="73">
        <v>23.9</v>
      </c>
      <c r="P66" s="320" t="s">
        <v>263</v>
      </c>
      <c r="Q66" s="320" t="s">
        <v>176</v>
      </c>
      <c r="R66" s="319" t="s">
        <v>175</v>
      </c>
      <c r="S66" s="50"/>
      <c r="T66" s="318" t="s">
        <v>194</v>
      </c>
      <c r="U66" s="317">
        <v>145</v>
      </c>
      <c r="V66" s="316">
        <v>114</v>
      </c>
      <c r="W66" s="315">
        <v>81</v>
      </c>
      <c r="X66" s="314" t="s">
        <v>259</v>
      </c>
    </row>
    <row r="67" spans="1:24" ht="24" customHeight="1">
      <c r="A67" s="326" t="s">
        <v>200</v>
      </c>
      <c r="B67" s="325"/>
      <c r="C67" s="324" t="s">
        <v>297</v>
      </c>
      <c r="D67" s="323" t="s">
        <v>296</v>
      </c>
      <c r="E67" s="322" t="s">
        <v>105</v>
      </c>
      <c r="F67" s="49" t="s">
        <v>295</v>
      </c>
      <c r="G67" s="68">
        <v>1.9950000000000001</v>
      </c>
      <c r="H67" s="320" t="s">
        <v>294</v>
      </c>
      <c r="I67" s="49">
        <v>1770</v>
      </c>
      <c r="J67" s="69">
        <v>5</v>
      </c>
      <c r="K67" s="72">
        <v>19.5</v>
      </c>
      <c r="L67" s="321">
        <v>132.62666666666667</v>
      </c>
      <c r="M67" s="72">
        <v>12.2</v>
      </c>
      <c r="N67" s="73">
        <v>15.9</v>
      </c>
      <c r="O67" s="73">
        <v>23.5</v>
      </c>
      <c r="P67" s="320" t="s">
        <v>263</v>
      </c>
      <c r="Q67" s="320" t="s">
        <v>176</v>
      </c>
      <c r="R67" s="319" t="s">
        <v>175</v>
      </c>
      <c r="S67" s="50"/>
      <c r="T67" s="318" t="s">
        <v>194</v>
      </c>
      <c r="U67" s="317">
        <v>159</v>
      </c>
      <c r="V67" s="316">
        <v>122</v>
      </c>
      <c r="W67" s="315">
        <v>82</v>
      </c>
      <c r="X67" s="314" t="s">
        <v>259</v>
      </c>
    </row>
    <row r="68" spans="1:24" ht="24" customHeight="1">
      <c r="A68" s="326" t="s">
        <v>200</v>
      </c>
      <c r="B68" s="325"/>
      <c r="C68" s="324" t="s">
        <v>297</v>
      </c>
      <c r="D68" s="323" t="s">
        <v>296</v>
      </c>
      <c r="E68" s="322" t="s">
        <v>208</v>
      </c>
      <c r="F68" s="49" t="s">
        <v>295</v>
      </c>
      <c r="G68" s="68">
        <v>1.9950000000000001</v>
      </c>
      <c r="H68" s="320" t="s">
        <v>294</v>
      </c>
      <c r="I68" s="49">
        <v>1740</v>
      </c>
      <c r="J68" s="69">
        <v>5</v>
      </c>
      <c r="K68" s="72">
        <v>19.5</v>
      </c>
      <c r="L68" s="321">
        <v>132.62666666666667</v>
      </c>
      <c r="M68" s="72">
        <v>13.4</v>
      </c>
      <c r="N68" s="73">
        <v>17</v>
      </c>
      <c r="O68" s="73">
        <v>23.9</v>
      </c>
      <c r="P68" s="320" t="s">
        <v>263</v>
      </c>
      <c r="Q68" s="320" t="s">
        <v>176</v>
      </c>
      <c r="R68" s="319" t="s">
        <v>175</v>
      </c>
      <c r="S68" s="50"/>
      <c r="T68" s="318" t="s">
        <v>194</v>
      </c>
      <c r="U68" s="317">
        <v>145</v>
      </c>
      <c r="V68" s="316">
        <v>114</v>
      </c>
      <c r="W68" s="315">
        <v>81</v>
      </c>
      <c r="X68" s="314" t="s">
        <v>259</v>
      </c>
    </row>
    <row r="69" spans="1:24" ht="24" customHeight="1">
      <c r="A69" s="326" t="s">
        <v>200</v>
      </c>
      <c r="B69" s="325"/>
      <c r="C69" s="324" t="s">
        <v>297</v>
      </c>
      <c r="D69" s="323" t="s">
        <v>296</v>
      </c>
      <c r="E69" s="322" t="s">
        <v>207</v>
      </c>
      <c r="F69" s="49" t="s">
        <v>295</v>
      </c>
      <c r="G69" s="68">
        <v>1.9950000000000001</v>
      </c>
      <c r="H69" s="320" t="s">
        <v>294</v>
      </c>
      <c r="I69" s="49">
        <v>1770</v>
      </c>
      <c r="J69" s="69">
        <v>5</v>
      </c>
      <c r="K69" s="72">
        <v>19.5</v>
      </c>
      <c r="L69" s="321">
        <v>132.62666666666667</v>
      </c>
      <c r="M69" s="72">
        <v>12.2</v>
      </c>
      <c r="N69" s="73">
        <v>15.9</v>
      </c>
      <c r="O69" s="73">
        <v>23.5</v>
      </c>
      <c r="P69" s="320" t="s">
        <v>263</v>
      </c>
      <c r="Q69" s="320" t="s">
        <v>176</v>
      </c>
      <c r="R69" s="319" t="s">
        <v>175</v>
      </c>
      <c r="S69" s="50"/>
      <c r="T69" s="318" t="s">
        <v>194</v>
      </c>
      <c r="U69" s="317">
        <v>159</v>
      </c>
      <c r="V69" s="316">
        <v>122</v>
      </c>
      <c r="W69" s="315">
        <v>82</v>
      </c>
      <c r="X69" s="314" t="s">
        <v>259</v>
      </c>
    </row>
    <row r="70" spans="1:24" ht="24" customHeight="1">
      <c r="A70" s="326" t="s">
        <v>200</v>
      </c>
      <c r="B70" s="325"/>
      <c r="C70" s="324" t="s">
        <v>297</v>
      </c>
      <c r="D70" s="323" t="s">
        <v>296</v>
      </c>
      <c r="E70" s="322" t="s">
        <v>230</v>
      </c>
      <c r="F70" s="49" t="s">
        <v>295</v>
      </c>
      <c r="G70" s="68">
        <v>1.9950000000000001</v>
      </c>
      <c r="H70" s="320" t="s">
        <v>294</v>
      </c>
      <c r="I70" s="49">
        <v>1740</v>
      </c>
      <c r="J70" s="69">
        <v>5</v>
      </c>
      <c r="K70" s="72">
        <v>19.5</v>
      </c>
      <c r="L70" s="321">
        <v>132.62666666666667</v>
      </c>
      <c r="M70" s="72">
        <v>13.4</v>
      </c>
      <c r="N70" s="73">
        <v>17</v>
      </c>
      <c r="O70" s="73">
        <v>23.9</v>
      </c>
      <c r="P70" s="320" t="s">
        <v>263</v>
      </c>
      <c r="Q70" s="320" t="s">
        <v>176</v>
      </c>
      <c r="R70" s="319" t="s">
        <v>175</v>
      </c>
      <c r="S70" s="50"/>
      <c r="T70" s="318" t="s">
        <v>194</v>
      </c>
      <c r="U70" s="317">
        <v>145</v>
      </c>
      <c r="V70" s="316">
        <v>114</v>
      </c>
      <c r="W70" s="315">
        <v>81</v>
      </c>
      <c r="X70" s="314" t="s">
        <v>259</v>
      </c>
    </row>
    <row r="71" spans="1:24" ht="24" customHeight="1">
      <c r="A71" s="326" t="s">
        <v>200</v>
      </c>
      <c r="B71" s="325"/>
      <c r="C71" s="324" t="s">
        <v>297</v>
      </c>
      <c r="D71" s="323" t="s">
        <v>296</v>
      </c>
      <c r="E71" s="322" t="s">
        <v>229</v>
      </c>
      <c r="F71" s="49" t="s">
        <v>295</v>
      </c>
      <c r="G71" s="68">
        <v>1.9950000000000001</v>
      </c>
      <c r="H71" s="320" t="s">
        <v>294</v>
      </c>
      <c r="I71" s="49">
        <v>1770</v>
      </c>
      <c r="J71" s="69">
        <v>5</v>
      </c>
      <c r="K71" s="72">
        <v>19.5</v>
      </c>
      <c r="L71" s="321">
        <v>132.62666666666667</v>
      </c>
      <c r="M71" s="72">
        <v>12.2</v>
      </c>
      <c r="N71" s="73">
        <v>15.9</v>
      </c>
      <c r="O71" s="73">
        <v>23.5</v>
      </c>
      <c r="P71" s="320" t="s">
        <v>263</v>
      </c>
      <c r="Q71" s="320" t="s">
        <v>176</v>
      </c>
      <c r="R71" s="319" t="s">
        <v>175</v>
      </c>
      <c r="S71" s="50"/>
      <c r="T71" s="318" t="s">
        <v>194</v>
      </c>
      <c r="U71" s="317">
        <v>159</v>
      </c>
      <c r="V71" s="316">
        <v>122</v>
      </c>
      <c r="W71" s="315">
        <v>82</v>
      </c>
      <c r="X71" s="314" t="s">
        <v>259</v>
      </c>
    </row>
    <row r="72" spans="1:24" ht="24" customHeight="1">
      <c r="A72" s="326" t="s">
        <v>185</v>
      </c>
      <c r="B72" s="330"/>
      <c r="C72" s="329" t="s">
        <v>293</v>
      </c>
      <c r="D72" s="326" t="s">
        <v>292</v>
      </c>
      <c r="E72" s="322"/>
      <c r="F72" s="49" t="s">
        <v>291</v>
      </c>
      <c r="G72" s="68">
        <v>1.9950000000000001</v>
      </c>
      <c r="H72" s="320" t="s">
        <v>180</v>
      </c>
      <c r="I72" s="49">
        <v>1680</v>
      </c>
      <c r="J72" s="69">
        <v>5</v>
      </c>
      <c r="K72" s="72">
        <v>14.5</v>
      </c>
      <c r="L72" s="321">
        <v>178.35999999999999</v>
      </c>
      <c r="M72" s="72">
        <v>13.4</v>
      </c>
      <c r="N72" s="73">
        <v>16.899999999999999</v>
      </c>
      <c r="O72" s="73">
        <v>24.5</v>
      </c>
      <c r="P72" s="320" t="s">
        <v>263</v>
      </c>
      <c r="Q72" s="320" t="s">
        <v>176</v>
      </c>
      <c r="R72" s="319" t="s">
        <v>175</v>
      </c>
      <c r="S72" s="50"/>
      <c r="T72" s="318"/>
      <c r="U72" s="317">
        <v>108</v>
      </c>
      <c r="V72" s="316" t="s">
        <v>216</v>
      </c>
      <c r="W72" s="319">
        <v>59</v>
      </c>
      <c r="X72" s="314" t="s">
        <v>290</v>
      </c>
    </row>
    <row r="73" spans="1:24" ht="24" customHeight="1">
      <c r="A73" s="326" t="s">
        <v>200</v>
      </c>
      <c r="B73" s="325"/>
      <c r="C73" s="324" t="s">
        <v>289</v>
      </c>
      <c r="D73" s="323" t="s">
        <v>288</v>
      </c>
      <c r="E73" s="322" t="s">
        <v>206</v>
      </c>
      <c r="F73" s="49" t="s">
        <v>181</v>
      </c>
      <c r="G73" s="68">
        <v>2.992</v>
      </c>
      <c r="H73" s="320" t="s">
        <v>223</v>
      </c>
      <c r="I73" s="49">
        <v>2050</v>
      </c>
      <c r="J73" s="69">
        <v>5</v>
      </c>
      <c r="K73" s="72">
        <v>13.8</v>
      </c>
      <c r="L73" s="321">
        <v>187.4072463768116</v>
      </c>
      <c r="M73" s="72">
        <v>10.3</v>
      </c>
      <c r="N73" s="73">
        <v>14</v>
      </c>
      <c r="O73" s="73">
        <v>20.399999999999999</v>
      </c>
      <c r="P73" s="320" t="s">
        <v>263</v>
      </c>
      <c r="Q73" s="320" t="s">
        <v>176</v>
      </c>
      <c r="R73" s="319" t="s">
        <v>175</v>
      </c>
      <c r="S73" s="50"/>
      <c r="T73" s="318" t="s">
        <v>194</v>
      </c>
      <c r="U73" s="317">
        <v>133</v>
      </c>
      <c r="V73" s="316" t="s">
        <v>216</v>
      </c>
      <c r="W73" s="315">
        <v>67</v>
      </c>
      <c r="X73" s="314" t="s">
        <v>270</v>
      </c>
    </row>
    <row r="74" spans="1:24" ht="24" customHeight="1">
      <c r="A74" s="326" t="s">
        <v>200</v>
      </c>
      <c r="B74" s="325"/>
      <c r="C74" s="324" t="s">
        <v>289</v>
      </c>
      <c r="D74" s="323" t="s">
        <v>288</v>
      </c>
      <c r="E74" s="322" t="s">
        <v>205</v>
      </c>
      <c r="F74" s="49" t="s">
        <v>181</v>
      </c>
      <c r="G74" s="68">
        <v>2.992</v>
      </c>
      <c r="H74" s="320" t="s">
        <v>223</v>
      </c>
      <c r="I74" s="49">
        <v>2080</v>
      </c>
      <c r="J74" s="69">
        <v>5</v>
      </c>
      <c r="K74" s="72">
        <v>13.8</v>
      </c>
      <c r="L74" s="321">
        <v>187.4072463768116</v>
      </c>
      <c r="M74" s="72">
        <v>10.3</v>
      </c>
      <c r="N74" s="73">
        <v>14</v>
      </c>
      <c r="O74" s="73">
        <v>20</v>
      </c>
      <c r="P74" s="320" t="s">
        <v>263</v>
      </c>
      <c r="Q74" s="320" t="s">
        <v>176</v>
      </c>
      <c r="R74" s="319" t="s">
        <v>175</v>
      </c>
      <c r="S74" s="50"/>
      <c r="T74" s="318" t="s">
        <v>194</v>
      </c>
      <c r="U74" s="317">
        <v>133</v>
      </c>
      <c r="V74" s="316" t="s">
        <v>216</v>
      </c>
      <c r="W74" s="315">
        <v>69</v>
      </c>
      <c r="X74" s="314" t="s">
        <v>270</v>
      </c>
    </row>
    <row r="75" spans="1:24" ht="24" customHeight="1">
      <c r="A75" s="326" t="s">
        <v>185</v>
      </c>
      <c r="B75" s="330"/>
      <c r="C75" s="324" t="s">
        <v>286</v>
      </c>
      <c r="D75" s="326" t="s">
        <v>285</v>
      </c>
      <c r="E75" s="75" t="s">
        <v>267</v>
      </c>
      <c r="F75" s="49" t="s">
        <v>181</v>
      </c>
      <c r="G75" s="68">
        <v>2.992</v>
      </c>
      <c r="H75" s="320" t="s">
        <v>180</v>
      </c>
      <c r="I75" s="49" t="s">
        <v>283</v>
      </c>
      <c r="J75" s="69">
        <v>5</v>
      </c>
      <c r="K75" s="72">
        <v>13.6</v>
      </c>
      <c r="L75" s="321">
        <v>190.16323529411767</v>
      </c>
      <c r="M75" s="72">
        <v>10.3</v>
      </c>
      <c r="N75" s="73">
        <v>14</v>
      </c>
      <c r="O75" s="73" t="s">
        <v>282</v>
      </c>
      <c r="P75" s="320" t="s">
        <v>177</v>
      </c>
      <c r="Q75" s="320" t="s">
        <v>176</v>
      </c>
      <c r="R75" s="319" t="s">
        <v>175</v>
      </c>
      <c r="S75" s="50"/>
      <c r="T75" s="318"/>
      <c r="U75" s="317">
        <v>132</v>
      </c>
      <c r="V75" s="316" t="s">
        <v>216</v>
      </c>
      <c r="W75" s="315" t="s">
        <v>287</v>
      </c>
      <c r="X75" s="314" t="s">
        <v>220</v>
      </c>
    </row>
    <row r="76" spans="1:24" ht="24" customHeight="1">
      <c r="A76" s="326" t="s">
        <v>185</v>
      </c>
      <c r="B76" s="330"/>
      <c r="C76" s="324" t="s">
        <v>286</v>
      </c>
      <c r="D76" s="326" t="s">
        <v>285</v>
      </c>
      <c r="E76" s="75" t="s">
        <v>284</v>
      </c>
      <c r="F76" s="49" t="s">
        <v>181</v>
      </c>
      <c r="G76" s="68">
        <v>2.992</v>
      </c>
      <c r="H76" s="320" t="s">
        <v>180</v>
      </c>
      <c r="I76" s="49" t="s">
        <v>283</v>
      </c>
      <c r="J76" s="69">
        <v>5</v>
      </c>
      <c r="K76" s="72">
        <v>13.8</v>
      </c>
      <c r="L76" s="321">
        <v>187.4072463768116</v>
      </c>
      <c r="M76" s="72">
        <v>10.3</v>
      </c>
      <c r="N76" s="73">
        <v>14</v>
      </c>
      <c r="O76" s="73" t="s">
        <v>282</v>
      </c>
      <c r="P76" s="320" t="s">
        <v>177</v>
      </c>
      <c r="Q76" s="320" t="s">
        <v>176</v>
      </c>
      <c r="R76" s="319" t="s">
        <v>175</v>
      </c>
      <c r="S76" s="50"/>
      <c r="T76" s="318"/>
      <c r="U76" s="317">
        <v>133</v>
      </c>
      <c r="V76" s="316" t="s">
        <v>216</v>
      </c>
      <c r="W76" s="315" t="s">
        <v>281</v>
      </c>
      <c r="X76" s="314" t="s">
        <v>220</v>
      </c>
    </row>
    <row r="77" spans="1:24" ht="24" customHeight="1">
      <c r="A77" s="326" t="s">
        <v>185</v>
      </c>
      <c r="B77" s="330"/>
      <c r="C77" s="334" t="s">
        <v>277</v>
      </c>
      <c r="D77" s="333" t="s">
        <v>278</v>
      </c>
      <c r="E77" s="335" t="s">
        <v>280</v>
      </c>
      <c r="F77" s="319" t="s">
        <v>266</v>
      </c>
      <c r="G77" s="319">
        <v>1.9950000000000001</v>
      </c>
      <c r="H77" s="320" t="s">
        <v>223</v>
      </c>
      <c r="I77" s="319">
        <v>1870</v>
      </c>
      <c r="J77" s="316">
        <v>5</v>
      </c>
      <c r="K77" s="332">
        <v>14</v>
      </c>
      <c r="L77" s="321">
        <v>184.73</v>
      </c>
      <c r="M77" s="332">
        <v>12.2</v>
      </c>
      <c r="N77" s="73">
        <v>15.8</v>
      </c>
      <c r="O77" s="73">
        <v>22.5</v>
      </c>
      <c r="P77" s="320" t="s">
        <v>263</v>
      </c>
      <c r="Q77" s="320" t="s">
        <v>176</v>
      </c>
      <c r="R77" s="319" t="s">
        <v>175</v>
      </c>
      <c r="S77" s="50"/>
      <c r="T77" s="318"/>
      <c r="U77" s="317">
        <v>114</v>
      </c>
      <c r="V77" s="316" t="s">
        <v>216</v>
      </c>
      <c r="W77" s="319">
        <v>62</v>
      </c>
      <c r="X77" s="314" t="s">
        <v>261</v>
      </c>
    </row>
    <row r="78" spans="1:24" ht="24" customHeight="1">
      <c r="A78" s="326" t="s">
        <v>185</v>
      </c>
      <c r="B78" s="330"/>
      <c r="C78" s="334" t="s">
        <v>277</v>
      </c>
      <c r="D78" s="333" t="s">
        <v>278</v>
      </c>
      <c r="E78" s="335" t="s">
        <v>279</v>
      </c>
      <c r="F78" s="319" t="s">
        <v>266</v>
      </c>
      <c r="G78" s="319">
        <v>1.9950000000000001</v>
      </c>
      <c r="H78" s="320" t="s">
        <v>223</v>
      </c>
      <c r="I78" s="319">
        <v>1900</v>
      </c>
      <c r="J78" s="316">
        <v>5</v>
      </c>
      <c r="K78" s="332">
        <v>14</v>
      </c>
      <c r="L78" s="321">
        <v>184.73</v>
      </c>
      <c r="M78" s="332">
        <v>11.2</v>
      </c>
      <c r="N78" s="73">
        <v>14.9</v>
      </c>
      <c r="O78" s="73">
        <v>22.1</v>
      </c>
      <c r="P78" s="320" t="s">
        <v>263</v>
      </c>
      <c r="Q78" s="320" t="s">
        <v>176</v>
      </c>
      <c r="R78" s="319" t="s">
        <v>175</v>
      </c>
      <c r="S78" s="50"/>
      <c r="T78" s="318"/>
      <c r="U78" s="317">
        <v>125</v>
      </c>
      <c r="V78" s="316" t="s">
        <v>216</v>
      </c>
      <c r="W78" s="319">
        <v>63</v>
      </c>
      <c r="X78" s="314" t="s">
        <v>261</v>
      </c>
    </row>
    <row r="79" spans="1:24" ht="24" customHeight="1">
      <c r="A79" s="326" t="s">
        <v>185</v>
      </c>
      <c r="B79" s="330"/>
      <c r="C79" s="334" t="s">
        <v>277</v>
      </c>
      <c r="D79" s="333" t="s">
        <v>278</v>
      </c>
      <c r="E79" s="322" t="s">
        <v>275</v>
      </c>
      <c r="F79" s="319" t="s">
        <v>266</v>
      </c>
      <c r="G79" s="319">
        <v>1.9950000000000001</v>
      </c>
      <c r="H79" s="320" t="s">
        <v>223</v>
      </c>
      <c r="I79" s="49">
        <v>1880</v>
      </c>
      <c r="J79" s="316">
        <v>5</v>
      </c>
      <c r="K79" s="332">
        <v>14.5</v>
      </c>
      <c r="L79" s="321">
        <v>178.35999999999999</v>
      </c>
      <c r="M79" s="332">
        <v>11.2</v>
      </c>
      <c r="N79" s="73">
        <v>14.9</v>
      </c>
      <c r="O79" s="331">
        <v>22.4</v>
      </c>
      <c r="P79" s="320" t="s">
        <v>263</v>
      </c>
      <c r="Q79" s="320" t="s">
        <v>176</v>
      </c>
      <c r="R79" s="319" t="s">
        <v>175</v>
      </c>
      <c r="S79" s="50"/>
      <c r="T79" s="318"/>
      <c r="U79" s="317">
        <v>129</v>
      </c>
      <c r="V79" s="316" t="s">
        <v>216</v>
      </c>
      <c r="W79" s="319">
        <v>64</v>
      </c>
      <c r="X79" s="314" t="s">
        <v>261</v>
      </c>
    </row>
    <row r="80" spans="1:24" ht="24" customHeight="1">
      <c r="A80" s="326" t="s">
        <v>200</v>
      </c>
      <c r="B80" s="325"/>
      <c r="C80" s="324" t="s">
        <v>277</v>
      </c>
      <c r="D80" s="323" t="s">
        <v>276</v>
      </c>
      <c r="E80" s="322" t="s">
        <v>206</v>
      </c>
      <c r="F80" s="49" t="s">
        <v>271</v>
      </c>
      <c r="G80" s="68">
        <v>1.9950000000000001</v>
      </c>
      <c r="H80" s="320" t="s">
        <v>223</v>
      </c>
      <c r="I80" s="49">
        <v>1880</v>
      </c>
      <c r="J80" s="69">
        <v>5</v>
      </c>
      <c r="K80" s="72">
        <v>14.5</v>
      </c>
      <c r="L80" s="321">
        <v>178.35999999999999</v>
      </c>
      <c r="M80" s="72">
        <v>11.2</v>
      </c>
      <c r="N80" s="73">
        <v>14.9</v>
      </c>
      <c r="O80" s="73">
        <v>22.4</v>
      </c>
      <c r="P80" s="320" t="s">
        <v>263</v>
      </c>
      <c r="Q80" s="320" t="s">
        <v>176</v>
      </c>
      <c r="R80" s="319" t="s">
        <v>175</v>
      </c>
      <c r="S80" s="50"/>
      <c r="T80" s="318" t="s">
        <v>194</v>
      </c>
      <c r="U80" s="317">
        <v>129</v>
      </c>
      <c r="V80" s="316" t="s">
        <v>216</v>
      </c>
      <c r="W80" s="315">
        <v>64</v>
      </c>
      <c r="X80" s="314" t="s">
        <v>274</v>
      </c>
    </row>
    <row r="81" spans="1:24" ht="24" customHeight="1">
      <c r="A81" s="326" t="s">
        <v>185</v>
      </c>
      <c r="B81" s="330"/>
      <c r="C81" s="334" t="s">
        <v>277</v>
      </c>
      <c r="D81" s="333" t="s">
        <v>278</v>
      </c>
      <c r="E81" s="322" t="s">
        <v>273</v>
      </c>
      <c r="F81" s="319" t="s">
        <v>266</v>
      </c>
      <c r="G81" s="319">
        <v>1.9950000000000001</v>
      </c>
      <c r="H81" s="320" t="s">
        <v>223</v>
      </c>
      <c r="I81" s="49">
        <v>1910</v>
      </c>
      <c r="J81" s="316">
        <v>5</v>
      </c>
      <c r="K81" s="332">
        <v>14.5</v>
      </c>
      <c r="L81" s="321">
        <v>178.35999999999999</v>
      </c>
      <c r="M81" s="332">
        <v>11.2</v>
      </c>
      <c r="N81" s="73">
        <v>14.9</v>
      </c>
      <c r="O81" s="331">
        <v>22</v>
      </c>
      <c r="P81" s="320" t="s">
        <v>263</v>
      </c>
      <c r="Q81" s="320" t="s">
        <v>176</v>
      </c>
      <c r="R81" s="319" t="s">
        <v>175</v>
      </c>
      <c r="S81" s="50"/>
      <c r="T81" s="318"/>
      <c r="U81" s="317">
        <v>129</v>
      </c>
      <c r="V81" s="316" t="s">
        <v>216</v>
      </c>
      <c r="W81" s="319">
        <v>65</v>
      </c>
      <c r="X81" s="314" t="s">
        <v>220</v>
      </c>
    </row>
    <row r="82" spans="1:24" ht="24" customHeight="1">
      <c r="A82" s="326" t="s">
        <v>200</v>
      </c>
      <c r="B82" s="325"/>
      <c r="C82" s="324" t="s">
        <v>277</v>
      </c>
      <c r="D82" s="323" t="s">
        <v>276</v>
      </c>
      <c r="E82" s="322" t="s">
        <v>205</v>
      </c>
      <c r="F82" s="49" t="s">
        <v>271</v>
      </c>
      <c r="G82" s="68">
        <v>1.9950000000000001</v>
      </c>
      <c r="H82" s="320" t="s">
        <v>223</v>
      </c>
      <c r="I82" s="49">
        <v>1910</v>
      </c>
      <c r="J82" s="69">
        <v>5</v>
      </c>
      <c r="K82" s="72">
        <v>14.5</v>
      </c>
      <c r="L82" s="321">
        <v>178.35999999999999</v>
      </c>
      <c r="M82" s="72">
        <v>11.2</v>
      </c>
      <c r="N82" s="73">
        <v>14.9</v>
      </c>
      <c r="O82" s="73">
        <v>22</v>
      </c>
      <c r="P82" s="320" t="s">
        <v>263</v>
      </c>
      <c r="Q82" s="320" t="s">
        <v>176</v>
      </c>
      <c r="R82" s="319" t="s">
        <v>175</v>
      </c>
      <c r="S82" s="50"/>
      <c r="T82" s="318" t="s">
        <v>194</v>
      </c>
      <c r="U82" s="317">
        <v>129</v>
      </c>
      <c r="V82" s="316" t="s">
        <v>216</v>
      </c>
      <c r="W82" s="315">
        <v>65</v>
      </c>
      <c r="X82" s="314" t="s">
        <v>270</v>
      </c>
    </row>
    <row r="83" spans="1:24" ht="24" customHeight="1">
      <c r="A83" s="326" t="s">
        <v>185</v>
      </c>
      <c r="B83" s="330"/>
      <c r="C83" s="334" t="s">
        <v>269</v>
      </c>
      <c r="D83" s="333" t="s">
        <v>268</v>
      </c>
      <c r="E83" s="322" t="s">
        <v>275</v>
      </c>
      <c r="F83" s="319" t="s">
        <v>266</v>
      </c>
      <c r="G83" s="319">
        <v>1.9950000000000001</v>
      </c>
      <c r="H83" s="320" t="s">
        <v>223</v>
      </c>
      <c r="I83" s="49">
        <v>1880</v>
      </c>
      <c r="J83" s="316">
        <v>5</v>
      </c>
      <c r="K83" s="332">
        <v>14.5</v>
      </c>
      <c r="L83" s="321">
        <v>178.35999999999999</v>
      </c>
      <c r="M83" s="332">
        <v>11.2</v>
      </c>
      <c r="N83" s="73">
        <v>14.9</v>
      </c>
      <c r="O83" s="331">
        <v>22.4</v>
      </c>
      <c r="P83" s="320" t="s">
        <v>263</v>
      </c>
      <c r="Q83" s="320" t="s">
        <v>176</v>
      </c>
      <c r="R83" s="319" t="s">
        <v>175</v>
      </c>
      <c r="S83" s="50"/>
      <c r="T83" s="318"/>
      <c r="U83" s="317">
        <v>129</v>
      </c>
      <c r="V83" s="316" t="s">
        <v>216</v>
      </c>
      <c r="W83" s="315">
        <v>64</v>
      </c>
      <c r="X83" s="314" t="s">
        <v>261</v>
      </c>
    </row>
    <row r="84" spans="1:24" ht="24" customHeight="1">
      <c r="A84" s="326" t="s">
        <v>200</v>
      </c>
      <c r="B84" s="325"/>
      <c r="C84" s="324" t="s">
        <v>269</v>
      </c>
      <c r="D84" s="323" t="s">
        <v>272</v>
      </c>
      <c r="E84" s="322" t="s">
        <v>206</v>
      </c>
      <c r="F84" s="49" t="s">
        <v>271</v>
      </c>
      <c r="G84" s="68">
        <v>1.9950000000000001</v>
      </c>
      <c r="H84" s="320" t="s">
        <v>223</v>
      </c>
      <c r="I84" s="49">
        <v>1880</v>
      </c>
      <c r="J84" s="69">
        <v>5</v>
      </c>
      <c r="K84" s="72">
        <v>14.5</v>
      </c>
      <c r="L84" s="321">
        <v>178.35999999999999</v>
      </c>
      <c r="M84" s="72">
        <v>11.2</v>
      </c>
      <c r="N84" s="73">
        <v>14.9</v>
      </c>
      <c r="O84" s="73">
        <v>22.4</v>
      </c>
      <c r="P84" s="320" t="s">
        <v>263</v>
      </c>
      <c r="Q84" s="320" t="s">
        <v>176</v>
      </c>
      <c r="R84" s="319" t="s">
        <v>175</v>
      </c>
      <c r="S84" s="50"/>
      <c r="T84" s="318" t="s">
        <v>194</v>
      </c>
      <c r="U84" s="317">
        <v>129</v>
      </c>
      <c r="V84" s="316" t="s">
        <v>216</v>
      </c>
      <c r="W84" s="315">
        <v>64</v>
      </c>
      <c r="X84" s="314" t="s">
        <v>274</v>
      </c>
    </row>
    <row r="85" spans="1:24" ht="24" customHeight="1">
      <c r="A85" s="326" t="s">
        <v>185</v>
      </c>
      <c r="B85" s="330"/>
      <c r="C85" s="334" t="s">
        <v>269</v>
      </c>
      <c r="D85" s="333" t="s">
        <v>268</v>
      </c>
      <c r="E85" s="322" t="s">
        <v>273</v>
      </c>
      <c r="F85" s="319" t="s">
        <v>266</v>
      </c>
      <c r="G85" s="319">
        <v>1.9950000000000001</v>
      </c>
      <c r="H85" s="320" t="s">
        <v>223</v>
      </c>
      <c r="I85" s="49">
        <v>1920</v>
      </c>
      <c r="J85" s="316">
        <v>5</v>
      </c>
      <c r="K85" s="332">
        <v>14.5</v>
      </c>
      <c r="L85" s="321">
        <v>178.35999999999999</v>
      </c>
      <c r="M85" s="332">
        <v>11.2</v>
      </c>
      <c r="N85" s="73">
        <v>14.9</v>
      </c>
      <c r="O85" s="331">
        <v>21.9</v>
      </c>
      <c r="P85" s="320" t="s">
        <v>263</v>
      </c>
      <c r="Q85" s="320" t="s">
        <v>176</v>
      </c>
      <c r="R85" s="319" t="s">
        <v>175</v>
      </c>
      <c r="S85" s="50"/>
      <c r="T85" s="318"/>
      <c r="U85" s="317">
        <v>129</v>
      </c>
      <c r="V85" s="316" t="s">
        <v>216</v>
      </c>
      <c r="W85" s="315">
        <v>66</v>
      </c>
      <c r="X85" s="314" t="s">
        <v>220</v>
      </c>
    </row>
    <row r="86" spans="1:24" ht="24" customHeight="1">
      <c r="A86" s="326" t="s">
        <v>200</v>
      </c>
      <c r="B86" s="325"/>
      <c r="C86" s="324" t="s">
        <v>269</v>
      </c>
      <c r="D86" s="323" t="s">
        <v>272</v>
      </c>
      <c r="E86" s="322" t="s">
        <v>205</v>
      </c>
      <c r="F86" s="49" t="s">
        <v>271</v>
      </c>
      <c r="G86" s="68">
        <v>1.9950000000000001</v>
      </c>
      <c r="H86" s="320" t="s">
        <v>223</v>
      </c>
      <c r="I86" s="49">
        <v>1920</v>
      </c>
      <c r="J86" s="69">
        <v>5</v>
      </c>
      <c r="K86" s="72">
        <v>14.5</v>
      </c>
      <c r="L86" s="321">
        <v>178.35999999999999</v>
      </c>
      <c r="M86" s="72">
        <v>11.2</v>
      </c>
      <c r="N86" s="73">
        <v>14.9</v>
      </c>
      <c r="O86" s="73">
        <v>21.9</v>
      </c>
      <c r="P86" s="320" t="s">
        <v>263</v>
      </c>
      <c r="Q86" s="320" t="s">
        <v>176</v>
      </c>
      <c r="R86" s="319" t="s">
        <v>175</v>
      </c>
      <c r="S86" s="50"/>
      <c r="T86" s="318" t="s">
        <v>194</v>
      </c>
      <c r="U86" s="317">
        <v>129</v>
      </c>
      <c r="V86" s="316" t="s">
        <v>216</v>
      </c>
      <c r="W86" s="315">
        <v>66</v>
      </c>
      <c r="X86" s="314" t="s">
        <v>270</v>
      </c>
    </row>
    <row r="87" spans="1:24" ht="24" customHeight="1">
      <c r="A87" s="326" t="s">
        <v>185</v>
      </c>
      <c r="B87" s="330"/>
      <c r="C87" s="334" t="s">
        <v>269</v>
      </c>
      <c r="D87" s="333" t="s">
        <v>268</v>
      </c>
      <c r="E87" s="75" t="s">
        <v>267</v>
      </c>
      <c r="F87" s="319" t="s">
        <v>266</v>
      </c>
      <c r="G87" s="319">
        <v>1.9950000000000001</v>
      </c>
      <c r="H87" s="320" t="s">
        <v>223</v>
      </c>
      <c r="I87" s="49" t="s">
        <v>265</v>
      </c>
      <c r="J87" s="316">
        <v>5</v>
      </c>
      <c r="K87" s="332">
        <v>14</v>
      </c>
      <c r="L87" s="321">
        <v>184.73</v>
      </c>
      <c r="M87" s="332">
        <v>11.2</v>
      </c>
      <c r="N87" s="73">
        <v>14.9</v>
      </c>
      <c r="O87" s="327" t="s">
        <v>264</v>
      </c>
      <c r="P87" s="320" t="s">
        <v>263</v>
      </c>
      <c r="Q87" s="320" t="s">
        <v>176</v>
      </c>
      <c r="R87" s="319" t="s">
        <v>175</v>
      </c>
      <c r="S87" s="50"/>
      <c r="T87" s="318"/>
      <c r="U87" s="317">
        <v>125</v>
      </c>
      <c r="V87" s="316" t="s">
        <v>216</v>
      </c>
      <c r="W87" s="315" t="s">
        <v>262</v>
      </c>
      <c r="X87" s="314" t="s">
        <v>261</v>
      </c>
    </row>
    <row r="88" spans="1:24" ht="24" customHeight="1">
      <c r="A88" s="326" t="s">
        <v>200</v>
      </c>
      <c r="B88" s="325"/>
      <c r="C88" s="324" t="s">
        <v>245</v>
      </c>
      <c r="D88" s="323" t="s">
        <v>260</v>
      </c>
      <c r="E88" s="322" t="s">
        <v>108</v>
      </c>
      <c r="F88" s="49" t="s">
        <v>197</v>
      </c>
      <c r="G88" s="68">
        <v>2.992</v>
      </c>
      <c r="H88" s="320" t="s">
        <v>223</v>
      </c>
      <c r="I88" s="49">
        <v>2290</v>
      </c>
      <c r="J88" s="69">
        <v>5</v>
      </c>
      <c r="K88" s="72">
        <v>13.1</v>
      </c>
      <c r="L88" s="321">
        <v>197.42137404580151</v>
      </c>
      <c r="M88" s="72">
        <v>8.1</v>
      </c>
      <c r="N88" s="73">
        <v>11.7</v>
      </c>
      <c r="O88" s="73">
        <v>17.3</v>
      </c>
      <c r="P88" s="320" t="s">
        <v>195</v>
      </c>
      <c r="Q88" s="320" t="s">
        <v>176</v>
      </c>
      <c r="R88" s="319" t="s">
        <v>175</v>
      </c>
      <c r="S88" s="50"/>
      <c r="T88" s="318" t="s">
        <v>194</v>
      </c>
      <c r="U88" s="317">
        <v>161</v>
      </c>
      <c r="V88" s="316">
        <v>111</v>
      </c>
      <c r="W88" s="315">
        <v>75</v>
      </c>
      <c r="X88" s="314" t="s">
        <v>222</v>
      </c>
    </row>
    <row r="89" spans="1:24" ht="24" customHeight="1">
      <c r="A89" s="326" t="s">
        <v>200</v>
      </c>
      <c r="B89" s="325"/>
      <c r="C89" s="324" t="s">
        <v>245</v>
      </c>
      <c r="D89" s="323" t="s">
        <v>260</v>
      </c>
      <c r="E89" s="322" t="s">
        <v>107</v>
      </c>
      <c r="F89" s="49" t="s">
        <v>197</v>
      </c>
      <c r="G89" s="68">
        <v>2.992</v>
      </c>
      <c r="H89" s="320" t="s">
        <v>223</v>
      </c>
      <c r="I89" s="49">
        <v>2300</v>
      </c>
      <c r="J89" s="69">
        <v>5</v>
      </c>
      <c r="K89" s="72">
        <v>13.1</v>
      </c>
      <c r="L89" s="321">
        <v>197.42137404580151</v>
      </c>
      <c r="M89" s="72">
        <v>8.1</v>
      </c>
      <c r="N89" s="73">
        <v>11.7</v>
      </c>
      <c r="O89" s="73">
        <v>17.2</v>
      </c>
      <c r="P89" s="320" t="s">
        <v>195</v>
      </c>
      <c r="Q89" s="320" t="s">
        <v>176</v>
      </c>
      <c r="R89" s="319" t="s">
        <v>175</v>
      </c>
      <c r="S89" s="50"/>
      <c r="T89" s="318" t="s">
        <v>194</v>
      </c>
      <c r="U89" s="317">
        <v>161</v>
      </c>
      <c r="V89" s="316">
        <v>111</v>
      </c>
      <c r="W89" s="315">
        <v>76</v>
      </c>
      <c r="X89" s="314" t="s">
        <v>222</v>
      </c>
    </row>
    <row r="90" spans="1:24" ht="24" customHeight="1">
      <c r="A90" s="326" t="s">
        <v>200</v>
      </c>
      <c r="B90" s="325"/>
      <c r="C90" s="324" t="s">
        <v>245</v>
      </c>
      <c r="D90" s="323" t="s">
        <v>260</v>
      </c>
      <c r="E90" s="322" t="s">
        <v>106</v>
      </c>
      <c r="F90" s="49" t="s">
        <v>197</v>
      </c>
      <c r="G90" s="68">
        <v>2.992</v>
      </c>
      <c r="H90" s="320" t="s">
        <v>223</v>
      </c>
      <c r="I90" s="49">
        <v>2310</v>
      </c>
      <c r="J90" s="69">
        <v>5</v>
      </c>
      <c r="K90" s="72">
        <v>13.1</v>
      </c>
      <c r="L90" s="321">
        <v>197.42137404580151</v>
      </c>
      <c r="M90" s="72">
        <v>8.1</v>
      </c>
      <c r="N90" s="73">
        <v>11.7</v>
      </c>
      <c r="O90" s="73">
        <v>17.100000000000001</v>
      </c>
      <c r="P90" s="320" t="s">
        <v>195</v>
      </c>
      <c r="Q90" s="320" t="s">
        <v>176</v>
      </c>
      <c r="R90" s="319" t="s">
        <v>175</v>
      </c>
      <c r="S90" s="50"/>
      <c r="T90" s="318" t="s">
        <v>194</v>
      </c>
      <c r="U90" s="317">
        <v>161</v>
      </c>
      <c r="V90" s="316">
        <v>111</v>
      </c>
      <c r="W90" s="315">
        <v>76</v>
      </c>
      <c r="X90" s="314" t="s">
        <v>222</v>
      </c>
    </row>
    <row r="91" spans="1:24" ht="24" customHeight="1">
      <c r="A91" s="326" t="s">
        <v>200</v>
      </c>
      <c r="B91" s="325"/>
      <c r="C91" s="324" t="s">
        <v>245</v>
      </c>
      <c r="D91" s="323" t="s">
        <v>260</v>
      </c>
      <c r="E91" s="322" t="s">
        <v>105</v>
      </c>
      <c r="F91" s="49" t="s">
        <v>197</v>
      </c>
      <c r="G91" s="68">
        <v>2.992</v>
      </c>
      <c r="H91" s="320" t="s">
        <v>223</v>
      </c>
      <c r="I91" s="49">
        <v>2320</v>
      </c>
      <c r="J91" s="69">
        <v>5</v>
      </c>
      <c r="K91" s="72">
        <v>13.1</v>
      </c>
      <c r="L91" s="321">
        <v>197.42137404580151</v>
      </c>
      <c r="M91" s="72">
        <v>8.1</v>
      </c>
      <c r="N91" s="73">
        <v>11.7</v>
      </c>
      <c r="O91" s="73">
        <v>16.899999999999999</v>
      </c>
      <c r="P91" s="320" t="s">
        <v>195</v>
      </c>
      <c r="Q91" s="320" t="s">
        <v>176</v>
      </c>
      <c r="R91" s="319" t="s">
        <v>175</v>
      </c>
      <c r="S91" s="50"/>
      <c r="T91" s="318" t="s">
        <v>194</v>
      </c>
      <c r="U91" s="317">
        <v>161</v>
      </c>
      <c r="V91" s="316">
        <v>111</v>
      </c>
      <c r="W91" s="315">
        <v>77</v>
      </c>
      <c r="X91" s="314" t="s">
        <v>222</v>
      </c>
    </row>
    <row r="92" spans="1:24" ht="24" customHeight="1">
      <c r="A92" s="326" t="s">
        <v>200</v>
      </c>
      <c r="B92" s="325"/>
      <c r="C92" s="324" t="s">
        <v>245</v>
      </c>
      <c r="D92" s="323" t="s">
        <v>260</v>
      </c>
      <c r="E92" s="322" t="s">
        <v>208</v>
      </c>
      <c r="F92" s="49" t="s">
        <v>197</v>
      </c>
      <c r="G92" s="68">
        <v>2.992</v>
      </c>
      <c r="H92" s="320" t="s">
        <v>223</v>
      </c>
      <c r="I92" s="49">
        <v>2320</v>
      </c>
      <c r="J92" s="69">
        <v>5</v>
      </c>
      <c r="K92" s="72">
        <v>13.1</v>
      </c>
      <c r="L92" s="321">
        <v>197.42137404580151</v>
      </c>
      <c r="M92" s="72">
        <v>8.1</v>
      </c>
      <c r="N92" s="73">
        <v>11.7</v>
      </c>
      <c r="O92" s="73">
        <v>16.899999999999999</v>
      </c>
      <c r="P92" s="320" t="s">
        <v>195</v>
      </c>
      <c r="Q92" s="320" t="s">
        <v>176</v>
      </c>
      <c r="R92" s="319" t="s">
        <v>175</v>
      </c>
      <c r="S92" s="50"/>
      <c r="T92" s="318" t="s">
        <v>194</v>
      </c>
      <c r="U92" s="317">
        <v>161</v>
      </c>
      <c r="V92" s="316">
        <v>111</v>
      </c>
      <c r="W92" s="315">
        <v>77</v>
      </c>
      <c r="X92" s="314" t="s">
        <v>222</v>
      </c>
    </row>
    <row r="93" spans="1:24" ht="24" customHeight="1">
      <c r="A93" s="326" t="s">
        <v>200</v>
      </c>
      <c r="B93" s="325"/>
      <c r="C93" s="324" t="s">
        <v>245</v>
      </c>
      <c r="D93" s="323" t="s">
        <v>260</v>
      </c>
      <c r="E93" s="322" t="s">
        <v>207</v>
      </c>
      <c r="F93" s="49" t="s">
        <v>197</v>
      </c>
      <c r="G93" s="68">
        <v>2.992</v>
      </c>
      <c r="H93" s="320" t="s">
        <v>223</v>
      </c>
      <c r="I93" s="49">
        <v>2330</v>
      </c>
      <c r="J93" s="69">
        <v>5</v>
      </c>
      <c r="K93" s="72">
        <v>13.1</v>
      </c>
      <c r="L93" s="321">
        <v>197.42137404580151</v>
      </c>
      <c r="M93" s="72">
        <v>8.1</v>
      </c>
      <c r="N93" s="73">
        <v>11.7</v>
      </c>
      <c r="O93" s="73">
        <v>16.8</v>
      </c>
      <c r="P93" s="320" t="s">
        <v>195</v>
      </c>
      <c r="Q93" s="320" t="s">
        <v>176</v>
      </c>
      <c r="R93" s="319" t="s">
        <v>175</v>
      </c>
      <c r="S93" s="50"/>
      <c r="T93" s="318" t="s">
        <v>194</v>
      </c>
      <c r="U93" s="317">
        <v>161</v>
      </c>
      <c r="V93" s="316">
        <v>111</v>
      </c>
      <c r="W93" s="315">
        <v>77</v>
      </c>
      <c r="X93" s="314" t="s">
        <v>222</v>
      </c>
    </row>
    <row r="94" spans="1:24" ht="24" customHeight="1">
      <c r="A94" s="326" t="s">
        <v>200</v>
      </c>
      <c r="B94" s="325"/>
      <c r="C94" s="324" t="s">
        <v>245</v>
      </c>
      <c r="D94" s="323" t="s">
        <v>260</v>
      </c>
      <c r="E94" s="322" t="s">
        <v>230</v>
      </c>
      <c r="F94" s="49" t="s">
        <v>197</v>
      </c>
      <c r="G94" s="68">
        <v>2.992</v>
      </c>
      <c r="H94" s="320" t="s">
        <v>223</v>
      </c>
      <c r="I94" s="49">
        <v>2350</v>
      </c>
      <c r="J94" s="69">
        <v>7</v>
      </c>
      <c r="K94" s="72">
        <v>13.1</v>
      </c>
      <c r="L94" s="321">
        <v>197.42137404580151</v>
      </c>
      <c r="M94" s="72">
        <v>8.1</v>
      </c>
      <c r="N94" s="73">
        <v>11.7</v>
      </c>
      <c r="O94" s="73">
        <v>16.5</v>
      </c>
      <c r="P94" s="320" t="s">
        <v>195</v>
      </c>
      <c r="Q94" s="320" t="s">
        <v>176</v>
      </c>
      <c r="R94" s="319" t="s">
        <v>175</v>
      </c>
      <c r="S94" s="50"/>
      <c r="T94" s="318" t="s">
        <v>194</v>
      </c>
      <c r="U94" s="317">
        <v>161</v>
      </c>
      <c r="V94" s="316">
        <v>111</v>
      </c>
      <c r="W94" s="315">
        <v>79</v>
      </c>
      <c r="X94" s="314" t="s">
        <v>222</v>
      </c>
    </row>
    <row r="95" spans="1:24" ht="24" customHeight="1">
      <c r="A95" s="326" t="s">
        <v>200</v>
      </c>
      <c r="B95" s="325"/>
      <c r="C95" s="324" t="s">
        <v>245</v>
      </c>
      <c r="D95" s="323" t="s">
        <v>260</v>
      </c>
      <c r="E95" s="322" t="s">
        <v>229</v>
      </c>
      <c r="F95" s="49" t="s">
        <v>197</v>
      </c>
      <c r="G95" s="68">
        <v>2.992</v>
      </c>
      <c r="H95" s="320" t="s">
        <v>223</v>
      </c>
      <c r="I95" s="49">
        <v>2360</v>
      </c>
      <c r="J95" s="69">
        <v>7</v>
      </c>
      <c r="K95" s="72">
        <v>13.1</v>
      </c>
      <c r="L95" s="321">
        <v>197.42137404580151</v>
      </c>
      <c r="M95" s="72">
        <v>8.1</v>
      </c>
      <c r="N95" s="73">
        <v>11.7</v>
      </c>
      <c r="O95" s="73">
        <v>16.399999999999999</v>
      </c>
      <c r="P95" s="320" t="s">
        <v>195</v>
      </c>
      <c r="Q95" s="320" t="s">
        <v>176</v>
      </c>
      <c r="R95" s="319" t="s">
        <v>175</v>
      </c>
      <c r="S95" s="50"/>
      <c r="T95" s="318" t="s">
        <v>194</v>
      </c>
      <c r="U95" s="317">
        <v>161</v>
      </c>
      <c r="V95" s="316">
        <v>111</v>
      </c>
      <c r="W95" s="315">
        <v>79</v>
      </c>
      <c r="X95" s="314" t="s">
        <v>222</v>
      </c>
    </row>
    <row r="96" spans="1:24" ht="24" customHeight="1">
      <c r="A96" s="326" t="s">
        <v>200</v>
      </c>
      <c r="B96" s="325"/>
      <c r="C96" s="324" t="s">
        <v>245</v>
      </c>
      <c r="D96" s="323" t="s">
        <v>260</v>
      </c>
      <c r="E96" s="322" t="s">
        <v>228</v>
      </c>
      <c r="F96" s="49" t="s">
        <v>197</v>
      </c>
      <c r="G96" s="68">
        <v>2.992</v>
      </c>
      <c r="H96" s="320" t="s">
        <v>223</v>
      </c>
      <c r="I96" s="49">
        <v>2370</v>
      </c>
      <c r="J96" s="69">
        <v>7</v>
      </c>
      <c r="K96" s="72">
        <v>13.1</v>
      </c>
      <c r="L96" s="321">
        <v>197.42137404580151</v>
      </c>
      <c r="M96" s="72">
        <v>8.1</v>
      </c>
      <c r="N96" s="73">
        <v>11.7</v>
      </c>
      <c r="O96" s="73">
        <v>16.2</v>
      </c>
      <c r="P96" s="320" t="s">
        <v>195</v>
      </c>
      <c r="Q96" s="320" t="s">
        <v>176</v>
      </c>
      <c r="R96" s="319" t="s">
        <v>175</v>
      </c>
      <c r="S96" s="50"/>
      <c r="T96" s="318" t="s">
        <v>194</v>
      </c>
      <c r="U96" s="317">
        <v>161</v>
      </c>
      <c r="V96" s="316">
        <v>111</v>
      </c>
      <c r="W96" s="315">
        <v>80</v>
      </c>
      <c r="X96" s="314" t="s">
        <v>259</v>
      </c>
    </row>
    <row r="97" spans="1:24" ht="24" customHeight="1">
      <c r="A97" s="326" t="s">
        <v>200</v>
      </c>
      <c r="B97" s="325"/>
      <c r="C97" s="324" t="s">
        <v>245</v>
      </c>
      <c r="D97" s="323" t="s">
        <v>260</v>
      </c>
      <c r="E97" s="322" t="s">
        <v>227</v>
      </c>
      <c r="F97" s="49" t="s">
        <v>197</v>
      </c>
      <c r="G97" s="68">
        <v>2.992</v>
      </c>
      <c r="H97" s="320" t="s">
        <v>223</v>
      </c>
      <c r="I97" s="49">
        <v>2380</v>
      </c>
      <c r="J97" s="69">
        <v>7</v>
      </c>
      <c r="K97" s="72">
        <v>13.1</v>
      </c>
      <c r="L97" s="321">
        <v>197.42137404580151</v>
      </c>
      <c r="M97" s="72">
        <v>8.1</v>
      </c>
      <c r="N97" s="73">
        <v>11.7</v>
      </c>
      <c r="O97" s="73">
        <v>16.100000000000001</v>
      </c>
      <c r="P97" s="320" t="s">
        <v>195</v>
      </c>
      <c r="Q97" s="320" t="s">
        <v>176</v>
      </c>
      <c r="R97" s="319" t="s">
        <v>175</v>
      </c>
      <c r="S97" s="50"/>
      <c r="T97" s="318" t="s">
        <v>194</v>
      </c>
      <c r="U97" s="317">
        <v>161</v>
      </c>
      <c r="V97" s="316">
        <v>111</v>
      </c>
      <c r="W97" s="315">
        <v>81</v>
      </c>
      <c r="X97" s="314" t="s">
        <v>259</v>
      </c>
    </row>
    <row r="98" spans="1:24" ht="24" customHeight="1">
      <c r="A98" s="326" t="s">
        <v>200</v>
      </c>
      <c r="B98" s="325"/>
      <c r="C98" s="324" t="s">
        <v>245</v>
      </c>
      <c r="D98" s="323" t="s">
        <v>260</v>
      </c>
      <c r="E98" s="322" t="s">
        <v>226</v>
      </c>
      <c r="F98" s="49" t="s">
        <v>197</v>
      </c>
      <c r="G98" s="68">
        <v>2.992</v>
      </c>
      <c r="H98" s="320" t="s">
        <v>223</v>
      </c>
      <c r="I98" s="49">
        <v>2380</v>
      </c>
      <c r="J98" s="69">
        <v>7</v>
      </c>
      <c r="K98" s="72">
        <v>13.1</v>
      </c>
      <c r="L98" s="321">
        <v>197.42137404580151</v>
      </c>
      <c r="M98" s="72">
        <v>8.1</v>
      </c>
      <c r="N98" s="73">
        <v>11.7</v>
      </c>
      <c r="O98" s="73">
        <v>16.100000000000001</v>
      </c>
      <c r="P98" s="320" t="s">
        <v>195</v>
      </c>
      <c r="Q98" s="320" t="s">
        <v>176</v>
      </c>
      <c r="R98" s="319" t="s">
        <v>175</v>
      </c>
      <c r="S98" s="50"/>
      <c r="T98" s="318" t="s">
        <v>194</v>
      </c>
      <c r="U98" s="317">
        <v>161</v>
      </c>
      <c r="V98" s="316">
        <v>111</v>
      </c>
      <c r="W98" s="315">
        <v>81</v>
      </c>
      <c r="X98" s="314" t="s">
        <v>259</v>
      </c>
    </row>
    <row r="99" spans="1:24" ht="24" customHeight="1">
      <c r="A99" s="326" t="s">
        <v>200</v>
      </c>
      <c r="B99" s="325"/>
      <c r="C99" s="324" t="s">
        <v>245</v>
      </c>
      <c r="D99" s="323" t="s">
        <v>260</v>
      </c>
      <c r="E99" s="322" t="s">
        <v>224</v>
      </c>
      <c r="F99" s="49" t="s">
        <v>197</v>
      </c>
      <c r="G99" s="68">
        <v>2.992</v>
      </c>
      <c r="H99" s="320" t="s">
        <v>223</v>
      </c>
      <c r="I99" s="49">
        <v>2390</v>
      </c>
      <c r="J99" s="69">
        <v>7</v>
      </c>
      <c r="K99" s="72">
        <v>13.1</v>
      </c>
      <c r="L99" s="321">
        <v>197.42137404580151</v>
      </c>
      <c r="M99" s="72">
        <v>8.1</v>
      </c>
      <c r="N99" s="73">
        <v>11.7</v>
      </c>
      <c r="O99" s="73">
        <v>16</v>
      </c>
      <c r="P99" s="320" t="s">
        <v>195</v>
      </c>
      <c r="Q99" s="320" t="s">
        <v>176</v>
      </c>
      <c r="R99" s="319" t="s">
        <v>175</v>
      </c>
      <c r="S99" s="50"/>
      <c r="T99" s="318" t="s">
        <v>194</v>
      </c>
      <c r="U99" s="317">
        <v>161</v>
      </c>
      <c r="V99" s="316">
        <v>111</v>
      </c>
      <c r="W99" s="315">
        <v>81</v>
      </c>
      <c r="X99" s="314" t="s">
        <v>259</v>
      </c>
    </row>
    <row r="100" spans="1:24" ht="24" customHeight="1">
      <c r="A100" s="326" t="s">
        <v>200</v>
      </c>
      <c r="B100" s="325"/>
      <c r="C100" s="324" t="s">
        <v>245</v>
      </c>
      <c r="D100" s="323" t="s">
        <v>258</v>
      </c>
      <c r="E100" s="322" t="s">
        <v>108</v>
      </c>
      <c r="F100" s="49" t="s">
        <v>197</v>
      </c>
      <c r="G100" s="68">
        <v>2.992</v>
      </c>
      <c r="H100" s="320" t="s">
        <v>223</v>
      </c>
      <c r="I100" s="49">
        <v>2290</v>
      </c>
      <c r="J100" s="69">
        <v>5</v>
      </c>
      <c r="K100" s="72">
        <v>13.1</v>
      </c>
      <c r="L100" s="321">
        <v>197.42137404580151</v>
      </c>
      <c r="M100" s="72">
        <v>8.1</v>
      </c>
      <c r="N100" s="73">
        <v>11.7</v>
      </c>
      <c r="O100" s="327">
        <v>17.3</v>
      </c>
      <c r="P100" s="320" t="s">
        <v>195</v>
      </c>
      <c r="Q100" s="320" t="s">
        <v>176</v>
      </c>
      <c r="R100" s="319" t="s">
        <v>175</v>
      </c>
      <c r="S100" s="50"/>
      <c r="T100" s="318" t="s">
        <v>194</v>
      </c>
      <c r="U100" s="317">
        <v>161</v>
      </c>
      <c r="V100" s="316">
        <v>111</v>
      </c>
      <c r="W100" s="315">
        <v>75</v>
      </c>
      <c r="X100" s="314" t="s">
        <v>222</v>
      </c>
    </row>
    <row r="101" spans="1:24" ht="24" customHeight="1">
      <c r="A101" s="326" t="s">
        <v>200</v>
      </c>
      <c r="B101" s="325"/>
      <c r="C101" s="324" t="s">
        <v>245</v>
      </c>
      <c r="D101" s="323" t="s">
        <v>258</v>
      </c>
      <c r="E101" s="322" t="s">
        <v>107</v>
      </c>
      <c r="F101" s="49" t="s">
        <v>197</v>
      </c>
      <c r="G101" s="68">
        <v>2.992</v>
      </c>
      <c r="H101" s="320" t="s">
        <v>223</v>
      </c>
      <c r="I101" s="49">
        <v>2300</v>
      </c>
      <c r="J101" s="69">
        <v>5</v>
      </c>
      <c r="K101" s="72">
        <v>13.1</v>
      </c>
      <c r="L101" s="321">
        <v>197.42137404580151</v>
      </c>
      <c r="M101" s="72">
        <v>8.1</v>
      </c>
      <c r="N101" s="73">
        <v>11.7</v>
      </c>
      <c r="O101" s="73">
        <v>17.2</v>
      </c>
      <c r="P101" s="320" t="s">
        <v>195</v>
      </c>
      <c r="Q101" s="320" t="s">
        <v>176</v>
      </c>
      <c r="R101" s="319" t="s">
        <v>175</v>
      </c>
      <c r="S101" s="50"/>
      <c r="T101" s="318" t="s">
        <v>194</v>
      </c>
      <c r="U101" s="317">
        <v>161</v>
      </c>
      <c r="V101" s="316">
        <v>111</v>
      </c>
      <c r="W101" s="315">
        <v>76</v>
      </c>
      <c r="X101" s="314" t="s">
        <v>222</v>
      </c>
    </row>
    <row r="102" spans="1:24" ht="24" customHeight="1">
      <c r="A102" s="326" t="s">
        <v>200</v>
      </c>
      <c r="B102" s="325"/>
      <c r="C102" s="324" t="s">
        <v>245</v>
      </c>
      <c r="D102" s="323" t="s">
        <v>258</v>
      </c>
      <c r="E102" s="322" t="s">
        <v>106</v>
      </c>
      <c r="F102" s="49" t="s">
        <v>197</v>
      </c>
      <c r="G102" s="68">
        <v>2.992</v>
      </c>
      <c r="H102" s="320" t="s">
        <v>223</v>
      </c>
      <c r="I102" s="49">
        <v>2310</v>
      </c>
      <c r="J102" s="69">
        <v>5</v>
      </c>
      <c r="K102" s="72">
        <v>13.1</v>
      </c>
      <c r="L102" s="321">
        <v>197.42137404580151</v>
      </c>
      <c r="M102" s="72">
        <v>8.1</v>
      </c>
      <c r="N102" s="73">
        <v>11.7</v>
      </c>
      <c r="O102" s="327">
        <v>17.100000000000001</v>
      </c>
      <c r="P102" s="320" t="s">
        <v>195</v>
      </c>
      <c r="Q102" s="320" t="s">
        <v>176</v>
      </c>
      <c r="R102" s="319" t="s">
        <v>175</v>
      </c>
      <c r="S102" s="50"/>
      <c r="T102" s="318" t="s">
        <v>194</v>
      </c>
      <c r="U102" s="317">
        <v>161</v>
      </c>
      <c r="V102" s="316">
        <v>111</v>
      </c>
      <c r="W102" s="315">
        <v>76</v>
      </c>
      <c r="X102" s="314" t="s">
        <v>222</v>
      </c>
    </row>
    <row r="103" spans="1:24" ht="24" customHeight="1">
      <c r="A103" s="326" t="s">
        <v>200</v>
      </c>
      <c r="B103" s="325"/>
      <c r="C103" s="324" t="s">
        <v>245</v>
      </c>
      <c r="D103" s="323" t="s">
        <v>258</v>
      </c>
      <c r="E103" s="322" t="s">
        <v>105</v>
      </c>
      <c r="F103" s="49" t="s">
        <v>197</v>
      </c>
      <c r="G103" s="68">
        <v>2.992</v>
      </c>
      <c r="H103" s="320" t="s">
        <v>223</v>
      </c>
      <c r="I103" s="49">
        <v>2320</v>
      </c>
      <c r="J103" s="69">
        <v>5</v>
      </c>
      <c r="K103" s="72">
        <v>13.1</v>
      </c>
      <c r="L103" s="321">
        <v>197.42137404580151</v>
      </c>
      <c r="M103" s="72">
        <v>8.1</v>
      </c>
      <c r="N103" s="73">
        <v>11.7</v>
      </c>
      <c r="O103" s="73">
        <v>16.899999999999999</v>
      </c>
      <c r="P103" s="320" t="s">
        <v>195</v>
      </c>
      <c r="Q103" s="320" t="s">
        <v>176</v>
      </c>
      <c r="R103" s="319" t="s">
        <v>175</v>
      </c>
      <c r="S103" s="50"/>
      <c r="T103" s="318" t="s">
        <v>194</v>
      </c>
      <c r="U103" s="317">
        <v>161</v>
      </c>
      <c r="V103" s="316">
        <v>111</v>
      </c>
      <c r="W103" s="315">
        <v>77</v>
      </c>
      <c r="X103" s="314" t="s">
        <v>222</v>
      </c>
    </row>
    <row r="104" spans="1:24" ht="24" customHeight="1">
      <c r="A104" s="326" t="s">
        <v>200</v>
      </c>
      <c r="B104" s="325"/>
      <c r="C104" s="324" t="s">
        <v>245</v>
      </c>
      <c r="D104" s="323" t="s">
        <v>258</v>
      </c>
      <c r="E104" s="322" t="s">
        <v>208</v>
      </c>
      <c r="F104" s="49" t="s">
        <v>197</v>
      </c>
      <c r="G104" s="68">
        <v>2.992</v>
      </c>
      <c r="H104" s="320" t="s">
        <v>223</v>
      </c>
      <c r="I104" s="49">
        <v>2320</v>
      </c>
      <c r="J104" s="69">
        <v>5</v>
      </c>
      <c r="K104" s="72">
        <v>13.1</v>
      </c>
      <c r="L104" s="321">
        <v>197.42137404580151</v>
      </c>
      <c r="M104" s="72">
        <v>8.1</v>
      </c>
      <c r="N104" s="73">
        <v>11.7</v>
      </c>
      <c r="O104" s="73">
        <v>16.899999999999999</v>
      </c>
      <c r="P104" s="320" t="s">
        <v>195</v>
      </c>
      <c r="Q104" s="320" t="s">
        <v>176</v>
      </c>
      <c r="R104" s="319" t="s">
        <v>175</v>
      </c>
      <c r="S104" s="50"/>
      <c r="T104" s="318" t="s">
        <v>194</v>
      </c>
      <c r="U104" s="317">
        <v>161</v>
      </c>
      <c r="V104" s="316">
        <v>111</v>
      </c>
      <c r="W104" s="315">
        <v>77</v>
      </c>
      <c r="X104" s="314" t="s">
        <v>222</v>
      </c>
    </row>
    <row r="105" spans="1:24" ht="24" customHeight="1">
      <c r="A105" s="326" t="s">
        <v>200</v>
      </c>
      <c r="B105" s="325"/>
      <c r="C105" s="324" t="s">
        <v>245</v>
      </c>
      <c r="D105" s="323" t="s">
        <v>258</v>
      </c>
      <c r="E105" s="322" t="s">
        <v>207</v>
      </c>
      <c r="F105" s="49" t="s">
        <v>197</v>
      </c>
      <c r="G105" s="68">
        <v>2.992</v>
      </c>
      <c r="H105" s="320" t="s">
        <v>223</v>
      </c>
      <c r="I105" s="49">
        <v>2330</v>
      </c>
      <c r="J105" s="69">
        <v>5</v>
      </c>
      <c r="K105" s="72">
        <v>13.1</v>
      </c>
      <c r="L105" s="321">
        <v>197.42137404580151</v>
      </c>
      <c r="M105" s="72">
        <v>8.1</v>
      </c>
      <c r="N105" s="73">
        <v>11.7</v>
      </c>
      <c r="O105" s="73">
        <v>16.8</v>
      </c>
      <c r="P105" s="320" t="s">
        <v>195</v>
      </c>
      <c r="Q105" s="320" t="s">
        <v>176</v>
      </c>
      <c r="R105" s="319" t="s">
        <v>175</v>
      </c>
      <c r="S105" s="50"/>
      <c r="T105" s="318" t="s">
        <v>194</v>
      </c>
      <c r="U105" s="317">
        <v>161</v>
      </c>
      <c r="V105" s="316">
        <v>111</v>
      </c>
      <c r="W105" s="315">
        <v>77</v>
      </c>
      <c r="X105" s="314" t="s">
        <v>222</v>
      </c>
    </row>
    <row r="106" spans="1:24" ht="24" customHeight="1">
      <c r="A106" s="326" t="s">
        <v>185</v>
      </c>
      <c r="B106" s="330"/>
      <c r="C106" s="329" t="s">
        <v>245</v>
      </c>
      <c r="D106" s="326" t="s">
        <v>237</v>
      </c>
      <c r="E106" s="322" t="s">
        <v>257</v>
      </c>
      <c r="F106" s="49" t="s">
        <v>181</v>
      </c>
      <c r="G106" s="68">
        <v>2.992</v>
      </c>
      <c r="H106" s="320" t="s">
        <v>180</v>
      </c>
      <c r="I106" s="328" t="s">
        <v>250</v>
      </c>
      <c r="J106" s="69">
        <v>5</v>
      </c>
      <c r="K106" s="72">
        <v>12.4</v>
      </c>
      <c r="L106" s="321">
        <v>208.56612903225806</v>
      </c>
      <c r="M106" s="72">
        <v>9.6</v>
      </c>
      <c r="N106" s="73">
        <v>13.1</v>
      </c>
      <c r="O106" s="327" t="s">
        <v>217</v>
      </c>
      <c r="P106" s="320" t="s">
        <v>177</v>
      </c>
      <c r="Q106" s="320" t="s">
        <v>176</v>
      </c>
      <c r="R106" s="319" t="s">
        <v>175</v>
      </c>
      <c r="S106" s="50"/>
      <c r="T106" s="318"/>
      <c r="U106" s="317">
        <v>129</v>
      </c>
      <c r="V106" s="316" t="s">
        <v>216</v>
      </c>
      <c r="W106" s="319">
        <v>70</v>
      </c>
      <c r="X106" s="314" t="s">
        <v>209</v>
      </c>
    </row>
    <row r="107" spans="1:24" ht="24" customHeight="1">
      <c r="A107" s="326" t="s">
        <v>185</v>
      </c>
      <c r="B107" s="330"/>
      <c r="C107" s="329" t="s">
        <v>245</v>
      </c>
      <c r="D107" s="326" t="s">
        <v>237</v>
      </c>
      <c r="E107" s="322" t="s">
        <v>256</v>
      </c>
      <c r="F107" s="49" t="s">
        <v>181</v>
      </c>
      <c r="G107" s="68">
        <v>2.992</v>
      </c>
      <c r="H107" s="320" t="s">
        <v>180</v>
      </c>
      <c r="I107" s="49" t="s">
        <v>248</v>
      </c>
      <c r="J107" s="69">
        <v>5</v>
      </c>
      <c r="K107" s="72">
        <v>12.4</v>
      </c>
      <c r="L107" s="321">
        <v>208.56612903225806</v>
      </c>
      <c r="M107" s="72">
        <v>8.1</v>
      </c>
      <c r="N107" s="73">
        <v>11.7</v>
      </c>
      <c r="O107" s="327" t="s">
        <v>247</v>
      </c>
      <c r="P107" s="320" t="s">
        <v>177</v>
      </c>
      <c r="Q107" s="320" t="s">
        <v>176</v>
      </c>
      <c r="R107" s="319" t="s">
        <v>175</v>
      </c>
      <c r="S107" s="50"/>
      <c r="T107" s="318"/>
      <c r="U107" s="317">
        <v>153</v>
      </c>
      <c r="V107" s="316">
        <v>105</v>
      </c>
      <c r="W107" s="315" t="s">
        <v>246</v>
      </c>
      <c r="X107" s="314" t="s">
        <v>209</v>
      </c>
    </row>
    <row r="108" spans="1:24" ht="24" customHeight="1">
      <c r="A108" s="326" t="s">
        <v>185</v>
      </c>
      <c r="B108" s="330"/>
      <c r="C108" s="329" t="s">
        <v>245</v>
      </c>
      <c r="D108" s="326" t="s">
        <v>237</v>
      </c>
      <c r="E108" s="322" t="s">
        <v>255</v>
      </c>
      <c r="F108" s="49" t="s">
        <v>181</v>
      </c>
      <c r="G108" s="68">
        <v>2.992</v>
      </c>
      <c r="H108" s="320" t="s">
        <v>180</v>
      </c>
      <c r="I108" s="49" t="s">
        <v>254</v>
      </c>
      <c r="J108" s="69">
        <v>7</v>
      </c>
      <c r="K108" s="72">
        <v>12.4</v>
      </c>
      <c r="L108" s="321">
        <v>208.56612903225806</v>
      </c>
      <c r="M108" s="72">
        <v>8.1</v>
      </c>
      <c r="N108" s="73">
        <v>11.7</v>
      </c>
      <c r="O108" s="327" t="s">
        <v>253</v>
      </c>
      <c r="P108" s="320" t="s">
        <v>177</v>
      </c>
      <c r="Q108" s="320" t="s">
        <v>176</v>
      </c>
      <c r="R108" s="319" t="s">
        <v>175</v>
      </c>
      <c r="S108" s="50"/>
      <c r="T108" s="318"/>
      <c r="U108" s="317">
        <v>153</v>
      </c>
      <c r="V108" s="316">
        <v>105</v>
      </c>
      <c r="W108" s="315" t="s">
        <v>252</v>
      </c>
      <c r="X108" s="314" t="s">
        <v>232</v>
      </c>
    </row>
    <row r="109" spans="1:24" ht="24" customHeight="1">
      <c r="A109" s="326" t="s">
        <v>185</v>
      </c>
      <c r="B109" s="330"/>
      <c r="C109" s="329" t="s">
        <v>245</v>
      </c>
      <c r="D109" s="326" t="s">
        <v>244</v>
      </c>
      <c r="E109" s="322" t="s">
        <v>251</v>
      </c>
      <c r="F109" s="49" t="s">
        <v>181</v>
      </c>
      <c r="G109" s="68">
        <v>2.992</v>
      </c>
      <c r="H109" s="320" t="s">
        <v>180</v>
      </c>
      <c r="I109" s="328" t="s">
        <v>250</v>
      </c>
      <c r="J109" s="69">
        <v>5</v>
      </c>
      <c r="K109" s="72">
        <v>12.4</v>
      </c>
      <c r="L109" s="321">
        <v>208.56612903225806</v>
      </c>
      <c r="M109" s="72">
        <v>9.6</v>
      </c>
      <c r="N109" s="73">
        <v>13.1</v>
      </c>
      <c r="O109" s="327" t="s">
        <v>217</v>
      </c>
      <c r="P109" s="320" t="s">
        <v>177</v>
      </c>
      <c r="Q109" s="320" t="s">
        <v>176</v>
      </c>
      <c r="R109" s="319" t="s">
        <v>175</v>
      </c>
      <c r="S109" s="50"/>
      <c r="T109" s="318"/>
      <c r="U109" s="317">
        <v>129</v>
      </c>
      <c r="V109" s="316" t="s">
        <v>216</v>
      </c>
      <c r="W109" s="319">
        <v>70</v>
      </c>
      <c r="X109" s="314" t="s">
        <v>209</v>
      </c>
    </row>
    <row r="110" spans="1:24" ht="24" customHeight="1">
      <c r="A110" s="326" t="s">
        <v>185</v>
      </c>
      <c r="B110" s="330"/>
      <c r="C110" s="329" t="s">
        <v>245</v>
      </c>
      <c r="D110" s="326" t="s">
        <v>244</v>
      </c>
      <c r="E110" s="322" t="s">
        <v>249</v>
      </c>
      <c r="F110" s="49" t="s">
        <v>181</v>
      </c>
      <c r="G110" s="68">
        <v>2.992</v>
      </c>
      <c r="H110" s="320" t="s">
        <v>180</v>
      </c>
      <c r="I110" s="49" t="s">
        <v>248</v>
      </c>
      <c r="J110" s="69">
        <v>5</v>
      </c>
      <c r="K110" s="72">
        <v>12.4</v>
      </c>
      <c r="L110" s="321">
        <v>208.56612903225806</v>
      </c>
      <c r="M110" s="72">
        <v>8.1</v>
      </c>
      <c r="N110" s="73">
        <v>11.7</v>
      </c>
      <c r="O110" s="327" t="s">
        <v>247</v>
      </c>
      <c r="P110" s="320" t="s">
        <v>177</v>
      </c>
      <c r="Q110" s="320" t="s">
        <v>176</v>
      </c>
      <c r="R110" s="319" t="s">
        <v>175</v>
      </c>
      <c r="S110" s="50"/>
      <c r="T110" s="318"/>
      <c r="U110" s="317">
        <v>153</v>
      </c>
      <c r="V110" s="316">
        <v>105</v>
      </c>
      <c r="W110" s="315" t="s">
        <v>246</v>
      </c>
      <c r="X110" s="314" t="s">
        <v>209</v>
      </c>
    </row>
    <row r="111" spans="1:24" ht="24" customHeight="1">
      <c r="A111" s="326" t="s">
        <v>185</v>
      </c>
      <c r="B111" s="330"/>
      <c r="C111" s="329" t="s">
        <v>245</v>
      </c>
      <c r="D111" s="326" t="s">
        <v>244</v>
      </c>
      <c r="E111" s="322" t="s">
        <v>243</v>
      </c>
      <c r="F111" s="49" t="s">
        <v>181</v>
      </c>
      <c r="G111" s="68">
        <v>2.992</v>
      </c>
      <c r="H111" s="320" t="s">
        <v>180</v>
      </c>
      <c r="I111" s="49" t="s">
        <v>242</v>
      </c>
      <c r="J111" s="69">
        <v>5</v>
      </c>
      <c r="K111" s="72">
        <v>12.4</v>
      </c>
      <c r="L111" s="321">
        <v>208.56612903225806</v>
      </c>
      <c r="M111" s="72">
        <v>8.1</v>
      </c>
      <c r="N111" s="73">
        <v>11.7</v>
      </c>
      <c r="O111" s="327" t="s">
        <v>241</v>
      </c>
      <c r="P111" s="320" t="s">
        <v>177</v>
      </c>
      <c r="Q111" s="320" t="s">
        <v>176</v>
      </c>
      <c r="R111" s="319" t="s">
        <v>175</v>
      </c>
      <c r="S111" s="50"/>
      <c r="T111" s="318"/>
      <c r="U111" s="317">
        <v>153</v>
      </c>
      <c r="V111" s="316">
        <v>105</v>
      </c>
      <c r="W111" s="315" t="s">
        <v>240</v>
      </c>
      <c r="X111" s="314" t="s">
        <v>232</v>
      </c>
    </row>
    <row r="112" spans="1:24" ht="24" customHeight="1">
      <c r="A112" s="326" t="s">
        <v>185</v>
      </c>
      <c r="B112" s="330"/>
      <c r="C112" s="329" t="s">
        <v>238</v>
      </c>
      <c r="D112" s="326" t="s">
        <v>237</v>
      </c>
      <c r="E112" s="322" t="s">
        <v>239</v>
      </c>
      <c r="F112" s="49" t="s">
        <v>181</v>
      </c>
      <c r="G112" s="68">
        <v>2.992</v>
      </c>
      <c r="H112" s="320" t="s">
        <v>180</v>
      </c>
      <c r="I112" s="49">
        <v>2450</v>
      </c>
      <c r="J112" s="69">
        <v>7</v>
      </c>
      <c r="K112" s="72">
        <v>12.1</v>
      </c>
      <c r="L112" s="321">
        <v>213.73719008264464</v>
      </c>
      <c r="M112" s="72">
        <v>8.1</v>
      </c>
      <c r="N112" s="73">
        <v>11.7</v>
      </c>
      <c r="O112" s="331">
        <v>15.1</v>
      </c>
      <c r="P112" s="320" t="s">
        <v>177</v>
      </c>
      <c r="Q112" s="320" t="s">
        <v>176</v>
      </c>
      <c r="R112" s="319" t="s">
        <v>175</v>
      </c>
      <c r="S112" s="50"/>
      <c r="T112" s="318"/>
      <c r="U112" s="317">
        <v>149</v>
      </c>
      <c r="V112" s="316">
        <v>103</v>
      </c>
      <c r="W112" s="315">
        <v>80</v>
      </c>
      <c r="X112" s="314" t="s">
        <v>186</v>
      </c>
    </row>
    <row r="113" spans="1:24" ht="24" customHeight="1">
      <c r="A113" s="326" t="s">
        <v>185</v>
      </c>
      <c r="B113" s="330"/>
      <c r="C113" s="329" t="s">
        <v>238</v>
      </c>
      <c r="D113" s="326" t="s">
        <v>237</v>
      </c>
      <c r="E113" s="322" t="s">
        <v>236</v>
      </c>
      <c r="F113" s="49" t="s">
        <v>181</v>
      </c>
      <c r="G113" s="68">
        <v>2.992</v>
      </c>
      <c r="H113" s="320" t="s">
        <v>180</v>
      </c>
      <c r="I113" s="49" t="s">
        <v>235</v>
      </c>
      <c r="J113" s="69">
        <v>7</v>
      </c>
      <c r="K113" s="72">
        <v>12.1</v>
      </c>
      <c r="L113" s="321">
        <v>213.73719008264464</v>
      </c>
      <c r="M113" s="72">
        <v>8.1</v>
      </c>
      <c r="N113" s="73">
        <v>11.7</v>
      </c>
      <c r="O113" s="327" t="s">
        <v>234</v>
      </c>
      <c r="P113" s="320" t="s">
        <v>177</v>
      </c>
      <c r="Q113" s="320" t="s">
        <v>176</v>
      </c>
      <c r="R113" s="319" t="s">
        <v>175</v>
      </c>
      <c r="S113" s="50"/>
      <c r="T113" s="318"/>
      <c r="U113" s="317">
        <v>149</v>
      </c>
      <c r="V113" s="316">
        <v>103</v>
      </c>
      <c r="W113" s="315" t="s">
        <v>233</v>
      </c>
      <c r="X113" s="314" t="s">
        <v>232</v>
      </c>
    </row>
    <row r="114" spans="1:24" ht="24" customHeight="1">
      <c r="A114" s="326" t="s">
        <v>200</v>
      </c>
      <c r="B114" s="325"/>
      <c r="C114" s="324" t="s">
        <v>215</v>
      </c>
      <c r="D114" s="323" t="s">
        <v>225</v>
      </c>
      <c r="E114" s="322" t="s">
        <v>108</v>
      </c>
      <c r="F114" s="49" t="s">
        <v>197</v>
      </c>
      <c r="G114" s="68">
        <v>2.992</v>
      </c>
      <c r="H114" s="320" t="s">
        <v>223</v>
      </c>
      <c r="I114" s="49">
        <v>2270</v>
      </c>
      <c r="J114" s="69">
        <v>5</v>
      </c>
      <c r="K114" s="72">
        <v>13.1</v>
      </c>
      <c r="L114" s="321">
        <v>197.42137404580151</v>
      </c>
      <c r="M114" s="72">
        <v>9.6</v>
      </c>
      <c r="N114" s="73">
        <v>13.1</v>
      </c>
      <c r="O114" s="73">
        <v>17.600000000000001</v>
      </c>
      <c r="P114" s="320" t="s">
        <v>195</v>
      </c>
      <c r="Q114" s="320" t="s">
        <v>176</v>
      </c>
      <c r="R114" s="319" t="s">
        <v>175</v>
      </c>
      <c r="S114" s="50"/>
      <c r="T114" s="318" t="s">
        <v>194</v>
      </c>
      <c r="U114" s="317">
        <v>136</v>
      </c>
      <c r="V114" s="316">
        <v>100</v>
      </c>
      <c r="W114" s="315">
        <v>74</v>
      </c>
      <c r="X114" s="314" t="s">
        <v>231</v>
      </c>
    </row>
    <row r="115" spans="1:24" s="5" customFormat="1" ht="24" customHeight="1">
      <c r="A115" s="326" t="s">
        <v>200</v>
      </c>
      <c r="B115" s="325"/>
      <c r="C115" s="324" t="s">
        <v>215</v>
      </c>
      <c r="D115" s="323" t="s">
        <v>225</v>
      </c>
      <c r="E115" s="322" t="s">
        <v>107</v>
      </c>
      <c r="F115" s="49" t="s">
        <v>197</v>
      </c>
      <c r="G115" s="68">
        <v>2.992</v>
      </c>
      <c r="H115" s="320" t="s">
        <v>223</v>
      </c>
      <c r="I115" s="49">
        <v>2280</v>
      </c>
      <c r="J115" s="69">
        <v>5</v>
      </c>
      <c r="K115" s="72">
        <v>13.1</v>
      </c>
      <c r="L115" s="321">
        <v>197.42137404580151</v>
      </c>
      <c r="M115" s="72">
        <v>8.1</v>
      </c>
      <c r="N115" s="73">
        <v>11.7</v>
      </c>
      <c r="O115" s="73">
        <v>17.5</v>
      </c>
      <c r="P115" s="320" t="s">
        <v>195</v>
      </c>
      <c r="Q115" s="320" t="s">
        <v>176</v>
      </c>
      <c r="R115" s="319" t="s">
        <v>175</v>
      </c>
      <c r="S115" s="50"/>
      <c r="T115" s="318" t="s">
        <v>194</v>
      </c>
      <c r="U115" s="317">
        <v>161</v>
      </c>
      <c r="V115" s="316">
        <v>111</v>
      </c>
      <c r="W115" s="315">
        <v>74</v>
      </c>
      <c r="X115" s="314" t="s">
        <v>231</v>
      </c>
    </row>
    <row r="116" spans="1:24" s="5" customFormat="1" ht="24" customHeight="1">
      <c r="A116" s="326" t="s">
        <v>200</v>
      </c>
      <c r="B116" s="325"/>
      <c r="C116" s="324" t="s">
        <v>215</v>
      </c>
      <c r="D116" s="323" t="s">
        <v>225</v>
      </c>
      <c r="E116" s="322" t="s">
        <v>106</v>
      </c>
      <c r="F116" s="49" t="s">
        <v>197</v>
      </c>
      <c r="G116" s="68">
        <v>2.992</v>
      </c>
      <c r="H116" s="320" t="s">
        <v>223</v>
      </c>
      <c r="I116" s="49">
        <v>2330</v>
      </c>
      <c r="J116" s="69">
        <v>5</v>
      </c>
      <c r="K116" s="72">
        <v>13.1</v>
      </c>
      <c r="L116" s="321">
        <v>197.42137404580151</v>
      </c>
      <c r="M116" s="72">
        <v>8.1</v>
      </c>
      <c r="N116" s="73">
        <v>11.7</v>
      </c>
      <c r="O116" s="73">
        <v>16.8</v>
      </c>
      <c r="P116" s="320" t="s">
        <v>195</v>
      </c>
      <c r="Q116" s="320" t="s">
        <v>176</v>
      </c>
      <c r="R116" s="319" t="s">
        <v>175</v>
      </c>
      <c r="S116" s="50"/>
      <c r="T116" s="318" t="s">
        <v>194</v>
      </c>
      <c r="U116" s="317">
        <v>161</v>
      </c>
      <c r="V116" s="316">
        <v>111</v>
      </c>
      <c r="W116" s="315">
        <v>77</v>
      </c>
      <c r="X116" s="314" t="s">
        <v>222</v>
      </c>
    </row>
    <row r="117" spans="1:24" s="5" customFormat="1" ht="24" customHeight="1">
      <c r="A117" s="326" t="s">
        <v>200</v>
      </c>
      <c r="B117" s="325"/>
      <c r="C117" s="324" t="s">
        <v>215</v>
      </c>
      <c r="D117" s="323" t="s">
        <v>225</v>
      </c>
      <c r="E117" s="322" t="s">
        <v>105</v>
      </c>
      <c r="F117" s="49" t="s">
        <v>197</v>
      </c>
      <c r="G117" s="68">
        <v>2.992</v>
      </c>
      <c r="H117" s="320" t="s">
        <v>223</v>
      </c>
      <c r="I117" s="49">
        <v>2290</v>
      </c>
      <c r="J117" s="69">
        <v>5</v>
      </c>
      <c r="K117" s="72">
        <v>13.1</v>
      </c>
      <c r="L117" s="321">
        <v>197.42137404580151</v>
      </c>
      <c r="M117" s="72">
        <v>8.1</v>
      </c>
      <c r="N117" s="73">
        <v>11.7</v>
      </c>
      <c r="O117" s="73">
        <v>17.3</v>
      </c>
      <c r="P117" s="320" t="s">
        <v>195</v>
      </c>
      <c r="Q117" s="320" t="s">
        <v>176</v>
      </c>
      <c r="R117" s="319" t="s">
        <v>175</v>
      </c>
      <c r="S117" s="50"/>
      <c r="T117" s="318" t="s">
        <v>194</v>
      </c>
      <c r="U117" s="317">
        <v>161</v>
      </c>
      <c r="V117" s="316">
        <v>111</v>
      </c>
      <c r="W117" s="315">
        <v>75</v>
      </c>
      <c r="X117" s="314" t="s">
        <v>222</v>
      </c>
    </row>
    <row r="118" spans="1:24" s="5" customFormat="1" ht="24" customHeight="1">
      <c r="A118" s="326" t="s">
        <v>200</v>
      </c>
      <c r="B118" s="325"/>
      <c r="C118" s="324" t="s">
        <v>215</v>
      </c>
      <c r="D118" s="323" t="s">
        <v>225</v>
      </c>
      <c r="E118" s="322" t="s">
        <v>208</v>
      </c>
      <c r="F118" s="49" t="s">
        <v>197</v>
      </c>
      <c r="G118" s="68">
        <v>2.992</v>
      </c>
      <c r="H118" s="320" t="s">
        <v>223</v>
      </c>
      <c r="I118" s="49">
        <v>2300</v>
      </c>
      <c r="J118" s="69">
        <v>5</v>
      </c>
      <c r="K118" s="72">
        <v>13.1</v>
      </c>
      <c r="L118" s="321">
        <v>197.42137404580151</v>
      </c>
      <c r="M118" s="72">
        <v>8.1</v>
      </c>
      <c r="N118" s="73">
        <v>11.7</v>
      </c>
      <c r="O118" s="73">
        <v>17.2</v>
      </c>
      <c r="P118" s="320" t="s">
        <v>195</v>
      </c>
      <c r="Q118" s="320" t="s">
        <v>176</v>
      </c>
      <c r="R118" s="319" t="s">
        <v>175</v>
      </c>
      <c r="S118" s="50"/>
      <c r="T118" s="318" t="s">
        <v>194</v>
      </c>
      <c r="U118" s="317">
        <v>161</v>
      </c>
      <c r="V118" s="316">
        <v>111</v>
      </c>
      <c r="W118" s="315">
        <v>76</v>
      </c>
      <c r="X118" s="314" t="s">
        <v>222</v>
      </c>
    </row>
    <row r="119" spans="1:24" s="5" customFormat="1" ht="24" customHeight="1">
      <c r="A119" s="326" t="s">
        <v>200</v>
      </c>
      <c r="B119" s="325"/>
      <c r="C119" s="324" t="s">
        <v>215</v>
      </c>
      <c r="D119" s="323" t="s">
        <v>225</v>
      </c>
      <c r="E119" s="322" t="s">
        <v>207</v>
      </c>
      <c r="F119" s="49" t="s">
        <v>197</v>
      </c>
      <c r="G119" s="68">
        <v>2.992</v>
      </c>
      <c r="H119" s="320" t="s">
        <v>223</v>
      </c>
      <c r="I119" s="49">
        <v>2330</v>
      </c>
      <c r="J119" s="69">
        <v>5</v>
      </c>
      <c r="K119" s="72">
        <v>13.1</v>
      </c>
      <c r="L119" s="321">
        <v>197.42137404580151</v>
      </c>
      <c r="M119" s="72">
        <v>8.1</v>
      </c>
      <c r="N119" s="73">
        <v>11.7</v>
      </c>
      <c r="O119" s="73">
        <v>16.8</v>
      </c>
      <c r="P119" s="320" t="s">
        <v>195</v>
      </c>
      <c r="Q119" s="320" t="s">
        <v>176</v>
      </c>
      <c r="R119" s="319" t="s">
        <v>175</v>
      </c>
      <c r="S119" s="50"/>
      <c r="T119" s="318" t="s">
        <v>194</v>
      </c>
      <c r="U119" s="317">
        <v>161</v>
      </c>
      <c r="V119" s="316">
        <v>111</v>
      </c>
      <c r="W119" s="315">
        <v>77</v>
      </c>
      <c r="X119" s="314" t="s">
        <v>222</v>
      </c>
    </row>
    <row r="120" spans="1:24" s="5" customFormat="1" ht="24" customHeight="1">
      <c r="A120" s="326" t="s">
        <v>200</v>
      </c>
      <c r="B120" s="325"/>
      <c r="C120" s="324" t="s">
        <v>215</v>
      </c>
      <c r="D120" s="323" t="s">
        <v>225</v>
      </c>
      <c r="E120" s="322" t="s">
        <v>230</v>
      </c>
      <c r="F120" s="49" t="s">
        <v>197</v>
      </c>
      <c r="G120" s="68">
        <v>2.992</v>
      </c>
      <c r="H120" s="320" t="s">
        <v>223</v>
      </c>
      <c r="I120" s="49">
        <v>2300</v>
      </c>
      <c r="J120" s="69">
        <v>5</v>
      </c>
      <c r="K120" s="72">
        <v>13.1</v>
      </c>
      <c r="L120" s="321">
        <v>197.42137404580151</v>
      </c>
      <c r="M120" s="72">
        <v>8.1</v>
      </c>
      <c r="N120" s="73">
        <v>11.7</v>
      </c>
      <c r="O120" s="73">
        <v>17.2</v>
      </c>
      <c r="P120" s="320" t="s">
        <v>195</v>
      </c>
      <c r="Q120" s="320" t="s">
        <v>176</v>
      </c>
      <c r="R120" s="319" t="s">
        <v>175</v>
      </c>
      <c r="S120" s="50"/>
      <c r="T120" s="318" t="s">
        <v>194</v>
      </c>
      <c r="U120" s="317">
        <v>161</v>
      </c>
      <c r="V120" s="316">
        <v>111</v>
      </c>
      <c r="W120" s="315">
        <v>76</v>
      </c>
      <c r="X120" s="314" t="s">
        <v>222</v>
      </c>
    </row>
    <row r="121" spans="1:24" s="5" customFormat="1" ht="24" customHeight="1">
      <c r="A121" s="326" t="s">
        <v>200</v>
      </c>
      <c r="B121" s="325"/>
      <c r="C121" s="324" t="s">
        <v>215</v>
      </c>
      <c r="D121" s="323" t="s">
        <v>225</v>
      </c>
      <c r="E121" s="322" t="s">
        <v>229</v>
      </c>
      <c r="F121" s="49" t="s">
        <v>197</v>
      </c>
      <c r="G121" s="68">
        <v>2.992</v>
      </c>
      <c r="H121" s="320" t="s">
        <v>223</v>
      </c>
      <c r="I121" s="49">
        <v>2310</v>
      </c>
      <c r="J121" s="69">
        <v>5</v>
      </c>
      <c r="K121" s="72">
        <v>13.1</v>
      </c>
      <c r="L121" s="321">
        <v>197.42137404580151</v>
      </c>
      <c r="M121" s="72">
        <v>8.1</v>
      </c>
      <c r="N121" s="73">
        <v>11.7</v>
      </c>
      <c r="O121" s="73">
        <v>17.100000000000001</v>
      </c>
      <c r="P121" s="320" t="s">
        <v>195</v>
      </c>
      <c r="Q121" s="320" t="s">
        <v>176</v>
      </c>
      <c r="R121" s="319" t="s">
        <v>175</v>
      </c>
      <c r="S121" s="50"/>
      <c r="T121" s="318" t="s">
        <v>194</v>
      </c>
      <c r="U121" s="317">
        <v>161</v>
      </c>
      <c r="V121" s="316">
        <v>111</v>
      </c>
      <c r="W121" s="315">
        <v>76</v>
      </c>
      <c r="X121" s="314" t="s">
        <v>222</v>
      </c>
    </row>
    <row r="122" spans="1:24" s="5" customFormat="1" ht="24" customHeight="1">
      <c r="A122" s="326" t="s">
        <v>200</v>
      </c>
      <c r="B122" s="325"/>
      <c r="C122" s="324" t="s">
        <v>215</v>
      </c>
      <c r="D122" s="323" t="s">
        <v>225</v>
      </c>
      <c r="E122" s="322" t="s">
        <v>228</v>
      </c>
      <c r="F122" s="49" t="s">
        <v>197</v>
      </c>
      <c r="G122" s="68">
        <v>2.992</v>
      </c>
      <c r="H122" s="320" t="s">
        <v>223</v>
      </c>
      <c r="I122" s="49">
        <v>2350</v>
      </c>
      <c r="J122" s="69">
        <v>5</v>
      </c>
      <c r="K122" s="72">
        <v>13.1</v>
      </c>
      <c r="L122" s="321">
        <v>197.42137404580151</v>
      </c>
      <c r="M122" s="72">
        <v>8.1</v>
      </c>
      <c r="N122" s="73">
        <v>11.7</v>
      </c>
      <c r="O122" s="73">
        <v>16.5</v>
      </c>
      <c r="P122" s="320" t="s">
        <v>195</v>
      </c>
      <c r="Q122" s="320" t="s">
        <v>176</v>
      </c>
      <c r="R122" s="319" t="s">
        <v>175</v>
      </c>
      <c r="S122" s="50"/>
      <c r="T122" s="318" t="s">
        <v>194</v>
      </c>
      <c r="U122" s="317">
        <v>161</v>
      </c>
      <c r="V122" s="316">
        <v>111</v>
      </c>
      <c r="W122" s="315">
        <v>79</v>
      </c>
      <c r="X122" s="314" t="s">
        <v>222</v>
      </c>
    </row>
    <row r="123" spans="1:24" s="5" customFormat="1" ht="24" customHeight="1">
      <c r="A123" s="326" t="s">
        <v>200</v>
      </c>
      <c r="B123" s="325"/>
      <c r="C123" s="324" t="s">
        <v>215</v>
      </c>
      <c r="D123" s="323" t="s">
        <v>225</v>
      </c>
      <c r="E123" s="322" t="s">
        <v>227</v>
      </c>
      <c r="F123" s="49" t="s">
        <v>197</v>
      </c>
      <c r="G123" s="68">
        <v>2.992</v>
      </c>
      <c r="H123" s="320" t="s">
        <v>223</v>
      </c>
      <c r="I123" s="49">
        <v>2360</v>
      </c>
      <c r="J123" s="69">
        <v>5</v>
      </c>
      <c r="K123" s="72">
        <v>13.1</v>
      </c>
      <c r="L123" s="321">
        <v>197.42137404580151</v>
      </c>
      <c r="M123" s="72">
        <v>8.1</v>
      </c>
      <c r="N123" s="73">
        <v>11.7</v>
      </c>
      <c r="O123" s="73">
        <v>16.399999999999999</v>
      </c>
      <c r="P123" s="320" t="s">
        <v>195</v>
      </c>
      <c r="Q123" s="320" t="s">
        <v>176</v>
      </c>
      <c r="R123" s="319" t="s">
        <v>175</v>
      </c>
      <c r="S123" s="50"/>
      <c r="T123" s="318" t="s">
        <v>194</v>
      </c>
      <c r="U123" s="317">
        <v>161</v>
      </c>
      <c r="V123" s="316">
        <v>111</v>
      </c>
      <c r="W123" s="315">
        <v>79</v>
      </c>
      <c r="X123" s="314" t="s">
        <v>222</v>
      </c>
    </row>
    <row r="124" spans="1:24" s="5" customFormat="1" ht="24" customHeight="1">
      <c r="A124" s="326" t="s">
        <v>200</v>
      </c>
      <c r="B124" s="325"/>
      <c r="C124" s="324" t="s">
        <v>215</v>
      </c>
      <c r="D124" s="323" t="s">
        <v>225</v>
      </c>
      <c r="E124" s="322" t="s">
        <v>226</v>
      </c>
      <c r="F124" s="49" t="s">
        <v>197</v>
      </c>
      <c r="G124" s="68">
        <v>2.992</v>
      </c>
      <c r="H124" s="320" t="s">
        <v>223</v>
      </c>
      <c r="I124" s="49">
        <v>2350</v>
      </c>
      <c r="J124" s="69">
        <v>5</v>
      </c>
      <c r="K124" s="72">
        <v>13.1</v>
      </c>
      <c r="L124" s="321">
        <v>197.42137404580151</v>
      </c>
      <c r="M124" s="72">
        <v>8.1</v>
      </c>
      <c r="N124" s="73">
        <v>11.7</v>
      </c>
      <c r="O124" s="327">
        <v>16.5</v>
      </c>
      <c r="P124" s="320" t="s">
        <v>195</v>
      </c>
      <c r="Q124" s="320" t="s">
        <v>176</v>
      </c>
      <c r="R124" s="319" t="s">
        <v>175</v>
      </c>
      <c r="S124" s="50"/>
      <c r="T124" s="318" t="s">
        <v>194</v>
      </c>
      <c r="U124" s="317">
        <v>161</v>
      </c>
      <c r="V124" s="316">
        <v>111</v>
      </c>
      <c r="W124" s="315">
        <v>79</v>
      </c>
      <c r="X124" s="314" t="s">
        <v>222</v>
      </c>
    </row>
    <row r="125" spans="1:24" s="5" customFormat="1" ht="24" customHeight="1">
      <c r="A125" s="326" t="s">
        <v>200</v>
      </c>
      <c r="B125" s="325"/>
      <c r="C125" s="324" t="s">
        <v>215</v>
      </c>
      <c r="D125" s="323" t="s">
        <v>225</v>
      </c>
      <c r="E125" s="322" t="s">
        <v>224</v>
      </c>
      <c r="F125" s="49" t="s">
        <v>197</v>
      </c>
      <c r="G125" s="68">
        <v>2.992</v>
      </c>
      <c r="H125" s="320" t="s">
        <v>223</v>
      </c>
      <c r="I125" s="49">
        <v>2360</v>
      </c>
      <c r="J125" s="69">
        <v>5</v>
      </c>
      <c r="K125" s="72">
        <v>13.1</v>
      </c>
      <c r="L125" s="321">
        <v>197.42137404580151</v>
      </c>
      <c r="M125" s="72">
        <v>8.1</v>
      </c>
      <c r="N125" s="73">
        <v>11.7</v>
      </c>
      <c r="O125" s="73">
        <v>16.399999999999999</v>
      </c>
      <c r="P125" s="320" t="s">
        <v>195</v>
      </c>
      <c r="Q125" s="320" t="s">
        <v>176</v>
      </c>
      <c r="R125" s="319" t="s">
        <v>175</v>
      </c>
      <c r="S125" s="50"/>
      <c r="T125" s="318" t="s">
        <v>194</v>
      </c>
      <c r="U125" s="317">
        <v>161</v>
      </c>
      <c r="V125" s="316">
        <v>111</v>
      </c>
      <c r="W125" s="315">
        <v>79</v>
      </c>
      <c r="X125" s="314" t="s">
        <v>222</v>
      </c>
    </row>
    <row r="126" spans="1:24" s="5" customFormat="1" ht="24" customHeight="1">
      <c r="A126" s="326" t="s">
        <v>185</v>
      </c>
      <c r="B126" s="325"/>
      <c r="C126" s="324" t="s">
        <v>215</v>
      </c>
      <c r="D126" s="326" t="s">
        <v>214</v>
      </c>
      <c r="E126" s="322" t="s">
        <v>221</v>
      </c>
      <c r="F126" s="49" t="s">
        <v>181</v>
      </c>
      <c r="G126" s="68">
        <v>2.992</v>
      </c>
      <c r="H126" s="320" t="s">
        <v>180</v>
      </c>
      <c r="I126" s="49">
        <v>2240</v>
      </c>
      <c r="J126" s="69">
        <v>5</v>
      </c>
      <c r="K126" s="72">
        <v>12.4</v>
      </c>
      <c r="L126" s="321">
        <v>208.56612903225806</v>
      </c>
      <c r="M126" s="72">
        <v>9.6</v>
      </c>
      <c r="N126" s="73">
        <v>13.1</v>
      </c>
      <c r="O126" s="73">
        <v>18</v>
      </c>
      <c r="P126" s="320" t="s">
        <v>177</v>
      </c>
      <c r="Q126" s="320" t="s">
        <v>176</v>
      </c>
      <c r="R126" s="319" t="s">
        <v>175</v>
      </c>
      <c r="S126" s="50"/>
      <c r="T126" s="318"/>
      <c r="U126" s="317">
        <v>129</v>
      </c>
      <c r="V126" s="316" t="s">
        <v>216</v>
      </c>
      <c r="W126" s="319">
        <v>68</v>
      </c>
      <c r="X126" s="314" t="s">
        <v>220</v>
      </c>
    </row>
    <row r="127" spans="1:24" s="5" customFormat="1" ht="24" customHeight="1">
      <c r="A127" s="326" t="s">
        <v>185</v>
      </c>
      <c r="B127" s="325"/>
      <c r="C127" s="324" t="s">
        <v>215</v>
      </c>
      <c r="D127" s="326" t="s">
        <v>214</v>
      </c>
      <c r="E127" s="322" t="s">
        <v>219</v>
      </c>
      <c r="F127" s="49" t="s">
        <v>181</v>
      </c>
      <c r="G127" s="68">
        <v>2.992</v>
      </c>
      <c r="H127" s="320" t="s">
        <v>180</v>
      </c>
      <c r="I127" s="49" t="s">
        <v>218</v>
      </c>
      <c r="J127" s="69">
        <v>5</v>
      </c>
      <c r="K127" s="72">
        <v>12.4</v>
      </c>
      <c r="L127" s="321">
        <v>208.56612903225806</v>
      </c>
      <c r="M127" s="72">
        <v>9.6</v>
      </c>
      <c r="N127" s="73">
        <v>13.1</v>
      </c>
      <c r="O127" s="327" t="s">
        <v>217</v>
      </c>
      <c r="P127" s="320" t="s">
        <v>177</v>
      </c>
      <c r="Q127" s="320" t="s">
        <v>176</v>
      </c>
      <c r="R127" s="319" t="s">
        <v>175</v>
      </c>
      <c r="S127" s="50"/>
      <c r="T127" s="318"/>
      <c r="U127" s="317">
        <v>129</v>
      </c>
      <c r="V127" s="316" t="s">
        <v>216</v>
      </c>
      <c r="W127" s="319">
        <v>70</v>
      </c>
      <c r="X127" s="314" t="s">
        <v>209</v>
      </c>
    </row>
    <row r="128" spans="1:24" s="5" customFormat="1" ht="24" customHeight="1">
      <c r="A128" s="326" t="s">
        <v>185</v>
      </c>
      <c r="B128" s="325"/>
      <c r="C128" s="324" t="s">
        <v>215</v>
      </c>
      <c r="D128" s="326" t="s">
        <v>214</v>
      </c>
      <c r="E128" s="322" t="s">
        <v>213</v>
      </c>
      <c r="F128" s="49" t="s">
        <v>181</v>
      </c>
      <c r="G128" s="68">
        <v>2.992</v>
      </c>
      <c r="H128" s="320" t="s">
        <v>180</v>
      </c>
      <c r="I128" s="328" t="s">
        <v>212</v>
      </c>
      <c r="J128" s="69">
        <v>5</v>
      </c>
      <c r="K128" s="72">
        <v>12.4</v>
      </c>
      <c r="L128" s="321">
        <v>208.56612903225806</v>
      </c>
      <c r="M128" s="72">
        <v>8.1</v>
      </c>
      <c r="N128" s="73">
        <v>11.7</v>
      </c>
      <c r="O128" s="327" t="s">
        <v>211</v>
      </c>
      <c r="P128" s="320" t="s">
        <v>177</v>
      </c>
      <c r="Q128" s="320" t="s">
        <v>176</v>
      </c>
      <c r="R128" s="319" t="s">
        <v>175</v>
      </c>
      <c r="S128" s="50"/>
      <c r="T128" s="318"/>
      <c r="U128" s="317">
        <v>153</v>
      </c>
      <c r="V128" s="316">
        <v>105</v>
      </c>
      <c r="W128" s="315" t="s">
        <v>210</v>
      </c>
      <c r="X128" s="314" t="s">
        <v>209</v>
      </c>
    </row>
    <row r="129" spans="1:24" s="5" customFormat="1" ht="24" customHeight="1">
      <c r="A129" s="326" t="s">
        <v>200</v>
      </c>
      <c r="B129" s="325"/>
      <c r="C129" s="324" t="s">
        <v>184</v>
      </c>
      <c r="D129" s="323" t="s">
        <v>199</v>
      </c>
      <c r="E129" s="322" t="s">
        <v>108</v>
      </c>
      <c r="F129" s="49" t="s">
        <v>197</v>
      </c>
      <c r="G129" s="68">
        <v>2.992</v>
      </c>
      <c r="H129" s="320" t="s">
        <v>196</v>
      </c>
      <c r="I129" s="49">
        <v>2520</v>
      </c>
      <c r="J129" s="69">
        <v>7</v>
      </c>
      <c r="K129" s="72">
        <v>12.4</v>
      </c>
      <c r="L129" s="321">
        <v>208.56612903225806</v>
      </c>
      <c r="M129" s="72">
        <v>8.1</v>
      </c>
      <c r="N129" s="73">
        <v>11.7</v>
      </c>
      <c r="O129" s="73">
        <v>14.1</v>
      </c>
      <c r="P129" s="320" t="s">
        <v>195</v>
      </c>
      <c r="Q129" s="320" t="s">
        <v>176</v>
      </c>
      <c r="R129" s="319" t="s">
        <v>175</v>
      </c>
      <c r="S129" s="50"/>
      <c r="T129" s="318" t="s">
        <v>194</v>
      </c>
      <c r="U129" s="317">
        <v>153</v>
      </c>
      <c r="V129" s="316">
        <v>105</v>
      </c>
      <c r="W129" s="315">
        <v>87</v>
      </c>
      <c r="X129" s="314" t="s">
        <v>193</v>
      </c>
    </row>
    <row r="130" spans="1:24" s="5" customFormat="1" ht="24" customHeight="1">
      <c r="A130" s="326" t="s">
        <v>200</v>
      </c>
      <c r="B130" s="325"/>
      <c r="C130" s="324" t="s">
        <v>184</v>
      </c>
      <c r="D130" s="323" t="s">
        <v>199</v>
      </c>
      <c r="E130" s="322" t="s">
        <v>107</v>
      </c>
      <c r="F130" s="49" t="s">
        <v>197</v>
      </c>
      <c r="G130" s="68">
        <v>2.992</v>
      </c>
      <c r="H130" s="320" t="s">
        <v>196</v>
      </c>
      <c r="I130" s="49">
        <v>2530</v>
      </c>
      <c r="J130" s="69">
        <v>7</v>
      </c>
      <c r="K130" s="72">
        <v>12.4</v>
      </c>
      <c r="L130" s="321">
        <v>208.56612903225806</v>
      </c>
      <c r="M130" s="72">
        <v>8.1</v>
      </c>
      <c r="N130" s="73">
        <v>11.7</v>
      </c>
      <c r="O130" s="73">
        <v>14</v>
      </c>
      <c r="P130" s="320" t="s">
        <v>195</v>
      </c>
      <c r="Q130" s="320" t="s">
        <v>176</v>
      </c>
      <c r="R130" s="319" t="s">
        <v>175</v>
      </c>
      <c r="S130" s="50"/>
      <c r="T130" s="318" t="s">
        <v>194</v>
      </c>
      <c r="U130" s="317">
        <v>153</v>
      </c>
      <c r="V130" s="316">
        <v>105</v>
      </c>
      <c r="W130" s="315">
        <v>88</v>
      </c>
      <c r="X130" s="314" t="s">
        <v>193</v>
      </c>
    </row>
    <row r="131" spans="1:24" s="5" customFormat="1" ht="24" customHeight="1">
      <c r="A131" s="326" t="s">
        <v>200</v>
      </c>
      <c r="B131" s="325"/>
      <c r="C131" s="324" t="s">
        <v>184</v>
      </c>
      <c r="D131" s="323" t="s">
        <v>199</v>
      </c>
      <c r="E131" s="322" t="s">
        <v>106</v>
      </c>
      <c r="F131" s="49" t="s">
        <v>197</v>
      </c>
      <c r="G131" s="68">
        <v>2.992</v>
      </c>
      <c r="H131" s="320" t="s">
        <v>196</v>
      </c>
      <c r="I131" s="49">
        <v>2560</v>
      </c>
      <c r="J131" s="69">
        <v>7</v>
      </c>
      <c r="K131" s="72">
        <v>12.4</v>
      </c>
      <c r="L131" s="321">
        <v>208.56612903225806</v>
      </c>
      <c r="M131" s="72">
        <v>8.1</v>
      </c>
      <c r="N131" s="73">
        <v>11.7</v>
      </c>
      <c r="O131" s="73">
        <v>13.5</v>
      </c>
      <c r="P131" s="320" t="s">
        <v>195</v>
      </c>
      <c r="Q131" s="320" t="s">
        <v>176</v>
      </c>
      <c r="R131" s="319" t="s">
        <v>175</v>
      </c>
      <c r="S131" s="50"/>
      <c r="T131" s="318" t="s">
        <v>194</v>
      </c>
      <c r="U131" s="317">
        <v>153</v>
      </c>
      <c r="V131" s="316">
        <v>105</v>
      </c>
      <c r="W131" s="315">
        <v>91</v>
      </c>
      <c r="X131" s="314" t="s">
        <v>202</v>
      </c>
    </row>
    <row r="132" spans="1:24" s="5" customFormat="1" ht="24" customHeight="1">
      <c r="A132" s="326" t="s">
        <v>200</v>
      </c>
      <c r="B132" s="325"/>
      <c r="C132" s="324" t="s">
        <v>184</v>
      </c>
      <c r="D132" s="323" t="s">
        <v>199</v>
      </c>
      <c r="E132" s="322" t="s">
        <v>105</v>
      </c>
      <c r="F132" s="49" t="s">
        <v>197</v>
      </c>
      <c r="G132" s="68">
        <v>2.992</v>
      </c>
      <c r="H132" s="320" t="s">
        <v>196</v>
      </c>
      <c r="I132" s="49">
        <v>2570</v>
      </c>
      <c r="J132" s="69">
        <v>7</v>
      </c>
      <c r="K132" s="72">
        <v>12.4</v>
      </c>
      <c r="L132" s="321">
        <v>208.56612903225806</v>
      </c>
      <c r="M132" s="72">
        <v>8.1</v>
      </c>
      <c r="N132" s="73">
        <v>11.7</v>
      </c>
      <c r="O132" s="73">
        <v>13.4</v>
      </c>
      <c r="P132" s="320" t="s">
        <v>195</v>
      </c>
      <c r="Q132" s="320" t="s">
        <v>176</v>
      </c>
      <c r="R132" s="319" t="s">
        <v>175</v>
      </c>
      <c r="S132" s="50"/>
      <c r="T132" s="318" t="s">
        <v>194</v>
      </c>
      <c r="U132" s="317">
        <v>153</v>
      </c>
      <c r="V132" s="316">
        <v>105</v>
      </c>
      <c r="W132" s="315">
        <v>92</v>
      </c>
      <c r="X132" s="314" t="s">
        <v>202</v>
      </c>
    </row>
    <row r="133" spans="1:24" s="5" customFormat="1" ht="24" customHeight="1">
      <c r="A133" s="326" t="s">
        <v>200</v>
      </c>
      <c r="B133" s="325"/>
      <c r="C133" s="324" t="s">
        <v>184</v>
      </c>
      <c r="D133" s="323" t="s">
        <v>199</v>
      </c>
      <c r="E133" s="322" t="s">
        <v>208</v>
      </c>
      <c r="F133" s="49" t="s">
        <v>197</v>
      </c>
      <c r="G133" s="68">
        <v>2.992</v>
      </c>
      <c r="H133" s="320" t="s">
        <v>196</v>
      </c>
      <c r="I133" s="49">
        <v>2530</v>
      </c>
      <c r="J133" s="69">
        <v>7</v>
      </c>
      <c r="K133" s="72">
        <v>12.4</v>
      </c>
      <c r="L133" s="321">
        <v>208.56612903225806</v>
      </c>
      <c r="M133" s="72">
        <v>8.1</v>
      </c>
      <c r="N133" s="73">
        <v>11.7</v>
      </c>
      <c r="O133" s="73">
        <v>14</v>
      </c>
      <c r="P133" s="320" t="s">
        <v>195</v>
      </c>
      <c r="Q133" s="320" t="s">
        <v>176</v>
      </c>
      <c r="R133" s="319" t="s">
        <v>175</v>
      </c>
      <c r="S133" s="50"/>
      <c r="T133" s="318" t="s">
        <v>194</v>
      </c>
      <c r="U133" s="317">
        <v>153</v>
      </c>
      <c r="V133" s="316">
        <v>105</v>
      </c>
      <c r="W133" s="315">
        <v>88</v>
      </c>
      <c r="X133" s="314" t="s">
        <v>193</v>
      </c>
    </row>
    <row r="134" spans="1:24" s="5" customFormat="1" ht="24" customHeight="1">
      <c r="A134" s="326" t="s">
        <v>200</v>
      </c>
      <c r="B134" s="325"/>
      <c r="C134" s="324" t="s">
        <v>184</v>
      </c>
      <c r="D134" s="323" t="s">
        <v>199</v>
      </c>
      <c r="E134" s="322" t="s">
        <v>207</v>
      </c>
      <c r="F134" s="49" t="s">
        <v>197</v>
      </c>
      <c r="G134" s="68">
        <v>2.992</v>
      </c>
      <c r="H134" s="320" t="s">
        <v>196</v>
      </c>
      <c r="I134" s="49">
        <v>2540</v>
      </c>
      <c r="J134" s="69">
        <v>7</v>
      </c>
      <c r="K134" s="72">
        <v>12.4</v>
      </c>
      <c r="L134" s="321">
        <v>208.56612903225806</v>
      </c>
      <c r="M134" s="72">
        <v>8.1</v>
      </c>
      <c r="N134" s="73">
        <v>11.7</v>
      </c>
      <c r="O134" s="73">
        <v>13.8</v>
      </c>
      <c r="P134" s="320" t="s">
        <v>195</v>
      </c>
      <c r="Q134" s="320" t="s">
        <v>176</v>
      </c>
      <c r="R134" s="319" t="s">
        <v>175</v>
      </c>
      <c r="S134" s="50"/>
      <c r="T134" s="318" t="s">
        <v>194</v>
      </c>
      <c r="U134" s="317">
        <v>153</v>
      </c>
      <c r="V134" s="316">
        <v>105</v>
      </c>
      <c r="W134" s="315">
        <v>89</v>
      </c>
      <c r="X134" s="314" t="s">
        <v>193</v>
      </c>
    </row>
    <row r="135" spans="1:24" s="5" customFormat="1" ht="24" customHeight="1">
      <c r="A135" s="326" t="s">
        <v>200</v>
      </c>
      <c r="B135" s="325"/>
      <c r="C135" s="324" t="s">
        <v>184</v>
      </c>
      <c r="D135" s="323" t="s">
        <v>199</v>
      </c>
      <c r="E135" s="322" t="s">
        <v>206</v>
      </c>
      <c r="F135" s="49" t="s">
        <v>197</v>
      </c>
      <c r="G135" s="68">
        <v>2.992</v>
      </c>
      <c r="H135" s="320" t="s">
        <v>196</v>
      </c>
      <c r="I135" s="49">
        <v>2520</v>
      </c>
      <c r="J135" s="69">
        <v>6</v>
      </c>
      <c r="K135" s="72">
        <v>12.4</v>
      </c>
      <c r="L135" s="321">
        <v>208.56612903225806</v>
      </c>
      <c r="M135" s="72">
        <v>8.1</v>
      </c>
      <c r="N135" s="73">
        <v>11.7</v>
      </c>
      <c r="O135" s="73">
        <v>14.1</v>
      </c>
      <c r="P135" s="320" t="s">
        <v>195</v>
      </c>
      <c r="Q135" s="320" t="s">
        <v>176</v>
      </c>
      <c r="R135" s="319" t="s">
        <v>175</v>
      </c>
      <c r="S135" s="50"/>
      <c r="T135" s="318" t="s">
        <v>194</v>
      </c>
      <c r="U135" s="317">
        <v>153</v>
      </c>
      <c r="V135" s="316">
        <v>105</v>
      </c>
      <c r="W135" s="315">
        <v>87</v>
      </c>
      <c r="X135" s="314" t="s">
        <v>193</v>
      </c>
    </row>
    <row r="136" spans="1:24" s="5" customFormat="1" ht="24" customHeight="1">
      <c r="A136" s="326" t="s">
        <v>200</v>
      </c>
      <c r="B136" s="325"/>
      <c r="C136" s="324" t="s">
        <v>184</v>
      </c>
      <c r="D136" s="323" t="s">
        <v>199</v>
      </c>
      <c r="E136" s="322" t="s">
        <v>205</v>
      </c>
      <c r="F136" s="49" t="s">
        <v>197</v>
      </c>
      <c r="G136" s="68">
        <v>2.992</v>
      </c>
      <c r="H136" s="320" t="s">
        <v>196</v>
      </c>
      <c r="I136" s="49">
        <v>2530</v>
      </c>
      <c r="J136" s="69">
        <v>6</v>
      </c>
      <c r="K136" s="72">
        <v>12.4</v>
      </c>
      <c r="L136" s="321">
        <v>208.56612903225806</v>
      </c>
      <c r="M136" s="72">
        <v>8.1</v>
      </c>
      <c r="N136" s="73">
        <v>11.7</v>
      </c>
      <c r="O136" s="73">
        <v>14</v>
      </c>
      <c r="P136" s="320" t="s">
        <v>195</v>
      </c>
      <c r="Q136" s="320" t="s">
        <v>176</v>
      </c>
      <c r="R136" s="319" t="s">
        <v>175</v>
      </c>
      <c r="S136" s="50"/>
      <c r="T136" s="318" t="s">
        <v>194</v>
      </c>
      <c r="U136" s="317">
        <v>153</v>
      </c>
      <c r="V136" s="316">
        <v>105</v>
      </c>
      <c r="W136" s="315">
        <v>88</v>
      </c>
      <c r="X136" s="314" t="s">
        <v>193</v>
      </c>
    </row>
    <row r="137" spans="1:24" s="5" customFormat="1" ht="24" customHeight="1">
      <c r="A137" s="326" t="s">
        <v>200</v>
      </c>
      <c r="B137" s="325"/>
      <c r="C137" s="324" t="s">
        <v>184</v>
      </c>
      <c r="D137" s="323" t="s">
        <v>199</v>
      </c>
      <c r="E137" s="322" t="s">
        <v>204</v>
      </c>
      <c r="F137" s="49" t="s">
        <v>197</v>
      </c>
      <c r="G137" s="68">
        <v>2.992</v>
      </c>
      <c r="H137" s="320" t="s">
        <v>196</v>
      </c>
      <c r="I137" s="49">
        <v>2560</v>
      </c>
      <c r="J137" s="69">
        <v>6</v>
      </c>
      <c r="K137" s="72">
        <v>12.4</v>
      </c>
      <c r="L137" s="321">
        <v>208.56612903225806</v>
      </c>
      <c r="M137" s="72">
        <v>8.1</v>
      </c>
      <c r="N137" s="73">
        <v>11.7</v>
      </c>
      <c r="O137" s="73">
        <v>13.5</v>
      </c>
      <c r="P137" s="320" t="s">
        <v>195</v>
      </c>
      <c r="Q137" s="320" t="s">
        <v>176</v>
      </c>
      <c r="R137" s="319" t="s">
        <v>175</v>
      </c>
      <c r="S137" s="50"/>
      <c r="T137" s="318" t="s">
        <v>194</v>
      </c>
      <c r="U137" s="317">
        <v>153</v>
      </c>
      <c r="V137" s="316">
        <v>105</v>
      </c>
      <c r="W137" s="315">
        <v>91</v>
      </c>
      <c r="X137" s="314" t="s">
        <v>202</v>
      </c>
    </row>
    <row r="138" spans="1:24" s="5" customFormat="1" ht="24" customHeight="1">
      <c r="A138" s="326" t="s">
        <v>200</v>
      </c>
      <c r="B138" s="325"/>
      <c r="C138" s="324" t="s">
        <v>184</v>
      </c>
      <c r="D138" s="323" t="s">
        <v>199</v>
      </c>
      <c r="E138" s="322" t="s">
        <v>203</v>
      </c>
      <c r="F138" s="49" t="s">
        <v>197</v>
      </c>
      <c r="G138" s="68">
        <v>2.992</v>
      </c>
      <c r="H138" s="320" t="s">
        <v>196</v>
      </c>
      <c r="I138" s="49">
        <v>2570</v>
      </c>
      <c r="J138" s="69">
        <v>6</v>
      </c>
      <c r="K138" s="72">
        <v>12.4</v>
      </c>
      <c r="L138" s="321">
        <v>208.56612903225806</v>
      </c>
      <c r="M138" s="72">
        <v>8.1</v>
      </c>
      <c r="N138" s="73">
        <v>11.7</v>
      </c>
      <c r="O138" s="73">
        <v>13.4</v>
      </c>
      <c r="P138" s="320" t="s">
        <v>195</v>
      </c>
      <c r="Q138" s="320" t="s">
        <v>176</v>
      </c>
      <c r="R138" s="319" t="s">
        <v>175</v>
      </c>
      <c r="S138" s="50"/>
      <c r="T138" s="318" t="s">
        <v>194</v>
      </c>
      <c r="U138" s="317">
        <v>153</v>
      </c>
      <c r="V138" s="316">
        <v>105</v>
      </c>
      <c r="W138" s="315">
        <v>92</v>
      </c>
      <c r="X138" s="314" t="s">
        <v>202</v>
      </c>
    </row>
    <row r="139" spans="1:24" s="5" customFormat="1" ht="24" customHeight="1">
      <c r="A139" s="326" t="s">
        <v>200</v>
      </c>
      <c r="B139" s="325"/>
      <c r="C139" s="324" t="s">
        <v>184</v>
      </c>
      <c r="D139" s="323" t="s">
        <v>199</v>
      </c>
      <c r="E139" s="322" t="s">
        <v>201</v>
      </c>
      <c r="F139" s="49" t="s">
        <v>197</v>
      </c>
      <c r="G139" s="68">
        <v>2.992</v>
      </c>
      <c r="H139" s="320" t="s">
        <v>196</v>
      </c>
      <c r="I139" s="49">
        <v>2530</v>
      </c>
      <c r="J139" s="69">
        <v>6</v>
      </c>
      <c r="K139" s="72">
        <v>12.4</v>
      </c>
      <c r="L139" s="321">
        <v>208.56612903225806</v>
      </c>
      <c r="M139" s="72">
        <v>8.1</v>
      </c>
      <c r="N139" s="73">
        <v>11.7</v>
      </c>
      <c r="O139" s="73">
        <v>14</v>
      </c>
      <c r="P139" s="320" t="s">
        <v>195</v>
      </c>
      <c r="Q139" s="320" t="s">
        <v>176</v>
      </c>
      <c r="R139" s="319" t="s">
        <v>175</v>
      </c>
      <c r="S139" s="50"/>
      <c r="T139" s="318" t="s">
        <v>194</v>
      </c>
      <c r="U139" s="317">
        <v>153</v>
      </c>
      <c r="V139" s="316">
        <v>105</v>
      </c>
      <c r="W139" s="315">
        <v>88</v>
      </c>
      <c r="X139" s="314" t="s">
        <v>193</v>
      </c>
    </row>
    <row r="140" spans="1:24" s="5" customFormat="1" ht="24" customHeight="1">
      <c r="A140" s="326" t="s">
        <v>200</v>
      </c>
      <c r="B140" s="325"/>
      <c r="C140" s="324" t="s">
        <v>184</v>
      </c>
      <c r="D140" s="323" t="s">
        <v>199</v>
      </c>
      <c r="E140" s="322" t="s">
        <v>198</v>
      </c>
      <c r="F140" s="49" t="s">
        <v>197</v>
      </c>
      <c r="G140" s="68">
        <v>2.992</v>
      </c>
      <c r="H140" s="320" t="s">
        <v>196</v>
      </c>
      <c r="I140" s="49">
        <v>2540</v>
      </c>
      <c r="J140" s="69">
        <v>6</v>
      </c>
      <c r="K140" s="72">
        <v>12.4</v>
      </c>
      <c r="L140" s="321">
        <v>208.56612903225806</v>
      </c>
      <c r="M140" s="72">
        <v>8.1</v>
      </c>
      <c r="N140" s="73">
        <v>11.7</v>
      </c>
      <c r="O140" s="73">
        <v>13.8</v>
      </c>
      <c r="P140" s="320" t="s">
        <v>195</v>
      </c>
      <c r="Q140" s="320" t="s">
        <v>176</v>
      </c>
      <c r="R140" s="319" t="s">
        <v>175</v>
      </c>
      <c r="S140" s="50"/>
      <c r="T140" s="318" t="s">
        <v>194</v>
      </c>
      <c r="U140" s="317">
        <v>153</v>
      </c>
      <c r="V140" s="316">
        <v>105</v>
      </c>
      <c r="W140" s="315">
        <v>89</v>
      </c>
      <c r="X140" s="314" t="s">
        <v>193</v>
      </c>
    </row>
    <row r="141" spans="1:24" s="5" customFormat="1" ht="24" customHeight="1">
      <c r="A141" s="326" t="s">
        <v>185</v>
      </c>
      <c r="B141" s="325"/>
      <c r="C141" s="324" t="s">
        <v>184</v>
      </c>
      <c r="D141" s="323" t="s">
        <v>183</v>
      </c>
      <c r="E141" s="322" t="s">
        <v>192</v>
      </c>
      <c r="F141" s="49" t="s">
        <v>181</v>
      </c>
      <c r="G141" s="68">
        <v>2.992</v>
      </c>
      <c r="H141" s="320" t="s">
        <v>180</v>
      </c>
      <c r="I141" s="49" t="s">
        <v>189</v>
      </c>
      <c r="J141" s="69">
        <v>7</v>
      </c>
      <c r="K141" s="72">
        <v>11.9</v>
      </c>
      <c r="L141" s="321">
        <v>217.32941176470587</v>
      </c>
      <c r="M141" s="72">
        <v>8.1</v>
      </c>
      <c r="N141" s="73">
        <v>11.7</v>
      </c>
      <c r="O141" s="327" t="s">
        <v>188</v>
      </c>
      <c r="P141" s="320" t="s">
        <v>177</v>
      </c>
      <c r="Q141" s="320" t="s">
        <v>176</v>
      </c>
      <c r="R141" s="319" t="s">
        <v>175</v>
      </c>
      <c r="S141" s="50"/>
      <c r="T141" s="318"/>
      <c r="U141" s="317">
        <v>146</v>
      </c>
      <c r="V141" s="316">
        <v>101</v>
      </c>
      <c r="W141" s="315" t="s">
        <v>187</v>
      </c>
      <c r="X141" s="314" t="s">
        <v>186</v>
      </c>
    </row>
    <row r="142" spans="1:24" s="5" customFormat="1" ht="24" customHeight="1">
      <c r="A142" s="326" t="s">
        <v>185</v>
      </c>
      <c r="B142" s="325"/>
      <c r="C142" s="324" t="s">
        <v>184</v>
      </c>
      <c r="D142" s="323" t="s">
        <v>183</v>
      </c>
      <c r="E142" s="322" t="s">
        <v>191</v>
      </c>
      <c r="F142" s="49" t="s">
        <v>181</v>
      </c>
      <c r="G142" s="68">
        <v>2.992</v>
      </c>
      <c r="H142" s="320" t="s">
        <v>180</v>
      </c>
      <c r="I142" s="49" t="s">
        <v>179</v>
      </c>
      <c r="J142" s="69">
        <v>7</v>
      </c>
      <c r="K142" s="72">
        <v>11.9</v>
      </c>
      <c r="L142" s="321">
        <v>217.32941176470587</v>
      </c>
      <c r="M142" s="72">
        <v>8.1</v>
      </c>
      <c r="N142" s="73">
        <v>11.7</v>
      </c>
      <c r="O142" s="73" t="s">
        <v>178</v>
      </c>
      <c r="P142" s="320" t="s">
        <v>177</v>
      </c>
      <c r="Q142" s="320" t="s">
        <v>176</v>
      </c>
      <c r="R142" s="319" t="s">
        <v>175</v>
      </c>
      <c r="S142" s="50"/>
      <c r="T142" s="318"/>
      <c r="U142" s="317">
        <v>146</v>
      </c>
      <c r="V142" s="316">
        <v>101</v>
      </c>
      <c r="W142" s="315" t="s">
        <v>174</v>
      </c>
      <c r="X142" s="314" t="s">
        <v>173</v>
      </c>
    </row>
    <row r="143" spans="1:24" s="5" customFormat="1" ht="24" customHeight="1">
      <c r="A143" s="326" t="s">
        <v>185</v>
      </c>
      <c r="B143" s="325"/>
      <c r="C143" s="324" t="s">
        <v>184</v>
      </c>
      <c r="D143" s="323" t="s">
        <v>183</v>
      </c>
      <c r="E143" s="322" t="s">
        <v>190</v>
      </c>
      <c r="F143" s="49" t="s">
        <v>181</v>
      </c>
      <c r="G143" s="68">
        <v>2.992</v>
      </c>
      <c r="H143" s="320" t="s">
        <v>180</v>
      </c>
      <c r="I143" s="49" t="s">
        <v>189</v>
      </c>
      <c r="J143" s="69">
        <v>6</v>
      </c>
      <c r="K143" s="72">
        <v>11.9</v>
      </c>
      <c r="L143" s="321">
        <v>217.32941176470587</v>
      </c>
      <c r="M143" s="72">
        <v>8.1</v>
      </c>
      <c r="N143" s="73">
        <v>11.7</v>
      </c>
      <c r="O143" s="327" t="s">
        <v>188</v>
      </c>
      <c r="P143" s="320" t="s">
        <v>177</v>
      </c>
      <c r="Q143" s="320" t="s">
        <v>176</v>
      </c>
      <c r="R143" s="319" t="s">
        <v>175</v>
      </c>
      <c r="S143" s="50"/>
      <c r="T143" s="318"/>
      <c r="U143" s="317">
        <v>146</v>
      </c>
      <c r="V143" s="316">
        <v>101</v>
      </c>
      <c r="W143" s="315" t="s">
        <v>187</v>
      </c>
      <c r="X143" s="314" t="s">
        <v>186</v>
      </c>
    </row>
    <row r="144" spans="1:24" s="5" customFormat="1" ht="24" customHeight="1">
      <c r="A144" s="326" t="s">
        <v>185</v>
      </c>
      <c r="B144" s="325"/>
      <c r="C144" s="324" t="s">
        <v>184</v>
      </c>
      <c r="D144" s="323" t="s">
        <v>183</v>
      </c>
      <c r="E144" s="322" t="s">
        <v>182</v>
      </c>
      <c r="F144" s="49" t="s">
        <v>181</v>
      </c>
      <c r="G144" s="68">
        <v>2.992</v>
      </c>
      <c r="H144" s="320" t="s">
        <v>180</v>
      </c>
      <c r="I144" s="49" t="s">
        <v>179</v>
      </c>
      <c r="J144" s="69">
        <v>6</v>
      </c>
      <c r="K144" s="72">
        <v>11.9</v>
      </c>
      <c r="L144" s="321">
        <v>217.32941176470587</v>
      </c>
      <c r="M144" s="72">
        <v>8.1</v>
      </c>
      <c r="N144" s="73">
        <v>11.7</v>
      </c>
      <c r="O144" s="73" t="s">
        <v>178</v>
      </c>
      <c r="P144" s="320" t="s">
        <v>177</v>
      </c>
      <c r="Q144" s="320" t="s">
        <v>176</v>
      </c>
      <c r="R144" s="319" t="s">
        <v>175</v>
      </c>
      <c r="S144" s="50"/>
      <c r="T144" s="318"/>
      <c r="U144" s="317">
        <v>146</v>
      </c>
      <c r="V144" s="316">
        <v>101</v>
      </c>
      <c r="W144" s="315" t="s">
        <v>174</v>
      </c>
      <c r="X144" s="314" t="s">
        <v>173</v>
      </c>
    </row>
    <row r="145" spans="1:24" ht="24" customHeight="1">
      <c r="A145" s="326"/>
      <c r="B145" s="325"/>
      <c r="C145" s="324"/>
      <c r="D145" s="323"/>
      <c r="E145" s="322"/>
      <c r="F145" s="49"/>
      <c r="G145" s="68"/>
      <c r="H145" s="320"/>
      <c r="I145" s="49"/>
      <c r="J145" s="69"/>
      <c r="K145" s="72"/>
      <c r="L145" s="321"/>
      <c r="M145" s="72"/>
      <c r="N145" s="73"/>
      <c r="O145" s="327"/>
      <c r="P145" s="320"/>
      <c r="Q145" s="320"/>
      <c r="R145" s="319"/>
      <c r="S145" s="50"/>
      <c r="T145" s="318"/>
      <c r="U145" s="317"/>
      <c r="V145" s="316"/>
      <c r="W145" s="315"/>
      <c r="X145" s="314"/>
    </row>
    <row r="146" spans="1:24" ht="24" customHeight="1">
      <c r="A146" s="326"/>
      <c r="B146" s="325"/>
      <c r="C146" s="324"/>
      <c r="D146" s="323"/>
      <c r="E146" s="322"/>
      <c r="F146" s="49"/>
      <c r="G146" s="68"/>
      <c r="H146" s="320"/>
      <c r="I146" s="49"/>
      <c r="J146" s="69"/>
      <c r="K146" s="72"/>
      <c r="L146" s="321"/>
      <c r="M146" s="72"/>
      <c r="N146" s="73"/>
      <c r="O146" s="73"/>
      <c r="P146" s="320"/>
      <c r="Q146" s="320"/>
      <c r="R146" s="319"/>
      <c r="S146" s="50"/>
      <c r="T146" s="318"/>
      <c r="U146" s="317"/>
      <c r="V146" s="316"/>
      <c r="W146" s="315"/>
      <c r="X146" s="314"/>
    </row>
    <row r="147" spans="1:24" ht="24" customHeight="1">
      <c r="A147" s="326"/>
      <c r="B147" s="325"/>
      <c r="C147" s="324"/>
      <c r="D147" s="323"/>
      <c r="E147" s="322"/>
      <c r="F147" s="49"/>
      <c r="G147" s="68"/>
      <c r="H147" s="320"/>
      <c r="I147" s="49"/>
      <c r="J147" s="69"/>
      <c r="K147" s="72"/>
      <c r="L147" s="321"/>
      <c r="M147" s="72"/>
      <c r="N147" s="73"/>
      <c r="O147" s="73"/>
      <c r="P147" s="320"/>
      <c r="Q147" s="320"/>
      <c r="R147" s="319"/>
      <c r="S147" s="50"/>
      <c r="T147" s="318"/>
      <c r="U147" s="317"/>
      <c r="V147" s="316"/>
      <c r="W147" s="315"/>
      <c r="X147" s="314"/>
    </row>
    <row r="148" spans="1:24" s="307" customFormat="1" ht="10.5" customHeight="1">
      <c r="A148" s="2"/>
      <c r="B148" s="2"/>
      <c r="C148" s="313"/>
      <c r="D148" s="312"/>
      <c r="E148" s="312"/>
      <c r="F148" s="3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4">
      <c r="C149" s="311" t="s">
        <v>85</v>
      </c>
      <c r="D149" s="311"/>
      <c r="E149" s="311"/>
      <c r="F149" s="311"/>
      <c r="G149" s="311"/>
      <c r="H149" s="311"/>
      <c r="I149" s="311"/>
      <c r="J149" s="311"/>
      <c r="K149" s="311"/>
      <c r="L149" s="311"/>
    </row>
    <row r="150" spans="1:24">
      <c r="C150" s="311" t="s">
        <v>84</v>
      </c>
      <c r="D150" s="311"/>
      <c r="E150" s="311"/>
      <c r="F150" s="311"/>
      <c r="G150" s="311"/>
      <c r="H150" s="311"/>
      <c r="I150" s="311"/>
      <c r="J150" s="311"/>
      <c r="K150" s="311"/>
      <c r="L150" s="311"/>
    </row>
    <row r="151" spans="1:24">
      <c r="C151" s="311" t="s">
        <v>83</v>
      </c>
      <c r="D151" s="311"/>
      <c r="E151" s="311"/>
      <c r="F151" s="311"/>
      <c r="G151" s="311"/>
      <c r="H151" s="311"/>
      <c r="I151" s="311"/>
      <c r="J151" s="311"/>
      <c r="K151" s="311"/>
      <c r="L151" s="311"/>
    </row>
    <row r="152" spans="1:24">
      <c r="C152" s="311" t="s">
        <v>82</v>
      </c>
      <c r="D152" s="311"/>
      <c r="E152" s="311"/>
      <c r="F152" s="311"/>
      <c r="G152" s="311"/>
      <c r="H152" s="311"/>
      <c r="I152" s="311"/>
      <c r="J152" s="311"/>
      <c r="K152" s="311"/>
      <c r="L152" s="311"/>
    </row>
    <row r="153" spans="1:24">
      <c r="C153" s="311" t="s">
        <v>81</v>
      </c>
      <c r="D153" s="311"/>
      <c r="E153" s="311"/>
      <c r="F153" s="311"/>
      <c r="G153" s="311"/>
      <c r="H153" s="311"/>
      <c r="I153" s="311"/>
      <c r="J153" s="311"/>
      <c r="K153" s="311"/>
      <c r="L153" s="311"/>
    </row>
    <row r="154" spans="1:24">
      <c r="C154" s="311" t="s">
        <v>80</v>
      </c>
      <c r="D154" s="311"/>
      <c r="E154" s="311"/>
      <c r="F154" s="311"/>
      <c r="G154" s="311"/>
      <c r="H154" s="311"/>
      <c r="I154" s="311"/>
      <c r="J154" s="311"/>
      <c r="K154" s="311"/>
      <c r="L154" s="311"/>
    </row>
    <row r="155" spans="1:24">
      <c r="C155" s="311" t="s">
        <v>79</v>
      </c>
      <c r="D155" s="311"/>
      <c r="E155" s="311"/>
      <c r="F155" s="311"/>
      <c r="G155" s="311"/>
      <c r="H155" s="311"/>
      <c r="I155" s="311"/>
      <c r="J155" s="311"/>
      <c r="K155" s="311"/>
      <c r="L155" s="311"/>
    </row>
    <row r="156" spans="1:24">
      <c r="C156" s="311" t="s">
        <v>78</v>
      </c>
      <c r="D156" s="311"/>
      <c r="E156" s="311"/>
      <c r="F156" s="311"/>
      <c r="G156" s="311"/>
      <c r="H156" s="311"/>
      <c r="I156" s="311"/>
      <c r="J156" s="311"/>
      <c r="K156" s="311"/>
      <c r="L156" s="311"/>
    </row>
    <row r="157" spans="1:24">
      <c r="C157" s="311" t="s">
        <v>77</v>
      </c>
      <c r="D157" s="311"/>
      <c r="E157" s="311"/>
      <c r="F157" s="311"/>
      <c r="G157" s="311"/>
      <c r="H157" s="311"/>
      <c r="I157" s="311"/>
      <c r="J157" s="311"/>
      <c r="K157" s="311"/>
      <c r="L157" s="311"/>
    </row>
    <row r="158" spans="1:24">
      <c r="C158" s="310" t="s">
        <v>76</v>
      </c>
      <c r="D158" s="310"/>
      <c r="E158" s="310"/>
      <c r="F158" s="310"/>
      <c r="G158" s="310"/>
      <c r="H158" s="310"/>
      <c r="I158" s="310"/>
      <c r="J158" s="310"/>
      <c r="K158" s="310"/>
      <c r="L158" s="310"/>
    </row>
  </sheetData>
  <sheetProtection selectLockedCells="1"/>
  <autoFilter ref="A7:X147" xr:uid="{00000000-0009-0000-0000-000000000000}"/>
  <mergeCells count="34">
    <mergeCell ref="C157:L157"/>
    <mergeCell ref="C158:L158"/>
    <mergeCell ref="C151:L151"/>
    <mergeCell ref="C152:L152"/>
    <mergeCell ref="C153:L153"/>
    <mergeCell ref="C154:L154"/>
    <mergeCell ref="C155:L155"/>
    <mergeCell ref="C156:L156"/>
    <mergeCell ref="Q4:S4"/>
    <mergeCell ref="W4:W6"/>
    <mergeCell ref="X4:X6"/>
    <mergeCell ref="G5:G6"/>
    <mergeCell ref="S5:S6"/>
    <mergeCell ref="C149:L149"/>
    <mergeCell ref="C150:L150"/>
    <mergeCell ref="W3:X3"/>
    <mergeCell ref="H4:H6"/>
    <mergeCell ref="I4:I6"/>
    <mergeCell ref="J4:J6"/>
    <mergeCell ref="K4:K6"/>
    <mergeCell ref="L4:L6"/>
    <mergeCell ref="M4:M6"/>
    <mergeCell ref="N4:N6"/>
    <mergeCell ref="O4:O6"/>
    <mergeCell ref="J1:Q1"/>
    <mergeCell ref="R1:V1"/>
    <mergeCell ref="A2:C2"/>
    <mergeCell ref="S2:X2"/>
    <mergeCell ref="A3:A6"/>
    <mergeCell ref="C3:C6"/>
    <mergeCell ref="F3:G4"/>
    <mergeCell ref="K3:O3"/>
    <mergeCell ref="U3:U6"/>
    <mergeCell ref="V3:V6"/>
  </mergeCells>
  <phoneticPr fontId="3"/>
  <conditionalFormatting sqref="A8:C147">
    <cfRule type="expression" dxfId="0" priority="1" stopIfTrue="1">
      <formula>A8=A7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0" fitToHeight="0" orientation="landscape" r:id="rId1"/>
  <headerFooter alignWithMargins="0">
    <oddHeader>&amp;R様式1-2</oddHeader>
    <oddFooter>&amp;R&amp;8（注）「燃費基準相当値」の欄には、燃費基準値をディーゼル車用に換算した値を記載しています。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2335-4B12-4248-ACDA-4755FA019E7C}">
  <sheetPr>
    <tabColor indexed="13"/>
    <pageSetUpPr fitToPage="1"/>
  </sheetPr>
  <dimension ref="A1:AG72"/>
  <sheetViews>
    <sheetView view="pageBreakPreview" zoomScaleNormal="100" zoomScaleSheetLayoutView="100" workbookViewId="0">
      <selection activeCell="A2" sqref="A2"/>
    </sheetView>
  </sheetViews>
  <sheetFormatPr defaultRowHeight="11.25"/>
  <cols>
    <col min="1" max="1" width="10.625" style="160" customWidth="1"/>
    <col min="2" max="2" width="2.25" style="160" customWidth="1"/>
    <col min="3" max="3" width="15.125" style="160" customWidth="1"/>
    <col min="4" max="4" width="13.875" style="160" bestFit="1" customWidth="1"/>
    <col min="5" max="5" width="16.25" style="161" customWidth="1"/>
    <col min="6" max="6" width="13.125" style="160" customWidth="1"/>
    <col min="7" max="7" width="7.375" style="160" customWidth="1"/>
    <col min="8" max="8" width="12.125" style="160" bestFit="1" customWidth="1"/>
    <col min="9" max="9" width="10.5" style="160" bestFit="1" customWidth="1"/>
    <col min="10" max="10" width="7" style="160" bestFit="1" customWidth="1"/>
    <col min="11" max="11" width="7" style="160" customWidth="1"/>
    <col min="12" max="12" width="8.75" style="160" bestFit="1" customWidth="1"/>
    <col min="13" max="14" width="8.5" style="160" bestFit="1" customWidth="1"/>
    <col min="15" max="15" width="8.625" style="160" customWidth="1"/>
    <col min="16" max="17" width="15.375" style="160" customWidth="1"/>
    <col min="18" max="18" width="6" style="160" customWidth="1"/>
    <col min="19" max="19" width="17.25" style="160" customWidth="1"/>
    <col min="20" max="20" width="11" style="160" bestFit="1" customWidth="1"/>
    <col min="21" max="22" width="8.25" style="160" bestFit="1" customWidth="1"/>
    <col min="23" max="25" width="9" style="160"/>
    <col min="26" max="27" width="10.625" style="160" customWidth="1"/>
    <col min="28" max="33" width="9" style="160" hidden="1" customWidth="1"/>
    <col min="34" max="256" width="9" style="160"/>
    <col min="257" max="257" width="15.875" style="160" customWidth="1"/>
    <col min="258" max="258" width="3.875" style="160" bestFit="1" customWidth="1"/>
    <col min="259" max="259" width="38.25" style="160" customWidth="1"/>
    <col min="260" max="260" width="13.875" style="160" bestFit="1" customWidth="1"/>
    <col min="261" max="261" width="16.25" style="160" customWidth="1"/>
    <col min="262" max="262" width="13.125" style="160" customWidth="1"/>
    <col min="263" max="263" width="7.375" style="160" customWidth="1"/>
    <col min="264" max="264" width="12.125" style="160" bestFit="1" customWidth="1"/>
    <col min="265" max="265" width="10.5" style="160" bestFit="1" customWidth="1"/>
    <col min="266" max="266" width="7" style="160" bestFit="1" customWidth="1"/>
    <col min="267" max="267" width="5.875" style="160" bestFit="1" customWidth="1"/>
    <col min="268" max="268" width="8.75" style="160" bestFit="1" customWidth="1"/>
    <col min="269" max="270" width="8.5" style="160" bestFit="1" customWidth="1"/>
    <col min="271" max="271" width="8.625" style="160" customWidth="1"/>
    <col min="272" max="272" width="14.375" style="160" bestFit="1" customWidth="1"/>
    <col min="273" max="273" width="13.5" style="160" customWidth="1"/>
    <col min="274" max="274" width="6" style="160" customWidth="1"/>
    <col min="275" max="275" width="17.25" style="160" customWidth="1"/>
    <col min="276" max="276" width="11" style="160" bestFit="1" customWidth="1"/>
    <col min="277" max="278" width="8.25" style="160" bestFit="1" customWidth="1"/>
    <col min="279" max="512" width="9" style="160"/>
    <col min="513" max="513" width="15.875" style="160" customWidth="1"/>
    <col min="514" max="514" width="3.875" style="160" bestFit="1" customWidth="1"/>
    <col min="515" max="515" width="38.25" style="160" customWidth="1"/>
    <col min="516" max="516" width="13.875" style="160" bestFit="1" customWidth="1"/>
    <col min="517" max="517" width="16.25" style="160" customWidth="1"/>
    <col min="518" max="518" width="13.125" style="160" customWidth="1"/>
    <col min="519" max="519" width="7.375" style="160" customWidth="1"/>
    <col min="520" max="520" width="12.125" style="160" bestFit="1" customWidth="1"/>
    <col min="521" max="521" width="10.5" style="160" bestFit="1" customWidth="1"/>
    <col min="522" max="522" width="7" style="160" bestFit="1" customWidth="1"/>
    <col min="523" max="523" width="5.875" style="160" bestFit="1" customWidth="1"/>
    <col min="524" max="524" width="8.75" style="160" bestFit="1" customWidth="1"/>
    <col min="525" max="526" width="8.5" style="160" bestFit="1" customWidth="1"/>
    <col min="527" max="527" width="8.625" style="160" customWidth="1"/>
    <col min="528" max="528" width="14.375" style="160" bestFit="1" customWidth="1"/>
    <col min="529" max="529" width="13.5" style="160" customWidth="1"/>
    <col min="530" max="530" width="6" style="160" customWidth="1"/>
    <col min="531" max="531" width="17.25" style="160" customWidth="1"/>
    <col min="532" max="532" width="11" style="160" bestFit="1" customWidth="1"/>
    <col min="533" max="534" width="8.25" style="160" bestFit="1" customWidth="1"/>
    <col min="535" max="768" width="9" style="160"/>
    <col min="769" max="769" width="15.875" style="160" customWidth="1"/>
    <col min="770" max="770" width="3.875" style="160" bestFit="1" customWidth="1"/>
    <col min="771" max="771" width="38.25" style="160" customWidth="1"/>
    <col min="772" max="772" width="13.875" style="160" bestFit="1" customWidth="1"/>
    <col min="773" max="773" width="16.25" style="160" customWidth="1"/>
    <col min="774" max="774" width="13.125" style="160" customWidth="1"/>
    <col min="775" max="775" width="7.375" style="160" customWidth="1"/>
    <col min="776" max="776" width="12.125" style="160" bestFit="1" customWidth="1"/>
    <col min="777" max="777" width="10.5" style="160" bestFit="1" customWidth="1"/>
    <col min="778" max="778" width="7" style="160" bestFit="1" customWidth="1"/>
    <col min="779" max="779" width="5.875" style="160" bestFit="1" customWidth="1"/>
    <col min="780" max="780" width="8.75" style="160" bestFit="1" customWidth="1"/>
    <col min="781" max="782" width="8.5" style="160" bestFit="1" customWidth="1"/>
    <col min="783" max="783" width="8.625" style="160" customWidth="1"/>
    <col min="784" max="784" width="14.375" style="160" bestFit="1" customWidth="1"/>
    <col min="785" max="785" width="13.5" style="160" customWidth="1"/>
    <col min="786" max="786" width="6" style="160" customWidth="1"/>
    <col min="787" max="787" width="17.25" style="160" customWidth="1"/>
    <col min="788" max="788" width="11" style="160" bestFit="1" customWidth="1"/>
    <col min="789" max="790" width="8.25" style="160" bestFit="1" customWidth="1"/>
    <col min="791" max="1024" width="9" style="160"/>
    <col min="1025" max="1025" width="15.875" style="160" customWidth="1"/>
    <col min="1026" max="1026" width="3.875" style="160" bestFit="1" customWidth="1"/>
    <col min="1027" max="1027" width="38.25" style="160" customWidth="1"/>
    <col min="1028" max="1028" width="13.875" style="160" bestFit="1" customWidth="1"/>
    <col min="1029" max="1029" width="16.25" style="160" customWidth="1"/>
    <col min="1030" max="1030" width="13.125" style="160" customWidth="1"/>
    <col min="1031" max="1031" width="7.375" style="160" customWidth="1"/>
    <col min="1032" max="1032" width="12.125" style="160" bestFit="1" customWidth="1"/>
    <col min="1033" max="1033" width="10.5" style="160" bestFit="1" customWidth="1"/>
    <col min="1034" max="1034" width="7" style="160" bestFit="1" customWidth="1"/>
    <col min="1035" max="1035" width="5.875" style="160" bestFit="1" customWidth="1"/>
    <col min="1036" max="1036" width="8.75" style="160" bestFit="1" customWidth="1"/>
    <col min="1037" max="1038" width="8.5" style="160" bestFit="1" customWidth="1"/>
    <col min="1039" max="1039" width="8.625" style="160" customWidth="1"/>
    <col min="1040" max="1040" width="14.375" style="160" bestFit="1" customWidth="1"/>
    <col min="1041" max="1041" width="13.5" style="160" customWidth="1"/>
    <col min="1042" max="1042" width="6" style="160" customWidth="1"/>
    <col min="1043" max="1043" width="17.25" style="160" customWidth="1"/>
    <col min="1044" max="1044" width="11" style="160" bestFit="1" customWidth="1"/>
    <col min="1045" max="1046" width="8.25" style="160" bestFit="1" customWidth="1"/>
    <col min="1047" max="1280" width="9" style="160"/>
    <col min="1281" max="1281" width="15.875" style="160" customWidth="1"/>
    <col min="1282" max="1282" width="3.875" style="160" bestFit="1" customWidth="1"/>
    <col min="1283" max="1283" width="38.25" style="160" customWidth="1"/>
    <col min="1284" max="1284" width="13.875" style="160" bestFit="1" customWidth="1"/>
    <col min="1285" max="1285" width="16.25" style="160" customWidth="1"/>
    <col min="1286" max="1286" width="13.125" style="160" customWidth="1"/>
    <col min="1287" max="1287" width="7.375" style="160" customWidth="1"/>
    <col min="1288" max="1288" width="12.125" style="160" bestFit="1" customWidth="1"/>
    <col min="1289" max="1289" width="10.5" style="160" bestFit="1" customWidth="1"/>
    <col min="1290" max="1290" width="7" style="160" bestFit="1" customWidth="1"/>
    <col min="1291" max="1291" width="5.875" style="160" bestFit="1" customWidth="1"/>
    <col min="1292" max="1292" width="8.75" style="160" bestFit="1" customWidth="1"/>
    <col min="1293" max="1294" width="8.5" style="160" bestFit="1" customWidth="1"/>
    <col min="1295" max="1295" width="8.625" style="160" customWidth="1"/>
    <col min="1296" max="1296" width="14.375" style="160" bestFit="1" customWidth="1"/>
    <col min="1297" max="1297" width="13.5" style="160" customWidth="1"/>
    <col min="1298" max="1298" width="6" style="160" customWidth="1"/>
    <col min="1299" max="1299" width="17.25" style="160" customWidth="1"/>
    <col min="1300" max="1300" width="11" style="160" bestFit="1" customWidth="1"/>
    <col min="1301" max="1302" width="8.25" style="160" bestFit="1" customWidth="1"/>
    <col min="1303" max="1536" width="9" style="160"/>
    <col min="1537" max="1537" width="15.875" style="160" customWidth="1"/>
    <col min="1538" max="1538" width="3.875" style="160" bestFit="1" customWidth="1"/>
    <col min="1539" max="1539" width="38.25" style="160" customWidth="1"/>
    <col min="1540" max="1540" width="13.875" style="160" bestFit="1" customWidth="1"/>
    <col min="1541" max="1541" width="16.25" style="160" customWidth="1"/>
    <col min="1542" max="1542" width="13.125" style="160" customWidth="1"/>
    <col min="1543" max="1543" width="7.375" style="160" customWidth="1"/>
    <col min="1544" max="1544" width="12.125" style="160" bestFit="1" customWidth="1"/>
    <col min="1545" max="1545" width="10.5" style="160" bestFit="1" customWidth="1"/>
    <col min="1546" max="1546" width="7" style="160" bestFit="1" customWidth="1"/>
    <col min="1547" max="1547" width="5.875" style="160" bestFit="1" customWidth="1"/>
    <col min="1548" max="1548" width="8.75" style="160" bestFit="1" customWidth="1"/>
    <col min="1549" max="1550" width="8.5" style="160" bestFit="1" customWidth="1"/>
    <col min="1551" max="1551" width="8.625" style="160" customWidth="1"/>
    <col min="1552" max="1552" width="14.375" style="160" bestFit="1" customWidth="1"/>
    <col min="1553" max="1553" width="13.5" style="160" customWidth="1"/>
    <col min="1554" max="1554" width="6" style="160" customWidth="1"/>
    <col min="1555" max="1555" width="17.25" style="160" customWidth="1"/>
    <col min="1556" max="1556" width="11" style="160" bestFit="1" customWidth="1"/>
    <col min="1557" max="1558" width="8.25" style="160" bestFit="1" customWidth="1"/>
    <col min="1559" max="1792" width="9" style="160"/>
    <col min="1793" max="1793" width="15.875" style="160" customWidth="1"/>
    <col min="1794" max="1794" width="3.875" style="160" bestFit="1" customWidth="1"/>
    <col min="1795" max="1795" width="38.25" style="160" customWidth="1"/>
    <col min="1796" max="1796" width="13.875" style="160" bestFit="1" customWidth="1"/>
    <col min="1797" max="1797" width="16.25" style="160" customWidth="1"/>
    <col min="1798" max="1798" width="13.125" style="160" customWidth="1"/>
    <col min="1799" max="1799" width="7.375" style="160" customWidth="1"/>
    <col min="1800" max="1800" width="12.125" style="160" bestFit="1" customWidth="1"/>
    <col min="1801" max="1801" width="10.5" style="160" bestFit="1" customWidth="1"/>
    <col min="1802" max="1802" width="7" style="160" bestFit="1" customWidth="1"/>
    <col min="1803" max="1803" width="5.875" style="160" bestFit="1" customWidth="1"/>
    <col min="1804" max="1804" width="8.75" style="160" bestFit="1" customWidth="1"/>
    <col min="1805" max="1806" width="8.5" style="160" bestFit="1" customWidth="1"/>
    <col min="1807" max="1807" width="8.625" style="160" customWidth="1"/>
    <col min="1808" max="1808" width="14.375" style="160" bestFit="1" customWidth="1"/>
    <col min="1809" max="1809" width="13.5" style="160" customWidth="1"/>
    <col min="1810" max="1810" width="6" style="160" customWidth="1"/>
    <col min="1811" max="1811" width="17.25" style="160" customWidth="1"/>
    <col min="1812" max="1812" width="11" style="160" bestFit="1" customWidth="1"/>
    <col min="1813" max="1814" width="8.25" style="160" bestFit="1" customWidth="1"/>
    <col min="1815" max="2048" width="9" style="160"/>
    <col min="2049" max="2049" width="15.875" style="160" customWidth="1"/>
    <col min="2050" max="2050" width="3.875" style="160" bestFit="1" customWidth="1"/>
    <col min="2051" max="2051" width="38.25" style="160" customWidth="1"/>
    <col min="2052" max="2052" width="13.875" style="160" bestFit="1" customWidth="1"/>
    <col min="2053" max="2053" width="16.25" style="160" customWidth="1"/>
    <col min="2054" max="2054" width="13.125" style="160" customWidth="1"/>
    <col min="2055" max="2055" width="7.375" style="160" customWidth="1"/>
    <col min="2056" max="2056" width="12.125" style="160" bestFit="1" customWidth="1"/>
    <col min="2057" max="2057" width="10.5" style="160" bestFit="1" customWidth="1"/>
    <col min="2058" max="2058" width="7" style="160" bestFit="1" customWidth="1"/>
    <col min="2059" max="2059" width="5.875" style="160" bestFit="1" customWidth="1"/>
    <col min="2060" max="2060" width="8.75" style="160" bestFit="1" customWidth="1"/>
    <col min="2061" max="2062" width="8.5" style="160" bestFit="1" customWidth="1"/>
    <col min="2063" max="2063" width="8.625" style="160" customWidth="1"/>
    <col min="2064" max="2064" width="14.375" style="160" bestFit="1" customWidth="1"/>
    <col min="2065" max="2065" width="13.5" style="160" customWidth="1"/>
    <col min="2066" max="2066" width="6" style="160" customWidth="1"/>
    <col min="2067" max="2067" width="17.25" style="160" customWidth="1"/>
    <col min="2068" max="2068" width="11" style="160" bestFit="1" customWidth="1"/>
    <col min="2069" max="2070" width="8.25" style="160" bestFit="1" customWidth="1"/>
    <col min="2071" max="2304" width="9" style="160"/>
    <col min="2305" max="2305" width="15.875" style="160" customWidth="1"/>
    <col min="2306" max="2306" width="3.875" style="160" bestFit="1" customWidth="1"/>
    <col min="2307" max="2307" width="38.25" style="160" customWidth="1"/>
    <col min="2308" max="2308" width="13.875" style="160" bestFit="1" customWidth="1"/>
    <col min="2309" max="2309" width="16.25" style="160" customWidth="1"/>
    <col min="2310" max="2310" width="13.125" style="160" customWidth="1"/>
    <col min="2311" max="2311" width="7.375" style="160" customWidth="1"/>
    <col min="2312" max="2312" width="12.125" style="160" bestFit="1" customWidth="1"/>
    <col min="2313" max="2313" width="10.5" style="160" bestFit="1" customWidth="1"/>
    <col min="2314" max="2314" width="7" style="160" bestFit="1" customWidth="1"/>
    <col min="2315" max="2315" width="5.875" style="160" bestFit="1" customWidth="1"/>
    <col min="2316" max="2316" width="8.75" style="160" bestFit="1" customWidth="1"/>
    <col min="2317" max="2318" width="8.5" style="160" bestFit="1" customWidth="1"/>
    <col min="2319" max="2319" width="8.625" style="160" customWidth="1"/>
    <col min="2320" max="2320" width="14.375" style="160" bestFit="1" customWidth="1"/>
    <col min="2321" max="2321" width="13.5" style="160" customWidth="1"/>
    <col min="2322" max="2322" width="6" style="160" customWidth="1"/>
    <col min="2323" max="2323" width="17.25" style="160" customWidth="1"/>
    <col min="2324" max="2324" width="11" style="160" bestFit="1" customWidth="1"/>
    <col min="2325" max="2326" width="8.25" style="160" bestFit="1" customWidth="1"/>
    <col min="2327" max="2560" width="9" style="160"/>
    <col min="2561" max="2561" width="15.875" style="160" customWidth="1"/>
    <col min="2562" max="2562" width="3.875" style="160" bestFit="1" customWidth="1"/>
    <col min="2563" max="2563" width="38.25" style="160" customWidth="1"/>
    <col min="2564" max="2564" width="13.875" style="160" bestFit="1" customWidth="1"/>
    <col min="2565" max="2565" width="16.25" style="160" customWidth="1"/>
    <col min="2566" max="2566" width="13.125" style="160" customWidth="1"/>
    <col min="2567" max="2567" width="7.375" style="160" customWidth="1"/>
    <col min="2568" max="2568" width="12.125" style="160" bestFit="1" customWidth="1"/>
    <col min="2569" max="2569" width="10.5" style="160" bestFit="1" customWidth="1"/>
    <col min="2570" max="2570" width="7" style="160" bestFit="1" customWidth="1"/>
    <col min="2571" max="2571" width="5.875" style="160" bestFit="1" customWidth="1"/>
    <col min="2572" max="2572" width="8.75" style="160" bestFit="1" customWidth="1"/>
    <col min="2573" max="2574" width="8.5" style="160" bestFit="1" customWidth="1"/>
    <col min="2575" max="2575" width="8.625" style="160" customWidth="1"/>
    <col min="2576" max="2576" width="14.375" style="160" bestFit="1" customWidth="1"/>
    <col min="2577" max="2577" width="13.5" style="160" customWidth="1"/>
    <col min="2578" max="2578" width="6" style="160" customWidth="1"/>
    <col min="2579" max="2579" width="17.25" style="160" customWidth="1"/>
    <col min="2580" max="2580" width="11" style="160" bestFit="1" customWidth="1"/>
    <col min="2581" max="2582" width="8.25" style="160" bestFit="1" customWidth="1"/>
    <col min="2583" max="2816" width="9" style="160"/>
    <col min="2817" max="2817" width="15.875" style="160" customWidth="1"/>
    <col min="2818" max="2818" width="3.875" style="160" bestFit="1" customWidth="1"/>
    <col min="2819" max="2819" width="38.25" style="160" customWidth="1"/>
    <col min="2820" max="2820" width="13.875" style="160" bestFit="1" customWidth="1"/>
    <col min="2821" max="2821" width="16.25" style="160" customWidth="1"/>
    <col min="2822" max="2822" width="13.125" style="160" customWidth="1"/>
    <col min="2823" max="2823" width="7.375" style="160" customWidth="1"/>
    <col min="2824" max="2824" width="12.125" style="160" bestFit="1" customWidth="1"/>
    <col min="2825" max="2825" width="10.5" style="160" bestFit="1" customWidth="1"/>
    <col min="2826" max="2826" width="7" style="160" bestFit="1" customWidth="1"/>
    <col min="2827" max="2827" width="5.875" style="160" bestFit="1" customWidth="1"/>
    <col min="2828" max="2828" width="8.75" style="160" bestFit="1" customWidth="1"/>
    <col min="2829" max="2830" width="8.5" style="160" bestFit="1" customWidth="1"/>
    <col min="2831" max="2831" width="8.625" style="160" customWidth="1"/>
    <col min="2832" max="2832" width="14.375" style="160" bestFit="1" customWidth="1"/>
    <col min="2833" max="2833" width="13.5" style="160" customWidth="1"/>
    <col min="2834" max="2834" width="6" style="160" customWidth="1"/>
    <col min="2835" max="2835" width="17.25" style="160" customWidth="1"/>
    <col min="2836" max="2836" width="11" style="160" bestFit="1" customWidth="1"/>
    <col min="2837" max="2838" width="8.25" style="160" bestFit="1" customWidth="1"/>
    <col min="2839" max="3072" width="9" style="160"/>
    <col min="3073" max="3073" width="15.875" style="160" customWidth="1"/>
    <col min="3074" max="3074" width="3.875" style="160" bestFit="1" customWidth="1"/>
    <col min="3075" max="3075" width="38.25" style="160" customWidth="1"/>
    <col min="3076" max="3076" width="13.875" style="160" bestFit="1" customWidth="1"/>
    <col min="3077" max="3077" width="16.25" style="160" customWidth="1"/>
    <col min="3078" max="3078" width="13.125" style="160" customWidth="1"/>
    <col min="3079" max="3079" width="7.375" style="160" customWidth="1"/>
    <col min="3080" max="3080" width="12.125" style="160" bestFit="1" customWidth="1"/>
    <col min="3081" max="3081" width="10.5" style="160" bestFit="1" customWidth="1"/>
    <col min="3082" max="3082" width="7" style="160" bestFit="1" customWidth="1"/>
    <col min="3083" max="3083" width="5.875" style="160" bestFit="1" customWidth="1"/>
    <col min="3084" max="3084" width="8.75" style="160" bestFit="1" customWidth="1"/>
    <col min="3085" max="3086" width="8.5" style="160" bestFit="1" customWidth="1"/>
    <col min="3087" max="3087" width="8.625" style="160" customWidth="1"/>
    <col min="3088" max="3088" width="14.375" style="160" bestFit="1" customWidth="1"/>
    <col min="3089" max="3089" width="13.5" style="160" customWidth="1"/>
    <col min="3090" max="3090" width="6" style="160" customWidth="1"/>
    <col min="3091" max="3091" width="17.25" style="160" customWidth="1"/>
    <col min="3092" max="3092" width="11" style="160" bestFit="1" customWidth="1"/>
    <col min="3093" max="3094" width="8.25" style="160" bestFit="1" customWidth="1"/>
    <col min="3095" max="3328" width="9" style="160"/>
    <col min="3329" max="3329" width="15.875" style="160" customWidth="1"/>
    <col min="3330" max="3330" width="3.875" style="160" bestFit="1" customWidth="1"/>
    <col min="3331" max="3331" width="38.25" style="160" customWidth="1"/>
    <col min="3332" max="3332" width="13.875" style="160" bestFit="1" customWidth="1"/>
    <col min="3333" max="3333" width="16.25" style="160" customWidth="1"/>
    <col min="3334" max="3334" width="13.125" style="160" customWidth="1"/>
    <col min="3335" max="3335" width="7.375" style="160" customWidth="1"/>
    <col min="3336" max="3336" width="12.125" style="160" bestFit="1" customWidth="1"/>
    <col min="3337" max="3337" width="10.5" style="160" bestFit="1" customWidth="1"/>
    <col min="3338" max="3338" width="7" style="160" bestFit="1" customWidth="1"/>
    <col min="3339" max="3339" width="5.875" style="160" bestFit="1" customWidth="1"/>
    <col min="3340" max="3340" width="8.75" style="160" bestFit="1" customWidth="1"/>
    <col min="3341" max="3342" width="8.5" style="160" bestFit="1" customWidth="1"/>
    <col min="3343" max="3343" width="8.625" style="160" customWidth="1"/>
    <col min="3344" max="3344" width="14.375" style="160" bestFit="1" customWidth="1"/>
    <col min="3345" max="3345" width="13.5" style="160" customWidth="1"/>
    <col min="3346" max="3346" width="6" style="160" customWidth="1"/>
    <col min="3347" max="3347" width="17.25" style="160" customWidth="1"/>
    <col min="3348" max="3348" width="11" style="160" bestFit="1" customWidth="1"/>
    <col min="3349" max="3350" width="8.25" style="160" bestFit="1" customWidth="1"/>
    <col min="3351" max="3584" width="9" style="160"/>
    <col min="3585" max="3585" width="15.875" style="160" customWidth="1"/>
    <col min="3586" max="3586" width="3.875" style="160" bestFit="1" customWidth="1"/>
    <col min="3587" max="3587" width="38.25" style="160" customWidth="1"/>
    <col min="3588" max="3588" width="13.875" style="160" bestFit="1" customWidth="1"/>
    <col min="3589" max="3589" width="16.25" style="160" customWidth="1"/>
    <col min="3590" max="3590" width="13.125" style="160" customWidth="1"/>
    <col min="3591" max="3591" width="7.375" style="160" customWidth="1"/>
    <col min="3592" max="3592" width="12.125" style="160" bestFit="1" customWidth="1"/>
    <col min="3593" max="3593" width="10.5" style="160" bestFit="1" customWidth="1"/>
    <col min="3594" max="3594" width="7" style="160" bestFit="1" customWidth="1"/>
    <col min="3595" max="3595" width="5.875" style="160" bestFit="1" customWidth="1"/>
    <col min="3596" max="3596" width="8.75" style="160" bestFit="1" customWidth="1"/>
    <col min="3597" max="3598" width="8.5" style="160" bestFit="1" customWidth="1"/>
    <col min="3599" max="3599" width="8.625" style="160" customWidth="1"/>
    <col min="3600" max="3600" width="14.375" style="160" bestFit="1" customWidth="1"/>
    <col min="3601" max="3601" width="13.5" style="160" customWidth="1"/>
    <col min="3602" max="3602" width="6" style="160" customWidth="1"/>
    <col min="3603" max="3603" width="17.25" style="160" customWidth="1"/>
    <col min="3604" max="3604" width="11" style="160" bestFit="1" customWidth="1"/>
    <col min="3605" max="3606" width="8.25" style="160" bestFit="1" customWidth="1"/>
    <col min="3607" max="3840" width="9" style="160"/>
    <col min="3841" max="3841" width="15.875" style="160" customWidth="1"/>
    <col min="3842" max="3842" width="3.875" style="160" bestFit="1" customWidth="1"/>
    <col min="3843" max="3843" width="38.25" style="160" customWidth="1"/>
    <col min="3844" max="3844" width="13.875" style="160" bestFit="1" customWidth="1"/>
    <col min="3845" max="3845" width="16.25" style="160" customWidth="1"/>
    <col min="3846" max="3846" width="13.125" style="160" customWidth="1"/>
    <col min="3847" max="3847" width="7.375" style="160" customWidth="1"/>
    <col min="3848" max="3848" width="12.125" style="160" bestFit="1" customWidth="1"/>
    <col min="3849" max="3849" width="10.5" style="160" bestFit="1" customWidth="1"/>
    <col min="3850" max="3850" width="7" style="160" bestFit="1" customWidth="1"/>
    <col min="3851" max="3851" width="5.875" style="160" bestFit="1" customWidth="1"/>
    <col min="3852" max="3852" width="8.75" style="160" bestFit="1" customWidth="1"/>
    <col min="3853" max="3854" width="8.5" style="160" bestFit="1" customWidth="1"/>
    <col min="3855" max="3855" width="8.625" style="160" customWidth="1"/>
    <col min="3856" max="3856" width="14.375" style="160" bestFit="1" customWidth="1"/>
    <col min="3857" max="3857" width="13.5" style="160" customWidth="1"/>
    <col min="3858" max="3858" width="6" style="160" customWidth="1"/>
    <col min="3859" max="3859" width="17.25" style="160" customWidth="1"/>
    <col min="3860" max="3860" width="11" style="160" bestFit="1" customWidth="1"/>
    <col min="3861" max="3862" width="8.25" style="160" bestFit="1" customWidth="1"/>
    <col min="3863" max="4096" width="9" style="160"/>
    <col min="4097" max="4097" width="15.875" style="160" customWidth="1"/>
    <col min="4098" max="4098" width="3.875" style="160" bestFit="1" customWidth="1"/>
    <col min="4099" max="4099" width="38.25" style="160" customWidth="1"/>
    <col min="4100" max="4100" width="13.875" style="160" bestFit="1" customWidth="1"/>
    <col min="4101" max="4101" width="16.25" style="160" customWidth="1"/>
    <col min="4102" max="4102" width="13.125" style="160" customWidth="1"/>
    <col min="4103" max="4103" width="7.375" style="160" customWidth="1"/>
    <col min="4104" max="4104" width="12.125" style="160" bestFit="1" customWidth="1"/>
    <col min="4105" max="4105" width="10.5" style="160" bestFit="1" customWidth="1"/>
    <col min="4106" max="4106" width="7" style="160" bestFit="1" customWidth="1"/>
    <col min="4107" max="4107" width="5.875" style="160" bestFit="1" customWidth="1"/>
    <col min="4108" max="4108" width="8.75" style="160" bestFit="1" customWidth="1"/>
    <col min="4109" max="4110" width="8.5" style="160" bestFit="1" customWidth="1"/>
    <col min="4111" max="4111" width="8.625" style="160" customWidth="1"/>
    <col min="4112" max="4112" width="14.375" style="160" bestFit="1" customWidth="1"/>
    <col min="4113" max="4113" width="13.5" style="160" customWidth="1"/>
    <col min="4114" max="4114" width="6" style="160" customWidth="1"/>
    <col min="4115" max="4115" width="17.25" style="160" customWidth="1"/>
    <col min="4116" max="4116" width="11" style="160" bestFit="1" customWidth="1"/>
    <col min="4117" max="4118" width="8.25" style="160" bestFit="1" customWidth="1"/>
    <col min="4119" max="4352" width="9" style="160"/>
    <col min="4353" max="4353" width="15.875" style="160" customWidth="1"/>
    <col min="4354" max="4354" width="3.875" style="160" bestFit="1" customWidth="1"/>
    <col min="4355" max="4355" width="38.25" style="160" customWidth="1"/>
    <col min="4356" max="4356" width="13.875" style="160" bestFit="1" customWidth="1"/>
    <col min="4357" max="4357" width="16.25" style="160" customWidth="1"/>
    <col min="4358" max="4358" width="13.125" style="160" customWidth="1"/>
    <col min="4359" max="4359" width="7.375" style="160" customWidth="1"/>
    <col min="4360" max="4360" width="12.125" style="160" bestFit="1" customWidth="1"/>
    <col min="4361" max="4361" width="10.5" style="160" bestFit="1" customWidth="1"/>
    <col min="4362" max="4362" width="7" style="160" bestFit="1" customWidth="1"/>
    <col min="4363" max="4363" width="5.875" style="160" bestFit="1" customWidth="1"/>
    <col min="4364" max="4364" width="8.75" style="160" bestFit="1" customWidth="1"/>
    <col min="4365" max="4366" width="8.5" style="160" bestFit="1" customWidth="1"/>
    <col min="4367" max="4367" width="8.625" style="160" customWidth="1"/>
    <col min="4368" max="4368" width="14.375" style="160" bestFit="1" customWidth="1"/>
    <col min="4369" max="4369" width="13.5" style="160" customWidth="1"/>
    <col min="4370" max="4370" width="6" style="160" customWidth="1"/>
    <col min="4371" max="4371" width="17.25" style="160" customWidth="1"/>
    <col min="4372" max="4372" width="11" style="160" bestFit="1" customWidth="1"/>
    <col min="4373" max="4374" width="8.25" style="160" bestFit="1" customWidth="1"/>
    <col min="4375" max="4608" width="9" style="160"/>
    <col min="4609" max="4609" width="15.875" style="160" customWidth="1"/>
    <col min="4610" max="4610" width="3.875" style="160" bestFit="1" customWidth="1"/>
    <col min="4611" max="4611" width="38.25" style="160" customWidth="1"/>
    <col min="4612" max="4612" width="13.875" style="160" bestFit="1" customWidth="1"/>
    <col min="4613" max="4613" width="16.25" style="160" customWidth="1"/>
    <col min="4614" max="4614" width="13.125" style="160" customWidth="1"/>
    <col min="4615" max="4615" width="7.375" style="160" customWidth="1"/>
    <col min="4616" max="4616" width="12.125" style="160" bestFit="1" customWidth="1"/>
    <col min="4617" max="4617" width="10.5" style="160" bestFit="1" customWidth="1"/>
    <col min="4618" max="4618" width="7" style="160" bestFit="1" customWidth="1"/>
    <col min="4619" max="4619" width="5.875" style="160" bestFit="1" customWidth="1"/>
    <col min="4620" max="4620" width="8.75" style="160" bestFit="1" customWidth="1"/>
    <col min="4621" max="4622" width="8.5" style="160" bestFit="1" customWidth="1"/>
    <col min="4623" max="4623" width="8.625" style="160" customWidth="1"/>
    <col min="4624" max="4624" width="14.375" style="160" bestFit="1" customWidth="1"/>
    <col min="4625" max="4625" width="13.5" style="160" customWidth="1"/>
    <col min="4626" max="4626" width="6" style="160" customWidth="1"/>
    <col min="4627" max="4627" width="17.25" style="160" customWidth="1"/>
    <col min="4628" max="4628" width="11" style="160" bestFit="1" customWidth="1"/>
    <col min="4629" max="4630" width="8.25" style="160" bestFit="1" customWidth="1"/>
    <col min="4631" max="4864" width="9" style="160"/>
    <col min="4865" max="4865" width="15.875" style="160" customWidth="1"/>
    <col min="4866" max="4866" width="3.875" style="160" bestFit="1" customWidth="1"/>
    <col min="4867" max="4867" width="38.25" style="160" customWidth="1"/>
    <col min="4868" max="4868" width="13.875" style="160" bestFit="1" customWidth="1"/>
    <col min="4869" max="4869" width="16.25" style="160" customWidth="1"/>
    <col min="4870" max="4870" width="13.125" style="160" customWidth="1"/>
    <col min="4871" max="4871" width="7.375" style="160" customWidth="1"/>
    <col min="4872" max="4872" width="12.125" style="160" bestFit="1" customWidth="1"/>
    <col min="4873" max="4873" width="10.5" style="160" bestFit="1" customWidth="1"/>
    <col min="4874" max="4874" width="7" style="160" bestFit="1" customWidth="1"/>
    <col min="4875" max="4875" width="5.875" style="160" bestFit="1" customWidth="1"/>
    <col min="4876" max="4876" width="8.75" style="160" bestFit="1" customWidth="1"/>
    <col min="4877" max="4878" width="8.5" style="160" bestFit="1" customWidth="1"/>
    <col min="4879" max="4879" width="8.625" style="160" customWidth="1"/>
    <col min="4880" max="4880" width="14.375" style="160" bestFit="1" customWidth="1"/>
    <col min="4881" max="4881" width="13.5" style="160" customWidth="1"/>
    <col min="4882" max="4882" width="6" style="160" customWidth="1"/>
    <col min="4883" max="4883" width="17.25" style="160" customWidth="1"/>
    <col min="4884" max="4884" width="11" style="160" bestFit="1" customWidth="1"/>
    <col min="4885" max="4886" width="8.25" style="160" bestFit="1" customWidth="1"/>
    <col min="4887" max="5120" width="9" style="160"/>
    <col min="5121" max="5121" width="15.875" style="160" customWidth="1"/>
    <col min="5122" max="5122" width="3.875" style="160" bestFit="1" customWidth="1"/>
    <col min="5123" max="5123" width="38.25" style="160" customWidth="1"/>
    <col min="5124" max="5124" width="13.875" style="160" bestFit="1" customWidth="1"/>
    <col min="5125" max="5125" width="16.25" style="160" customWidth="1"/>
    <col min="5126" max="5126" width="13.125" style="160" customWidth="1"/>
    <col min="5127" max="5127" width="7.375" style="160" customWidth="1"/>
    <col min="5128" max="5128" width="12.125" style="160" bestFit="1" customWidth="1"/>
    <col min="5129" max="5129" width="10.5" style="160" bestFit="1" customWidth="1"/>
    <col min="5130" max="5130" width="7" style="160" bestFit="1" customWidth="1"/>
    <col min="5131" max="5131" width="5.875" style="160" bestFit="1" customWidth="1"/>
    <col min="5132" max="5132" width="8.75" style="160" bestFit="1" customWidth="1"/>
    <col min="5133" max="5134" width="8.5" style="160" bestFit="1" customWidth="1"/>
    <col min="5135" max="5135" width="8.625" style="160" customWidth="1"/>
    <col min="5136" max="5136" width="14.375" style="160" bestFit="1" customWidth="1"/>
    <col min="5137" max="5137" width="13.5" style="160" customWidth="1"/>
    <col min="5138" max="5138" width="6" style="160" customWidth="1"/>
    <col min="5139" max="5139" width="17.25" style="160" customWidth="1"/>
    <col min="5140" max="5140" width="11" style="160" bestFit="1" customWidth="1"/>
    <col min="5141" max="5142" width="8.25" style="160" bestFit="1" customWidth="1"/>
    <col min="5143" max="5376" width="9" style="160"/>
    <col min="5377" max="5377" width="15.875" style="160" customWidth="1"/>
    <col min="5378" max="5378" width="3.875" style="160" bestFit="1" customWidth="1"/>
    <col min="5379" max="5379" width="38.25" style="160" customWidth="1"/>
    <col min="5380" max="5380" width="13.875" style="160" bestFit="1" customWidth="1"/>
    <col min="5381" max="5381" width="16.25" style="160" customWidth="1"/>
    <col min="5382" max="5382" width="13.125" style="160" customWidth="1"/>
    <col min="5383" max="5383" width="7.375" style="160" customWidth="1"/>
    <col min="5384" max="5384" width="12.125" style="160" bestFit="1" customWidth="1"/>
    <col min="5385" max="5385" width="10.5" style="160" bestFit="1" customWidth="1"/>
    <col min="5386" max="5386" width="7" style="160" bestFit="1" customWidth="1"/>
    <col min="5387" max="5387" width="5.875" style="160" bestFit="1" customWidth="1"/>
    <col min="5388" max="5388" width="8.75" style="160" bestFit="1" customWidth="1"/>
    <col min="5389" max="5390" width="8.5" style="160" bestFit="1" customWidth="1"/>
    <col min="5391" max="5391" width="8.625" style="160" customWidth="1"/>
    <col min="5392" max="5392" width="14.375" style="160" bestFit="1" customWidth="1"/>
    <col min="5393" max="5393" width="13.5" style="160" customWidth="1"/>
    <col min="5394" max="5394" width="6" style="160" customWidth="1"/>
    <col min="5395" max="5395" width="17.25" style="160" customWidth="1"/>
    <col min="5396" max="5396" width="11" style="160" bestFit="1" customWidth="1"/>
    <col min="5397" max="5398" width="8.25" style="160" bestFit="1" customWidth="1"/>
    <col min="5399" max="5632" width="9" style="160"/>
    <col min="5633" max="5633" width="15.875" style="160" customWidth="1"/>
    <col min="5634" max="5634" width="3.875" style="160" bestFit="1" customWidth="1"/>
    <col min="5635" max="5635" width="38.25" style="160" customWidth="1"/>
    <col min="5636" max="5636" width="13.875" style="160" bestFit="1" customWidth="1"/>
    <col min="5637" max="5637" width="16.25" style="160" customWidth="1"/>
    <col min="5638" max="5638" width="13.125" style="160" customWidth="1"/>
    <col min="5639" max="5639" width="7.375" style="160" customWidth="1"/>
    <col min="5640" max="5640" width="12.125" style="160" bestFit="1" customWidth="1"/>
    <col min="5641" max="5641" width="10.5" style="160" bestFit="1" customWidth="1"/>
    <col min="5642" max="5642" width="7" style="160" bestFit="1" customWidth="1"/>
    <col min="5643" max="5643" width="5.875" style="160" bestFit="1" customWidth="1"/>
    <col min="5644" max="5644" width="8.75" style="160" bestFit="1" customWidth="1"/>
    <col min="5645" max="5646" width="8.5" style="160" bestFit="1" customWidth="1"/>
    <col min="5647" max="5647" width="8.625" style="160" customWidth="1"/>
    <col min="5648" max="5648" width="14.375" style="160" bestFit="1" customWidth="1"/>
    <col min="5649" max="5649" width="13.5" style="160" customWidth="1"/>
    <col min="5650" max="5650" width="6" style="160" customWidth="1"/>
    <col min="5651" max="5651" width="17.25" style="160" customWidth="1"/>
    <col min="5652" max="5652" width="11" style="160" bestFit="1" customWidth="1"/>
    <col min="5653" max="5654" width="8.25" style="160" bestFit="1" customWidth="1"/>
    <col min="5655" max="5888" width="9" style="160"/>
    <col min="5889" max="5889" width="15.875" style="160" customWidth="1"/>
    <col min="5890" max="5890" width="3.875" style="160" bestFit="1" customWidth="1"/>
    <col min="5891" max="5891" width="38.25" style="160" customWidth="1"/>
    <col min="5892" max="5892" width="13.875" style="160" bestFit="1" customWidth="1"/>
    <col min="5893" max="5893" width="16.25" style="160" customWidth="1"/>
    <col min="5894" max="5894" width="13.125" style="160" customWidth="1"/>
    <col min="5895" max="5895" width="7.375" style="160" customWidth="1"/>
    <col min="5896" max="5896" width="12.125" style="160" bestFit="1" customWidth="1"/>
    <col min="5897" max="5897" width="10.5" style="160" bestFit="1" customWidth="1"/>
    <col min="5898" max="5898" width="7" style="160" bestFit="1" customWidth="1"/>
    <col min="5899" max="5899" width="5.875" style="160" bestFit="1" customWidth="1"/>
    <col min="5900" max="5900" width="8.75" style="160" bestFit="1" customWidth="1"/>
    <col min="5901" max="5902" width="8.5" style="160" bestFit="1" customWidth="1"/>
    <col min="5903" max="5903" width="8.625" style="160" customWidth="1"/>
    <col min="5904" max="5904" width="14.375" style="160" bestFit="1" customWidth="1"/>
    <col min="5905" max="5905" width="13.5" style="160" customWidth="1"/>
    <col min="5906" max="5906" width="6" style="160" customWidth="1"/>
    <col min="5907" max="5907" width="17.25" style="160" customWidth="1"/>
    <col min="5908" max="5908" width="11" style="160" bestFit="1" customWidth="1"/>
    <col min="5909" max="5910" width="8.25" style="160" bestFit="1" customWidth="1"/>
    <col min="5911" max="6144" width="9" style="160"/>
    <col min="6145" max="6145" width="15.875" style="160" customWidth="1"/>
    <col min="6146" max="6146" width="3.875" style="160" bestFit="1" customWidth="1"/>
    <col min="6147" max="6147" width="38.25" style="160" customWidth="1"/>
    <col min="6148" max="6148" width="13.875" style="160" bestFit="1" customWidth="1"/>
    <col min="6149" max="6149" width="16.25" style="160" customWidth="1"/>
    <col min="6150" max="6150" width="13.125" style="160" customWidth="1"/>
    <col min="6151" max="6151" width="7.375" style="160" customWidth="1"/>
    <col min="6152" max="6152" width="12.125" style="160" bestFit="1" customWidth="1"/>
    <col min="6153" max="6153" width="10.5" style="160" bestFit="1" customWidth="1"/>
    <col min="6154" max="6154" width="7" style="160" bestFit="1" customWidth="1"/>
    <col min="6155" max="6155" width="5.875" style="160" bestFit="1" customWidth="1"/>
    <col min="6156" max="6156" width="8.75" style="160" bestFit="1" customWidth="1"/>
    <col min="6157" max="6158" width="8.5" style="160" bestFit="1" customWidth="1"/>
    <col min="6159" max="6159" width="8.625" style="160" customWidth="1"/>
    <col min="6160" max="6160" width="14.375" style="160" bestFit="1" customWidth="1"/>
    <col min="6161" max="6161" width="13.5" style="160" customWidth="1"/>
    <col min="6162" max="6162" width="6" style="160" customWidth="1"/>
    <col min="6163" max="6163" width="17.25" style="160" customWidth="1"/>
    <col min="6164" max="6164" width="11" style="160" bestFit="1" customWidth="1"/>
    <col min="6165" max="6166" width="8.25" style="160" bestFit="1" customWidth="1"/>
    <col min="6167" max="6400" width="9" style="160"/>
    <col min="6401" max="6401" width="15.875" style="160" customWidth="1"/>
    <col min="6402" max="6402" width="3.875" style="160" bestFit="1" customWidth="1"/>
    <col min="6403" max="6403" width="38.25" style="160" customWidth="1"/>
    <col min="6404" max="6404" width="13.875" style="160" bestFit="1" customWidth="1"/>
    <col min="6405" max="6405" width="16.25" style="160" customWidth="1"/>
    <col min="6406" max="6406" width="13.125" style="160" customWidth="1"/>
    <col min="6407" max="6407" width="7.375" style="160" customWidth="1"/>
    <col min="6408" max="6408" width="12.125" style="160" bestFit="1" customWidth="1"/>
    <col min="6409" max="6409" width="10.5" style="160" bestFit="1" customWidth="1"/>
    <col min="6410" max="6410" width="7" style="160" bestFit="1" customWidth="1"/>
    <col min="6411" max="6411" width="5.875" style="160" bestFit="1" customWidth="1"/>
    <col min="6412" max="6412" width="8.75" style="160" bestFit="1" customWidth="1"/>
    <col min="6413" max="6414" width="8.5" style="160" bestFit="1" customWidth="1"/>
    <col min="6415" max="6415" width="8.625" style="160" customWidth="1"/>
    <col min="6416" max="6416" width="14.375" style="160" bestFit="1" customWidth="1"/>
    <col min="6417" max="6417" width="13.5" style="160" customWidth="1"/>
    <col min="6418" max="6418" width="6" style="160" customWidth="1"/>
    <col min="6419" max="6419" width="17.25" style="160" customWidth="1"/>
    <col min="6420" max="6420" width="11" style="160" bestFit="1" customWidth="1"/>
    <col min="6421" max="6422" width="8.25" style="160" bestFit="1" customWidth="1"/>
    <col min="6423" max="6656" width="9" style="160"/>
    <col min="6657" max="6657" width="15.875" style="160" customWidth="1"/>
    <col min="6658" max="6658" width="3.875" style="160" bestFit="1" customWidth="1"/>
    <col min="6659" max="6659" width="38.25" style="160" customWidth="1"/>
    <col min="6660" max="6660" width="13.875" style="160" bestFit="1" customWidth="1"/>
    <col min="6661" max="6661" width="16.25" style="160" customWidth="1"/>
    <col min="6662" max="6662" width="13.125" style="160" customWidth="1"/>
    <col min="6663" max="6663" width="7.375" style="160" customWidth="1"/>
    <col min="6664" max="6664" width="12.125" style="160" bestFit="1" customWidth="1"/>
    <col min="6665" max="6665" width="10.5" style="160" bestFit="1" customWidth="1"/>
    <col min="6666" max="6666" width="7" style="160" bestFit="1" customWidth="1"/>
    <col min="6667" max="6667" width="5.875" style="160" bestFit="1" customWidth="1"/>
    <col min="6668" max="6668" width="8.75" style="160" bestFit="1" customWidth="1"/>
    <col min="6669" max="6670" width="8.5" style="160" bestFit="1" customWidth="1"/>
    <col min="6671" max="6671" width="8.625" style="160" customWidth="1"/>
    <col min="6672" max="6672" width="14.375" style="160" bestFit="1" customWidth="1"/>
    <col min="6673" max="6673" width="13.5" style="160" customWidth="1"/>
    <col min="6674" max="6674" width="6" style="160" customWidth="1"/>
    <col min="6675" max="6675" width="17.25" style="160" customWidth="1"/>
    <col min="6676" max="6676" width="11" style="160" bestFit="1" customWidth="1"/>
    <col min="6677" max="6678" width="8.25" style="160" bestFit="1" customWidth="1"/>
    <col min="6679" max="6912" width="9" style="160"/>
    <col min="6913" max="6913" width="15.875" style="160" customWidth="1"/>
    <col min="6914" max="6914" width="3.875" style="160" bestFit="1" customWidth="1"/>
    <col min="6915" max="6915" width="38.25" style="160" customWidth="1"/>
    <col min="6916" max="6916" width="13.875" style="160" bestFit="1" customWidth="1"/>
    <col min="6917" max="6917" width="16.25" style="160" customWidth="1"/>
    <col min="6918" max="6918" width="13.125" style="160" customWidth="1"/>
    <col min="6919" max="6919" width="7.375" style="160" customWidth="1"/>
    <col min="6920" max="6920" width="12.125" style="160" bestFit="1" customWidth="1"/>
    <col min="6921" max="6921" width="10.5" style="160" bestFit="1" customWidth="1"/>
    <col min="6922" max="6922" width="7" style="160" bestFit="1" customWidth="1"/>
    <col min="6923" max="6923" width="5.875" style="160" bestFit="1" customWidth="1"/>
    <col min="6924" max="6924" width="8.75" style="160" bestFit="1" customWidth="1"/>
    <col min="6925" max="6926" width="8.5" style="160" bestFit="1" customWidth="1"/>
    <col min="6927" max="6927" width="8.625" style="160" customWidth="1"/>
    <col min="6928" max="6928" width="14.375" style="160" bestFit="1" customWidth="1"/>
    <col min="6929" max="6929" width="13.5" style="160" customWidth="1"/>
    <col min="6930" max="6930" width="6" style="160" customWidth="1"/>
    <col min="6931" max="6931" width="17.25" style="160" customWidth="1"/>
    <col min="6932" max="6932" width="11" style="160" bestFit="1" customWidth="1"/>
    <col min="6933" max="6934" width="8.25" style="160" bestFit="1" customWidth="1"/>
    <col min="6935" max="7168" width="9" style="160"/>
    <col min="7169" max="7169" width="15.875" style="160" customWidth="1"/>
    <col min="7170" max="7170" width="3.875" style="160" bestFit="1" customWidth="1"/>
    <col min="7171" max="7171" width="38.25" style="160" customWidth="1"/>
    <col min="7172" max="7172" width="13.875" style="160" bestFit="1" customWidth="1"/>
    <col min="7173" max="7173" width="16.25" style="160" customWidth="1"/>
    <col min="7174" max="7174" width="13.125" style="160" customWidth="1"/>
    <col min="7175" max="7175" width="7.375" style="160" customWidth="1"/>
    <col min="7176" max="7176" width="12.125" style="160" bestFit="1" customWidth="1"/>
    <col min="7177" max="7177" width="10.5" style="160" bestFit="1" customWidth="1"/>
    <col min="7178" max="7178" width="7" style="160" bestFit="1" customWidth="1"/>
    <col min="7179" max="7179" width="5.875" style="160" bestFit="1" customWidth="1"/>
    <col min="7180" max="7180" width="8.75" style="160" bestFit="1" customWidth="1"/>
    <col min="7181" max="7182" width="8.5" style="160" bestFit="1" customWidth="1"/>
    <col min="7183" max="7183" width="8.625" style="160" customWidth="1"/>
    <col min="7184" max="7184" width="14.375" style="160" bestFit="1" customWidth="1"/>
    <col min="7185" max="7185" width="13.5" style="160" customWidth="1"/>
    <col min="7186" max="7186" width="6" style="160" customWidth="1"/>
    <col min="7187" max="7187" width="17.25" style="160" customWidth="1"/>
    <col min="7188" max="7188" width="11" style="160" bestFit="1" customWidth="1"/>
    <col min="7189" max="7190" width="8.25" style="160" bestFit="1" customWidth="1"/>
    <col min="7191" max="7424" width="9" style="160"/>
    <col min="7425" max="7425" width="15.875" style="160" customWidth="1"/>
    <col min="7426" max="7426" width="3.875" style="160" bestFit="1" customWidth="1"/>
    <col min="7427" max="7427" width="38.25" style="160" customWidth="1"/>
    <col min="7428" max="7428" width="13.875" style="160" bestFit="1" customWidth="1"/>
    <col min="7429" max="7429" width="16.25" style="160" customWidth="1"/>
    <col min="7430" max="7430" width="13.125" style="160" customWidth="1"/>
    <col min="7431" max="7431" width="7.375" style="160" customWidth="1"/>
    <col min="7432" max="7432" width="12.125" style="160" bestFit="1" customWidth="1"/>
    <col min="7433" max="7433" width="10.5" style="160" bestFit="1" customWidth="1"/>
    <col min="7434" max="7434" width="7" style="160" bestFit="1" customWidth="1"/>
    <col min="7435" max="7435" width="5.875" style="160" bestFit="1" customWidth="1"/>
    <col min="7436" max="7436" width="8.75" style="160" bestFit="1" customWidth="1"/>
    <col min="7437" max="7438" width="8.5" style="160" bestFit="1" customWidth="1"/>
    <col min="7439" max="7439" width="8.625" style="160" customWidth="1"/>
    <col min="7440" max="7440" width="14.375" style="160" bestFit="1" customWidth="1"/>
    <col min="7441" max="7441" width="13.5" style="160" customWidth="1"/>
    <col min="7442" max="7442" width="6" style="160" customWidth="1"/>
    <col min="7443" max="7443" width="17.25" style="160" customWidth="1"/>
    <col min="7444" max="7444" width="11" style="160" bestFit="1" customWidth="1"/>
    <col min="7445" max="7446" width="8.25" style="160" bestFit="1" customWidth="1"/>
    <col min="7447" max="7680" width="9" style="160"/>
    <col min="7681" max="7681" width="15.875" style="160" customWidth="1"/>
    <col min="7682" max="7682" width="3.875" style="160" bestFit="1" customWidth="1"/>
    <col min="7683" max="7683" width="38.25" style="160" customWidth="1"/>
    <col min="7684" max="7684" width="13.875" style="160" bestFit="1" customWidth="1"/>
    <col min="7685" max="7685" width="16.25" style="160" customWidth="1"/>
    <col min="7686" max="7686" width="13.125" style="160" customWidth="1"/>
    <col min="7687" max="7687" width="7.375" style="160" customWidth="1"/>
    <col min="7688" max="7688" width="12.125" style="160" bestFit="1" customWidth="1"/>
    <col min="7689" max="7689" width="10.5" style="160" bestFit="1" customWidth="1"/>
    <col min="7690" max="7690" width="7" style="160" bestFit="1" customWidth="1"/>
    <col min="7691" max="7691" width="5.875" style="160" bestFit="1" customWidth="1"/>
    <col min="7692" max="7692" width="8.75" style="160" bestFit="1" customWidth="1"/>
    <col min="7693" max="7694" width="8.5" style="160" bestFit="1" customWidth="1"/>
    <col min="7695" max="7695" width="8.625" style="160" customWidth="1"/>
    <col min="7696" max="7696" width="14.375" style="160" bestFit="1" customWidth="1"/>
    <col min="7697" max="7697" width="13.5" style="160" customWidth="1"/>
    <col min="7698" max="7698" width="6" style="160" customWidth="1"/>
    <col min="7699" max="7699" width="17.25" style="160" customWidth="1"/>
    <col min="7700" max="7700" width="11" style="160" bestFit="1" customWidth="1"/>
    <col min="7701" max="7702" width="8.25" style="160" bestFit="1" customWidth="1"/>
    <col min="7703" max="7936" width="9" style="160"/>
    <col min="7937" max="7937" width="15.875" style="160" customWidth="1"/>
    <col min="7938" max="7938" width="3.875" style="160" bestFit="1" customWidth="1"/>
    <col min="7939" max="7939" width="38.25" style="160" customWidth="1"/>
    <col min="7940" max="7940" width="13.875" style="160" bestFit="1" customWidth="1"/>
    <col min="7941" max="7941" width="16.25" style="160" customWidth="1"/>
    <col min="7942" max="7942" width="13.125" style="160" customWidth="1"/>
    <col min="7943" max="7943" width="7.375" style="160" customWidth="1"/>
    <col min="7944" max="7944" width="12.125" style="160" bestFit="1" customWidth="1"/>
    <col min="7945" max="7945" width="10.5" style="160" bestFit="1" customWidth="1"/>
    <col min="7946" max="7946" width="7" style="160" bestFit="1" customWidth="1"/>
    <col min="7947" max="7947" width="5.875" style="160" bestFit="1" customWidth="1"/>
    <col min="7948" max="7948" width="8.75" style="160" bestFit="1" customWidth="1"/>
    <col min="7949" max="7950" width="8.5" style="160" bestFit="1" customWidth="1"/>
    <col min="7951" max="7951" width="8.625" style="160" customWidth="1"/>
    <col min="7952" max="7952" width="14.375" style="160" bestFit="1" customWidth="1"/>
    <col min="7953" max="7953" width="13.5" style="160" customWidth="1"/>
    <col min="7954" max="7954" width="6" style="160" customWidth="1"/>
    <col min="7955" max="7955" width="17.25" style="160" customWidth="1"/>
    <col min="7956" max="7956" width="11" style="160" bestFit="1" customWidth="1"/>
    <col min="7957" max="7958" width="8.25" style="160" bestFit="1" customWidth="1"/>
    <col min="7959" max="8192" width="9" style="160"/>
    <col min="8193" max="8193" width="15.875" style="160" customWidth="1"/>
    <col min="8194" max="8194" width="3.875" style="160" bestFit="1" customWidth="1"/>
    <col min="8195" max="8195" width="38.25" style="160" customWidth="1"/>
    <col min="8196" max="8196" width="13.875" style="160" bestFit="1" customWidth="1"/>
    <col min="8197" max="8197" width="16.25" style="160" customWidth="1"/>
    <col min="8198" max="8198" width="13.125" style="160" customWidth="1"/>
    <col min="8199" max="8199" width="7.375" style="160" customWidth="1"/>
    <col min="8200" max="8200" width="12.125" style="160" bestFit="1" customWidth="1"/>
    <col min="8201" max="8201" width="10.5" style="160" bestFit="1" customWidth="1"/>
    <col min="8202" max="8202" width="7" style="160" bestFit="1" customWidth="1"/>
    <col min="8203" max="8203" width="5.875" style="160" bestFit="1" customWidth="1"/>
    <col min="8204" max="8204" width="8.75" style="160" bestFit="1" customWidth="1"/>
    <col min="8205" max="8206" width="8.5" style="160" bestFit="1" customWidth="1"/>
    <col min="8207" max="8207" width="8.625" style="160" customWidth="1"/>
    <col min="8208" max="8208" width="14.375" style="160" bestFit="1" customWidth="1"/>
    <col min="8209" max="8209" width="13.5" style="160" customWidth="1"/>
    <col min="8210" max="8210" width="6" style="160" customWidth="1"/>
    <col min="8211" max="8211" width="17.25" style="160" customWidth="1"/>
    <col min="8212" max="8212" width="11" style="160" bestFit="1" customWidth="1"/>
    <col min="8213" max="8214" width="8.25" style="160" bestFit="1" customWidth="1"/>
    <col min="8215" max="8448" width="9" style="160"/>
    <col min="8449" max="8449" width="15.875" style="160" customWidth="1"/>
    <col min="8450" max="8450" width="3.875" style="160" bestFit="1" customWidth="1"/>
    <col min="8451" max="8451" width="38.25" style="160" customWidth="1"/>
    <col min="8452" max="8452" width="13.875" style="160" bestFit="1" customWidth="1"/>
    <col min="8453" max="8453" width="16.25" style="160" customWidth="1"/>
    <col min="8454" max="8454" width="13.125" style="160" customWidth="1"/>
    <col min="8455" max="8455" width="7.375" style="160" customWidth="1"/>
    <col min="8456" max="8456" width="12.125" style="160" bestFit="1" customWidth="1"/>
    <col min="8457" max="8457" width="10.5" style="160" bestFit="1" customWidth="1"/>
    <col min="8458" max="8458" width="7" style="160" bestFit="1" customWidth="1"/>
    <col min="8459" max="8459" width="5.875" style="160" bestFit="1" customWidth="1"/>
    <col min="8460" max="8460" width="8.75" style="160" bestFit="1" customWidth="1"/>
    <col min="8461" max="8462" width="8.5" style="160" bestFit="1" customWidth="1"/>
    <col min="8463" max="8463" width="8.625" style="160" customWidth="1"/>
    <col min="8464" max="8464" width="14.375" style="160" bestFit="1" customWidth="1"/>
    <col min="8465" max="8465" width="13.5" style="160" customWidth="1"/>
    <col min="8466" max="8466" width="6" style="160" customWidth="1"/>
    <col min="8467" max="8467" width="17.25" style="160" customWidth="1"/>
    <col min="8468" max="8468" width="11" style="160" bestFit="1" customWidth="1"/>
    <col min="8469" max="8470" width="8.25" style="160" bestFit="1" customWidth="1"/>
    <col min="8471" max="8704" width="9" style="160"/>
    <col min="8705" max="8705" width="15.875" style="160" customWidth="1"/>
    <col min="8706" max="8706" width="3.875" style="160" bestFit="1" customWidth="1"/>
    <col min="8707" max="8707" width="38.25" style="160" customWidth="1"/>
    <col min="8708" max="8708" width="13.875" style="160" bestFit="1" customWidth="1"/>
    <col min="8709" max="8709" width="16.25" style="160" customWidth="1"/>
    <col min="8710" max="8710" width="13.125" style="160" customWidth="1"/>
    <col min="8711" max="8711" width="7.375" style="160" customWidth="1"/>
    <col min="8712" max="8712" width="12.125" style="160" bestFit="1" customWidth="1"/>
    <col min="8713" max="8713" width="10.5" style="160" bestFit="1" customWidth="1"/>
    <col min="8714" max="8714" width="7" style="160" bestFit="1" customWidth="1"/>
    <col min="8715" max="8715" width="5.875" style="160" bestFit="1" customWidth="1"/>
    <col min="8716" max="8716" width="8.75" style="160" bestFit="1" customWidth="1"/>
    <col min="8717" max="8718" width="8.5" style="160" bestFit="1" customWidth="1"/>
    <col min="8719" max="8719" width="8.625" style="160" customWidth="1"/>
    <col min="8720" max="8720" width="14.375" style="160" bestFit="1" customWidth="1"/>
    <col min="8721" max="8721" width="13.5" style="160" customWidth="1"/>
    <col min="8722" max="8722" width="6" style="160" customWidth="1"/>
    <col min="8723" max="8723" width="17.25" style="160" customWidth="1"/>
    <col min="8724" max="8724" width="11" style="160" bestFit="1" customWidth="1"/>
    <col min="8725" max="8726" width="8.25" style="160" bestFit="1" customWidth="1"/>
    <col min="8727" max="8960" width="9" style="160"/>
    <col min="8961" max="8961" width="15.875" style="160" customWidth="1"/>
    <col min="8962" max="8962" width="3.875" style="160" bestFit="1" customWidth="1"/>
    <col min="8963" max="8963" width="38.25" style="160" customWidth="1"/>
    <col min="8964" max="8964" width="13.875" style="160" bestFit="1" customWidth="1"/>
    <col min="8965" max="8965" width="16.25" style="160" customWidth="1"/>
    <col min="8966" max="8966" width="13.125" style="160" customWidth="1"/>
    <col min="8967" max="8967" width="7.375" style="160" customWidth="1"/>
    <col min="8968" max="8968" width="12.125" style="160" bestFit="1" customWidth="1"/>
    <col min="8969" max="8969" width="10.5" style="160" bestFit="1" customWidth="1"/>
    <col min="8970" max="8970" width="7" style="160" bestFit="1" customWidth="1"/>
    <col min="8971" max="8971" width="5.875" style="160" bestFit="1" customWidth="1"/>
    <col min="8972" max="8972" width="8.75" style="160" bestFit="1" customWidth="1"/>
    <col min="8973" max="8974" width="8.5" style="160" bestFit="1" customWidth="1"/>
    <col min="8975" max="8975" width="8.625" style="160" customWidth="1"/>
    <col min="8976" max="8976" width="14.375" style="160" bestFit="1" customWidth="1"/>
    <col min="8977" max="8977" width="13.5" style="160" customWidth="1"/>
    <col min="8978" max="8978" width="6" style="160" customWidth="1"/>
    <col min="8979" max="8979" width="17.25" style="160" customWidth="1"/>
    <col min="8980" max="8980" width="11" style="160" bestFit="1" customWidth="1"/>
    <col min="8981" max="8982" width="8.25" style="160" bestFit="1" customWidth="1"/>
    <col min="8983" max="9216" width="9" style="160"/>
    <col min="9217" max="9217" width="15.875" style="160" customWidth="1"/>
    <col min="9218" max="9218" width="3.875" style="160" bestFit="1" customWidth="1"/>
    <col min="9219" max="9219" width="38.25" style="160" customWidth="1"/>
    <col min="9220" max="9220" width="13.875" style="160" bestFit="1" customWidth="1"/>
    <col min="9221" max="9221" width="16.25" style="160" customWidth="1"/>
    <col min="9222" max="9222" width="13.125" style="160" customWidth="1"/>
    <col min="9223" max="9223" width="7.375" style="160" customWidth="1"/>
    <col min="9224" max="9224" width="12.125" style="160" bestFit="1" customWidth="1"/>
    <col min="9225" max="9225" width="10.5" style="160" bestFit="1" customWidth="1"/>
    <col min="9226" max="9226" width="7" style="160" bestFit="1" customWidth="1"/>
    <col min="9227" max="9227" width="5.875" style="160" bestFit="1" customWidth="1"/>
    <col min="9228" max="9228" width="8.75" style="160" bestFit="1" customWidth="1"/>
    <col min="9229" max="9230" width="8.5" style="160" bestFit="1" customWidth="1"/>
    <col min="9231" max="9231" width="8.625" style="160" customWidth="1"/>
    <col min="9232" max="9232" width="14.375" style="160" bestFit="1" customWidth="1"/>
    <col min="9233" max="9233" width="13.5" style="160" customWidth="1"/>
    <col min="9234" max="9234" width="6" style="160" customWidth="1"/>
    <col min="9235" max="9235" width="17.25" style="160" customWidth="1"/>
    <col min="9236" max="9236" width="11" style="160" bestFit="1" customWidth="1"/>
    <col min="9237" max="9238" width="8.25" style="160" bestFit="1" customWidth="1"/>
    <col min="9239" max="9472" width="9" style="160"/>
    <col min="9473" max="9473" width="15.875" style="160" customWidth="1"/>
    <col min="9474" max="9474" width="3.875" style="160" bestFit="1" customWidth="1"/>
    <col min="9475" max="9475" width="38.25" style="160" customWidth="1"/>
    <col min="9476" max="9476" width="13.875" style="160" bestFit="1" customWidth="1"/>
    <col min="9477" max="9477" width="16.25" style="160" customWidth="1"/>
    <col min="9478" max="9478" width="13.125" style="160" customWidth="1"/>
    <col min="9479" max="9479" width="7.375" style="160" customWidth="1"/>
    <col min="9480" max="9480" width="12.125" style="160" bestFit="1" customWidth="1"/>
    <col min="9481" max="9481" width="10.5" style="160" bestFit="1" customWidth="1"/>
    <col min="9482" max="9482" width="7" style="160" bestFit="1" customWidth="1"/>
    <col min="9483" max="9483" width="5.875" style="160" bestFit="1" customWidth="1"/>
    <col min="9484" max="9484" width="8.75" style="160" bestFit="1" customWidth="1"/>
    <col min="9485" max="9486" width="8.5" style="160" bestFit="1" customWidth="1"/>
    <col min="9487" max="9487" width="8.625" style="160" customWidth="1"/>
    <col min="9488" max="9488" width="14.375" style="160" bestFit="1" customWidth="1"/>
    <col min="9489" max="9489" width="13.5" style="160" customWidth="1"/>
    <col min="9490" max="9490" width="6" style="160" customWidth="1"/>
    <col min="9491" max="9491" width="17.25" style="160" customWidth="1"/>
    <col min="9492" max="9492" width="11" style="160" bestFit="1" customWidth="1"/>
    <col min="9493" max="9494" width="8.25" style="160" bestFit="1" customWidth="1"/>
    <col min="9495" max="9728" width="9" style="160"/>
    <col min="9729" max="9729" width="15.875" style="160" customWidth="1"/>
    <col min="9730" max="9730" width="3.875" style="160" bestFit="1" customWidth="1"/>
    <col min="9731" max="9731" width="38.25" style="160" customWidth="1"/>
    <col min="9732" max="9732" width="13.875" style="160" bestFit="1" customWidth="1"/>
    <col min="9733" max="9733" width="16.25" style="160" customWidth="1"/>
    <col min="9734" max="9734" width="13.125" style="160" customWidth="1"/>
    <col min="9735" max="9735" width="7.375" style="160" customWidth="1"/>
    <col min="9736" max="9736" width="12.125" style="160" bestFit="1" customWidth="1"/>
    <col min="9737" max="9737" width="10.5" style="160" bestFit="1" customWidth="1"/>
    <col min="9738" max="9738" width="7" style="160" bestFit="1" customWidth="1"/>
    <col min="9739" max="9739" width="5.875" style="160" bestFit="1" customWidth="1"/>
    <col min="9740" max="9740" width="8.75" style="160" bestFit="1" customWidth="1"/>
    <col min="9741" max="9742" width="8.5" style="160" bestFit="1" customWidth="1"/>
    <col min="9743" max="9743" width="8.625" style="160" customWidth="1"/>
    <col min="9744" max="9744" width="14.375" style="160" bestFit="1" customWidth="1"/>
    <col min="9745" max="9745" width="13.5" style="160" customWidth="1"/>
    <col min="9746" max="9746" width="6" style="160" customWidth="1"/>
    <col min="9747" max="9747" width="17.25" style="160" customWidth="1"/>
    <col min="9748" max="9748" width="11" style="160" bestFit="1" customWidth="1"/>
    <col min="9749" max="9750" width="8.25" style="160" bestFit="1" customWidth="1"/>
    <col min="9751" max="9984" width="9" style="160"/>
    <col min="9985" max="9985" width="15.875" style="160" customWidth="1"/>
    <col min="9986" max="9986" width="3.875" style="160" bestFit="1" customWidth="1"/>
    <col min="9987" max="9987" width="38.25" style="160" customWidth="1"/>
    <col min="9988" max="9988" width="13.875" style="160" bestFit="1" customWidth="1"/>
    <col min="9989" max="9989" width="16.25" style="160" customWidth="1"/>
    <col min="9990" max="9990" width="13.125" style="160" customWidth="1"/>
    <col min="9991" max="9991" width="7.375" style="160" customWidth="1"/>
    <col min="9992" max="9992" width="12.125" style="160" bestFit="1" customWidth="1"/>
    <col min="9993" max="9993" width="10.5" style="160" bestFit="1" customWidth="1"/>
    <col min="9994" max="9994" width="7" style="160" bestFit="1" customWidth="1"/>
    <col min="9995" max="9995" width="5.875" style="160" bestFit="1" customWidth="1"/>
    <col min="9996" max="9996" width="8.75" style="160" bestFit="1" customWidth="1"/>
    <col min="9997" max="9998" width="8.5" style="160" bestFit="1" customWidth="1"/>
    <col min="9999" max="9999" width="8.625" style="160" customWidth="1"/>
    <col min="10000" max="10000" width="14.375" style="160" bestFit="1" customWidth="1"/>
    <col min="10001" max="10001" width="13.5" style="160" customWidth="1"/>
    <col min="10002" max="10002" width="6" style="160" customWidth="1"/>
    <col min="10003" max="10003" width="17.25" style="160" customWidth="1"/>
    <col min="10004" max="10004" width="11" style="160" bestFit="1" customWidth="1"/>
    <col min="10005" max="10006" width="8.25" style="160" bestFit="1" customWidth="1"/>
    <col min="10007" max="10240" width="9" style="160"/>
    <col min="10241" max="10241" width="15.875" style="160" customWidth="1"/>
    <col min="10242" max="10242" width="3.875" style="160" bestFit="1" customWidth="1"/>
    <col min="10243" max="10243" width="38.25" style="160" customWidth="1"/>
    <col min="10244" max="10244" width="13.875" style="160" bestFit="1" customWidth="1"/>
    <col min="10245" max="10245" width="16.25" style="160" customWidth="1"/>
    <col min="10246" max="10246" width="13.125" style="160" customWidth="1"/>
    <col min="10247" max="10247" width="7.375" style="160" customWidth="1"/>
    <col min="10248" max="10248" width="12.125" style="160" bestFit="1" customWidth="1"/>
    <col min="10249" max="10249" width="10.5" style="160" bestFit="1" customWidth="1"/>
    <col min="10250" max="10250" width="7" style="160" bestFit="1" customWidth="1"/>
    <col min="10251" max="10251" width="5.875" style="160" bestFit="1" customWidth="1"/>
    <col min="10252" max="10252" width="8.75" style="160" bestFit="1" customWidth="1"/>
    <col min="10253" max="10254" width="8.5" style="160" bestFit="1" customWidth="1"/>
    <col min="10255" max="10255" width="8.625" style="160" customWidth="1"/>
    <col min="10256" max="10256" width="14.375" style="160" bestFit="1" customWidth="1"/>
    <col min="10257" max="10257" width="13.5" style="160" customWidth="1"/>
    <col min="10258" max="10258" width="6" style="160" customWidth="1"/>
    <col min="10259" max="10259" width="17.25" style="160" customWidth="1"/>
    <col min="10260" max="10260" width="11" style="160" bestFit="1" customWidth="1"/>
    <col min="10261" max="10262" width="8.25" style="160" bestFit="1" customWidth="1"/>
    <col min="10263" max="10496" width="9" style="160"/>
    <col min="10497" max="10497" width="15.875" style="160" customWidth="1"/>
    <col min="10498" max="10498" width="3.875" style="160" bestFit="1" customWidth="1"/>
    <col min="10499" max="10499" width="38.25" style="160" customWidth="1"/>
    <col min="10500" max="10500" width="13.875" style="160" bestFit="1" customWidth="1"/>
    <col min="10501" max="10501" width="16.25" style="160" customWidth="1"/>
    <col min="10502" max="10502" width="13.125" style="160" customWidth="1"/>
    <col min="10503" max="10503" width="7.375" style="160" customWidth="1"/>
    <col min="10504" max="10504" width="12.125" style="160" bestFit="1" customWidth="1"/>
    <col min="10505" max="10505" width="10.5" style="160" bestFit="1" customWidth="1"/>
    <col min="10506" max="10506" width="7" style="160" bestFit="1" customWidth="1"/>
    <col min="10507" max="10507" width="5.875" style="160" bestFit="1" customWidth="1"/>
    <col min="10508" max="10508" width="8.75" style="160" bestFit="1" customWidth="1"/>
    <col min="10509" max="10510" width="8.5" style="160" bestFit="1" customWidth="1"/>
    <col min="10511" max="10511" width="8.625" style="160" customWidth="1"/>
    <col min="10512" max="10512" width="14.375" style="160" bestFit="1" customWidth="1"/>
    <col min="10513" max="10513" width="13.5" style="160" customWidth="1"/>
    <col min="10514" max="10514" width="6" style="160" customWidth="1"/>
    <col min="10515" max="10515" width="17.25" style="160" customWidth="1"/>
    <col min="10516" max="10516" width="11" style="160" bestFit="1" customWidth="1"/>
    <col min="10517" max="10518" width="8.25" style="160" bestFit="1" customWidth="1"/>
    <col min="10519" max="10752" width="9" style="160"/>
    <col min="10753" max="10753" width="15.875" style="160" customWidth="1"/>
    <col min="10754" max="10754" width="3.875" style="160" bestFit="1" customWidth="1"/>
    <col min="10755" max="10755" width="38.25" style="160" customWidth="1"/>
    <col min="10756" max="10756" width="13.875" style="160" bestFit="1" customWidth="1"/>
    <col min="10757" max="10757" width="16.25" style="160" customWidth="1"/>
    <col min="10758" max="10758" width="13.125" style="160" customWidth="1"/>
    <col min="10759" max="10759" width="7.375" style="160" customWidth="1"/>
    <col min="10760" max="10760" width="12.125" style="160" bestFit="1" customWidth="1"/>
    <col min="10761" max="10761" width="10.5" style="160" bestFit="1" customWidth="1"/>
    <col min="10762" max="10762" width="7" style="160" bestFit="1" customWidth="1"/>
    <col min="10763" max="10763" width="5.875" style="160" bestFit="1" customWidth="1"/>
    <col min="10764" max="10764" width="8.75" style="160" bestFit="1" customWidth="1"/>
    <col min="10765" max="10766" width="8.5" style="160" bestFit="1" customWidth="1"/>
    <col min="10767" max="10767" width="8.625" style="160" customWidth="1"/>
    <col min="10768" max="10768" width="14.375" style="160" bestFit="1" customWidth="1"/>
    <col min="10769" max="10769" width="13.5" style="160" customWidth="1"/>
    <col min="10770" max="10770" width="6" style="160" customWidth="1"/>
    <col min="10771" max="10771" width="17.25" style="160" customWidth="1"/>
    <col min="10772" max="10772" width="11" style="160" bestFit="1" customWidth="1"/>
    <col min="10773" max="10774" width="8.25" style="160" bestFit="1" customWidth="1"/>
    <col min="10775" max="11008" width="9" style="160"/>
    <col min="11009" max="11009" width="15.875" style="160" customWidth="1"/>
    <col min="11010" max="11010" width="3.875" style="160" bestFit="1" customWidth="1"/>
    <col min="11011" max="11011" width="38.25" style="160" customWidth="1"/>
    <col min="11012" max="11012" width="13.875" style="160" bestFit="1" customWidth="1"/>
    <col min="11013" max="11013" width="16.25" style="160" customWidth="1"/>
    <col min="11014" max="11014" width="13.125" style="160" customWidth="1"/>
    <col min="11015" max="11015" width="7.375" style="160" customWidth="1"/>
    <col min="11016" max="11016" width="12.125" style="160" bestFit="1" customWidth="1"/>
    <col min="11017" max="11017" width="10.5" style="160" bestFit="1" customWidth="1"/>
    <col min="11018" max="11018" width="7" style="160" bestFit="1" customWidth="1"/>
    <col min="11019" max="11019" width="5.875" style="160" bestFit="1" customWidth="1"/>
    <col min="11020" max="11020" width="8.75" style="160" bestFit="1" customWidth="1"/>
    <col min="11021" max="11022" width="8.5" style="160" bestFit="1" customWidth="1"/>
    <col min="11023" max="11023" width="8.625" style="160" customWidth="1"/>
    <col min="11024" max="11024" width="14.375" style="160" bestFit="1" customWidth="1"/>
    <col min="11025" max="11025" width="13.5" style="160" customWidth="1"/>
    <col min="11026" max="11026" width="6" style="160" customWidth="1"/>
    <col min="11027" max="11027" width="17.25" style="160" customWidth="1"/>
    <col min="11028" max="11028" width="11" style="160" bestFit="1" customWidth="1"/>
    <col min="11029" max="11030" width="8.25" style="160" bestFit="1" customWidth="1"/>
    <col min="11031" max="11264" width="9" style="160"/>
    <col min="11265" max="11265" width="15.875" style="160" customWidth="1"/>
    <col min="11266" max="11266" width="3.875" style="160" bestFit="1" customWidth="1"/>
    <col min="11267" max="11267" width="38.25" style="160" customWidth="1"/>
    <col min="11268" max="11268" width="13.875" style="160" bestFit="1" customWidth="1"/>
    <col min="11269" max="11269" width="16.25" style="160" customWidth="1"/>
    <col min="11270" max="11270" width="13.125" style="160" customWidth="1"/>
    <col min="11271" max="11271" width="7.375" style="160" customWidth="1"/>
    <col min="11272" max="11272" width="12.125" style="160" bestFit="1" customWidth="1"/>
    <col min="11273" max="11273" width="10.5" style="160" bestFit="1" customWidth="1"/>
    <col min="11274" max="11274" width="7" style="160" bestFit="1" customWidth="1"/>
    <col min="11275" max="11275" width="5.875" style="160" bestFit="1" customWidth="1"/>
    <col min="11276" max="11276" width="8.75" style="160" bestFit="1" customWidth="1"/>
    <col min="11277" max="11278" width="8.5" style="160" bestFit="1" customWidth="1"/>
    <col min="11279" max="11279" width="8.625" style="160" customWidth="1"/>
    <col min="11280" max="11280" width="14.375" style="160" bestFit="1" customWidth="1"/>
    <col min="11281" max="11281" width="13.5" style="160" customWidth="1"/>
    <col min="11282" max="11282" width="6" style="160" customWidth="1"/>
    <col min="11283" max="11283" width="17.25" style="160" customWidth="1"/>
    <col min="11284" max="11284" width="11" style="160" bestFit="1" customWidth="1"/>
    <col min="11285" max="11286" width="8.25" style="160" bestFit="1" customWidth="1"/>
    <col min="11287" max="11520" width="9" style="160"/>
    <col min="11521" max="11521" width="15.875" style="160" customWidth="1"/>
    <col min="11522" max="11522" width="3.875" style="160" bestFit="1" customWidth="1"/>
    <col min="11523" max="11523" width="38.25" style="160" customWidth="1"/>
    <col min="11524" max="11524" width="13.875" style="160" bestFit="1" customWidth="1"/>
    <col min="11525" max="11525" width="16.25" style="160" customWidth="1"/>
    <col min="11526" max="11526" width="13.125" style="160" customWidth="1"/>
    <col min="11527" max="11527" width="7.375" style="160" customWidth="1"/>
    <col min="11528" max="11528" width="12.125" style="160" bestFit="1" customWidth="1"/>
    <col min="11529" max="11529" width="10.5" style="160" bestFit="1" customWidth="1"/>
    <col min="11530" max="11530" width="7" style="160" bestFit="1" customWidth="1"/>
    <col min="11531" max="11531" width="5.875" style="160" bestFit="1" customWidth="1"/>
    <col min="11532" max="11532" width="8.75" style="160" bestFit="1" customWidth="1"/>
    <col min="11533" max="11534" width="8.5" style="160" bestFit="1" customWidth="1"/>
    <col min="11535" max="11535" width="8.625" style="160" customWidth="1"/>
    <col min="11536" max="11536" width="14.375" style="160" bestFit="1" customWidth="1"/>
    <col min="11537" max="11537" width="13.5" style="160" customWidth="1"/>
    <col min="11538" max="11538" width="6" style="160" customWidth="1"/>
    <col min="11539" max="11539" width="17.25" style="160" customWidth="1"/>
    <col min="11540" max="11540" width="11" style="160" bestFit="1" customWidth="1"/>
    <col min="11541" max="11542" width="8.25" style="160" bestFit="1" customWidth="1"/>
    <col min="11543" max="11776" width="9" style="160"/>
    <col min="11777" max="11777" width="15.875" style="160" customWidth="1"/>
    <col min="11778" max="11778" width="3.875" style="160" bestFit="1" customWidth="1"/>
    <col min="11779" max="11779" width="38.25" style="160" customWidth="1"/>
    <col min="11780" max="11780" width="13.875" style="160" bestFit="1" customWidth="1"/>
    <col min="11781" max="11781" width="16.25" style="160" customWidth="1"/>
    <col min="11782" max="11782" width="13.125" style="160" customWidth="1"/>
    <col min="11783" max="11783" width="7.375" style="160" customWidth="1"/>
    <col min="11784" max="11784" width="12.125" style="160" bestFit="1" customWidth="1"/>
    <col min="11785" max="11785" width="10.5" style="160" bestFit="1" customWidth="1"/>
    <col min="11786" max="11786" width="7" style="160" bestFit="1" customWidth="1"/>
    <col min="11787" max="11787" width="5.875" style="160" bestFit="1" customWidth="1"/>
    <col min="11788" max="11788" width="8.75" style="160" bestFit="1" customWidth="1"/>
    <col min="11789" max="11790" width="8.5" style="160" bestFit="1" customWidth="1"/>
    <col min="11791" max="11791" width="8.625" style="160" customWidth="1"/>
    <col min="11792" max="11792" width="14.375" style="160" bestFit="1" customWidth="1"/>
    <col min="11793" max="11793" width="13.5" style="160" customWidth="1"/>
    <col min="11794" max="11794" width="6" style="160" customWidth="1"/>
    <col min="11795" max="11795" width="17.25" style="160" customWidth="1"/>
    <col min="11796" max="11796" width="11" style="160" bestFit="1" customWidth="1"/>
    <col min="11797" max="11798" width="8.25" style="160" bestFit="1" customWidth="1"/>
    <col min="11799" max="12032" width="9" style="160"/>
    <col min="12033" max="12033" width="15.875" style="160" customWidth="1"/>
    <col min="12034" max="12034" width="3.875" style="160" bestFit="1" customWidth="1"/>
    <col min="12035" max="12035" width="38.25" style="160" customWidth="1"/>
    <col min="12036" max="12036" width="13.875" style="160" bestFit="1" customWidth="1"/>
    <col min="12037" max="12037" width="16.25" style="160" customWidth="1"/>
    <col min="12038" max="12038" width="13.125" style="160" customWidth="1"/>
    <col min="12039" max="12039" width="7.375" style="160" customWidth="1"/>
    <col min="12040" max="12040" width="12.125" style="160" bestFit="1" customWidth="1"/>
    <col min="12041" max="12041" width="10.5" style="160" bestFit="1" customWidth="1"/>
    <col min="12042" max="12042" width="7" style="160" bestFit="1" customWidth="1"/>
    <col min="12043" max="12043" width="5.875" style="160" bestFit="1" customWidth="1"/>
    <col min="12044" max="12044" width="8.75" style="160" bestFit="1" customWidth="1"/>
    <col min="12045" max="12046" width="8.5" style="160" bestFit="1" customWidth="1"/>
    <col min="12047" max="12047" width="8.625" style="160" customWidth="1"/>
    <col min="12048" max="12048" width="14.375" style="160" bestFit="1" customWidth="1"/>
    <col min="12049" max="12049" width="13.5" style="160" customWidth="1"/>
    <col min="12050" max="12050" width="6" style="160" customWidth="1"/>
    <col min="12051" max="12051" width="17.25" style="160" customWidth="1"/>
    <col min="12052" max="12052" width="11" style="160" bestFit="1" customWidth="1"/>
    <col min="12053" max="12054" width="8.25" style="160" bestFit="1" customWidth="1"/>
    <col min="12055" max="12288" width="9" style="160"/>
    <col min="12289" max="12289" width="15.875" style="160" customWidth="1"/>
    <col min="12290" max="12290" width="3.875" style="160" bestFit="1" customWidth="1"/>
    <col min="12291" max="12291" width="38.25" style="160" customWidth="1"/>
    <col min="12292" max="12292" width="13.875" style="160" bestFit="1" customWidth="1"/>
    <col min="12293" max="12293" width="16.25" style="160" customWidth="1"/>
    <col min="12294" max="12294" width="13.125" style="160" customWidth="1"/>
    <col min="12295" max="12295" width="7.375" style="160" customWidth="1"/>
    <col min="12296" max="12296" width="12.125" style="160" bestFit="1" customWidth="1"/>
    <col min="12297" max="12297" width="10.5" style="160" bestFit="1" customWidth="1"/>
    <col min="12298" max="12298" width="7" style="160" bestFit="1" customWidth="1"/>
    <col min="12299" max="12299" width="5.875" style="160" bestFit="1" customWidth="1"/>
    <col min="12300" max="12300" width="8.75" style="160" bestFit="1" customWidth="1"/>
    <col min="12301" max="12302" width="8.5" style="160" bestFit="1" customWidth="1"/>
    <col min="12303" max="12303" width="8.625" style="160" customWidth="1"/>
    <col min="12304" max="12304" width="14.375" style="160" bestFit="1" customWidth="1"/>
    <col min="12305" max="12305" width="13.5" style="160" customWidth="1"/>
    <col min="12306" max="12306" width="6" style="160" customWidth="1"/>
    <col min="12307" max="12307" width="17.25" style="160" customWidth="1"/>
    <col min="12308" max="12308" width="11" style="160" bestFit="1" customWidth="1"/>
    <col min="12309" max="12310" width="8.25" style="160" bestFit="1" customWidth="1"/>
    <col min="12311" max="12544" width="9" style="160"/>
    <col min="12545" max="12545" width="15.875" style="160" customWidth="1"/>
    <col min="12546" max="12546" width="3.875" style="160" bestFit="1" customWidth="1"/>
    <col min="12547" max="12547" width="38.25" style="160" customWidth="1"/>
    <col min="12548" max="12548" width="13.875" style="160" bestFit="1" customWidth="1"/>
    <col min="12549" max="12549" width="16.25" style="160" customWidth="1"/>
    <col min="12550" max="12550" width="13.125" style="160" customWidth="1"/>
    <col min="12551" max="12551" width="7.375" style="160" customWidth="1"/>
    <col min="12552" max="12552" width="12.125" style="160" bestFit="1" customWidth="1"/>
    <col min="12553" max="12553" width="10.5" style="160" bestFit="1" customWidth="1"/>
    <col min="12554" max="12554" width="7" style="160" bestFit="1" customWidth="1"/>
    <col min="12555" max="12555" width="5.875" style="160" bestFit="1" customWidth="1"/>
    <col min="12556" max="12556" width="8.75" style="160" bestFit="1" customWidth="1"/>
    <col min="12557" max="12558" width="8.5" style="160" bestFit="1" customWidth="1"/>
    <col min="12559" max="12559" width="8.625" style="160" customWidth="1"/>
    <col min="12560" max="12560" width="14.375" style="160" bestFit="1" customWidth="1"/>
    <col min="12561" max="12561" width="13.5" style="160" customWidth="1"/>
    <col min="12562" max="12562" width="6" style="160" customWidth="1"/>
    <col min="12563" max="12563" width="17.25" style="160" customWidth="1"/>
    <col min="12564" max="12564" width="11" style="160" bestFit="1" customWidth="1"/>
    <col min="12565" max="12566" width="8.25" style="160" bestFit="1" customWidth="1"/>
    <col min="12567" max="12800" width="9" style="160"/>
    <col min="12801" max="12801" width="15.875" style="160" customWidth="1"/>
    <col min="12802" max="12802" width="3.875" style="160" bestFit="1" customWidth="1"/>
    <col min="12803" max="12803" width="38.25" style="160" customWidth="1"/>
    <col min="12804" max="12804" width="13.875" style="160" bestFit="1" customWidth="1"/>
    <col min="12805" max="12805" width="16.25" style="160" customWidth="1"/>
    <col min="12806" max="12806" width="13.125" style="160" customWidth="1"/>
    <col min="12807" max="12807" width="7.375" style="160" customWidth="1"/>
    <col min="12808" max="12808" width="12.125" style="160" bestFit="1" customWidth="1"/>
    <col min="12809" max="12809" width="10.5" style="160" bestFit="1" customWidth="1"/>
    <col min="12810" max="12810" width="7" style="160" bestFit="1" customWidth="1"/>
    <col min="12811" max="12811" width="5.875" style="160" bestFit="1" customWidth="1"/>
    <col min="12812" max="12812" width="8.75" style="160" bestFit="1" customWidth="1"/>
    <col min="12813" max="12814" width="8.5" style="160" bestFit="1" customWidth="1"/>
    <col min="12815" max="12815" width="8.625" style="160" customWidth="1"/>
    <col min="12816" max="12816" width="14.375" style="160" bestFit="1" customWidth="1"/>
    <col min="12817" max="12817" width="13.5" style="160" customWidth="1"/>
    <col min="12818" max="12818" width="6" style="160" customWidth="1"/>
    <col min="12819" max="12819" width="17.25" style="160" customWidth="1"/>
    <col min="12820" max="12820" width="11" style="160" bestFit="1" customWidth="1"/>
    <col min="12821" max="12822" width="8.25" style="160" bestFit="1" customWidth="1"/>
    <col min="12823" max="13056" width="9" style="160"/>
    <col min="13057" max="13057" width="15.875" style="160" customWidth="1"/>
    <col min="13058" max="13058" width="3.875" style="160" bestFit="1" customWidth="1"/>
    <col min="13059" max="13059" width="38.25" style="160" customWidth="1"/>
    <col min="13060" max="13060" width="13.875" style="160" bestFit="1" customWidth="1"/>
    <col min="13061" max="13061" width="16.25" style="160" customWidth="1"/>
    <col min="13062" max="13062" width="13.125" style="160" customWidth="1"/>
    <col min="13063" max="13063" width="7.375" style="160" customWidth="1"/>
    <col min="13064" max="13064" width="12.125" style="160" bestFit="1" customWidth="1"/>
    <col min="13065" max="13065" width="10.5" style="160" bestFit="1" customWidth="1"/>
    <col min="13066" max="13066" width="7" style="160" bestFit="1" customWidth="1"/>
    <col min="13067" max="13067" width="5.875" style="160" bestFit="1" customWidth="1"/>
    <col min="13068" max="13068" width="8.75" style="160" bestFit="1" customWidth="1"/>
    <col min="13069" max="13070" width="8.5" style="160" bestFit="1" customWidth="1"/>
    <col min="13071" max="13071" width="8.625" style="160" customWidth="1"/>
    <col min="13072" max="13072" width="14.375" style="160" bestFit="1" customWidth="1"/>
    <col min="13073" max="13073" width="13.5" style="160" customWidth="1"/>
    <col min="13074" max="13074" width="6" style="160" customWidth="1"/>
    <col min="13075" max="13075" width="17.25" style="160" customWidth="1"/>
    <col min="13076" max="13076" width="11" style="160" bestFit="1" customWidth="1"/>
    <col min="13077" max="13078" width="8.25" style="160" bestFit="1" customWidth="1"/>
    <col min="13079" max="13312" width="9" style="160"/>
    <col min="13313" max="13313" width="15.875" style="160" customWidth="1"/>
    <col min="13314" max="13314" width="3.875" style="160" bestFit="1" customWidth="1"/>
    <col min="13315" max="13315" width="38.25" style="160" customWidth="1"/>
    <col min="13316" max="13316" width="13.875" style="160" bestFit="1" customWidth="1"/>
    <col min="13317" max="13317" width="16.25" style="160" customWidth="1"/>
    <col min="13318" max="13318" width="13.125" style="160" customWidth="1"/>
    <col min="13319" max="13319" width="7.375" style="160" customWidth="1"/>
    <col min="13320" max="13320" width="12.125" style="160" bestFit="1" customWidth="1"/>
    <col min="13321" max="13321" width="10.5" style="160" bestFit="1" customWidth="1"/>
    <col min="13322" max="13322" width="7" style="160" bestFit="1" customWidth="1"/>
    <col min="13323" max="13323" width="5.875" style="160" bestFit="1" customWidth="1"/>
    <col min="13324" max="13324" width="8.75" style="160" bestFit="1" customWidth="1"/>
    <col min="13325" max="13326" width="8.5" style="160" bestFit="1" customWidth="1"/>
    <col min="13327" max="13327" width="8.625" style="160" customWidth="1"/>
    <col min="13328" max="13328" width="14.375" style="160" bestFit="1" customWidth="1"/>
    <col min="13329" max="13329" width="13.5" style="160" customWidth="1"/>
    <col min="13330" max="13330" width="6" style="160" customWidth="1"/>
    <col min="13331" max="13331" width="17.25" style="160" customWidth="1"/>
    <col min="13332" max="13332" width="11" style="160" bestFit="1" customWidth="1"/>
    <col min="13333" max="13334" width="8.25" style="160" bestFit="1" customWidth="1"/>
    <col min="13335" max="13568" width="9" style="160"/>
    <col min="13569" max="13569" width="15.875" style="160" customWidth="1"/>
    <col min="13570" max="13570" width="3.875" style="160" bestFit="1" customWidth="1"/>
    <col min="13571" max="13571" width="38.25" style="160" customWidth="1"/>
    <col min="13572" max="13572" width="13.875" style="160" bestFit="1" customWidth="1"/>
    <col min="13573" max="13573" width="16.25" style="160" customWidth="1"/>
    <col min="13574" max="13574" width="13.125" style="160" customWidth="1"/>
    <col min="13575" max="13575" width="7.375" style="160" customWidth="1"/>
    <col min="13576" max="13576" width="12.125" style="160" bestFit="1" customWidth="1"/>
    <col min="13577" max="13577" width="10.5" style="160" bestFit="1" customWidth="1"/>
    <col min="13578" max="13578" width="7" style="160" bestFit="1" customWidth="1"/>
    <col min="13579" max="13579" width="5.875" style="160" bestFit="1" customWidth="1"/>
    <col min="13580" max="13580" width="8.75" style="160" bestFit="1" customWidth="1"/>
    <col min="13581" max="13582" width="8.5" style="160" bestFit="1" customWidth="1"/>
    <col min="13583" max="13583" width="8.625" style="160" customWidth="1"/>
    <col min="13584" max="13584" width="14.375" style="160" bestFit="1" customWidth="1"/>
    <col min="13585" max="13585" width="13.5" style="160" customWidth="1"/>
    <col min="13586" max="13586" width="6" style="160" customWidth="1"/>
    <col min="13587" max="13587" width="17.25" style="160" customWidth="1"/>
    <col min="13588" max="13588" width="11" style="160" bestFit="1" customWidth="1"/>
    <col min="13589" max="13590" width="8.25" style="160" bestFit="1" customWidth="1"/>
    <col min="13591" max="13824" width="9" style="160"/>
    <col min="13825" max="13825" width="15.875" style="160" customWidth="1"/>
    <col min="13826" max="13826" width="3.875" style="160" bestFit="1" customWidth="1"/>
    <col min="13827" max="13827" width="38.25" style="160" customWidth="1"/>
    <col min="13828" max="13828" width="13.875" style="160" bestFit="1" customWidth="1"/>
    <col min="13829" max="13829" width="16.25" style="160" customWidth="1"/>
    <col min="13830" max="13830" width="13.125" style="160" customWidth="1"/>
    <col min="13831" max="13831" width="7.375" style="160" customWidth="1"/>
    <col min="13832" max="13832" width="12.125" style="160" bestFit="1" customWidth="1"/>
    <col min="13833" max="13833" width="10.5" style="160" bestFit="1" customWidth="1"/>
    <col min="13834" max="13834" width="7" style="160" bestFit="1" customWidth="1"/>
    <col min="13835" max="13835" width="5.875" style="160" bestFit="1" customWidth="1"/>
    <col min="13836" max="13836" width="8.75" style="160" bestFit="1" customWidth="1"/>
    <col min="13837" max="13838" width="8.5" style="160" bestFit="1" customWidth="1"/>
    <col min="13839" max="13839" width="8.625" style="160" customWidth="1"/>
    <col min="13840" max="13840" width="14.375" style="160" bestFit="1" customWidth="1"/>
    <col min="13841" max="13841" width="13.5" style="160" customWidth="1"/>
    <col min="13842" max="13842" width="6" style="160" customWidth="1"/>
    <col min="13843" max="13843" width="17.25" style="160" customWidth="1"/>
    <col min="13844" max="13844" width="11" style="160" bestFit="1" customWidth="1"/>
    <col min="13845" max="13846" width="8.25" style="160" bestFit="1" customWidth="1"/>
    <col min="13847" max="14080" width="9" style="160"/>
    <col min="14081" max="14081" width="15.875" style="160" customWidth="1"/>
    <col min="14082" max="14082" width="3.875" style="160" bestFit="1" customWidth="1"/>
    <col min="14083" max="14083" width="38.25" style="160" customWidth="1"/>
    <col min="14084" max="14084" width="13.875" style="160" bestFit="1" customWidth="1"/>
    <col min="14085" max="14085" width="16.25" style="160" customWidth="1"/>
    <col min="14086" max="14086" width="13.125" style="160" customWidth="1"/>
    <col min="14087" max="14087" width="7.375" style="160" customWidth="1"/>
    <col min="14088" max="14088" width="12.125" style="160" bestFit="1" customWidth="1"/>
    <col min="14089" max="14089" width="10.5" style="160" bestFit="1" customWidth="1"/>
    <col min="14090" max="14090" width="7" style="160" bestFit="1" customWidth="1"/>
    <col min="14091" max="14091" width="5.875" style="160" bestFit="1" customWidth="1"/>
    <col min="14092" max="14092" width="8.75" style="160" bestFit="1" customWidth="1"/>
    <col min="14093" max="14094" width="8.5" style="160" bestFit="1" customWidth="1"/>
    <col min="14095" max="14095" width="8.625" style="160" customWidth="1"/>
    <col min="14096" max="14096" width="14.375" style="160" bestFit="1" customWidth="1"/>
    <col min="14097" max="14097" width="13.5" style="160" customWidth="1"/>
    <col min="14098" max="14098" width="6" style="160" customWidth="1"/>
    <col min="14099" max="14099" width="17.25" style="160" customWidth="1"/>
    <col min="14100" max="14100" width="11" style="160" bestFit="1" customWidth="1"/>
    <col min="14101" max="14102" width="8.25" style="160" bestFit="1" customWidth="1"/>
    <col min="14103" max="14336" width="9" style="160"/>
    <col min="14337" max="14337" width="15.875" style="160" customWidth="1"/>
    <col min="14338" max="14338" width="3.875" style="160" bestFit="1" customWidth="1"/>
    <col min="14339" max="14339" width="38.25" style="160" customWidth="1"/>
    <col min="14340" max="14340" width="13.875" style="160" bestFit="1" customWidth="1"/>
    <col min="14341" max="14341" width="16.25" style="160" customWidth="1"/>
    <col min="14342" max="14342" width="13.125" style="160" customWidth="1"/>
    <col min="14343" max="14343" width="7.375" style="160" customWidth="1"/>
    <col min="14344" max="14344" width="12.125" style="160" bestFit="1" customWidth="1"/>
    <col min="14345" max="14345" width="10.5" style="160" bestFit="1" customWidth="1"/>
    <col min="14346" max="14346" width="7" style="160" bestFit="1" customWidth="1"/>
    <col min="14347" max="14347" width="5.875" style="160" bestFit="1" customWidth="1"/>
    <col min="14348" max="14348" width="8.75" style="160" bestFit="1" customWidth="1"/>
    <col min="14349" max="14350" width="8.5" style="160" bestFit="1" customWidth="1"/>
    <col min="14351" max="14351" width="8.625" style="160" customWidth="1"/>
    <col min="14352" max="14352" width="14.375" style="160" bestFit="1" customWidth="1"/>
    <col min="14353" max="14353" width="13.5" style="160" customWidth="1"/>
    <col min="14354" max="14354" width="6" style="160" customWidth="1"/>
    <col min="14355" max="14355" width="17.25" style="160" customWidth="1"/>
    <col min="14356" max="14356" width="11" style="160" bestFit="1" customWidth="1"/>
    <col min="14357" max="14358" width="8.25" style="160" bestFit="1" customWidth="1"/>
    <col min="14359" max="14592" width="9" style="160"/>
    <col min="14593" max="14593" width="15.875" style="160" customWidth="1"/>
    <col min="14594" max="14594" width="3.875" style="160" bestFit="1" customWidth="1"/>
    <col min="14595" max="14595" width="38.25" style="160" customWidth="1"/>
    <col min="14596" max="14596" width="13.875" style="160" bestFit="1" customWidth="1"/>
    <col min="14597" max="14597" width="16.25" style="160" customWidth="1"/>
    <col min="14598" max="14598" width="13.125" style="160" customWidth="1"/>
    <col min="14599" max="14599" width="7.375" style="160" customWidth="1"/>
    <col min="14600" max="14600" width="12.125" style="160" bestFit="1" customWidth="1"/>
    <col min="14601" max="14601" width="10.5" style="160" bestFit="1" customWidth="1"/>
    <col min="14602" max="14602" width="7" style="160" bestFit="1" customWidth="1"/>
    <col min="14603" max="14603" width="5.875" style="160" bestFit="1" customWidth="1"/>
    <col min="14604" max="14604" width="8.75" style="160" bestFit="1" customWidth="1"/>
    <col min="14605" max="14606" width="8.5" style="160" bestFit="1" customWidth="1"/>
    <col min="14607" max="14607" width="8.625" style="160" customWidth="1"/>
    <col min="14608" max="14608" width="14.375" style="160" bestFit="1" customWidth="1"/>
    <col min="14609" max="14609" width="13.5" style="160" customWidth="1"/>
    <col min="14610" max="14610" width="6" style="160" customWidth="1"/>
    <col min="14611" max="14611" width="17.25" style="160" customWidth="1"/>
    <col min="14612" max="14612" width="11" style="160" bestFit="1" customWidth="1"/>
    <col min="14613" max="14614" width="8.25" style="160" bestFit="1" customWidth="1"/>
    <col min="14615" max="14848" width="9" style="160"/>
    <col min="14849" max="14849" width="15.875" style="160" customWidth="1"/>
    <col min="14850" max="14850" width="3.875" style="160" bestFit="1" customWidth="1"/>
    <col min="14851" max="14851" width="38.25" style="160" customWidth="1"/>
    <col min="14852" max="14852" width="13.875" style="160" bestFit="1" customWidth="1"/>
    <col min="14853" max="14853" width="16.25" style="160" customWidth="1"/>
    <col min="14854" max="14854" width="13.125" style="160" customWidth="1"/>
    <col min="14855" max="14855" width="7.375" style="160" customWidth="1"/>
    <col min="14856" max="14856" width="12.125" style="160" bestFit="1" customWidth="1"/>
    <col min="14857" max="14857" width="10.5" style="160" bestFit="1" customWidth="1"/>
    <col min="14858" max="14858" width="7" style="160" bestFit="1" customWidth="1"/>
    <col min="14859" max="14859" width="5.875" style="160" bestFit="1" customWidth="1"/>
    <col min="14860" max="14860" width="8.75" style="160" bestFit="1" customWidth="1"/>
    <col min="14861" max="14862" width="8.5" style="160" bestFit="1" customWidth="1"/>
    <col min="14863" max="14863" width="8.625" style="160" customWidth="1"/>
    <col min="14864" max="14864" width="14.375" style="160" bestFit="1" customWidth="1"/>
    <col min="14865" max="14865" width="13.5" style="160" customWidth="1"/>
    <col min="14866" max="14866" width="6" style="160" customWidth="1"/>
    <col min="14867" max="14867" width="17.25" style="160" customWidth="1"/>
    <col min="14868" max="14868" width="11" style="160" bestFit="1" customWidth="1"/>
    <col min="14869" max="14870" width="8.25" style="160" bestFit="1" customWidth="1"/>
    <col min="14871" max="15104" width="9" style="160"/>
    <col min="15105" max="15105" width="15.875" style="160" customWidth="1"/>
    <col min="15106" max="15106" width="3.875" style="160" bestFit="1" customWidth="1"/>
    <col min="15107" max="15107" width="38.25" style="160" customWidth="1"/>
    <col min="15108" max="15108" width="13.875" style="160" bestFit="1" customWidth="1"/>
    <col min="15109" max="15109" width="16.25" style="160" customWidth="1"/>
    <col min="15110" max="15110" width="13.125" style="160" customWidth="1"/>
    <col min="15111" max="15111" width="7.375" style="160" customWidth="1"/>
    <col min="15112" max="15112" width="12.125" style="160" bestFit="1" customWidth="1"/>
    <col min="15113" max="15113" width="10.5" style="160" bestFit="1" customWidth="1"/>
    <col min="15114" max="15114" width="7" style="160" bestFit="1" customWidth="1"/>
    <col min="15115" max="15115" width="5.875" style="160" bestFit="1" customWidth="1"/>
    <col min="15116" max="15116" width="8.75" style="160" bestFit="1" customWidth="1"/>
    <col min="15117" max="15118" width="8.5" style="160" bestFit="1" customWidth="1"/>
    <col min="15119" max="15119" width="8.625" style="160" customWidth="1"/>
    <col min="15120" max="15120" width="14.375" style="160" bestFit="1" customWidth="1"/>
    <col min="15121" max="15121" width="13.5" style="160" customWidth="1"/>
    <col min="15122" max="15122" width="6" style="160" customWidth="1"/>
    <col min="15123" max="15123" width="17.25" style="160" customWidth="1"/>
    <col min="15124" max="15124" width="11" style="160" bestFit="1" customWidth="1"/>
    <col min="15125" max="15126" width="8.25" style="160" bestFit="1" customWidth="1"/>
    <col min="15127" max="15360" width="9" style="160"/>
    <col min="15361" max="15361" width="15.875" style="160" customWidth="1"/>
    <col min="15362" max="15362" width="3.875" style="160" bestFit="1" customWidth="1"/>
    <col min="15363" max="15363" width="38.25" style="160" customWidth="1"/>
    <col min="15364" max="15364" width="13.875" style="160" bestFit="1" customWidth="1"/>
    <col min="15365" max="15365" width="16.25" style="160" customWidth="1"/>
    <col min="15366" max="15366" width="13.125" style="160" customWidth="1"/>
    <col min="15367" max="15367" width="7.375" style="160" customWidth="1"/>
    <col min="15368" max="15368" width="12.125" style="160" bestFit="1" customWidth="1"/>
    <col min="15369" max="15369" width="10.5" style="160" bestFit="1" customWidth="1"/>
    <col min="15370" max="15370" width="7" style="160" bestFit="1" customWidth="1"/>
    <col min="15371" max="15371" width="5.875" style="160" bestFit="1" customWidth="1"/>
    <col min="15372" max="15372" width="8.75" style="160" bestFit="1" customWidth="1"/>
    <col min="15373" max="15374" width="8.5" style="160" bestFit="1" customWidth="1"/>
    <col min="15375" max="15375" width="8.625" style="160" customWidth="1"/>
    <col min="15376" max="15376" width="14.375" style="160" bestFit="1" customWidth="1"/>
    <col min="15377" max="15377" width="13.5" style="160" customWidth="1"/>
    <col min="15378" max="15378" width="6" style="160" customWidth="1"/>
    <col min="15379" max="15379" width="17.25" style="160" customWidth="1"/>
    <col min="15380" max="15380" width="11" style="160" bestFit="1" customWidth="1"/>
    <col min="15381" max="15382" width="8.25" style="160" bestFit="1" customWidth="1"/>
    <col min="15383" max="15616" width="9" style="160"/>
    <col min="15617" max="15617" width="15.875" style="160" customWidth="1"/>
    <col min="15618" max="15618" width="3.875" style="160" bestFit="1" customWidth="1"/>
    <col min="15619" max="15619" width="38.25" style="160" customWidth="1"/>
    <col min="15620" max="15620" width="13.875" style="160" bestFit="1" customWidth="1"/>
    <col min="15621" max="15621" width="16.25" style="160" customWidth="1"/>
    <col min="15622" max="15622" width="13.125" style="160" customWidth="1"/>
    <col min="15623" max="15623" width="7.375" style="160" customWidth="1"/>
    <col min="15624" max="15624" width="12.125" style="160" bestFit="1" customWidth="1"/>
    <col min="15625" max="15625" width="10.5" style="160" bestFit="1" customWidth="1"/>
    <col min="15626" max="15626" width="7" style="160" bestFit="1" customWidth="1"/>
    <col min="15627" max="15627" width="5.875" style="160" bestFit="1" customWidth="1"/>
    <col min="15628" max="15628" width="8.75" style="160" bestFit="1" customWidth="1"/>
    <col min="15629" max="15630" width="8.5" style="160" bestFit="1" customWidth="1"/>
    <col min="15631" max="15631" width="8.625" style="160" customWidth="1"/>
    <col min="15632" max="15632" width="14.375" style="160" bestFit="1" customWidth="1"/>
    <col min="15633" max="15633" width="13.5" style="160" customWidth="1"/>
    <col min="15634" max="15634" width="6" style="160" customWidth="1"/>
    <col min="15635" max="15635" width="17.25" style="160" customWidth="1"/>
    <col min="15636" max="15636" width="11" style="160" bestFit="1" customWidth="1"/>
    <col min="15637" max="15638" width="8.25" style="160" bestFit="1" customWidth="1"/>
    <col min="15639" max="15872" width="9" style="160"/>
    <col min="15873" max="15873" width="15.875" style="160" customWidth="1"/>
    <col min="15874" max="15874" width="3.875" style="160" bestFit="1" customWidth="1"/>
    <col min="15875" max="15875" width="38.25" style="160" customWidth="1"/>
    <col min="15876" max="15876" width="13.875" style="160" bestFit="1" customWidth="1"/>
    <col min="15877" max="15877" width="16.25" style="160" customWidth="1"/>
    <col min="15878" max="15878" width="13.125" style="160" customWidth="1"/>
    <col min="15879" max="15879" width="7.375" style="160" customWidth="1"/>
    <col min="15880" max="15880" width="12.125" style="160" bestFit="1" customWidth="1"/>
    <col min="15881" max="15881" width="10.5" style="160" bestFit="1" customWidth="1"/>
    <col min="15882" max="15882" width="7" style="160" bestFit="1" customWidth="1"/>
    <col min="15883" max="15883" width="5.875" style="160" bestFit="1" customWidth="1"/>
    <col min="15884" max="15884" width="8.75" style="160" bestFit="1" customWidth="1"/>
    <col min="15885" max="15886" width="8.5" style="160" bestFit="1" customWidth="1"/>
    <col min="15887" max="15887" width="8.625" style="160" customWidth="1"/>
    <col min="15888" max="15888" width="14.375" style="160" bestFit="1" customWidth="1"/>
    <col min="15889" max="15889" width="13.5" style="160" customWidth="1"/>
    <col min="15890" max="15890" width="6" style="160" customWidth="1"/>
    <col min="15891" max="15891" width="17.25" style="160" customWidth="1"/>
    <col min="15892" max="15892" width="11" style="160" bestFit="1" customWidth="1"/>
    <col min="15893" max="15894" width="8.25" style="160" bestFit="1" customWidth="1"/>
    <col min="15895" max="16128" width="9" style="160"/>
    <col min="16129" max="16129" width="15.875" style="160" customWidth="1"/>
    <col min="16130" max="16130" width="3.875" style="160" bestFit="1" customWidth="1"/>
    <col min="16131" max="16131" width="38.25" style="160" customWidth="1"/>
    <col min="16132" max="16132" width="13.875" style="160" bestFit="1" customWidth="1"/>
    <col min="16133" max="16133" width="16.25" style="160" customWidth="1"/>
    <col min="16134" max="16134" width="13.125" style="160" customWidth="1"/>
    <col min="16135" max="16135" width="7.375" style="160" customWidth="1"/>
    <col min="16136" max="16136" width="12.125" style="160" bestFit="1" customWidth="1"/>
    <col min="16137" max="16137" width="10.5" style="160" bestFit="1" customWidth="1"/>
    <col min="16138" max="16138" width="7" style="160" bestFit="1" customWidth="1"/>
    <col min="16139" max="16139" width="5.875" style="160" bestFit="1" customWidth="1"/>
    <col min="16140" max="16140" width="8.75" style="160" bestFit="1" customWidth="1"/>
    <col min="16141" max="16142" width="8.5" style="160" bestFit="1" customWidth="1"/>
    <col min="16143" max="16143" width="8.625" style="160" customWidth="1"/>
    <col min="16144" max="16144" width="14.375" style="160" bestFit="1" customWidth="1"/>
    <col min="16145" max="16145" width="13.5" style="160" customWidth="1"/>
    <col min="16146" max="16146" width="6" style="160" customWidth="1"/>
    <col min="16147" max="16147" width="17.25" style="160" customWidth="1"/>
    <col min="16148" max="16148" width="11" style="160" bestFit="1" customWidth="1"/>
    <col min="16149" max="16150" width="8.25" style="160" bestFit="1" customWidth="1"/>
    <col min="16151" max="16384" width="9" style="160"/>
  </cols>
  <sheetData>
    <row r="1" spans="1:33" ht="21.75" customHeight="1">
      <c r="A1" s="294"/>
      <c r="B1" s="294"/>
      <c r="R1" s="293"/>
    </row>
    <row r="2" spans="1:33" ht="15.75">
      <c r="E2" s="160"/>
      <c r="F2" s="292"/>
      <c r="J2" s="288" t="s">
        <v>152</v>
      </c>
      <c r="K2" s="288"/>
      <c r="L2" s="288"/>
      <c r="M2" s="288"/>
      <c r="N2" s="288"/>
      <c r="O2" s="288"/>
      <c r="P2" s="288"/>
      <c r="Q2" s="288"/>
      <c r="R2" s="291" t="s">
        <v>151</v>
      </c>
      <c r="S2" s="291"/>
      <c r="T2" s="291"/>
      <c r="U2" s="291"/>
      <c r="V2" s="291"/>
    </row>
    <row r="3" spans="1:33" ht="23.25" customHeight="1">
      <c r="A3" s="290" t="s">
        <v>2</v>
      </c>
      <c r="B3" s="289"/>
      <c r="E3" s="160"/>
      <c r="J3" s="288"/>
      <c r="R3" s="287"/>
      <c r="S3" s="286" t="s">
        <v>150</v>
      </c>
      <c r="T3" s="286"/>
      <c r="U3" s="286"/>
      <c r="V3" s="286"/>
      <c r="W3" s="286"/>
      <c r="X3" s="286"/>
      <c r="Z3" s="12" t="s">
        <v>4</v>
      </c>
      <c r="AA3" s="13"/>
      <c r="AB3" s="285" t="s">
        <v>5</v>
      </c>
      <c r="AC3" s="283"/>
      <c r="AD3" s="283"/>
      <c r="AE3" s="284" t="s">
        <v>6</v>
      </c>
      <c r="AF3" s="283"/>
      <c r="AG3" s="282"/>
    </row>
    <row r="4" spans="1:33" ht="14.25" customHeight="1" thickBot="1">
      <c r="A4" s="249" t="s">
        <v>149</v>
      </c>
      <c r="B4" s="278" t="s">
        <v>148</v>
      </c>
      <c r="C4" s="281"/>
      <c r="D4" s="280"/>
      <c r="E4" s="279"/>
      <c r="F4" s="278" t="s">
        <v>147</v>
      </c>
      <c r="G4" s="277"/>
      <c r="H4" s="250" t="s">
        <v>146</v>
      </c>
      <c r="I4" s="251" t="s">
        <v>145</v>
      </c>
      <c r="J4" s="276" t="s">
        <v>144</v>
      </c>
      <c r="K4" s="275" t="s">
        <v>143</v>
      </c>
      <c r="L4" s="274"/>
      <c r="M4" s="274"/>
      <c r="N4" s="274"/>
      <c r="O4" s="273"/>
      <c r="P4" s="250" t="s">
        <v>142</v>
      </c>
      <c r="Q4" s="272" t="s">
        <v>141</v>
      </c>
      <c r="R4" s="271"/>
      <c r="S4" s="270"/>
      <c r="T4" s="269" t="s">
        <v>140</v>
      </c>
      <c r="U4" s="268" t="s">
        <v>14</v>
      </c>
      <c r="V4" s="250" t="s">
        <v>139</v>
      </c>
      <c r="W4" s="267" t="s">
        <v>16</v>
      </c>
      <c r="X4" s="266"/>
      <c r="Z4" s="237" t="s">
        <v>17</v>
      </c>
      <c r="AA4" s="237" t="s">
        <v>18</v>
      </c>
      <c r="AB4" s="265" t="s">
        <v>19</v>
      </c>
      <c r="AC4" s="264" t="s">
        <v>20</v>
      </c>
      <c r="AD4" s="264" t="s">
        <v>21</v>
      </c>
      <c r="AE4" s="265" t="s">
        <v>19</v>
      </c>
      <c r="AF4" s="264" t="s">
        <v>20</v>
      </c>
      <c r="AG4" s="264" t="s">
        <v>22</v>
      </c>
    </row>
    <row r="5" spans="1:33" ht="11.25" customHeight="1">
      <c r="A5" s="239"/>
      <c r="B5" s="246"/>
      <c r="C5" s="247"/>
      <c r="D5" s="263"/>
      <c r="E5" s="262"/>
      <c r="F5" s="233"/>
      <c r="G5" s="261"/>
      <c r="H5" s="239"/>
      <c r="I5" s="239"/>
      <c r="J5" s="246"/>
      <c r="K5" s="260" t="s">
        <v>138</v>
      </c>
      <c r="L5" s="259" t="s">
        <v>137</v>
      </c>
      <c r="M5" s="258" t="s">
        <v>136</v>
      </c>
      <c r="N5" s="257" t="s">
        <v>135</v>
      </c>
      <c r="O5" s="257" t="s">
        <v>134</v>
      </c>
      <c r="P5" s="242"/>
      <c r="Q5" s="256"/>
      <c r="R5" s="255"/>
      <c r="S5" s="254"/>
      <c r="T5" s="253"/>
      <c r="U5" s="240"/>
      <c r="V5" s="239"/>
      <c r="W5" s="250" t="s">
        <v>20</v>
      </c>
      <c r="X5" s="250" t="s">
        <v>21</v>
      </c>
      <c r="Z5" s="237"/>
      <c r="AA5" s="237"/>
      <c r="AB5" s="236"/>
      <c r="AC5" s="235"/>
      <c r="AD5" s="235"/>
      <c r="AE5" s="236"/>
      <c r="AF5" s="235"/>
      <c r="AG5" s="235"/>
    </row>
    <row r="6" spans="1:33" ht="11.25" customHeight="1">
      <c r="A6" s="239"/>
      <c r="B6" s="246"/>
      <c r="C6" s="247"/>
      <c r="D6" s="249" t="s">
        <v>133</v>
      </c>
      <c r="E6" s="252" t="s">
        <v>32</v>
      </c>
      <c r="F6" s="249" t="s">
        <v>133</v>
      </c>
      <c r="G6" s="251" t="s">
        <v>132</v>
      </c>
      <c r="H6" s="239"/>
      <c r="I6" s="239"/>
      <c r="J6" s="246"/>
      <c r="K6" s="244"/>
      <c r="L6" s="245"/>
      <c r="M6" s="244"/>
      <c r="N6" s="243"/>
      <c r="O6" s="243"/>
      <c r="P6" s="242"/>
      <c r="Q6" s="250" t="s">
        <v>131</v>
      </c>
      <c r="R6" s="250" t="s">
        <v>130</v>
      </c>
      <c r="S6" s="249" t="s">
        <v>129</v>
      </c>
      <c r="T6" s="248" t="s">
        <v>128</v>
      </c>
      <c r="U6" s="240"/>
      <c r="V6" s="239"/>
      <c r="W6" s="238"/>
      <c r="X6" s="238"/>
      <c r="Z6" s="237"/>
      <c r="AA6" s="237"/>
      <c r="AB6" s="236"/>
      <c r="AC6" s="235"/>
      <c r="AD6" s="235"/>
      <c r="AE6" s="236"/>
      <c r="AF6" s="235"/>
      <c r="AG6" s="235"/>
    </row>
    <row r="7" spans="1:33">
      <c r="A7" s="239"/>
      <c r="B7" s="246"/>
      <c r="C7" s="247"/>
      <c r="D7" s="239"/>
      <c r="E7" s="239"/>
      <c r="F7" s="239"/>
      <c r="G7" s="239"/>
      <c r="H7" s="239"/>
      <c r="I7" s="239"/>
      <c r="J7" s="246"/>
      <c r="K7" s="244"/>
      <c r="L7" s="245"/>
      <c r="M7" s="244"/>
      <c r="N7" s="243"/>
      <c r="O7" s="243"/>
      <c r="P7" s="242"/>
      <c r="Q7" s="242"/>
      <c r="R7" s="242"/>
      <c r="S7" s="239"/>
      <c r="T7" s="241"/>
      <c r="U7" s="240"/>
      <c r="V7" s="239"/>
      <c r="W7" s="238"/>
      <c r="X7" s="238"/>
      <c r="Z7" s="237"/>
      <c r="AA7" s="237"/>
      <c r="AB7" s="236"/>
      <c r="AC7" s="235"/>
      <c r="AD7" s="235"/>
      <c r="AE7" s="236"/>
      <c r="AF7" s="235"/>
      <c r="AG7" s="235"/>
    </row>
    <row r="8" spans="1:33">
      <c r="A8" s="226"/>
      <c r="B8" s="233"/>
      <c r="C8" s="234"/>
      <c r="D8" s="226"/>
      <c r="E8" s="226"/>
      <c r="F8" s="226"/>
      <c r="G8" s="226"/>
      <c r="H8" s="226"/>
      <c r="I8" s="226"/>
      <c r="J8" s="233"/>
      <c r="K8" s="231"/>
      <c r="L8" s="232"/>
      <c r="M8" s="231"/>
      <c r="N8" s="230"/>
      <c r="O8" s="230"/>
      <c r="P8" s="229"/>
      <c r="Q8" s="229"/>
      <c r="R8" s="229"/>
      <c r="S8" s="226"/>
      <c r="T8" s="228"/>
      <c r="U8" s="227"/>
      <c r="V8" s="226"/>
      <c r="W8" s="225"/>
      <c r="X8" s="225"/>
      <c r="Z8" s="224"/>
      <c r="AA8" s="224"/>
      <c r="AB8" s="223"/>
      <c r="AC8" s="222"/>
      <c r="AD8" s="222"/>
      <c r="AE8" s="223"/>
      <c r="AF8" s="222"/>
      <c r="AG8" s="222"/>
    </row>
    <row r="9" spans="1:33" ht="17.25" customHeight="1">
      <c r="A9" s="573" t="s">
        <v>664</v>
      </c>
      <c r="B9" s="219"/>
      <c r="C9" s="218" t="s">
        <v>663</v>
      </c>
      <c r="D9" s="299" t="s">
        <v>661</v>
      </c>
      <c r="E9" s="298" t="s">
        <v>662</v>
      </c>
      <c r="F9" s="296" t="s">
        <v>90</v>
      </c>
      <c r="G9" s="297">
        <v>1.498</v>
      </c>
      <c r="H9" s="296" t="s">
        <v>89</v>
      </c>
      <c r="I9" s="206" t="str">
        <f>IF(Z9="","",(IF(AA9-Z9&gt;0,CONCATENATE(TEXT(Z9,"#,##0"),"~",TEXT(AA9,"#,##0")),TEXT(Z9,"#,##0"))))</f>
        <v>1,320</v>
      </c>
      <c r="J9" s="205">
        <v>5</v>
      </c>
      <c r="K9" s="204">
        <v>21</v>
      </c>
      <c r="L9" s="43">
        <f>IF(K9&gt;0,1/K9*37.7*68.6,"")</f>
        <v>123.15333333333332</v>
      </c>
      <c r="M9" s="20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202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201" t="str">
        <f>IF(Z9="","",IF(AE9="",TEXT(AB9,"#,##0.0"),(IF(AB9-AE9&gt;0,CONCATENATE(TEXT(AE9,"#,##0.0"),"~",TEXT(AB9,"#,##0.0")),TEXT(AB9,"#,##0.0")))))</f>
        <v>27.8</v>
      </c>
      <c r="P9" s="199" t="s">
        <v>88</v>
      </c>
      <c r="Q9" s="200" t="s">
        <v>87</v>
      </c>
      <c r="R9" s="199" t="s">
        <v>86</v>
      </c>
      <c r="S9" s="198"/>
      <c r="T9" s="569" t="str">
        <f>IF((LEFT(D9,1)="6"),"☆☆☆☆☆",IF((LEFT(D9,1)="5"),"☆☆☆☆",IF((LEFT(D9,1)="4"),"☆☆☆"," ")))</f>
        <v xml:space="preserve"> </v>
      </c>
      <c r="U9" s="197">
        <f>IFERROR(IF(K9&lt;M9,"",(ROUNDDOWN(K9/M9*100,0))),"")</f>
        <v>120</v>
      </c>
      <c r="V9" s="196">
        <f>IFERROR(IF(K9&lt;N9,"",(ROUNDDOWN(K9/N9*100,0))),"")</f>
        <v>100</v>
      </c>
      <c r="W9" s="196">
        <f>IF(AC9&lt;55,"",IF(AA9="",AC9,IF(AF9-AC9&gt;0,CONCATENATE(AC9,"~",AF9),AC9)))</f>
        <v>75</v>
      </c>
      <c r="X9" s="195" t="str">
        <f>IF(AC9&lt;55,"",AD9)</f>
        <v>★2.5</v>
      </c>
      <c r="Z9" s="167">
        <v>1320</v>
      </c>
      <c r="AA9" s="167"/>
      <c r="AB9" s="166">
        <f>IF(Z9="","",ROUNDUP(ROUND(IF(Z9&gt;=2759,9.5,IF(Z9&lt;2759,(-2.47/1000000*Z9*Z9)-(8.52/10000*Z9)+30.65)),1)*1.1,1))</f>
        <v>27.8</v>
      </c>
      <c r="AC9" s="165">
        <f>IF(K9="","",ROUNDDOWN(K9/AB9*100,0))</f>
        <v>75</v>
      </c>
      <c r="AD9" s="16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166" t="str">
        <f>IF(AA9="","",ROUNDUP(ROUND(IF(AA9&gt;=2759,9.5,IF(AA9&lt;2759,(-2.47/1000000*AA9*AA9)-(8.52/10000*AA9)+30.65)),1)*1.1,1))</f>
        <v/>
      </c>
      <c r="AF9" s="165" t="str">
        <f>IF(AE9="","",IF(K9="","",ROUNDDOWN(K9/AE9*100,0)))</f>
        <v/>
      </c>
      <c r="AG9" s="16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7.25" customHeight="1">
      <c r="A10" s="571"/>
      <c r="B10" s="217"/>
      <c r="C10" s="216"/>
      <c r="D10" s="299" t="s">
        <v>661</v>
      </c>
      <c r="E10" s="298" t="s">
        <v>660</v>
      </c>
      <c r="F10" s="296" t="s">
        <v>90</v>
      </c>
      <c r="G10" s="297">
        <v>1.498</v>
      </c>
      <c r="H10" s="296" t="s">
        <v>89</v>
      </c>
      <c r="I10" s="206" t="str">
        <f>IF(Z10="","",(IF(AA10-Z10&gt;0,CONCATENATE(TEXT(Z10,"#,##0"),"~",TEXT(AA10,"#,##0")),TEXT(Z10,"#,##0"))))</f>
        <v>1,330</v>
      </c>
      <c r="J10" s="205">
        <v>5</v>
      </c>
      <c r="K10" s="204">
        <v>21</v>
      </c>
      <c r="L10" s="43">
        <f>IF(K10&gt;0,1/K10*37.7*68.6,"")</f>
        <v>123.15333333333332</v>
      </c>
      <c r="M10" s="203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17.400000000000002</v>
      </c>
      <c r="N10" s="202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20.9</v>
      </c>
      <c r="O10" s="201" t="str">
        <f>IF(Z10="","",IF(AE10="",TEXT(AB10,"#,##0.0"),(IF(AB10-AE10&gt;0,CONCATENATE(TEXT(AE10,"#,##0.0"),"~",TEXT(AB10,"#,##0.0")),TEXT(AB10,"#,##0.0")))))</f>
        <v>27.7</v>
      </c>
      <c r="P10" s="199" t="s">
        <v>88</v>
      </c>
      <c r="Q10" s="200" t="s">
        <v>87</v>
      </c>
      <c r="R10" s="199" t="s">
        <v>86</v>
      </c>
      <c r="S10" s="198"/>
      <c r="T10" s="569" t="str">
        <f>IF((LEFT(D10,1)="6"),"☆☆☆☆☆",IF((LEFT(D10,1)="5"),"☆☆☆☆",IF((LEFT(D10,1)="4"),"☆☆☆"," ")))</f>
        <v xml:space="preserve"> </v>
      </c>
      <c r="U10" s="197">
        <f>IFERROR(IF(K10&lt;M10,"",(ROUNDDOWN(K10/M10*100,0))),"")</f>
        <v>120</v>
      </c>
      <c r="V10" s="196">
        <f>IFERROR(IF(K10&lt;N10,"",(ROUNDDOWN(K10/N10*100,0))),"")</f>
        <v>100</v>
      </c>
      <c r="W10" s="196">
        <f>IF(AC10&lt;55,"",IF(AA10="",AC10,IF(AF10-AC10&gt;0,CONCATENATE(AC10,"~",AF10),AC10)))</f>
        <v>75</v>
      </c>
      <c r="X10" s="195" t="str">
        <f>IF(AC10&lt;55,"",AD10)</f>
        <v>★2.5</v>
      </c>
      <c r="Z10" s="167">
        <v>1330</v>
      </c>
      <c r="AA10" s="167"/>
      <c r="AB10" s="166">
        <f>IF(Z10="","",ROUNDUP(ROUND(IF(Z10&gt;=2759,9.5,IF(Z10&lt;2759,(-2.47/1000000*Z10*Z10)-(8.52/10000*Z10)+30.65)),1)*1.1,1))</f>
        <v>27.700000000000003</v>
      </c>
      <c r="AC10" s="165">
        <f>IF(K10="","",ROUNDDOWN(K10/AB10*100,0))</f>
        <v>75</v>
      </c>
      <c r="AD10" s="16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★2.5</v>
      </c>
      <c r="AE10" s="166" t="str">
        <f>IF(AA10="","",ROUNDUP(ROUND(IF(AA10&gt;=2759,9.5,IF(AA10&lt;2759,(-2.47/1000000*AA10*AA10)-(8.52/10000*AA10)+30.65)),1)*1.1,1))</f>
        <v/>
      </c>
      <c r="AF10" s="165" t="str">
        <f>IF(AE10="","",IF(K10="","",ROUNDDOWN(K10/AE10*100,0)))</f>
        <v/>
      </c>
      <c r="AG10" s="16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7.25" customHeight="1">
      <c r="A11" s="572"/>
      <c r="B11" s="219"/>
      <c r="C11" s="218" t="s">
        <v>659</v>
      </c>
      <c r="D11" s="299" t="s">
        <v>658</v>
      </c>
      <c r="E11" s="298" t="s">
        <v>108</v>
      </c>
      <c r="F11" s="296" t="s">
        <v>90</v>
      </c>
      <c r="G11" s="297">
        <v>1.498</v>
      </c>
      <c r="H11" s="296" t="s">
        <v>89</v>
      </c>
      <c r="I11" s="206" t="str">
        <f>IF(Z11="","",(IF(AA11-Z11&gt;0,CONCATENATE(TEXT(Z11,"#,##0"),"~",TEXT(AA11,"#,##0")),TEXT(Z11,"#,##0"))))</f>
        <v>1,470</v>
      </c>
      <c r="J11" s="205">
        <v>5</v>
      </c>
      <c r="K11" s="204">
        <v>21.2</v>
      </c>
      <c r="L11" s="43">
        <f>IF(K11&gt;0,1/K11*37.7*68.6,"")</f>
        <v>121.99150943396228</v>
      </c>
      <c r="M11" s="203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15.9</v>
      </c>
      <c r="N11" s="202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19.400000000000002</v>
      </c>
      <c r="O11" s="201" t="str">
        <f>IF(Z11="","",IF(AE11="",TEXT(AB11,"#,##0.0"),(IF(AB11-AE11&gt;0,CONCATENATE(TEXT(AE11,"#,##0.0"),"~",TEXT(AB11,"#,##0.0")),TEXT(AB11,"#,##0.0")))))</f>
        <v>26.6</v>
      </c>
      <c r="P11" s="199" t="s">
        <v>88</v>
      </c>
      <c r="Q11" s="200" t="s">
        <v>87</v>
      </c>
      <c r="R11" s="199" t="s">
        <v>86</v>
      </c>
      <c r="S11" s="198"/>
      <c r="T11" s="173" t="str">
        <f>IF((LEFT(D11,1)="6"),"☆☆☆☆☆",IF((LEFT(D11,1)="5"),"☆☆☆☆",IF((LEFT(D11,1)="4"),"☆☆☆"," ")))</f>
        <v xml:space="preserve"> </v>
      </c>
      <c r="U11" s="197">
        <f>IFERROR(IF(K11&lt;M11,"",(ROUNDDOWN(K11/M11*100,0))),"")</f>
        <v>133</v>
      </c>
      <c r="V11" s="196">
        <f>IFERROR(IF(K11&lt;N11,"",(ROUNDDOWN(K11/N11*100,0))),"")</f>
        <v>109</v>
      </c>
      <c r="W11" s="196">
        <f>IF(AC11&lt;55,"",IF(AA11="",AC11,IF(AF11-AC11&gt;0,CONCATENATE(AC11,"~",AF11),AC11)))</f>
        <v>79</v>
      </c>
      <c r="X11" s="195" t="str">
        <f>IF(AC11&lt;55,"",AD11)</f>
        <v>★2.5</v>
      </c>
      <c r="Z11" s="167">
        <v>1470</v>
      </c>
      <c r="AA11" s="167"/>
      <c r="AB11" s="166">
        <f>IF(Z11="","",ROUNDUP(ROUND(IF(Z11&gt;=2759,9.5,IF(Z11&lt;2759,(-2.47/1000000*Z11*Z11)-(8.52/10000*Z11)+30.65)),1)*1.1,1))</f>
        <v>26.6</v>
      </c>
      <c r="AC11" s="165">
        <f>IF(K11="","",ROUNDDOWN(K11/AB11*100,0))</f>
        <v>79</v>
      </c>
      <c r="AD11" s="165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★2.5</v>
      </c>
      <c r="AE11" s="166" t="str">
        <f>IF(AA11="","",ROUNDUP(ROUND(IF(AA11&gt;=2759,9.5,IF(AA11&lt;2759,(-2.47/1000000*AA11*AA11)-(8.52/10000*AA11)+30.65)),1)*1.1,1))</f>
        <v/>
      </c>
      <c r="AF11" s="165" t="str">
        <f>IF(AE11="","",IF(K11="","",ROUNDDOWN(K11/AE11*100,0)))</f>
        <v/>
      </c>
      <c r="AG11" s="165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</row>
    <row r="12" spans="1:33" ht="17.25" customHeight="1">
      <c r="A12" s="571"/>
      <c r="B12" s="217"/>
      <c r="C12" s="216"/>
      <c r="D12" s="299" t="s">
        <v>658</v>
      </c>
      <c r="E12" s="298" t="s">
        <v>107</v>
      </c>
      <c r="F12" s="296" t="s">
        <v>90</v>
      </c>
      <c r="G12" s="297">
        <v>1.498</v>
      </c>
      <c r="H12" s="296" t="s">
        <v>89</v>
      </c>
      <c r="I12" s="206" t="str">
        <f>IF(Z12="","",(IF(AA12-Z12&gt;0,CONCATENATE(TEXT(Z12,"#,##0"),"~",TEXT(AA12,"#,##0")),TEXT(Z12,"#,##0"))))</f>
        <v>1,500</v>
      </c>
      <c r="J12" s="205">
        <v>5</v>
      </c>
      <c r="K12" s="204">
        <v>21.2</v>
      </c>
      <c r="L12" s="43">
        <f>IF(K12&gt;0,1/K12*37.7*68.6,"")</f>
        <v>121.99150943396228</v>
      </c>
      <c r="M12" s="203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15.9</v>
      </c>
      <c r="N12" s="202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19.400000000000002</v>
      </c>
      <c r="O12" s="201" t="str">
        <f>IF(Z12="","",IF(AE12="",TEXT(AB12,"#,##0.0"),(IF(AB12-AE12&gt;0,CONCATENATE(TEXT(AE12,"#,##0.0"),"~",TEXT(AB12,"#,##0.0")),TEXT(AB12,"#,##0.0")))))</f>
        <v>26.2</v>
      </c>
      <c r="P12" s="199" t="s">
        <v>88</v>
      </c>
      <c r="Q12" s="200" t="s">
        <v>87</v>
      </c>
      <c r="R12" s="199" t="s">
        <v>86</v>
      </c>
      <c r="S12" s="198"/>
      <c r="T12" s="173" t="str">
        <f>IF((LEFT(D12,1)="6"),"☆☆☆☆☆",IF((LEFT(D12,1)="5"),"☆☆☆☆",IF((LEFT(D12,1)="4"),"☆☆☆"," ")))</f>
        <v xml:space="preserve"> </v>
      </c>
      <c r="U12" s="197">
        <f>IFERROR(IF(K12&lt;M12,"",(ROUNDDOWN(K12/M12*100,0))),"")</f>
        <v>133</v>
      </c>
      <c r="V12" s="196">
        <f>IFERROR(IF(K12&lt;N12,"",(ROUNDDOWN(K12/N12*100,0))),"")</f>
        <v>109</v>
      </c>
      <c r="W12" s="196">
        <f>IF(AC12&lt;55,"",IF(AA12="",AC12,IF(AF12-AC12&gt;0,CONCATENATE(AC12,"~",AF12),AC12)))</f>
        <v>80</v>
      </c>
      <c r="X12" s="195" t="str">
        <f>IF(AC12&lt;55,"",AD12)</f>
        <v>★3.0</v>
      </c>
      <c r="Z12" s="167">
        <v>1500</v>
      </c>
      <c r="AA12" s="167"/>
      <c r="AB12" s="166">
        <f>IF(Z12="","",ROUNDUP(ROUND(IF(Z12&gt;=2759,9.5,IF(Z12&lt;2759,(-2.47/1000000*Z12*Z12)-(8.52/10000*Z12)+30.65)),1)*1.1,1))</f>
        <v>26.200000000000003</v>
      </c>
      <c r="AC12" s="165">
        <f>IF(K12="","",ROUNDDOWN(K12/AB12*100,0))</f>
        <v>80</v>
      </c>
      <c r="AD12" s="165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★3.0</v>
      </c>
      <c r="AE12" s="166" t="str">
        <f>IF(AA12="","",ROUNDUP(ROUND(IF(AA12&gt;=2759,9.5,IF(AA12&lt;2759,(-2.47/1000000*AA12*AA12)-(8.52/10000*AA12)+30.65)),1)*1.1,1))</f>
        <v/>
      </c>
      <c r="AF12" s="165" t="str">
        <f>IF(AE12="","",IF(K12="","",ROUNDDOWN(K12/AE12*100,0)))</f>
        <v/>
      </c>
      <c r="AG12" s="165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</row>
    <row r="13" spans="1:33" ht="17.25" customHeight="1">
      <c r="A13" s="571"/>
      <c r="B13" s="214"/>
      <c r="C13" s="213"/>
      <c r="D13" s="299" t="s">
        <v>658</v>
      </c>
      <c r="E13" s="298" t="s">
        <v>106</v>
      </c>
      <c r="F13" s="296" t="s">
        <v>90</v>
      </c>
      <c r="G13" s="297">
        <v>1.498</v>
      </c>
      <c r="H13" s="296" t="s">
        <v>89</v>
      </c>
      <c r="I13" s="206" t="str">
        <f>IF(Z13="","",(IF(AA13-Z13&gt;0,CONCATENATE(TEXT(Z13,"#,##0"),"~",TEXT(AA13,"#,##0")),TEXT(Z13,"#,##0"))))</f>
        <v>1,530</v>
      </c>
      <c r="J13" s="205">
        <v>5</v>
      </c>
      <c r="K13" s="204">
        <v>21.2</v>
      </c>
      <c r="L13" s="43">
        <f>IF(K13&gt;0,1/K13*37.7*68.6,"")</f>
        <v>121.99150943396228</v>
      </c>
      <c r="M13" s="203">
        <f>IFERROR(VALUE(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),"")</f>
        <v>15.9</v>
      </c>
      <c r="N13" s="202">
        <f>IFERROR(VALUE(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),"")</f>
        <v>19.400000000000002</v>
      </c>
      <c r="O13" s="201" t="str">
        <f>IF(Z13="","",IF(AE13="",TEXT(AB13,"#,##0.0"),(IF(AB13-AE13&gt;0,CONCATENATE(TEXT(AE13,"#,##0.0"),"~",TEXT(AB13,"#,##0.0")),TEXT(AB13,"#,##0.0")))))</f>
        <v>26.0</v>
      </c>
      <c r="P13" s="199" t="s">
        <v>88</v>
      </c>
      <c r="Q13" s="200" t="s">
        <v>87</v>
      </c>
      <c r="R13" s="199" t="s">
        <v>86</v>
      </c>
      <c r="S13" s="198"/>
      <c r="T13" s="569" t="str">
        <f>IF((LEFT(D13,1)="6"),"☆☆☆☆☆",IF((LEFT(D13,1)="5"),"☆☆☆☆",IF((LEFT(D13,1)="4"),"☆☆☆"," ")))</f>
        <v xml:space="preserve"> </v>
      </c>
      <c r="U13" s="197">
        <f>IFERROR(IF(K13&lt;M13,"",(ROUNDDOWN(K13/M13*100,0))),"")</f>
        <v>133</v>
      </c>
      <c r="V13" s="196">
        <f>IFERROR(IF(K13&lt;N13,"",(ROUNDDOWN(K13/N13*100,0))),"")</f>
        <v>109</v>
      </c>
      <c r="W13" s="196">
        <f>IF(AC13&lt;55,"",IF(AA13="",AC13,IF(AF13-AC13&gt;0,CONCATENATE(AC13,"~",AF13),AC13)))</f>
        <v>81</v>
      </c>
      <c r="X13" s="195" t="str">
        <f>IF(AC13&lt;55,"",AD13)</f>
        <v>★3.0</v>
      </c>
      <c r="Z13" s="167">
        <v>1530</v>
      </c>
      <c r="AA13" s="167"/>
      <c r="AB13" s="166">
        <f>IF(Z13="","",ROUNDUP(ROUND(IF(Z13&gt;=2759,9.5,IF(Z13&lt;2759,(-2.47/1000000*Z13*Z13)-(8.52/10000*Z13)+30.65)),1)*1.1,1))</f>
        <v>26</v>
      </c>
      <c r="AC13" s="165">
        <f>IF(K13="","",ROUNDDOWN(K13/AB13*100,0))</f>
        <v>81</v>
      </c>
      <c r="AD13" s="165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★3.0</v>
      </c>
      <c r="AE13" s="166" t="str">
        <f>IF(AA13="","",ROUNDUP(ROUND(IF(AA13&gt;=2759,9.5,IF(AA13&lt;2759,(-2.47/1000000*AA13*AA13)-(8.52/10000*AA13)+30.65)),1)*1.1,1))</f>
        <v/>
      </c>
      <c r="AF13" s="165" t="str">
        <f>IF(AE13="","",IF(K13="","",ROUNDDOWN(K13/AE13*100,0)))</f>
        <v/>
      </c>
      <c r="AG13" s="165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/>
      </c>
    </row>
    <row r="14" spans="1:33" ht="17.25" customHeight="1">
      <c r="A14" s="571"/>
      <c r="B14" s="211"/>
      <c r="C14" s="212" t="s">
        <v>657</v>
      </c>
      <c r="D14" s="299" t="s">
        <v>653</v>
      </c>
      <c r="E14" s="298" t="s">
        <v>656</v>
      </c>
      <c r="F14" s="296" t="s">
        <v>110</v>
      </c>
      <c r="G14" s="297">
        <v>1.9970000000000001</v>
      </c>
      <c r="H14" s="296" t="s">
        <v>89</v>
      </c>
      <c r="I14" s="206" t="str">
        <f>IF(Z14="","",(IF(AA14-Z14&gt;0,CONCATENATE(TEXT(Z14,"#,##0"),"~",TEXT(AA14,"#,##0")),TEXT(Z14,"#,##0"))))</f>
        <v>1,670</v>
      </c>
      <c r="J14" s="205">
        <v>5</v>
      </c>
      <c r="K14" s="204">
        <v>16.399999999999999</v>
      </c>
      <c r="L14" s="43">
        <f>IF(K14&gt;0,1/K14*37.7*68.6,"")</f>
        <v>157.69634146341465</v>
      </c>
      <c r="M14" s="203">
        <f>IFERROR(VALUE(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),"")</f>
        <v>13.5</v>
      </c>
      <c r="N14" s="202">
        <f>IFERROR(VALUE(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),"")</f>
        <v>17</v>
      </c>
      <c r="O14" s="201" t="str">
        <f>IF(Z14="","",IF(AE14="",TEXT(AB14,"#,##0.0"),(IF(AB14-AE14&gt;0,CONCATENATE(TEXT(AE14,"#,##0.0"),"~",TEXT(AB14,"#,##0.0")),TEXT(AB14,"#,##0.0")))))</f>
        <v>24.6</v>
      </c>
      <c r="P14" s="199" t="s">
        <v>88</v>
      </c>
      <c r="Q14" s="200" t="s">
        <v>87</v>
      </c>
      <c r="R14" s="199" t="s">
        <v>86</v>
      </c>
      <c r="S14" s="198"/>
      <c r="T14" s="569" t="str">
        <f>IF((LEFT(D14,1)="6"),"☆☆☆☆☆",IF((LEFT(D14,1)="5"),"☆☆☆☆",IF((LEFT(D14,1)="4"),"☆☆☆"," ")))</f>
        <v xml:space="preserve"> </v>
      </c>
      <c r="U14" s="197">
        <f>IFERROR(IF(K14&lt;M14,"",(ROUNDDOWN(K14/M14*100,0))),"")</f>
        <v>121</v>
      </c>
      <c r="V14" s="196" t="str">
        <f>IFERROR(IF(K14&lt;N14,"",(ROUNDDOWN(K14/N14*100,0))),"")</f>
        <v/>
      </c>
      <c r="W14" s="196">
        <f>IF(AC14&lt;55,"",IF(AA14="",AC14,IF(AF14-AC14&gt;0,CONCATENATE(AC14,"~",AF14),AC14)))</f>
        <v>66</v>
      </c>
      <c r="X14" s="195" t="str">
        <f>IF(AC14&lt;55,"",AD14)</f>
        <v>★1.5</v>
      </c>
      <c r="Z14" s="167">
        <v>1670</v>
      </c>
      <c r="AA14" s="167"/>
      <c r="AB14" s="166">
        <f>IF(Z14="","",ROUNDUP(ROUND(IF(Z14&gt;=2759,9.5,IF(Z14&lt;2759,(-2.47/1000000*Z14*Z14)-(8.52/10000*Z14)+30.65)),1)*1.1,1))</f>
        <v>24.6</v>
      </c>
      <c r="AC14" s="165">
        <f>IF(K14="","",ROUNDDOWN(K14/AB14*100,0))</f>
        <v>66</v>
      </c>
      <c r="AD14" s="165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★1.5</v>
      </c>
      <c r="AE14" s="166" t="str">
        <f>IF(AA14="","",ROUNDUP(ROUND(IF(AA14&gt;=2759,9.5,IF(AA14&lt;2759,(-2.47/1000000*AA14*AA14)-(8.52/10000*AA14)+30.65)),1)*1.1,1))</f>
        <v/>
      </c>
      <c r="AF14" s="165" t="str">
        <f>IF(AE14="","",IF(K14="","",ROUNDDOWN(K14/AE14*100,0)))</f>
        <v/>
      </c>
      <c r="AG14" s="165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/>
      </c>
    </row>
    <row r="15" spans="1:33" ht="17.25" customHeight="1">
      <c r="A15" s="571"/>
      <c r="B15" s="191"/>
      <c r="C15" s="190"/>
      <c r="D15" s="299" t="s">
        <v>653</v>
      </c>
      <c r="E15" s="298" t="s">
        <v>655</v>
      </c>
      <c r="F15" s="296" t="s">
        <v>110</v>
      </c>
      <c r="G15" s="297">
        <v>1.9970000000000001</v>
      </c>
      <c r="H15" s="296" t="s">
        <v>89</v>
      </c>
      <c r="I15" s="206" t="str">
        <f>IF(Z15="","",(IF(AA15-Z15&gt;0,CONCATENATE(TEXT(Z15,"#,##0"),"~",TEXT(AA15,"#,##0")),TEXT(Z15,"#,##0"))))</f>
        <v>1,690</v>
      </c>
      <c r="J15" s="205">
        <v>5</v>
      </c>
      <c r="K15" s="204">
        <v>16.399999999999999</v>
      </c>
      <c r="L15" s="43">
        <f>IF(K15&gt;0,1/K15*37.7*68.6,"")</f>
        <v>157.69634146341465</v>
      </c>
      <c r="M15" s="203">
        <f>IFERROR(VALUE(IF(Z15="","",ROUNDUP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*1.1,1))),"")</f>
        <v>13.5</v>
      </c>
      <c r="N15" s="202">
        <f>IFERROR(VALUE(IF(Z15="","",ROUNDUP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*1.1,1))),"")</f>
        <v>17</v>
      </c>
      <c r="O15" s="201" t="str">
        <f>IF(Z15="","",IF(AE15="",TEXT(AB15,"#,##0.0"),(IF(AB15-AE15&gt;0,CONCATENATE(TEXT(AE15,"#,##0.0"),"~",TEXT(AB15,"#,##0.0")),TEXT(AB15,"#,##0.0")))))</f>
        <v>24.5</v>
      </c>
      <c r="P15" s="199" t="s">
        <v>88</v>
      </c>
      <c r="Q15" s="200" t="s">
        <v>87</v>
      </c>
      <c r="R15" s="199" t="s">
        <v>86</v>
      </c>
      <c r="S15" s="198"/>
      <c r="T15" s="173" t="str">
        <f>IF((LEFT(D15,1)="6"),"☆☆☆☆☆",IF((LEFT(D15,1)="5"),"☆☆☆☆",IF((LEFT(D15,1)="4"),"☆☆☆"," ")))</f>
        <v xml:space="preserve"> </v>
      </c>
      <c r="U15" s="197">
        <f>IFERROR(IF(K15&lt;M15,"",(ROUNDDOWN(K15/M15*100,0))),"")</f>
        <v>121</v>
      </c>
      <c r="V15" s="196" t="str">
        <f>IFERROR(IF(K15&lt;N15,"",(ROUNDDOWN(K15/N15*100,0))),"")</f>
        <v/>
      </c>
      <c r="W15" s="196">
        <f>IF(AC15&lt;55,"",IF(AA15="",AC15,IF(AF15-AC15&gt;0,CONCATENATE(AC15,"~",AF15),AC15)))</f>
        <v>66</v>
      </c>
      <c r="X15" s="195" t="str">
        <f>IF(AC15&lt;55,"",AD15)</f>
        <v>★1.5</v>
      </c>
      <c r="Z15" s="167">
        <v>1690</v>
      </c>
      <c r="AA15" s="167"/>
      <c r="AB15" s="166">
        <f>IF(Z15="","",ROUNDUP(ROUND(IF(Z15&gt;=2759,9.5,IF(Z15&lt;2759,(-2.47/1000000*Z15*Z15)-(8.52/10000*Z15)+30.65)),1)*1.1,1))</f>
        <v>24.5</v>
      </c>
      <c r="AC15" s="165">
        <f>IF(K15="","",ROUNDDOWN(K15/AB15*100,0))</f>
        <v>66</v>
      </c>
      <c r="AD15" s="165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★1.5</v>
      </c>
      <c r="AE15" s="166" t="str">
        <f>IF(AA15="","",ROUNDUP(ROUND(IF(AA15&gt;=2759,9.5,IF(AA15&lt;2759,(-2.47/1000000*AA15*AA15)-(8.52/10000*AA15)+30.65)),1)*1.1,1))</f>
        <v/>
      </c>
      <c r="AF15" s="165" t="str">
        <f>IF(AE15="","",IF(K15="","",ROUNDDOWN(K15/AE15*100,0)))</f>
        <v/>
      </c>
      <c r="AG15" s="165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/>
      </c>
    </row>
    <row r="16" spans="1:33" ht="17.25" customHeight="1">
      <c r="A16" s="571"/>
      <c r="B16" s="191"/>
      <c r="C16" s="190"/>
      <c r="D16" s="299" t="s">
        <v>653</v>
      </c>
      <c r="E16" s="298" t="s">
        <v>654</v>
      </c>
      <c r="F16" s="296" t="s">
        <v>110</v>
      </c>
      <c r="G16" s="297">
        <v>1.9970000000000001</v>
      </c>
      <c r="H16" s="296" t="s">
        <v>89</v>
      </c>
      <c r="I16" s="206" t="str">
        <f>IF(Z16="","",(IF(AA16-Z16&gt;0,CONCATENATE(TEXT(Z16,"#,##0"),"~",TEXT(AA16,"#,##0")),TEXT(Z16,"#,##0"))))</f>
        <v>1,700</v>
      </c>
      <c r="J16" s="205">
        <v>5</v>
      </c>
      <c r="K16" s="204">
        <v>16.399999999999999</v>
      </c>
      <c r="L16" s="43">
        <f>IF(K16&gt;0,1/K16*37.7*68.6,"")</f>
        <v>157.69634146341465</v>
      </c>
      <c r="M16" s="203">
        <f>IFERROR(VALUE(IF(Z16="","",ROUNDUP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*1.1,1))),"")</f>
        <v>13.5</v>
      </c>
      <c r="N16" s="202">
        <f>IFERROR(VALUE(IF(Z16="","",ROUNDUP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*1.1,1))),"")</f>
        <v>17</v>
      </c>
      <c r="O16" s="201" t="str">
        <f>IF(Z16="","",IF(AE16="",TEXT(AB16,"#,##0.0"),(IF(AB16-AE16&gt;0,CONCATENATE(TEXT(AE16,"#,##0.0"),"~",TEXT(AB16,"#,##0.0")),TEXT(AB16,"#,##0.0")))))</f>
        <v>24.4</v>
      </c>
      <c r="P16" s="199" t="s">
        <v>88</v>
      </c>
      <c r="Q16" s="200" t="s">
        <v>87</v>
      </c>
      <c r="R16" s="199" t="s">
        <v>86</v>
      </c>
      <c r="S16" s="198"/>
      <c r="T16" s="173" t="str">
        <f>IF((LEFT(D16,1)="6"),"☆☆☆☆☆",IF((LEFT(D16,1)="5"),"☆☆☆☆",IF((LEFT(D16,1)="4"),"☆☆☆"," ")))</f>
        <v xml:space="preserve"> </v>
      </c>
      <c r="U16" s="197">
        <f>IFERROR(IF(K16&lt;M16,"",(ROUNDDOWN(K16/M16*100,0))),"")</f>
        <v>121</v>
      </c>
      <c r="V16" s="196" t="str">
        <f>IFERROR(IF(K16&lt;N16,"",(ROUNDDOWN(K16/N16*100,0))),"")</f>
        <v/>
      </c>
      <c r="W16" s="196">
        <f>IF(AC16&lt;55,"",IF(AA16="",AC16,IF(AF16-AC16&gt;0,CONCATENATE(AC16,"~",AF16),AC16)))</f>
        <v>67</v>
      </c>
      <c r="X16" s="195" t="str">
        <f>IF(AC16&lt;55,"",AD16)</f>
        <v>★1.5</v>
      </c>
      <c r="Z16" s="167">
        <v>1700</v>
      </c>
      <c r="AA16" s="167"/>
      <c r="AB16" s="166">
        <f>IF(Z16="","",ROUNDUP(ROUND(IF(Z16&gt;=2759,9.5,IF(Z16&lt;2759,(-2.47/1000000*Z16*Z16)-(8.52/10000*Z16)+30.65)),1)*1.1,1))</f>
        <v>24.400000000000002</v>
      </c>
      <c r="AC16" s="165">
        <f>IF(K16="","",ROUNDDOWN(K16/AB16*100,0))</f>
        <v>67</v>
      </c>
      <c r="AD16" s="165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★1.5</v>
      </c>
      <c r="AE16" s="166" t="str">
        <f>IF(AA16="","",ROUNDUP(ROUND(IF(AA16&gt;=2759,9.5,IF(AA16&lt;2759,(-2.47/1000000*AA16*AA16)-(8.52/10000*AA16)+30.65)),1)*1.1,1))</f>
        <v/>
      </c>
      <c r="AF16" s="165" t="str">
        <f>IF(AE16="","",IF(K16="","",ROUNDDOWN(K16/AE16*100,0)))</f>
        <v/>
      </c>
      <c r="AG16" s="165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</row>
    <row r="17" spans="1:33" ht="17.25" customHeight="1">
      <c r="A17" s="570"/>
      <c r="B17" s="188"/>
      <c r="C17" s="187"/>
      <c r="D17" s="299" t="s">
        <v>653</v>
      </c>
      <c r="E17" s="298" t="s">
        <v>652</v>
      </c>
      <c r="F17" s="296" t="s">
        <v>110</v>
      </c>
      <c r="G17" s="297">
        <v>1.9970000000000001</v>
      </c>
      <c r="H17" s="296" t="s">
        <v>89</v>
      </c>
      <c r="I17" s="206" t="str">
        <f>IF(Z17="","",(IF(AA17-Z17&gt;0,CONCATENATE(TEXT(Z17,"#,##0"),"~",TEXT(AA17,"#,##0")),TEXT(Z17,"#,##0"))))</f>
        <v>1,720</v>
      </c>
      <c r="J17" s="205">
        <v>5</v>
      </c>
      <c r="K17" s="204">
        <v>16.399999999999999</v>
      </c>
      <c r="L17" s="43">
        <f>IF(K17&gt;0,1/K17*37.7*68.6,"")</f>
        <v>157.69634146341465</v>
      </c>
      <c r="M17" s="203">
        <f>IFERROR(VALUE(IF(Z17="","",ROUNDUP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*1.1,1))),"")</f>
        <v>13.5</v>
      </c>
      <c r="N17" s="202">
        <f>IFERROR(VALUE(IF(Z17="","",ROUNDUP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*1.1,1))),"")</f>
        <v>17</v>
      </c>
      <c r="O17" s="201" t="str">
        <f>IF(Z17="","",IF(AE17="",TEXT(AB17,"#,##0.0"),(IF(AB17-AE17&gt;0,CONCATENATE(TEXT(AE17,"#,##0.0"),"~",TEXT(AB17,"#,##0.0")),TEXT(AB17,"#,##0.0")))))</f>
        <v>24.1</v>
      </c>
      <c r="P17" s="199" t="s">
        <v>88</v>
      </c>
      <c r="Q17" s="200" t="s">
        <v>87</v>
      </c>
      <c r="R17" s="199" t="s">
        <v>86</v>
      </c>
      <c r="S17" s="198"/>
      <c r="T17" s="569" t="str">
        <f>IF((LEFT(D17,1)="6"),"☆☆☆☆☆",IF((LEFT(D17,1)="5"),"☆☆☆☆",IF((LEFT(D17,1)="4"),"☆☆☆"," ")))</f>
        <v xml:space="preserve"> </v>
      </c>
      <c r="U17" s="197">
        <f>IFERROR(IF(K17&lt;M17,"",(ROUNDDOWN(K17/M17*100,0))),"")</f>
        <v>121</v>
      </c>
      <c r="V17" s="196" t="str">
        <f>IFERROR(IF(K17&lt;N17,"",(ROUNDDOWN(K17/N17*100,0))),"")</f>
        <v/>
      </c>
      <c r="W17" s="196">
        <f>IF(AC17&lt;55,"",IF(AA17="",AC17,IF(AF17-AC17&gt;0,CONCATENATE(AC17,"~",AF17),AC17)))</f>
        <v>68</v>
      </c>
      <c r="X17" s="195" t="str">
        <f>IF(AC17&lt;55,"",AD17)</f>
        <v>★1.5</v>
      </c>
      <c r="Z17" s="167">
        <v>1720</v>
      </c>
      <c r="AA17" s="167"/>
      <c r="AB17" s="166">
        <f>IF(Z17="","",ROUNDUP(ROUND(IF(Z17&gt;=2759,9.5,IF(Z17&lt;2759,(-2.47/1000000*Z17*Z17)-(8.52/10000*Z17)+30.65)),1)*1.1,1))</f>
        <v>24.1</v>
      </c>
      <c r="AC17" s="165">
        <f>IF(K17="","",ROUNDDOWN(K17/AB17*100,0))</f>
        <v>68</v>
      </c>
      <c r="AD17" s="165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★1.5</v>
      </c>
      <c r="AE17" s="166" t="str">
        <f>IF(AA17="","",ROUNDUP(ROUND(IF(AA17&gt;=2759,9.5,IF(AA17&lt;2759,(-2.47/1000000*AA17*AA17)-(8.52/10000*AA17)+30.65)),1)*1.1,1))</f>
        <v/>
      </c>
      <c r="AF17" s="165" t="str">
        <f>IF(AE17="","",IF(K17="","",ROUNDDOWN(K17/AE17*100,0)))</f>
        <v/>
      </c>
      <c r="AG17" s="165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/>
      </c>
    </row>
    <row r="18" spans="1:33">
      <c r="E18" s="160"/>
      <c r="J18" s="164"/>
      <c r="M18" s="163"/>
    </row>
    <row r="19" spans="1:33">
      <c r="B19" s="160" t="s">
        <v>85</v>
      </c>
      <c r="E19" s="160"/>
    </row>
    <row r="20" spans="1:33">
      <c r="B20" s="160" t="s">
        <v>84</v>
      </c>
      <c r="E20" s="160"/>
    </row>
    <row r="21" spans="1:33">
      <c r="B21" s="160" t="s">
        <v>83</v>
      </c>
      <c r="E21" s="160"/>
    </row>
    <row r="22" spans="1:33">
      <c r="B22" s="160" t="s">
        <v>82</v>
      </c>
      <c r="E22" s="160"/>
    </row>
    <row r="23" spans="1:33">
      <c r="B23" s="160" t="s">
        <v>81</v>
      </c>
      <c r="E23" s="160"/>
    </row>
    <row r="24" spans="1:33">
      <c r="B24" s="160" t="s">
        <v>80</v>
      </c>
      <c r="E24" s="160"/>
    </row>
    <row r="25" spans="1:33">
      <c r="B25" s="160" t="s">
        <v>79</v>
      </c>
      <c r="E25" s="160"/>
    </row>
    <row r="26" spans="1:33">
      <c r="B26" s="160" t="s">
        <v>78</v>
      </c>
      <c r="E26" s="160"/>
    </row>
    <row r="27" spans="1:33">
      <c r="B27" s="160" t="s">
        <v>77</v>
      </c>
      <c r="E27" s="160"/>
    </row>
    <row r="28" spans="1:33">
      <c r="C28" s="160" t="s">
        <v>76</v>
      </c>
      <c r="E28" s="160"/>
    </row>
    <row r="59" ht="33.6" customHeight="1"/>
    <row r="72" spans="5:5">
      <c r="E72" s="162"/>
    </row>
  </sheetData>
  <sheetProtection selectLockedCells="1"/>
  <mergeCells count="40">
    <mergeCell ref="W4:X4"/>
    <mergeCell ref="Z4:Z8"/>
    <mergeCell ref="AA4:AA8"/>
    <mergeCell ref="AB4:AB8"/>
    <mergeCell ref="AC4:AC8"/>
    <mergeCell ref="D6:D8"/>
    <mergeCell ref="E6:E8"/>
    <mergeCell ref="F6:F8"/>
    <mergeCell ref="G6:G8"/>
    <mergeCell ref="Q6:Q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4D47-8B8E-4589-AB5F-F77650E5C95C}">
  <sheetPr>
    <tabColor rgb="FFFFFF00"/>
  </sheetPr>
  <dimension ref="A1:AG28"/>
  <sheetViews>
    <sheetView view="pageBreakPreview" zoomScale="90" zoomScaleNormal="100" zoomScaleSheetLayoutView="90" workbookViewId="0">
      <selection activeCell="T9" sqref="T9:T16"/>
    </sheetView>
  </sheetViews>
  <sheetFormatPr defaultColWidth="9"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3" customWidth="1"/>
    <col min="6" max="6" width="13.125" style="2" bestFit="1" customWidth="1"/>
    <col min="7" max="7" width="5.875" style="2" bestFit="1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8.25" style="2" customWidth="1"/>
    <col min="24" max="24" width="8.25" style="2" bestFit="1" customWidth="1"/>
    <col min="25" max="259" width="9" style="2"/>
    <col min="260" max="260" width="15.875" style="2" customWidth="1"/>
    <col min="261" max="261" width="3.875" style="2" bestFit="1" customWidth="1"/>
    <col min="262" max="262" width="38.25" style="2" customWidth="1"/>
    <col min="263" max="263" width="13.875" style="2" bestFit="1" customWidth="1"/>
    <col min="264" max="264" width="13.875" style="2" customWidth="1"/>
    <col min="265" max="265" width="13.125" style="2" bestFit="1" customWidth="1"/>
    <col min="266" max="266" width="5.875" style="2" bestFit="1" customWidth="1"/>
    <col min="267" max="267" width="12.125" style="2" bestFit="1" customWidth="1"/>
    <col min="268" max="268" width="10.5" style="2" bestFit="1" customWidth="1"/>
    <col min="269" max="269" width="7" style="2" bestFit="1" customWidth="1"/>
    <col min="270" max="270" width="5.875" style="2" bestFit="1" customWidth="1"/>
    <col min="271" max="271" width="8.75" style="2" bestFit="1" customWidth="1"/>
    <col min="272" max="273" width="8.5" style="2" bestFit="1" customWidth="1"/>
    <col min="274" max="274" width="14.375" style="2" bestFit="1" customWidth="1"/>
    <col min="275" max="275" width="10" style="2" bestFit="1" customWidth="1"/>
    <col min="276" max="276" width="6" style="2" customWidth="1"/>
    <col min="277" max="277" width="25.25" style="2" bestFit="1" customWidth="1"/>
    <col min="278" max="278" width="11" style="2" bestFit="1" customWidth="1"/>
    <col min="279" max="280" width="8.25" style="2" bestFit="1" customWidth="1"/>
    <col min="281" max="515" width="9" style="2"/>
    <col min="516" max="516" width="15.875" style="2" customWidth="1"/>
    <col min="517" max="517" width="3.875" style="2" bestFit="1" customWidth="1"/>
    <col min="518" max="518" width="38.25" style="2" customWidth="1"/>
    <col min="519" max="519" width="13.875" style="2" bestFit="1" customWidth="1"/>
    <col min="520" max="520" width="13.875" style="2" customWidth="1"/>
    <col min="521" max="521" width="13.125" style="2" bestFit="1" customWidth="1"/>
    <col min="522" max="522" width="5.875" style="2" bestFit="1" customWidth="1"/>
    <col min="523" max="523" width="12.125" style="2" bestFit="1" customWidth="1"/>
    <col min="524" max="524" width="10.5" style="2" bestFit="1" customWidth="1"/>
    <col min="525" max="525" width="7" style="2" bestFit="1" customWidth="1"/>
    <col min="526" max="526" width="5.875" style="2" bestFit="1" customWidth="1"/>
    <col min="527" max="527" width="8.75" style="2" bestFit="1" customWidth="1"/>
    <col min="528" max="529" width="8.5" style="2" bestFit="1" customWidth="1"/>
    <col min="530" max="530" width="14.375" style="2" bestFit="1" customWidth="1"/>
    <col min="531" max="531" width="10" style="2" bestFit="1" customWidth="1"/>
    <col min="532" max="532" width="6" style="2" customWidth="1"/>
    <col min="533" max="533" width="25.25" style="2" bestFit="1" customWidth="1"/>
    <col min="534" max="534" width="11" style="2" bestFit="1" customWidth="1"/>
    <col min="535" max="536" width="8.25" style="2" bestFit="1" customWidth="1"/>
    <col min="537" max="771" width="9" style="2"/>
    <col min="772" max="772" width="15.875" style="2" customWidth="1"/>
    <col min="773" max="773" width="3.875" style="2" bestFit="1" customWidth="1"/>
    <col min="774" max="774" width="38.25" style="2" customWidth="1"/>
    <col min="775" max="775" width="13.875" style="2" bestFit="1" customWidth="1"/>
    <col min="776" max="776" width="13.875" style="2" customWidth="1"/>
    <col min="777" max="777" width="13.125" style="2" bestFit="1" customWidth="1"/>
    <col min="778" max="778" width="5.875" style="2" bestFit="1" customWidth="1"/>
    <col min="779" max="779" width="12.125" style="2" bestFit="1" customWidth="1"/>
    <col min="780" max="780" width="10.5" style="2" bestFit="1" customWidth="1"/>
    <col min="781" max="781" width="7" style="2" bestFit="1" customWidth="1"/>
    <col min="782" max="782" width="5.875" style="2" bestFit="1" customWidth="1"/>
    <col min="783" max="783" width="8.75" style="2" bestFit="1" customWidth="1"/>
    <col min="784" max="785" width="8.5" style="2" bestFit="1" customWidth="1"/>
    <col min="786" max="786" width="14.375" style="2" bestFit="1" customWidth="1"/>
    <col min="787" max="787" width="10" style="2" bestFit="1" customWidth="1"/>
    <col min="788" max="788" width="6" style="2" customWidth="1"/>
    <col min="789" max="789" width="25.25" style="2" bestFit="1" customWidth="1"/>
    <col min="790" max="790" width="11" style="2" bestFit="1" customWidth="1"/>
    <col min="791" max="792" width="8.25" style="2" bestFit="1" customWidth="1"/>
    <col min="793" max="1027" width="9" style="2"/>
    <col min="1028" max="1028" width="15.875" style="2" customWidth="1"/>
    <col min="1029" max="1029" width="3.875" style="2" bestFit="1" customWidth="1"/>
    <col min="1030" max="1030" width="38.25" style="2" customWidth="1"/>
    <col min="1031" max="1031" width="13.875" style="2" bestFit="1" customWidth="1"/>
    <col min="1032" max="1032" width="13.875" style="2" customWidth="1"/>
    <col min="1033" max="1033" width="13.125" style="2" bestFit="1" customWidth="1"/>
    <col min="1034" max="1034" width="5.875" style="2" bestFit="1" customWidth="1"/>
    <col min="1035" max="1035" width="12.125" style="2" bestFit="1" customWidth="1"/>
    <col min="1036" max="1036" width="10.5" style="2" bestFit="1" customWidth="1"/>
    <col min="1037" max="1037" width="7" style="2" bestFit="1" customWidth="1"/>
    <col min="1038" max="1038" width="5.875" style="2" bestFit="1" customWidth="1"/>
    <col min="1039" max="1039" width="8.75" style="2" bestFit="1" customWidth="1"/>
    <col min="1040" max="1041" width="8.5" style="2" bestFit="1" customWidth="1"/>
    <col min="1042" max="1042" width="14.375" style="2" bestFit="1" customWidth="1"/>
    <col min="1043" max="1043" width="10" style="2" bestFit="1" customWidth="1"/>
    <col min="1044" max="1044" width="6" style="2" customWidth="1"/>
    <col min="1045" max="1045" width="25.25" style="2" bestFit="1" customWidth="1"/>
    <col min="1046" max="1046" width="11" style="2" bestFit="1" customWidth="1"/>
    <col min="1047" max="1048" width="8.25" style="2" bestFit="1" customWidth="1"/>
    <col min="1049" max="1283" width="9" style="2"/>
    <col min="1284" max="1284" width="15.875" style="2" customWidth="1"/>
    <col min="1285" max="1285" width="3.875" style="2" bestFit="1" customWidth="1"/>
    <col min="1286" max="1286" width="38.25" style="2" customWidth="1"/>
    <col min="1287" max="1287" width="13.875" style="2" bestFit="1" customWidth="1"/>
    <col min="1288" max="1288" width="13.875" style="2" customWidth="1"/>
    <col min="1289" max="1289" width="13.125" style="2" bestFit="1" customWidth="1"/>
    <col min="1290" max="1290" width="5.875" style="2" bestFit="1" customWidth="1"/>
    <col min="1291" max="1291" width="12.125" style="2" bestFit="1" customWidth="1"/>
    <col min="1292" max="1292" width="10.5" style="2" bestFit="1" customWidth="1"/>
    <col min="1293" max="1293" width="7" style="2" bestFit="1" customWidth="1"/>
    <col min="1294" max="1294" width="5.875" style="2" bestFit="1" customWidth="1"/>
    <col min="1295" max="1295" width="8.75" style="2" bestFit="1" customWidth="1"/>
    <col min="1296" max="1297" width="8.5" style="2" bestFit="1" customWidth="1"/>
    <col min="1298" max="1298" width="14.375" style="2" bestFit="1" customWidth="1"/>
    <col min="1299" max="1299" width="10" style="2" bestFit="1" customWidth="1"/>
    <col min="1300" max="1300" width="6" style="2" customWidth="1"/>
    <col min="1301" max="1301" width="25.25" style="2" bestFit="1" customWidth="1"/>
    <col min="1302" max="1302" width="11" style="2" bestFit="1" customWidth="1"/>
    <col min="1303" max="1304" width="8.25" style="2" bestFit="1" customWidth="1"/>
    <col min="1305" max="1539" width="9" style="2"/>
    <col min="1540" max="1540" width="15.875" style="2" customWidth="1"/>
    <col min="1541" max="1541" width="3.875" style="2" bestFit="1" customWidth="1"/>
    <col min="1542" max="1542" width="38.25" style="2" customWidth="1"/>
    <col min="1543" max="1543" width="13.875" style="2" bestFit="1" customWidth="1"/>
    <col min="1544" max="1544" width="13.875" style="2" customWidth="1"/>
    <col min="1545" max="1545" width="13.125" style="2" bestFit="1" customWidth="1"/>
    <col min="1546" max="1546" width="5.875" style="2" bestFit="1" customWidth="1"/>
    <col min="1547" max="1547" width="12.125" style="2" bestFit="1" customWidth="1"/>
    <col min="1548" max="1548" width="10.5" style="2" bestFit="1" customWidth="1"/>
    <col min="1549" max="1549" width="7" style="2" bestFit="1" customWidth="1"/>
    <col min="1550" max="1550" width="5.875" style="2" bestFit="1" customWidth="1"/>
    <col min="1551" max="1551" width="8.75" style="2" bestFit="1" customWidth="1"/>
    <col min="1552" max="1553" width="8.5" style="2" bestFit="1" customWidth="1"/>
    <col min="1554" max="1554" width="14.375" style="2" bestFit="1" customWidth="1"/>
    <col min="1555" max="1555" width="10" style="2" bestFit="1" customWidth="1"/>
    <col min="1556" max="1556" width="6" style="2" customWidth="1"/>
    <col min="1557" max="1557" width="25.25" style="2" bestFit="1" customWidth="1"/>
    <col min="1558" max="1558" width="11" style="2" bestFit="1" customWidth="1"/>
    <col min="1559" max="1560" width="8.25" style="2" bestFit="1" customWidth="1"/>
    <col min="1561" max="1795" width="9" style="2"/>
    <col min="1796" max="1796" width="15.875" style="2" customWidth="1"/>
    <col min="1797" max="1797" width="3.875" style="2" bestFit="1" customWidth="1"/>
    <col min="1798" max="1798" width="38.25" style="2" customWidth="1"/>
    <col min="1799" max="1799" width="13.875" style="2" bestFit="1" customWidth="1"/>
    <col min="1800" max="1800" width="13.875" style="2" customWidth="1"/>
    <col min="1801" max="1801" width="13.125" style="2" bestFit="1" customWidth="1"/>
    <col min="1802" max="1802" width="5.875" style="2" bestFit="1" customWidth="1"/>
    <col min="1803" max="1803" width="12.125" style="2" bestFit="1" customWidth="1"/>
    <col min="1804" max="1804" width="10.5" style="2" bestFit="1" customWidth="1"/>
    <col min="1805" max="1805" width="7" style="2" bestFit="1" customWidth="1"/>
    <col min="1806" max="1806" width="5.875" style="2" bestFit="1" customWidth="1"/>
    <col min="1807" max="1807" width="8.75" style="2" bestFit="1" customWidth="1"/>
    <col min="1808" max="1809" width="8.5" style="2" bestFit="1" customWidth="1"/>
    <col min="1810" max="1810" width="14.375" style="2" bestFit="1" customWidth="1"/>
    <col min="1811" max="1811" width="10" style="2" bestFit="1" customWidth="1"/>
    <col min="1812" max="1812" width="6" style="2" customWidth="1"/>
    <col min="1813" max="1813" width="25.25" style="2" bestFit="1" customWidth="1"/>
    <col min="1814" max="1814" width="11" style="2" bestFit="1" customWidth="1"/>
    <col min="1815" max="1816" width="8.25" style="2" bestFit="1" customWidth="1"/>
    <col min="1817" max="2051" width="9" style="2"/>
    <col min="2052" max="2052" width="15.875" style="2" customWidth="1"/>
    <col min="2053" max="2053" width="3.875" style="2" bestFit="1" customWidth="1"/>
    <col min="2054" max="2054" width="38.25" style="2" customWidth="1"/>
    <col min="2055" max="2055" width="13.875" style="2" bestFit="1" customWidth="1"/>
    <col min="2056" max="2056" width="13.875" style="2" customWidth="1"/>
    <col min="2057" max="2057" width="13.125" style="2" bestFit="1" customWidth="1"/>
    <col min="2058" max="2058" width="5.875" style="2" bestFit="1" customWidth="1"/>
    <col min="2059" max="2059" width="12.125" style="2" bestFit="1" customWidth="1"/>
    <col min="2060" max="2060" width="10.5" style="2" bestFit="1" customWidth="1"/>
    <col min="2061" max="2061" width="7" style="2" bestFit="1" customWidth="1"/>
    <col min="2062" max="2062" width="5.875" style="2" bestFit="1" customWidth="1"/>
    <col min="2063" max="2063" width="8.75" style="2" bestFit="1" customWidth="1"/>
    <col min="2064" max="2065" width="8.5" style="2" bestFit="1" customWidth="1"/>
    <col min="2066" max="2066" width="14.375" style="2" bestFit="1" customWidth="1"/>
    <col min="2067" max="2067" width="10" style="2" bestFit="1" customWidth="1"/>
    <col min="2068" max="2068" width="6" style="2" customWidth="1"/>
    <col min="2069" max="2069" width="25.25" style="2" bestFit="1" customWidth="1"/>
    <col min="2070" max="2070" width="11" style="2" bestFit="1" customWidth="1"/>
    <col min="2071" max="2072" width="8.25" style="2" bestFit="1" customWidth="1"/>
    <col min="2073" max="2307" width="9" style="2"/>
    <col min="2308" max="2308" width="15.875" style="2" customWidth="1"/>
    <col min="2309" max="2309" width="3.875" style="2" bestFit="1" customWidth="1"/>
    <col min="2310" max="2310" width="38.25" style="2" customWidth="1"/>
    <col min="2311" max="2311" width="13.875" style="2" bestFit="1" customWidth="1"/>
    <col min="2312" max="2312" width="13.875" style="2" customWidth="1"/>
    <col min="2313" max="2313" width="13.125" style="2" bestFit="1" customWidth="1"/>
    <col min="2314" max="2314" width="5.875" style="2" bestFit="1" customWidth="1"/>
    <col min="2315" max="2315" width="12.125" style="2" bestFit="1" customWidth="1"/>
    <col min="2316" max="2316" width="10.5" style="2" bestFit="1" customWidth="1"/>
    <col min="2317" max="2317" width="7" style="2" bestFit="1" customWidth="1"/>
    <col min="2318" max="2318" width="5.875" style="2" bestFit="1" customWidth="1"/>
    <col min="2319" max="2319" width="8.75" style="2" bestFit="1" customWidth="1"/>
    <col min="2320" max="2321" width="8.5" style="2" bestFit="1" customWidth="1"/>
    <col min="2322" max="2322" width="14.375" style="2" bestFit="1" customWidth="1"/>
    <col min="2323" max="2323" width="10" style="2" bestFit="1" customWidth="1"/>
    <col min="2324" max="2324" width="6" style="2" customWidth="1"/>
    <col min="2325" max="2325" width="25.25" style="2" bestFit="1" customWidth="1"/>
    <col min="2326" max="2326" width="11" style="2" bestFit="1" customWidth="1"/>
    <col min="2327" max="2328" width="8.25" style="2" bestFit="1" customWidth="1"/>
    <col min="2329" max="2563" width="9" style="2"/>
    <col min="2564" max="2564" width="15.875" style="2" customWidth="1"/>
    <col min="2565" max="2565" width="3.875" style="2" bestFit="1" customWidth="1"/>
    <col min="2566" max="2566" width="38.25" style="2" customWidth="1"/>
    <col min="2567" max="2567" width="13.875" style="2" bestFit="1" customWidth="1"/>
    <col min="2568" max="2568" width="13.875" style="2" customWidth="1"/>
    <col min="2569" max="2569" width="13.125" style="2" bestFit="1" customWidth="1"/>
    <col min="2570" max="2570" width="5.875" style="2" bestFit="1" customWidth="1"/>
    <col min="2571" max="2571" width="12.125" style="2" bestFit="1" customWidth="1"/>
    <col min="2572" max="2572" width="10.5" style="2" bestFit="1" customWidth="1"/>
    <col min="2573" max="2573" width="7" style="2" bestFit="1" customWidth="1"/>
    <col min="2574" max="2574" width="5.875" style="2" bestFit="1" customWidth="1"/>
    <col min="2575" max="2575" width="8.75" style="2" bestFit="1" customWidth="1"/>
    <col min="2576" max="2577" width="8.5" style="2" bestFit="1" customWidth="1"/>
    <col min="2578" max="2578" width="14.375" style="2" bestFit="1" customWidth="1"/>
    <col min="2579" max="2579" width="10" style="2" bestFit="1" customWidth="1"/>
    <col min="2580" max="2580" width="6" style="2" customWidth="1"/>
    <col min="2581" max="2581" width="25.25" style="2" bestFit="1" customWidth="1"/>
    <col min="2582" max="2582" width="11" style="2" bestFit="1" customWidth="1"/>
    <col min="2583" max="2584" width="8.25" style="2" bestFit="1" customWidth="1"/>
    <col min="2585" max="2819" width="9" style="2"/>
    <col min="2820" max="2820" width="15.875" style="2" customWidth="1"/>
    <col min="2821" max="2821" width="3.875" style="2" bestFit="1" customWidth="1"/>
    <col min="2822" max="2822" width="38.25" style="2" customWidth="1"/>
    <col min="2823" max="2823" width="13.875" style="2" bestFit="1" customWidth="1"/>
    <col min="2824" max="2824" width="13.875" style="2" customWidth="1"/>
    <col min="2825" max="2825" width="13.125" style="2" bestFit="1" customWidth="1"/>
    <col min="2826" max="2826" width="5.875" style="2" bestFit="1" customWidth="1"/>
    <col min="2827" max="2827" width="12.125" style="2" bestFit="1" customWidth="1"/>
    <col min="2828" max="2828" width="10.5" style="2" bestFit="1" customWidth="1"/>
    <col min="2829" max="2829" width="7" style="2" bestFit="1" customWidth="1"/>
    <col min="2830" max="2830" width="5.875" style="2" bestFit="1" customWidth="1"/>
    <col min="2831" max="2831" width="8.75" style="2" bestFit="1" customWidth="1"/>
    <col min="2832" max="2833" width="8.5" style="2" bestFit="1" customWidth="1"/>
    <col min="2834" max="2834" width="14.375" style="2" bestFit="1" customWidth="1"/>
    <col min="2835" max="2835" width="10" style="2" bestFit="1" customWidth="1"/>
    <col min="2836" max="2836" width="6" style="2" customWidth="1"/>
    <col min="2837" max="2837" width="25.25" style="2" bestFit="1" customWidth="1"/>
    <col min="2838" max="2838" width="11" style="2" bestFit="1" customWidth="1"/>
    <col min="2839" max="2840" width="8.25" style="2" bestFit="1" customWidth="1"/>
    <col min="2841" max="3075" width="9" style="2"/>
    <col min="3076" max="3076" width="15.875" style="2" customWidth="1"/>
    <col min="3077" max="3077" width="3.875" style="2" bestFit="1" customWidth="1"/>
    <col min="3078" max="3078" width="38.25" style="2" customWidth="1"/>
    <col min="3079" max="3079" width="13.875" style="2" bestFit="1" customWidth="1"/>
    <col min="3080" max="3080" width="13.875" style="2" customWidth="1"/>
    <col min="3081" max="3081" width="13.125" style="2" bestFit="1" customWidth="1"/>
    <col min="3082" max="3082" width="5.875" style="2" bestFit="1" customWidth="1"/>
    <col min="3083" max="3083" width="12.125" style="2" bestFit="1" customWidth="1"/>
    <col min="3084" max="3084" width="10.5" style="2" bestFit="1" customWidth="1"/>
    <col min="3085" max="3085" width="7" style="2" bestFit="1" customWidth="1"/>
    <col min="3086" max="3086" width="5.875" style="2" bestFit="1" customWidth="1"/>
    <col min="3087" max="3087" width="8.75" style="2" bestFit="1" customWidth="1"/>
    <col min="3088" max="3089" width="8.5" style="2" bestFit="1" customWidth="1"/>
    <col min="3090" max="3090" width="14.375" style="2" bestFit="1" customWidth="1"/>
    <col min="3091" max="3091" width="10" style="2" bestFit="1" customWidth="1"/>
    <col min="3092" max="3092" width="6" style="2" customWidth="1"/>
    <col min="3093" max="3093" width="25.25" style="2" bestFit="1" customWidth="1"/>
    <col min="3094" max="3094" width="11" style="2" bestFit="1" customWidth="1"/>
    <col min="3095" max="3096" width="8.25" style="2" bestFit="1" customWidth="1"/>
    <col min="3097" max="3331" width="9" style="2"/>
    <col min="3332" max="3332" width="15.875" style="2" customWidth="1"/>
    <col min="3333" max="3333" width="3.875" style="2" bestFit="1" customWidth="1"/>
    <col min="3334" max="3334" width="38.25" style="2" customWidth="1"/>
    <col min="3335" max="3335" width="13.875" style="2" bestFit="1" customWidth="1"/>
    <col min="3336" max="3336" width="13.875" style="2" customWidth="1"/>
    <col min="3337" max="3337" width="13.125" style="2" bestFit="1" customWidth="1"/>
    <col min="3338" max="3338" width="5.875" style="2" bestFit="1" customWidth="1"/>
    <col min="3339" max="3339" width="12.125" style="2" bestFit="1" customWidth="1"/>
    <col min="3340" max="3340" width="10.5" style="2" bestFit="1" customWidth="1"/>
    <col min="3341" max="3341" width="7" style="2" bestFit="1" customWidth="1"/>
    <col min="3342" max="3342" width="5.875" style="2" bestFit="1" customWidth="1"/>
    <col min="3343" max="3343" width="8.75" style="2" bestFit="1" customWidth="1"/>
    <col min="3344" max="3345" width="8.5" style="2" bestFit="1" customWidth="1"/>
    <col min="3346" max="3346" width="14.375" style="2" bestFit="1" customWidth="1"/>
    <col min="3347" max="3347" width="10" style="2" bestFit="1" customWidth="1"/>
    <col min="3348" max="3348" width="6" style="2" customWidth="1"/>
    <col min="3349" max="3349" width="25.25" style="2" bestFit="1" customWidth="1"/>
    <col min="3350" max="3350" width="11" style="2" bestFit="1" customWidth="1"/>
    <col min="3351" max="3352" width="8.25" style="2" bestFit="1" customWidth="1"/>
    <col min="3353" max="3587" width="9" style="2"/>
    <col min="3588" max="3588" width="15.875" style="2" customWidth="1"/>
    <col min="3589" max="3589" width="3.875" style="2" bestFit="1" customWidth="1"/>
    <col min="3590" max="3590" width="38.25" style="2" customWidth="1"/>
    <col min="3591" max="3591" width="13.875" style="2" bestFit="1" customWidth="1"/>
    <col min="3592" max="3592" width="13.875" style="2" customWidth="1"/>
    <col min="3593" max="3593" width="13.125" style="2" bestFit="1" customWidth="1"/>
    <col min="3594" max="3594" width="5.875" style="2" bestFit="1" customWidth="1"/>
    <col min="3595" max="3595" width="12.125" style="2" bestFit="1" customWidth="1"/>
    <col min="3596" max="3596" width="10.5" style="2" bestFit="1" customWidth="1"/>
    <col min="3597" max="3597" width="7" style="2" bestFit="1" customWidth="1"/>
    <col min="3598" max="3598" width="5.875" style="2" bestFit="1" customWidth="1"/>
    <col min="3599" max="3599" width="8.75" style="2" bestFit="1" customWidth="1"/>
    <col min="3600" max="3601" width="8.5" style="2" bestFit="1" customWidth="1"/>
    <col min="3602" max="3602" width="14.375" style="2" bestFit="1" customWidth="1"/>
    <col min="3603" max="3603" width="10" style="2" bestFit="1" customWidth="1"/>
    <col min="3604" max="3604" width="6" style="2" customWidth="1"/>
    <col min="3605" max="3605" width="25.25" style="2" bestFit="1" customWidth="1"/>
    <col min="3606" max="3606" width="11" style="2" bestFit="1" customWidth="1"/>
    <col min="3607" max="3608" width="8.25" style="2" bestFit="1" customWidth="1"/>
    <col min="3609" max="3843" width="9" style="2"/>
    <col min="3844" max="3844" width="15.875" style="2" customWidth="1"/>
    <col min="3845" max="3845" width="3.875" style="2" bestFit="1" customWidth="1"/>
    <col min="3846" max="3846" width="38.25" style="2" customWidth="1"/>
    <col min="3847" max="3847" width="13.875" style="2" bestFit="1" customWidth="1"/>
    <col min="3848" max="3848" width="13.875" style="2" customWidth="1"/>
    <col min="3849" max="3849" width="13.125" style="2" bestFit="1" customWidth="1"/>
    <col min="3850" max="3850" width="5.875" style="2" bestFit="1" customWidth="1"/>
    <col min="3851" max="3851" width="12.125" style="2" bestFit="1" customWidth="1"/>
    <col min="3852" max="3852" width="10.5" style="2" bestFit="1" customWidth="1"/>
    <col min="3853" max="3853" width="7" style="2" bestFit="1" customWidth="1"/>
    <col min="3854" max="3854" width="5.875" style="2" bestFit="1" customWidth="1"/>
    <col min="3855" max="3855" width="8.75" style="2" bestFit="1" customWidth="1"/>
    <col min="3856" max="3857" width="8.5" style="2" bestFit="1" customWidth="1"/>
    <col min="3858" max="3858" width="14.375" style="2" bestFit="1" customWidth="1"/>
    <col min="3859" max="3859" width="10" style="2" bestFit="1" customWidth="1"/>
    <col min="3860" max="3860" width="6" style="2" customWidth="1"/>
    <col min="3861" max="3861" width="25.25" style="2" bestFit="1" customWidth="1"/>
    <col min="3862" max="3862" width="11" style="2" bestFit="1" customWidth="1"/>
    <col min="3863" max="3864" width="8.25" style="2" bestFit="1" customWidth="1"/>
    <col min="3865" max="4099" width="9" style="2"/>
    <col min="4100" max="4100" width="15.875" style="2" customWidth="1"/>
    <col min="4101" max="4101" width="3.875" style="2" bestFit="1" customWidth="1"/>
    <col min="4102" max="4102" width="38.25" style="2" customWidth="1"/>
    <col min="4103" max="4103" width="13.875" style="2" bestFit="1" customWidth="1"/>
    <col min="4104" max="4104" width="13.875" style="2" customWidth="1"/>
    <col min="4105" max="4105" width="13.125" style="2" bestFit="1" customWidth="1"/>
    <col min="4106" max="4106" width="5.875" style="2" bestFit="1" customWidth="1"/>
    <col min="4107" max="4107" width="12.125" style="2" bestFit="1" customWidth="1"/>
    <col min="4108" max="4108" width="10.5" style="2" bestFit="1" customWidth="1"/>
    <col min="4109" max="4109" width="7" style="2" bestFit="1" customWidth="1"/>
    <col min="4110" max="4110" width="5.875" style="2" bestFit="1" customWidth="1"/>
    <col min="4111" max="4111" width="8.75" style="2" bestFit="1" customWidth="1"/>
    <col min="4112" max="4113" width="8.5" style="2" bestFit="1" customWidth="1"/>
    <col min="4114" max="4114" width="14.375" style="2" bestFit="1" customWidth="1"/>
    <col min="4115" max="4115" width="10" style="2" bestFit="1" customWidth="1"/>
    <col min="4116" max="4116" width="6" style="2" customWidth="1"/>
    <col min="4117" max="4117" width="25.25" style="2" bestFit="1" customWidth="1"/>
    <col min="4118" max="4118" width="11" style="2" bestFit="1" customWidth="1"/>
    <col min="4119" max="4120" width="8.25" style="2" bestFit="1" customWidth="1"/>
    <col min="4121" max="4355" width="9" style="2"/>
    <col min="4356" max="4356" width="15.875" style="2" customWidth="1"/>
    <col min="4357" max="4357" width="3.875" style="2" bestFit="1" customWidth="1"/>
    <col min="4358" max="4358" width="38.25" style="2" customWidth="1"/>
    <col min="4359" max="4359" width="13.875" style="2" bestFit="1" customWidth="1"/>
    <col min="4360" max="4360" width="13.875" style="2" customWidth="1"/>
    <col min="4361" max="4361" width="13.125" style="2" bestFit="1" customWidth="1"/>
    <col min="4362" max="4362" width="5.875" style="2" bestFit="1" customWidth="1"/>
    <col min="4363" max="4363" width="12.125" style="2" bestFit="1" customWidth="1"/>
    <col min="4364" max="4364" width="10.5" style="2" bestFit="1" customWidth="1"/>
    <col min="4365" max="4365" width="7" style="2" bestFit="1" customWidth="1"/>
    <col min="4366" max="4366" width="5.875" style="2" bestFit="1" customWidth="1"/>
    <col min="4367" max="4367" width="8.75" style="2" bestFit="1" customWidth="1"/>
    <col min="4368" max="4369" width="8.5" style="2" bestFit="1" customWidth="1"/>
    <col min="4370" max="4370" width="14.375" style="2" bestFit="1" customWidth="1"/>
    <col min="4371" max="4371" width="10" style="2" bestFit="1" customWidth="1"/>
    <col min="4372" max="4372" width="6" style="2" customWidth="1"/>
    <col min="4373" max="4373" width="25.25" style="2" bestFit="1" customWidth="1"/>
    <col min="4374" max="4374" width="11" style="2" bestFit="1" customWidth="1"/>
    <col min="4375" max="4376" width="8.25" style="2" bestFit="1" customWidth="1"/>
    <col min="4377" max="4611" width="9" style="2"/>
    <col min="4612" max="4612" width="15.875" style="2" customWidth="1"/>
    <col min="4613" max="4613" width="3.875" style="2" bestFit="1" customWidth="1"/>
    <col min="4614" max="4614" width="38.25" style="2" customWidth="1"/>
    <col min="4615" max="4615" width="13.875" style="2" bestFit="1" customWidth="1"/>
    <col min="4616" max="4616" width="13.875" style="2" customWidth="1"/>
    <col min="4617" max="4617" width="13.125" style="2" bestFit="1" customWidth="1"/>
    <col min="4618" max="4618" width="5.875" style="2" bestFit="1" customWidth="1"/>
    <col min="4619" max="4619" width="12.125" style="2" bestFit="1" customWidth="1"/>
    <col min="4620" max="4620" width="10.5" style="2" bestFit="1" customWidth="1"/>
    <col min="4621" max="4621" width="7" style="2" bestFit="1" customWidth="1"/>
    <col min="4622" max="4622" width="5.875" style="2" bestFit="1" customWidth="1"/>
    <col min="4623" max="4623" width="8.75" style="2" bestFit="1" customWidth="1"/>
    <col min="4624" max="4625" width="8.5" style="2" bestFit="1" customWidth="1"/>
    <col min="4626" max="4626" width="14.375" style="2" bestFit="1" customWidth="1"/>
    <col min="4627" max="4627" width="10" style="2" bestFit="1" customWidth="1"/>
    <col min="4628" max="4628" width="6" style="2" customWidth="1"/>
    <col min="4629" max="4629" width="25.25" style="2" bestFit="1" customWidth="1"/>
    <col min="4630" max="4630" width="11" style="2" bestFit="1" customWidth="1"/>
    <col min="4631" max="4632" width="8.25" style="2" bestFit="1" customWidth="1"/>
    <col min="4633" max="4867" width="9" style="2"/>
    <col min="4868" max="4868" width="15.875" style="2" customWidth="1"/>
    <col min="4869" max="4869" width="3.875" style="2" bestFit="1" customWidth="1"/>
    <col min="4870" max="4870" width="38.25" style="2" customWidth="1"/>
    <col min="4871" max="4871" width="13.875" style="2" bestFit="1" customWidth="1"/>
    <col min="4872" max="4872" width="13.875" style="2" customWidth="1"/>
    <col min="4873" max="4873" width="13.125" style="2" bestFit="1" customWidth="1"/>
    <col min="4874" max="4874" width="5.875" style="2" bestFit="1" customWidth="1"/>
    <col min="4875" max="4875" width="12.125" style="2" bestFit="1" customWidth="1"/>
    <col min="4876" max="4876" width="10.5" style="2" bestFit="1" customWidth="1"/>
    <col min="4877" max="4877" width="7" style="2" bestFit="1" customWidth="1"/>
    <col min="4878" max="4878" width="5.875" style="2" bestFit="1" customWidth="1"/>
    <col min="4879" max="4879" width="8.75" style="2" bestFit="1" customWidth="1"/>
    <col min="4880" max="4881" width="8.5" style="2" bestFit="1" customWidth="1"/>
    <col min="4882" max="4882" width="14.375" style="2" bestFit="1" customWidth="1"/>
    <col min="4883" max="4883" width="10" style="2" bestFit="1" customWidth="1"/>
    <col min="4884" max="4884" width="6" style="2" customWidth="1"/>
    <col min="4885" max="4885" width="25.25" style="2" bestFit="1" customWidth="1"/>
    <col min="4886" max="4886" width="11" style="2" bestFit="1" customWidth="1"/>
    <col min="4887" max="4888" width="8.25" style="2" bestFit="1" customWidth="1"/>
    <col min="4889" max="5123" width="9" style="2"/>
    <col min="5124" max="5124" width="15.875" style="2" customWidth="1"/>
    <col min="5125" max="5125" width="3.875" style="2" bestFit="1" customWidth="1"/>
    <col min="5126" max="5126" width="38.25" style="2" customWidth="1"/>
    <col min="5127" max="5127" width="13.875" style="2" bestFit="1" customWidth="1"/>
    <col min="5128" max="5128" width="13.875" style="2" customWidth="1"/>
    <col min="5129" max="5129" width="13.125" style="2" bestFit="1" customWidth="1"/>
    <col min="5130" max="5130" width="5.875" style="2" bestFit="1" customWidth="1"/>
    <col min="5131" max="5131" width="12.125" style="2" bestFit="1" customWidth="1"/>
    <col min="5132" max="5132" width="10.5" style="2" bestFit="1" customWidth="1"/>
    <col min="5133" max="5133" width="7" style="2" bestFit="1" customWidth="1"/>
    <col min="5134" max="5134" width="5.875" style="2" bestFit="1" customWidth="1"/>
    <col min="5135" max="5135" width="8.75" style="2" bestFit="1" customWidth="1"/>
    <col min="5136" max="5137" width="8.5" style="2" bestFit="1" customWidth="1"/>
    <col min="5138" max="5138" width="14.375" style="2" bestFit="1" customWidth="1"/>
    <col min="5139" max="5139" width="10" style="2" bestFit="1" customWidth="1"/>
    <col min="5140" max="5140" width="6" style="2" customWidth="1"/>
    <col min="5141" max="5141" width="25.25" style="2" bestFit="1" customWidth="1"/>
    <col min="5142" max="5142" width="11" style="2" bestFit="1" customWidth="1"/>
    <col min="5143" max="5144" width="8.25" style="2" bestFit="1" customWidth="1"/>
    <col min="5145" max="5379" width="9" style="2"/>
    <col min="5380" max="5380" width="15.875" style="2" customWidth="1"/>
    <col min="5381" max="5381" width="3.875" style="2" bestFit="1" customWidth="1"/>
    <col min="5382" max="5382" width="38.25" style="2" customWidth="1"/>
    <col min="5383" max="5383" width="13.875" style="2" bestFit="1" customWidth="1"/>
    <col min="5384" max="5384" width="13.875" style="2" customWidth="1"/>
    <col min="5385" max="5385" width="13.125" style="2" bestFit="1" customWidth="1"/>
    <col min="5386" max="5386" width="5.875" style="2" bestFit="1" customWidth="1"/>
    <col min="5387" max="5387" width="12.125" style="2" bestFit="1" customWidth="1"/>
    <col min="5388" max="5388" width="10.5" style="2" bestFit="1" customWidth="1"/>
    <col min="5389" max="5389" width="7" style="2" bestFit="1" customWidth="1"/>
    <col min="5390" max="5390" width="5.875" style="2" bestFit="1" customWidth="1"/>
    <col min="5391" max="5391" width="8.75" style="2" bestFit="1" customWidth="1"/>
    <col min="5392" max="5393" width="8.5" style="2" bestFit="1" customWidth="1"/>
    <col min="5394" max="5394" width="14.375" style="2" bestFit="1" customWidth="1"/>
    <col min="5395" max="5395" width="10" style="2" bestFit="1" customWidth="1"/>
    <col min="5396" max="5396" width="6" style="2" customWidth="1"/>
    <col min="5397" max="5397" width="25.25" style="2" bestFit="1" customWidth="1"/>
    <col min="5398" max="5398" width="11" style="2" bestFit="1" customWidth="1"/>
    <col min="5399" max="5400" width="8.25" style="2" bestFit="1" customWidth="1"/>
    <col min="5401" max="5635" width="9" style="2"/>
    <col min="5636" max="5636" width="15.875" style="2" customWidth="1"/>
    <col min="5637" max="5637" width="3.875" style="2" bestFit="1" customWidth="1"/>
    <col min="5638" max="5638" width="38.25" style="2" customWidth="1"/>
    <col min="5639" max="5639" width="13.875" style="2" bestFit="1" customWidth="1"/>
    <col min="5640" max="5640" width="13.875" style="2" customWidth="1"/>
    <col min="5641" max="5641" width="13.125" style="2" bestFit="1" customWidth="1"/>
    <col min="5642" max="5642" width="5.875" style="2" bestFit="1" customWidth="1"/>
    <col min="5643" max="5643" width="12.125" style="2" bestFit="1" customWidth="1"/>
    <col min="5644" max="5644" width="10.5" style="2" bestFit="1" customWidth="1"/>
    <col min="5645" max="5645" width="7" style="2" bestFit="1" customWidth="1"/>
    <col min="5646" max="5646" width="5.875" style="2" bestFit="1" customWidth="1"/>
    <col min="5647" max="5647" width="8.75" style="2" bestFit="1" customWidth="1"/>
    <col min="5648" max="5649" width="8.5" style="2" bestFit="1" customWidth="1"/>
    <col min="5650" max="5650" width="14.375" style="2" bestFit="1" customWidth="1"/>
    <col min="5651" max="5651" width="10" style="2" bestFit="1" customWidth="1"/>
    <col min="5652" max="5652" width="6" style="2" customWidth="1"/>
    <col min="5653" max="5653" width="25.25" style="2" bestFit="1" customWidth="1"/>
    <col min="5654" max="5654" width="11" style="2" bestFit="1" customWidth="1"/>
    <col min="5655" max="5656" width="8.25" style="2" bestFit="1" customWidth="1"/>
    <col min="5657" max="5891" width="9" style="2"/>
    <col min="5892" max="5892" width="15.875" style="2" customWidth="1"/>
    <col min="5893" max="5893" width="3.875" style="2" bestFit="1" customWidth="1"/>
    <col min="5894" max="5894" width="38.25" style="2" customWidth="1"/>
    <col min="5895" max="5895" width="13.875" style="2" bestFit="1" customWidth="1"/>
    <col min="5896" max="5896" width="13.875" style="2" customWidth="1"/>
    <col min="5897" max="5897" width="13.125" style="2" bestFit="1" customWidth="1"/>
    <col min="5898" max="5898" width="5.875" style="2" bestFit="1" customWidth="1"/>
    <col min="5899" max="5899" width="12.125" style="2" bestFit="1" customWidth="1"/>
    <col min="5900" max="5900" width="10.5" style="2" bestFit="1" customWidth="1"/>
    <col min="5901" max="5901" width="7" style="2" bestFit="1" customWidth="1"/>
    <col min="5902" max="5902" width="5.875" style="2" bestFit="1" customWidth="1"/>
    <col min="5903" max="5903" width="8.75" style="2" bestFit="1" customWidth="1"/>
    <col min="5904" max="5905" width="8.5" style="2" bestFit="1" customWidth="1"/>
    <col min="5906" max="5906" width="14.375" style="2" bestFit="1" customWidth="1"/>
    <col min="5907" max="5907" width="10" style="2" bestFit="1" customWidth="1"/>
    <col min="5908" max="5908" width="6" style="2" customWidth="1"/>
    <col min="5909" max="5909" width="25.25" style="2" bestFit="1" customWidth="1"/>
    <col min="5910" max="5910" width="11" style="2" bestFit="1" customWidth="1"/>
    <col min="5911" max="5912" width="8.25" style="2" bestFit="1" customWidth="1"/>
    <col min="5913" max="6147" width="9" style="2"/>
    <col min="6148" max="6148" width="15.875" style="2" customWidth="1"/>
    <col min="6149" max="6149" width="3.875" style="2" bestFit="1" customWidth="1"/>
    <col min="6150" max="6150" width="38.25" style="2" customWidth="1"/>
    <col min="6151" max="6151" width="13.875" style="2" bestFit="1" customWidth="1"/>
    <col min="6152" max="6152" width="13.875" style="2" customWidth="1"/>
    <col min="6153" max="6153" width="13.125" style="2" bestFit="1" customWidth="1"/>
    <col min="6154" max="6154" width="5.875" style="2" bestFit="1" customWidth="1"/>
    <col min="6155" max="6155" width="12.125" style="2" bestFit="1" customWidth="1"/>
    <col min="6156" max="6156" width="10.5" style="2" bestFit="1" customWidth="1"/>
    <col min="6157" max="6157" width="7" style="2" bestFit="1" customWidth="1"/>
    <col min="6158" max="6158" width="5.875" style="2" bestFit="1" customWidth="1"/>
    <col min="6159" max="6159" width="8.75" style="2" bestFit="1" customWidth="1"/>
    <col min="6160" max="6161" width="8.5" style="2" bestFit="1" customWidth="1"/>
    <col min="6162" max="6162" width="14.375" style="2" bestFit="1" customWidth="1"/>
    <col min="6163" max="6163" width="10" style="2" bestFit="1" customWidth="1"/>
    <col min="6164" max="6164" width="6" style="2" customWidth="1"/>
    <col min="6165" max="6165" width="25.25" style="2" bestFit="1" customWidth="1"/>
    <col min="6166" max="6166" width="11" style="2" bestFit="1" customWidth="1"/>
    <col min="6167" max="6168" width="8.25" style="2" bestFit="1" customWidth="1"/>
    <col min="6169" max="6403" width="9" style="2"/>
    <col min="6404" max="6404" width="15.875" style="2" customWidth="1"/>
    <col min="6405" max="6405" width="3.875" style="2" bestFit="1" customWidth="1"/>
    <col min="6406" max="6406" width="38.25" style="2" customWidth="1"/>
    <col min="6407" max="6407" width="13.875" style="2" bestFit="1" customWidth="1"/>
    <col min="6408" max="6408" width="13.875" style="2" customWidth="1"/>
    <col min="6409" max="6409" width="13.125" style="2" bestFit="1" customWidth="1"/>
    <col min="6410" max="6410" width="5.875" style="2" bestFit="1" customWidth="1"/>
    <col min="6411" max="6411" width="12.125" style="2" bestFit="1" customWidth="1"/>
    <col min="6412" max="6412" width="10.5" style="2" bestFit="1" customWidth="1"/>
    <col min="6413" max="6413" width="7" style="2" bestFit="1" customWidth="1"/>
    <col min="6414" max="6414" width="5.875" style="2" bestFit="1" customWidth="1"/>
    <col min="6415" max="6415" width="8.75" style="2" bestFit="1" customWidth="1"/>
    <col min="6416" max="6417" width="8.5" style="2" bestFit="1" customWidth="1"/>
    <col min="6418" max="6418" width="14.375" style="2" bestFit="1" customWidth="1"/>
    <col min="6419" max="6419" width="10" style="2" bestFit="1" customWidth="1"/>
    <col min="6420" max="6420" width="6" style="2" customWidth="1"/>
    <col min="6421" max="6421" width="25.25" style="2" bestFit="1" customWidth="1"/>
    <col min="6422" max="6422" width="11" style="2" bestFit="1" customWidth="1"/>
    <col min="6423" max="6424" width="8.25" style="2" bestFit="1" customWidth="1"/>
    <col min="6425" max="6659" width="9" style="2"/>
    <col min="6660" max="6660" width="15.875" style="2" customWidth="1"/>
    <col min="6661" max="6661" width="3.875" style="2" bestFit="1" customWidth="1"/>
    <col min="6662" max="6662" width="38.25" style="2" customWidth="1"/>
    <col min="6663" max="6663" width="13.875" style="2" bestFit="1" customWidth="1"/>
    <col min="6664" max="6664" width="13.875" style="2" customWidth="1"/>
    <col min="6665" max="6665" width="13.125" style="2" bestFit="1" customWidth="1"/>
    <col min="6666" max="6666" width="5.875" style="2" bestFit="1" customWidth="1"/>
    <col min="6667" max="6667" width="12.125" style="2" bestFit="1" customWidth="1"/>
    <col min="6668" max="6668" width="10.5" style="2" bestFit="1" customWidth="1"/>
    <col min="6669" max="6669" width="7" style="2" bestFit="1" customWidth="1"/>
    <col min="6670" max="6670" width="5.875" style="2" bestFit="1" customWidth="1"/>
    <col min="6671" max="6671" width="8.75" style="2" bestFit="1" customWidth="1"/>
    <col min="6672" max="6673" width="8.5" style="2" bestFit="1" customWidth="1"/>
    <col min="6674" max="6674" width="14.375" style="2" bestFit="1" customWidth="1"/>
    <col min="6675" max="6675" width="10" style="2" bestFit="1" customWidth="1"/>
    <col min="6676" max="6676" width="6" style="2" customWidth="1"/>
    <col min="6677" max="6677" width="25.25" style="2" bestFit="1" customWidth="1"/>
    <col min="6678" max="6678" width="11" style="2" bestFit="1" customWidth="1"/>
    <col min="6679" max="6680" width="8.25" style="2" bestFit="1" customWidth="1"/>
    <col min="6681" max="6915" width="9" style="2"/>
    <col min="6916" max="6916" width="15.875" style="2" customWidth="1"/>
    <col min="6917" max="6917" width="3.875" style="2" bestFit="1" customWidth="1"/>
    <col min="6918" max="6918" width="38.25" style="2" customWidth="1"/>
    <col min="6919" max="6919" width="13.875" style="2" bestFit="1" customWidth="1"/>
    <col min="6920" max="6920" width="13.875" style="2" customWidth="1"/>
    <col min="6921" max="6921" width="13.125" style="2" bestFit="1" customWidth="1"/>
    <col min="6922" max="6922" width="5.875" style="2" bestFit="1" customWidth="1"/>
    <col min="6923" max="6923" width="12.125" style="2" bestFit="1" customWidth="1"/>
    <col min="6924" max="6924" width="10.5" style="2" bestFit="1" customWidth="1"/>
    <col min="6925" max="6925" width="7" style="2" bestFit="1" customWidth="1"/>
    <col min="6926" max="6926" width="5.875" style="2" bestFit="1" customWidth="1"/>
    <col min="6927" max="6927" width="8.75" style="2" bestFit="1" customWidth="1"/>
    <col min="6928" max="6929" width="8.5" style="2" bestFit="1" customWidth="1"/>
    <col min="6930" max="6930" width="14.375" style="2" bestFit="1" customWidth="1"/>
    <col min="6931" max="6931" width="10" style="2" bestFit="1" customWidth="1"/>
    <col min="6932" max="6932" width="6" style="2" customWidth="1"/>
    <col min="6933" max="6933" width="25.25" style="2" bestFit="1" customWidth="1"/>
    <col min="6934" max="6934" width="11" style="2" bestFit="1" customWidth="1"/>
    <col min="6935" max="6936" width="8.25" style="2" bestFit="1" customWidth="1"/>
    <col min="6937" max="7171" width="9" style="2"/>
    <col min="7172" max="7172" width="15.875" style="2" customWidth="1"/>
    <col min="7173" max="7173" width="3.875" style="2" bestFit="1" customWidth="1"/>
    <col min="7174" max="7174" width="38.25" style="2" customWidth="1"/>
    <col min="7175" max="7175" width="13.875" style="2" bestFit="1" customWidth="1"/>
    <col min="7176" max="7176" width="13.875" style="2" customWidth="1"/>
    <col min="7177" max="7177" width="13.125" style="2" bestFit="1" customWidth="1"/>
    <col min="7178" max="7178" width="5.875" style="2" bestFit="1" customWidth="1"/>
    <col min="7179" max="7179" width="12.125" style="2" bestFit="1" customWidth="1"/>
    <col min="7180" max="7180" width="10.5" style="2" bestFit="1" customWidth="1"/>
    <col min="7181" max="7181" width="7" style="2" bestFit="1" customWidth="1"/>
    <col min="7182" max="7182" width="5.875" style="2" bestFit="1" customWidth="1"/>
    <col min="7183" max="7183" width="8.75" style="2" bestFit="1" customWidth="1"/>
    <col min="7184" max="7185" width="8.5" style="2" bestFit="1" customWidth="1"/>
    <col min="7186" max="7186" width="14.375" style="2" bestFit="1" customWidth="1"/>
    <col min="7187" max="7187" width="10" style="2" bestFit="1" customWidth="1"/>
    <col min="7188" max="7188" width="6" style="2" customWidth="1"/>
    <col min="7189" max="7189" width="25.25" style="2" bestFit="1" customWidth="1"/>
    <col min="7190" max="7190" width="11" style="2" bestFit="1" customWidth="1"/>
    <col min="7191" max="7192" width="8.25" style="2" bestFit="1" customWidth="1"/>
    <col min="7193" max="7427" width="9" style="2"/>
    <col min="7428" max="7428" width="15.875" style="2" customWidth="1"/>
    <col min="7429" max="7429" width="3.875" style="2" bestFit="1" customWidth="1"/>
    <col min="7430" max="7430" width="38.25" style="2" customWidth="1"/>
    <col min="7431" max="7431" width="13.875" style="2" bestFit="1" customWidth="1"/>
    <col min="7432" max="7432" width="13.875" style="2" customWidth="1"/>
    <col min="7433" max="7433" width="13.125" style="2" bestFit="1" customWidth="1"/>
    <col min="7434" max="7434" width="5.875" style="2" bestFit="1" customWidth="1"/>
    <col min="7435" max="7435" width="12.125" style="2" bestFit="1" customWidth="1"/>
    <col min="7436" max="7436" width="10.5" style="2" bestFit="1" customWidth="1"/>
    <col min="7437" max="7437" width="7" style="2" bestFit="1" customWidth="1"/>
    <col min="7438" max="7438" width="5.875" style="2" bestFit="1" customWidth="1"/>
    <col min="7439" max="7439" width="8.75" style="2" bestFit="1" customWidth="1"/>
    <col min="7440" max="7441" width="8.5" style="2" bestFit="1" customWidth="1"/>
    <col min="7442" max="7442" width="14.375" style="2" bestFit="1" customWidth="1"/>
    <col min="7443" max="7443" width="10" style="2" bestFit="1" customWidth="1"/>
    <col min="7444" max="7444" width="6" style="2" customWidth="1"/>
    <col min="7445" max="7445" width="25.25" style="2" bestFit="1" customWidth="1"/>
    <col min="7446" max="7446" width="11" style="2" bestFit="1" customWidth="1"/>
    <col min="7447" max="7448" width="8.25" style="2" bestFit="1" customWidth="1"/>
    <col min="7449" max="7683" width="9" style="2"/>
    <col min="7684" max="7684" width="15.875" style="2" customWidth="1"/>
    <col min="7685" max="7685" width="3.875" style="2" bestFit="1" customWidth="1"/>
    <col min="7686" max="7686" width="38.25" style="2" customWidth="1"/>
    <col min="7687" max="7687" width="13.875" style="2" bestFit="1" customWidth="1"/>
    <col min="7688" max="7688" width="13.875" style="2" customWidth="1"/>
    <col min="7689" max="7689" width="13.125" style="2" bestFit="1" customWidth="1"/>
    <col min="7690" max="7690" width="5.875" style="2" bestFit="1" customWidth="1"/>
    <col min="7691" max="7691" width="12.125" style="2" bestFit="1" customWidth="1"/>
    <col min="7692" max="7692" width="10.5" style="2" bestFit="1" customWidth="1"/>
    <col min="7693" max="7693" width="7" style="2" bestFit="1" customWidth="1"/>
    <col min="7694" max="7694" width="5.875" style="2" bestFit="1" customWidth="1"/>
    <col min="7695" max="7695" width="8.75" style="2" bestFit="1" customWidth="1"/>
    <col min="7696" max="7697" width="8.5" style="2" bestFit="1" customWidth="1"/>
    <col min="7698" max="7698" width="14.375" style="2" bestFit="1" customWidth="1"/>
    <col min="7699" max="7699" width="10" style="2" bestFit="1" customWidth="1"/>
    <col min="7700" max="7700" width="6" style="2" customWidth="1"/>
    <col min="7701" max="7701" width="25.25" style="2" bestFit="1" customWidth="1"/>
    <col min="7702" max="7702" width="11" style="2" bestFit="1" customWidth="1"/>
    <col min="7703" max="7704" width="8.25" style="2" bestFit="1" customWidth="1"/>
    <col min="7705" max="7939" width="9" style="2"/>
    <col min="7940" max="7940" width="15.875" style="2" customWidth="1"/>
    <col min="7941" max="7941" width="3.875" style="2" bestFit="1" customWidth="1"/>
    <col min="7942" max="7942" width="38.25" style="2" customWidth="1"/>
    <col min="7943" max="7943" width="13.875" style="2" bestFit="1" customWidth="1"/>
    <col min="7944" max="7944" width="13.875" style="2" customWidth="1"/>
    <col min="7945" max="7945" width="13.125" style="2" bestFit="1" customWidth="1"/>
    <col min="7946" max="7946" width="5.875" style="2" bestFit="1" customWidth="1"/>
    <col min="7947" max="7947" width="12.125" style="2" bestFit="1" customWidth="1"/>
    <col min="7948" max="7948" width="10.5" style="2" bestFit="1" customWidth="1"/>
    <col min="7949" max="7949" width="7" style="2" bestFit="1" customWidth="1"/>
    <col min="7950" max="7950" width="5.875" style="2" bestFit="1" customWidth="1"/>
    <col min="7951" max="7951" width="8.75" style="2" bestFit="1" customWidth="1"/>
    <col min="7952" max="7953" width="8.5" style="2" bestFit="1" customWidth="1"/>
    <col min="7954" max="7954" width="14.375" style="2" bestFit="1" customWidth="1"/>
    <col min="7955" max="7955" width="10" style="2" bestFit="1" customWidth="1"/>
    <col min="7956" max="7956" width="6" style="2" customWidth="1"/>
    <col min="7957" max="7957" width="25.25" style="2" bestFit="1" customWidth="1"/>
    <col min="7958" max="7958" width="11" style="2" bestFit="1" customWidth="1"/>
    <col min="7959" max="7960" width="8.25" style="2" bestFit="1" customWidth="1"/>
    <col min="7961" max="8195" width="9" style="2"/>
    <col min="8196" max="8196" width="15.875" style="2" customWidth="1"/>
    <col min="8197" max="8197" width="3.875" style="2" bestFit="1" customWidth="1"/>
    <col min="8198" max="8198" width="38.25" style="2" customWidth="1"/>
    <col min="8199" max="8199" width="13.875" style="2" bestFit="1" customWidth="1"/>
    <col min="8200" max="8200" width="13.875" style="2" customWidth="1"/>
    <col min="8201" max="8201" width="13.125" style="2" bestFit="1" customWidth="1"/>
    <col min="8202" max="8202" width="5.875" style="2" bestFit="1" customWidth="1"/>
    <col min="8203" max="8203" width="12.125" style="2" bestFit="1" customWidth="1"/>
    <col min="8204" max="8204" width="10.5" style="2" bestFit="1" customWidth="1"/>
    <col min="8205" max="8205" width="7" style="2" bestFit="1" customWidth="1"/>
    <col min="8206" max="8206" width="5.875" style="2" bestFit="1" customWidth="1"/>
    <col min="8207" max="8207" width="8.75" style="2" bestFit="1" customWidth="1"/>
    <col min="8208" max="8209" width="8.5" style="2" bestFit="1" customWidth="1"/>
    <col min="8210" max="8210" width="14.375" style="2" bestFit="1" customWidth="1"/>
    <col min="8211" max="8211" width="10" style="2" bestFit="1" customWidth="1"/>
    <col min="8212" max="8212" width="6" style="2" customWidth="1"/>
    <col min="8213" max="8213" width="25.25" style="2" bestFit="1" customWidth="1"/>
    <col min="8214" max="8214" width="11" style="2" bestFit="1" customWidth="1"/>
    <col min="8215" max="8216" width="8.25" style="2" bestFit="1" customWidth="1"/>
    <col min="8217" max="8451" width="9" style="2"/>
    <col min="8452" max="8452" width="15.875" style="2" customWidth="1"/>
    <col min="8453" max="8453" width="3.875" style="2" bestFit="1" customWidth="1"/>
    <col min="8454" max="8454" width="38.25" style="2" customWidth="1"/>
    <col min="8455" max="8455" width="13.875" style="2" bestFit="1" customWidth="1"/>
    <col min="8456" max="8456" width="13.875" style="2" customWidth="1"/>
    <col min="8457" max="8457" width="13.125" style="2" bestFit="1" customWidth="1"/>
    <col min="8458" max="8458" width="5.875" style="2" bestFit="1" customWidth="1"/>
    <col min="8459" max="8459" width="12.125" style="2" bestFit="1" customWidth="1"/>
    <col min="8460" max="8460" width="10.5" style="2" bestFit="1" customWidth="1"/>
    <col min="8461" max="8461" width="7" style="2" bestFit="1" customWidth="1"/>
    <col min="8462" max="8462" width="5.875" style="2" bestFit="1" customWidth="1"/>
    <col min="8463" max="8463" width="8.75" style="2" bestFit="1" customWidth="1"/>
    <col min="8464" max="8465" width="8.5" style="2" bestFit="1" customWidth="1"/>
    <col min="8466" max="8466" width="14.375" style="2" bestFit="1" customWidth="1"/>
    <col min="8467" max="8467" width="10" style="2" bestFit="1" customWidth="1"/>
    <col min="8468" max="8468" width="6" style="2" customWidth="1"/>
    <col min="8469" max="8469" width="25.25" style="2" bestFit="1" customWidth="1"/>
    <col min="8470" max="8470" width="11" style="2" bestFit="1" customWidth="1"/>
    <col min="8471" max="8472" width="8.25" style="2" bestFit="1" customWidth="1"/>
    <col min="8473" max="8707" width="9" style="2"/>
    <col min="8708" max="8708" width="15.875" style="2" customWidth="1"/>
    <col min="8709" max="8709" width="3.875" style="2" bestFit="1" customWidth="1"/>
    <col min="8710" max="8710" width="38.25" style="2" customWidth="1"/>
    <col min="8711" max="8711" width="13.875" style="2" bestFit="1" customWidth="1"/>
    <col min="8712" max="8712" width="13.875" style="2" customWidth="1"/>
    <col min="8713" max="8713" width="13.125" style="2" bestFit="1" customWidth="1"/>
    <col min="8714" max="8714" width="5.875" style="2" bestFit="1" customWidth="1"/>
    <col min="8715" max="8715" width="12.125" style="2" bestFit="1" customWidth="1"/>
    <col min="8716" max="8716" width="10.5" style="2" bestFit="1" customWidth="1"/>
    <col min="8717" max="8717" width="7" style="2" bestFit="1" customWidth="1"/>
    <col min="8718" max="8718" width="5.875" style="2" bestFit="1" customWidth="1"/>
    <col min="8719" max="8719" width="8.75" style="2" bestFit="1" customWidth="1"/>
    <col min="8720" max="8721" width="8.5" style="2" bestFit="1" customWidth="1"/>
    <col min="8722" max="8722" width="14.375" style="2" bestFit="1" customWidth="1"/>
    <col min="8723" max="8723" width="10" style="2" bestFit="1" customWidth="1"/>
    <col min="8724" max="8724" width="6" style="2" customWidth="1"/>
    <col min="8725" max="8725" width="25.25" style="2" bestFit="1" customWidth="1"/>
    <col min="8726" max="8726" width="11" style="2" bestFit="1" customWidth="1"/>
    <col min="8727" max="8728" width="8.25" style="2" bestFit="1" customWidth="1"/>
    <col min="8729" max="8963" width="9" style="2"/>
    <col min="8964" max="8964" width="15.875" style="2" customWidth="1"/>
    <col min="8965" max="8965" width="3.875" style="2" bestFit="1" customWidth="1"/>
    <col min="8966" max="8966" width="38.25" style="2" customWidth="1"/>
    <col min="8967" max="8967" width="13.875" style="2" bestFit="1" customWidth="1"/>
    <col min="8968" max="8968" width="13.875" style="2" customWidth="1"/>
    <col min="8969" max="8969" width="13.125" style="2" bestFit="1" customWidth="1"/>
    <col min="8970" max="8970" width="5.875" style="2" bestFit="1" customWidth="1"/>
    <col min="8971" max="8971" width="12.125" style="2" bestFit="1" customWidth="1"/>
    <col min="8972" max="8972" width="10.5" style="2" bestFit="1" customWidth="1"/>
    <col min="8973" max="8973" width="7" style="2" bestFit="1" customWidth="1"/>
    <col min="8974" max="8974" width="5.875" style="2" bestFit="1" customWidth="1"/>
    <col min="8975" max="8975" width="8.75" style="2" bestFit="1" customWidth="1"/>
    <col min="8976" max="8977" width="8.5" style="2" bestFit="1" customWidth="1"/>
    <col min="8978" max="8978" width="14.375" style="2" bestFit="1" customWidth="1"/>
    <col min="8979" max="8979" width="10" style="2" bestFit="1" customWidth="1"/>
    <col min="8980" max="8980" width="6" style="2" customWidth="1"/>
    <col min="8981" max="8981" width="25.25" style="2" bestFit="1" customWidth="1"/>
    <col min="8982" max="8982" width="11" style="2" bestFit="1" customWidth="1"/>
    <col min="8983" max="8984" width="8.25" style="2" bestFit="1" customWidth="1"/>
    <col min="8985" max="9219" width="9" style="2"/>
    <col min="9220" max="9220" width="15.875" style="2" customWidth="1"/>
    <col min="9221" max="9221" width="3.875" style="2" bestFit="1" customWidth="1"/>
    <col min="9222" max="9222" width="38.25" style="2" customWidth="1"/>
    <col min="9223" max="9223" width="13.875" style="2" bestFit="1" customWidth="1"/>
    <col min="9224" max="9224" width="13.875" style="2" customWidth="1"/>
    <col min="9225" max="9225" width="13.125" style="2" bestFit="1" customWidth="1"/>
    <col min="9226" max="9226" width="5.875" style="2" bestFit="1" customWidth="1"/>
    <col min="9227" max="9227" width="12.125" style="2" bestFit="1" customWidth="1"/>
    <col min="9228" max="9228" width="10.5" style="2" bestFit="1" customWidth="1"/>
    <col min="9229" max="9229" width="7" style="2" bestFit="1" customWidth="1"/>
    <col min="9230" max="9230" width="5.875" style="2" bestFit="1" customWidth="1"/>
    <col min="9231" max="9231" width="8.75" style="2" bestFit="1" customWidth="1"/>
    <col min="9232" max="9233" width="8.5" style="2" bestFit="1" customWidth="1"/>
    <col min="9234" max="9234" width="14.375" style="2" bestFit="1" customWidth="1"/>
    <col min="9235" max="9235" width="10" style="2" bestFit="1" customWidth="1"/>
    <col min="9236" max="9236" width="6" style="2" customWidth="1"/>
    <col min="9237" max="9237" width="25.25" style="2" bestFit="1" customWidth="1"/>
    <col min="9238" max="9238" width="11" style="2" bestFit="1" customWidth="1"/>
    <col min="9239" max="9240" width="8.25" style="2" bestFit="1" customWidth="1"/>
    <col min="9241" max="9475" width="9" style="2"/>
    <col min="9476" max="9476" width="15.875" style="2" customWidth="1"/>
    <col min="9477" max="9477" width="3.875" style="2" bestFit="1" customWidth="1"/>
    <col min="9478" max="9478" width="38.25" style="2" customWidth="1"/>
    <col min="9479" max="9479" width="13.875" style="2" bestFit="1" customWidth="1"/>
    <col min="9480" max="9480" width="13.875" style="2" customWidth="1"/>
    <col min="9481" max="9481" width="13.125" style="2" bestFit="1" customWidth="1"/>
    <col min="9482" max="9482" width="5.875" style="2" bestFit="1" customWidth="1"/>
    <col min="9483" max="9483" width="12.125" style="2" bestFit="1" customWidth="1"/>
    <col min="9484" max="9484" width="10.5" style="2" bestFit="1" customWidth="1"/>
    <col min="9485" max="9485" width="7" style="2" bestFit="1" customWidth="1"/>
    <col min="9486" max="9486" width="5.875" style="2" bestFit="1" customWidth="1"/>
    <col min="9487" max="9487" width="8.75" style="2" bestFit="1" customWidth="1"/>
    <col min="9488" max="9489" width="8.5" style="2" bestFit="1" customWidth="1"/>
    <col min="9490" max="9490" width="14.375" style="2" bestFit="1" customWidth="1"/>
    <col min="9491" max="9491" width="10" style="2" bestFit="1" customWidth="1"/>
    <col min="9492" max="9492" width="6" style="2" customWidth="1"/>
    <col min="9493" max="9493" width="25.25" style="2" bestFit="1" customWidth="1"/>
    <col min="9494" max="9494" width="11" style="2" bestFit="1" customWidth="1"/>
    <col min="9495" max="9496" width="8.25" style="2" bestFit="1" customWidth="1"/>
    <col min="9497" max="9731" width="9" style="2"/>
    <col min="9732" max="9732" width="15.875" style="2" customWidth="1"/>
    <col min="9733" max="9733" width="3.875" style="2" bestFit="1" customWidth="1"/>
    <col min="9734" max="9734" width="38.25" style="2" customWidth="1"/>
    <col min="9735" max="9735" width="13.875" style="2" bestFit="1" customWidth="1"/>
    <col min="9736" max="9736" width="13.875" style="2" customWidth="1"/>
    <col min="9737" max="9737" width="13.125" style="2" bestFit="1" customWidth="1"/>
    <col min="9738" max="9738" width="5.875" style="2" bestFit="1" customWidth="1"/>
    <col min="9739" max="9739" width="12.125" style="2" bestFit="1" customWidth="1"/>
    <col min="9740" max="9740" width="10.5" style="2" bestFit="1" customWidth="1"/>
    <col min="9741" max="9741" width="7" style="2" bestFit="1" customWidth="1"/>
    <col min="9742" max="9742" width="5.875" style="2" bestFit="1" customWidth="1"/>
    <col min="9743" max="9743" width="8.75" style="2" bestFit="1" customWidth="1"/>
    <col min="9744" max="9745" width="8.5" style="2" bestFit="1" customWidth="1"/>
    <col min="9746" max="9746" width="14.375" style="2" bestFit="1" customWidth="1"/>
    <col min="9747" max="9747" width="10" style="2" bestFit="1" customWidth="1"/>
    <col min="9748" max="9748" width="6" style="2" customWidth="1"/>
    <col min="9749" max="9749" width="25.25" style="2" bestFit="1" customWidth="1"/>
    <col min="9750" max="9750" width="11" style="2" bestFit="1" customWidth="1"/>
    <col min="9751" max="9752" width="8.25" style="2" bestFit="1" customWidth="1"/>
    <col min="9753" max="9987" width="9" style="2"/>
    <col min="9988" max="9988" width="15.875" style="2" customWidth="1"/>
    <col min="9989" max="9989" width="3.875" style="2" bestFit="1" customWidth="1"/>
    <col min="9990" max="9990" width="38.25" style="2" customWidth="1"/>
    <col min="9991" max="9991" width="13.875" style="2" bestFit="1" customWidth="1"/>
    <col min="9992" max="9992" width="13.875" style="2" customWidth="1"/>
    <col min="9993" max="9993" width="13.125" style="2" bestFit="1" customWidth="1"/>
    <col min="9994" max="9994" width="5.875" style="2" bestFit="1" customWidth="1"/>
    <col min="9995" max="9995" width="12.125" style="2" bestFit="1" customWidth="1"/>
    <col min="9996" max="9996" width="10.5" style="2" bestFit="1" customWidth="1"/>
    <col min="9997" max="9997" width="7" style="2" bestFit="1" customWidth="1"/>
    <col min="9998" max="9998" width="5.875" style="2" bestFit="1" customWidth="1"/>
    <col min="9999" max="9999" width="8.75" style="2" bestFit="1" customWidth="1"/>
    <col min="10000" max="10001" width="8.5" style="2" bestFit="1" customWidth="1"/>
    <col min="10002" max="10002" width="14.375" style="2" bestFit="1" customWidth="1"/>
    <col min="10003" max="10003" width="10" style="2" bestFit="1" customWidth="1"/>
    <col min="10004" max="10004" width="6" style="2" customWidth="1"/>
    <col min="10005" max="10005" width="25.25" style="2" bestFit="1" customWidth="1"/>
    <col min="10006" max="10006" width="11" style="2" bestFit="1" customWidth="1"/>
    <col min="10007" max="10008" width="8.25" style="2" bestFit="1" customWidth="1"/>
    <col min="10009" max="10243" width="9" style="2"/>
    <col min="10244" max="10244" width="15.875" style="2" customWidth="1"/>
    <col min="10245" max="10245" width="3.875" style="2" bestFit="1" customWidth="1"/>
    <col min="10246" max="10246" width="38.25" style="2" customWidth="1"/>
    <col min="10247" max="10247" width="13.875" style="2" bestFit="1" customWidth="1"/>
    <col min="10248" max="10248" width="13.875" style="2" customWidth="1"/>
    <col min="10249" max="10249" width="13.125" style="2" bestFit="1" customWidth="1"/>
    <col min="10250" max="10250" width="5.875" style="2" bestFit="1" customWidth="1"/>
    <col min="10251" max="10251" width="12.125" style="2" bestFit="1" customWidth="1"/>
    <col min="10252" max="10252" width="10.5" style="2" bestFit="1" customWidth="1"/>
    <col min="10253" max="10253" width="7" style="2" bestFit="1" customWidth="1"/>
    <col min="10254" max="10254" width="5.875" style="2" bestFit="1" customWidth="1"/>
    <col min="10255" max="10255" width="8.75" style="2" bestFit="1" customWidth="1"/>
    <col min="10256" max="10257" width="8.5" style="2" bestFit="1" customWidth="1"/>
    <col min="10258" max="10258" width="14.375" style="2" bestFit="1" customWidth="1"/>
    <col min="10259" max="10259" width="10" style="2" bestFit="1" customWidth="1"/>
    <col min="10260" max="10260" width="6" style="2" customWidth="1"/>
    <col min="10261" max="10261" width="25.25" style="2" bestFit="1" customWidth="1"/>
    <col min="10262" max="10262" width="11" style="2" bestFit="1" customWidth="1"/>
    <col min="10263" max="10264" width="8.25" style="2" bestFit="1" customWidth="1"/>
    <col min="10265" max="10499" width="9" style="2"/>
    <col min="10500" max="10500" width="15.875" style="2" customWidth="1"/>
    <col min="10501" max="10501" width="3.875" style="2" bestFit="1" customWidth="1"/>
    <col min="10502" max="10502" width="38.25" style="2" customWidth="1"/>
    <col min="10503" max="10503" width="13.875" style="2" bestFit="1" customWidth="1"/>
    <col min="10504" max="10504" width="13.875" style="2" customWidth="1"/>
    <col min="10505" max="10505" width="13.125" style="2" bestFit="1" customWidth="1"/>
    <col min="10506" max="10506" width="5.875" style="2" bestFit="1" customWidth="1"/>
    <col min="10507" max="10507" width="12.125" style="2" bestFit="1" customWidth="1"/>
    <col min="10508" max="10508" width="10.5" style="2" bestFit="1" customWidth="1"/>
    <col min="10509" max="10509" width="7" style="2" bestFit="1" customWidth="1"/>
    <col min="10510" max="10510" width="5.875" style="2" bestFit="1" customWidth="1"/>
    <col min="10511" max="10511" width="8.75" style="2" bestFit="1" customWidth="1"/>
    <col min="10512" max="10513" width="8.5" style="2" bestFit="1" customWidth="1"/>
    <col min="10514" max="10514" width="14.375" style="2" bestFit="1" customWidth="1"/>
    <col min="10515" max="10515" width="10" style="2" bestFit="1" customWidth="1"/>
    <col min="10516" max="10516" width="6" style="2" customWidth="1"/>
    <col min="10517" max="10517" width="25.25" style="2" bestFit="1" customWidth="1"/>
    <col min="10518" max="10518" width="11" style="2" bestFit="1" customWidth="1"/>
    <col min="10519" max="10520" width="8.25" style="2" bestFit="1" customWidth="1"/>
    <col min="10521" max="10755" width="9" style="2"/>
    <col min="10756" max="10756" width="15.875" style="2" customWidth="1"/>
    <col min="10757" max="10757" width="3.875" style="2" bestFit="1" customWidth="1"/>
    <col min="10758" max="10758" width="38.25" style="2" customWidth="1"/>
    <col min="10759" max="10759" width="13.875" style="2" bestFit="1" customWidth="1"/>
    <col min="10760" max="10760" width="13.875" style="2" customWidth="1"/>
    <col min="10761" max="10761" width="13.125" style="2" bestFit="1" customWidth="1"/>
    <col min="10762" max="10762" width="5.875" style="2" bestFit="1" customWidth="1"/>
    <col min="10763" max="10763" width="12.125" style="2" bestFit="1" customWidth="1"/>
    <col min="10764" max="10764" width="10.5" style="2" bestFit="1" customWidth="1"/>
    <col min="10765" max="10765" width="7" style="2" bestFit="1" customWidth="1"/>
    <col min="10766" max="10766" width="5.875" style="2" bestFit="1" customWidth="1"/>
    <col min="10767" max="10767" width="8.75" style="2" bestFit="1" customWidth="1"/>
    <col min="10768" max="10769" width="8.5" style="2" bestFit="1" customWidth="1"/>
    <col min="10770" max="10770" width="14.375" style="2" bestFit="1" customWidth="1"/>
    <col min="10771" max="10771" width="10" style="2" bestFit="1" customWidth="1"/>
    <col min="10772" max="10772" width="6" style="2" customWidth="1"/>
    <col min="10773" max="10773" width="25.25" style="2" bestFit="1" customWidth="1"/>
    <col min="10774" max="10774" width="11" style="2" bestFit="1" customWidth="1"/>
    <col min="10775" max="10776" width="8.25" style="2" bestFit="1" customWidth="1"/>
    <col min="10777" max="11011" width="9" style="2"/>
    <col min="11012" max="11012" width="15.875" style="2" customWidth="1"/>
    <col min="11013" max="11013" width="3.875" style="2" bestFit="1" customWidth="1"/>
    <col min="11014" max="11014" width="38.25" style="2" customWidth="1"/>
    <col min="11015" max="11015" width="13.875" style="2" bestFit="1" customWidth="1"/>
    <col min="11016" max="11016" width="13.875" style="2" customWidth="1"/>
    <col min="11017" max="11017" width="13.125" style="2" bestFit="1" customWidth="1"/>
    <col min="11018" max="11018" width="5.875" style="2" bestFit="1" customWidth="1"/>
    <col min="11019" max="11019" width="12.125" style="2" bestFit="1" customWidth="1"/>
    <col min="11020" max="11020" width="10.5" style="2" bestFit="1" customWidth="1"/>
    <col min="11021" max="11021" width="7" style="2" bestFit="1" customWidth="1"/>
    <col min="11022" max="11022" width="5.875" style="2" bestFit="1" customWidth="1"/>
    <col min="11023" max="11023" width="8.75" style="2" bestFit="1" customWidth="1"/>
    <col min="11024" max="11025" width="8.5" style="2" bestFit="1" customWidth="1"/>
    <col min="11026" max="11026" width="14.375" style="2" bestFit="1" customWidth="1"/>
    <col min="11027" max="11027" width="10" style="2" bestFit="1" customWidth="1"/>
    <col min="11028" max="11028" width="6" style="2" customWidth="1"/>
    <col min="11029" max="11029" width="25.25" style="2" bestFit="1" customWidth="1"/>
    <col min="11030" max="11030" width="11" style="2" bestFit="1" customWidth="1"/>
    <col min="11031" max="11032" width="8.25" style="2" bestFit="1" customWidth="1"/>
    <col min="11033" max="11267" width="9" style="2"/>
    <col min="11268" max="11268" width="15.875" style="2" customWidth="1"/>
    <col min="11269" max="11269" width="3.875" style="2" bestFit="1" customWidth="1"/>
    <col min="11270" max="11270" width="38.25" style="2" customWidth="1"/>
    <col min="11271" max="11271" width="13.875" style="2" bestFit="1" customWidth="1"/>
    <col min="11272" max="11272" width="13.875" style="2" customWidth="1"/>
    <col min="11273" max="11273" width="13.125" style="2" bestFit="1" customWidth="1"/>
    <col min="11274" max="11274" width="5.875" style="2" bestFit="1" customWidth="1"/>
    <col min="11275" max="11275" width="12.125" style="2" bestFit="1" customWidth="1"/>
    <col min="11276" max="11276" width="10.5" style="2" bestFit="1" customWidth="1"/>
    <col min="11277" max="11277" width="7" style="2" bestFit="1" customWidth="1"/>
    <col min="11278" max="11278" width="5.875" style="2" bestFit="1" customWidth="1"/>
    <col min="11279" max="11279" width="8.75" style="2" bestFit="1" customWidth="1"/>
    <col min="11280" max="11281" width="8.5" style="2" bestFit="1" customWidth="1"/>
    <col min="11282" max="11282" width="14.375" style="2" bestFit="1" customWidth="1"/>
    <col min="11283" max="11283" width="10" style="2" bestFit="1" customWidth="1"/>
    <col min="11284" max="11284" width="6" style="2" customWidth="1"/>
    <col min="11285" max="11285" width="25.25" style="2" bestFit="1" customWidth="1"/>
    <col min="11286" max="11286" width="11" style="2" bestFit="1" customWidth="1"/>
    <col min="11287" max="11288" width="8.25" style="2" bestFit="1" customWidth="1"/>
    <col min="11289" max="11523" width="9" style="2"/>
    <col min="11524" max="11524" width="15.875" style="2" customWidth="1"/>
    <col min="11525" max="11525" width="3.875" style="2" bestFit="1" customWidth="1"/>
    <col min="11526" max="11526" width="38.25" style="2" customWidth="1"/>
    <col min="11527" max="11527" width="13.875" style="2" bestFit="1" customWidth="1"/>
    <col min="11528" max="11528" width="13.875" style="2" customWidth="1"/>
    <col min="11529" max="11529" width="13.125" style="2" bestFit="1" customWidth="1"/>
    <col min="11530" max="11530" width="5.875" style="2" bestFit="1" customWidth="1"/>
    <col min="11531" max="11531" width="12.125" style="2" bestFit="1" customWidth="1"/>
    <col min="11532" max="11532" width="10.5" style="2" bestFit="1" customWidth="1"/>
    <col min="11533" max="11533" width="7" style="2" bestFit="1" customWidth="1"/>
    <col min="11534" max="11534" width="5.875" style="2" bestFit="1" customWidth="1"/>
    <col min="11535" max="11535" width="8.75" style="2" bestFit="1" customWidth="1"/>
    <col min="11536" max="11537" width="8.5" style="2" bestFit="1" customWidth="1"/>
    <col min="11538" max="11538" width="14.375" style="2" bestFit="1" customWidth="1"/>
    <col min="11539" max="11539" width="10" style="2" bestFit="1" customWidth="1"/>
    <col min="11540" max="11540" width="6" style="2" customWidth="1"/>
    <col min="11541" max="11541" width="25.25" style="2" bestFit="1" customWidth="1"/>
    <col min="11542" max="11542" width="11" style="2" bestFit="1" customWidth="1"/>
    <col min="11543" max="11544" width="8.25" style="2" bestFit="1" customWidth="1"/>
    <col min="11545" max="11779" width="9" style="2"/>
    <col min="11780" max="11780" width="15.875" style="2" customWidth="1"/>
    <col min="11781" max="11781" width="3.875" style="2" bestFit="1" customWidth="1"/>
    <col min="11782" max="11782" width="38.25" style="2" customWidth="1"/>
    <col min="11783" max="11783" width="13.875" style="2" bestFit="1" customWidth="1"/>
    <col min="11784" max="11784" width="13.875" style="2" customWidth="1"/>
    <col min="11785" max="11785" width="13.125" style="2" bestFit="1" customWidth="1"/>
    <col min="11786" max="11786" width="5.875" style="2" bestFit="1" customWidth="1"/>
    <col min="11787" max="11787" width="12.125" style="2" bestFit="1" customWidth="1"/>
    <col min="11788" max="11788" width="10.5" style="2" bestFit="1" customWidth="1"/>
    <col min="11789" max="11789" width="7" style="2" bestFit="1" customWidth="1"/>
    <col min="11790" max="11790" width="5.875" style="2" bestFit="1" customWidth="1"/>
    <col min="11791" max="11791" width="8.75" style="2" bestFit="1" customWidth="1"/>
    <col min="11792" max="11793" width="8.5" style="2" bestFit="1" customWidth="1"/>
    <col min="11794" max="11794" width="14.375" style="2" bestFit="1" customWidth="1"/>
    <col min="11795" max="11795" width="10" style="2" bestFit="1" customWidth="1"/>
    <col min="11796" max="11796" width="6" style="2" customWidth="1"/>
    <col min="11797" max="11797" width="25.25" style="2" bestFit="1" customWidth="1"/>
    <col min="11798" max="11798" width="11" style="2" bestFit="1" customWidth="1"/>
    <col min="11799" max="11800" width="8.25" style="2" bestFit="1" customWidth="1"/>
    <col min="11801" max="12035" width="9" style="2"/>
    <col min="12036" max="12036" width="15.875" style="2" customWidth="1"/>
    <col min="12037" max="12037" width="3.875" style="2" bestFit="1" customWidth="1"/>
    <col min="12038" max="12038" width="38.25" style="2" customWidth="1"/>
    <col min="12039" max="12039" width="13.875" style="2" bestFit="1" customWidth="1"/>
    <col min="12040" max="12040" width="13.875" style="2" customWidth="1"/>
    <col min="12041" max="12041" width="13.125" style="2" bestFit="1" customWidth="1"/>
    <col min="12042" max="12042" width="5.875" style="2" bestFit="1" customWidth="1"/>
    <col min="12043" max="12043" width="12.125" style="2" bestFit="1" customWidth="1"/>
    <col min="12044" max="12044" width="10.5" style="2" bestFit="1" customWidth="1"/>
    <col min="12045" max="12045" width="7" style="2" bestFit="1" customWidth="1"/>
    <col min="12046" max="12046" width="5.875" style="2" bestFit="1" customWidth="1"/>
    <col min="12047" max="12047" width="8.75" style="2" bestFit="1" customWidth="1"/>
    <col min="12048" max="12049" width="8.5" style="2" bestFit="1" customWidth="1"/>
    <col min="12050" max="12050" width="14.375" style="2" bestFit="1" customWidth="1"/>
    <col min="12051" max="12051" width="10" style="2" bestFit="1" customWidth="1"/>
    <col min="12052" max="12052" width="6" style="2" customWidth="1"/>
    <col min="12053" max="12053" width="25.25" style="2" bestFit="1" customWidth="1"/>
    <col min="12054" max="12054" width="11" style="2" bestFit="1" customWidth="1"/>
    <col min="12055" max="12056" width="8.25" style="2" bestFit="1" customWidth="1"/>
    <col min="12057" max="12291" width="9" style="2"/>
    <col min="12292" max="12292" width="15.875" style="2" customWidth="1"/>
    <col min="12293" max="12293" width="3.875" style="2" bestFit="1" customWidth="1"/>
    <col min="12294" max="12294" width="38.25" style="2" customWidth="1"/>
    <col min="12295" max="12295" width="13.875" style="2" bestFit="1" customWidth="1"/>
    <col min="12296" max="12296" width="13.875" style="2" customWidth="1"/>
    <col min="12297" max="12297" width="13.125" style="2" bestFit="1" customWidth="1"/>
    <col min="12298" max="12298" width="5.875" style="2" bestFit="1" customWidth="1"/>
    <col min="12299" max="12299" width="12.125" style="2" bestFit="1" customWidth="1"/>
    <col min="12300" max="12300" width="10.5" style="2" bestFit="1" customWidth="1"/>
    <col min="12301" max="12301" width="7" style="2" bestFit="1" customWidth="1"/>
    <col min="12302" max="12302" width="5.875" style="2" bestFit="1" customWidth="1"/>
    <col min="12303" max="12303" width="8.75" style="2" bestFit="1" customWidth="1"/>
    <col min="12304" max="12305" width="8.5" style="2" bestFit="1" customWidth="1"/>
    <col min="12306" max="12306" width="14.375" style="2" bestFit="1" customWidth="1"/>
    <col min="12307" max="12307" width="10" style="2" bestFit="1" customWidth="1"/>
    <col min="12308" max="12308" width="6" style="2" customWidth="1"/>
    <col min="12309" max="12309" width="25.25" style="2" bestFit="1" customWidth="1"/>
    <col min="12310" max="12310" width="11" style="2" bestFit="1" customWidth="1"/>
    <col min="12311" max="12312" width="8.25" style="2" bestFit="1" customWidth="1"/>
    <col min="12313" max="12547" width="9" style="2"/>
    <col min="12548" max="12548" width="15.875" style="2" customWidth="1"/>
    <col min="12549" max="12549" width="3.875" style="2" bestFit="1" customWidth="1"/>
    <col min="12550" max="12550" width="38.25" style="2" customWidth="1"/>
    <col min="12551" max="12551" width="13.875" style="2" bestFit="1" customWidth="1"/>
    <col min="12552" max="12552" width="13.875" style="2" customWidth="1"/>
    <col min="12553" max="12553" width="13.125" style="2" bestFit="1" customWidth="1"/>
    <col min="12554" max="12554" width="5.875" style="2" bestFit="1" customWidth="1"/>
    <col min="12555" max="12555" width="12.125" style="2" bestFit="1" customWidth="1"/>
    <col min="12556" max="12556" width="10.5" style="2" bestFit="1" customWidth="1"/>
    <col min="12557" max="12557" width="7" style="2" bestFit="1" customWidth="1"/>
    <col min="12558" max="12558" width="5.875" style="2" bestFit="1" customWidth="1"/>
    <col min="12559" max="12559" width="8.75" style="2" bestFit="1" customWidth="1"/>
    <col min="12560" max="12561" width="8.5" style="2" bestFit="1" customWidth="1"/>
    <col min="12562" max="12562" width="14.375" style="2" bestFit="1" customWidth="1"/>
    <col min="12563" max="12563" width="10" style="2" bestFit="1" customWidth="1"/>
    <col min="12564" max="12564" width="6" style="2" customWidth="1"/>
    <col min="12565" max="12565" width="25.25" style="2" bestFit="1" customWidth="1"/>
    <col min="12566" max="12566" width="11" style="2" bestFit="1" customWidth="1"/>
    <col min="12567" max="12568" width="8.25" style="2" bestFit="1" customWidth="1"/>
    <col min="12569" max="12803" width="9" style="2"/>
    <col min="12804" max="12804" width="15.875" style="2" customWidth="1"/>
    <col min="12805" max="12805" width="3.875" style="2" bestFit="1" customWidth="1"/>
    <col min="12806" max="12806" width="38.25" style="2" customWidth="1"/>
    <col min="12807" max="12807" width="13.875" style="2" bestFit="1" customWidth="1"/>
    <col min="12808" max="12808" width="13.875" style="2" customWidth="1"/>
    <col min="12809" max="12809" width="13.125" style="2" bestFit="1" customWidth="1"/>
    <col min="12810" max="12810" width="5.875" style="2" bestFit="1" customWidth="1"/>
    <col min="12811" max="12811" width="12.125" style="2" bestFit="1" customWidth="1"/>
    <col min="12812" max="12812" width="10.5" style="2" bestFit="1" customWidth="1"/>
    <col min="12813" max="12813" width="7" style="2" bestFit="1" customWidth="1"/>
    <col min="12814" max="12814" width="5.875" style="2" bestFit="1" customWidth="1"/>
    <col min="12815" max="12815" width="8.75" style="2" bestFit="1" customWidth="1"/>
    <col min="12816" max="12817" width="8.5" style="2" bestFit="1" customWidth="1"/>
    <col min="12818" max="12818" width="14.375" style="2" bestFit="1" customWidth="1"/>
    <col min="12819" max="12819" width="10" style="2" bestFit="1" customWidth="1"/>
    <col min="12820" max="12820" width="6" style="2" customWidth="1"/>
    <col min="12821" max="12821" width="25.25" style="2" bestFit="1" customWidth="1"/>
    <col min="12822" max="12822" width="11" style="2" bestFit="1" customWidth="1"/>
    <col min="12823" max="12824" width="8.25" style="2" bestFit="1" customWidth="1"/>
    <col min="12825" max="13059" width="9" style="2"/>
    <col min="13060" max="13060" width="15.875" style="2" customWidth="1"/>
    <col min="13061" max="13061" width="3.875" style="2" bestFit="1" customWidth="1"/>
    <col min="13062" max="13062" width="38.25" style="2" customWidth="1"/>
    <col min="13063" max="13063" width="13.875" style="2" bestFit="1" customWidth="1"/>
    <col min="13064" max="13064" width="13.875" style="2" customWidth="1"/>
    <col min="13065" max="13065" width="13.125" style="2" bestFit="1" customWidth="1"/>
    <col min="13066" max="13066" width="5.875" style="2" bestFit="1" customWidth="1"/>
    <col min="13067" max="13067" width="12.125" style="2" bestFit="1" customWidth="1"/>
    <col min="13068" max="13068" width="10.5" style="2" bestFit="1" customWidth="1"/>
    <col min="13069" max="13069" width="7" style="2" bestFit="1" customWidth="1"/>
    <col min="13070" max="13070" width="5.875" style="2" bestFit="1" customWidth="1"/>
    <col min="13071" max="13071" width="8.75" style="2" bestFit="1" customWidth="1"/>
    <col min="13072" max="13073" width="8.5" style="2" bestFit="1" customWidth="1"/>
    <col min="13074" max="13074" width="14.375" style="2" bestFit="1" customWidth="1"/>
    <col min="13075" max="13075" width="10" style="2" bestFit="1" customWidth="1"/>
    <col min="13076" max="13076" width="6" style="2" customWidth="1"/>
    <col min="13077" max="13077" width="25.25" style="2" bestFit="1" customWidth="1"/>
    <col min="13078" max="13078" width="11" style="2" bestFit="1" customWidth="1"/>
    <col min="13079" max="13080" width="8.25" style="2" bestFit="1" customWidth="1"/>
    <col min="13081" max="13315" width="9" style="2"/>
    <col min="13316" max="13316" width="15.875" style="2" customWidth="1"/>
    <col min="13317" max="13317" width="3.875" style="2" bestFit="1" customWidth="1"/>
    <col min="13318" max="13318" width="38.25" style="2" customWidth="1"/>
    <col min="13319" max="13319" width="13.875" style="2" bestFit="1" customWidth="1"/>
    <col min="13320" max="13320" width="13.875" style="2" customWidth="1"/>
    <col min="13321" max="13321" width="13.125" style="2" bestFit="1" customWidth="1"/>
    <col min="13322" max="13322" width="5.875" style="2" bestFit="1" customWidth="1"/>
    <col min="13323" max="13323" width="12.125" style="2" bestFit="1" customWidth="1"/>
    <col min="13324" max="13324" width="10.5" style="2" bestFit="1" customWidth="1"/>
    <col min="13325" max="13325" width="7" style="2" bestFit="1" customWidth="1"/>
    <col min="13326" max="13326" width="5.875" style="2" bestFit="1" customWidth="1"/>
    <col min="13327" max="13327" width="8.75" style="2" bestFit="1" customWidth="1"/>
    <col min="13328" max="13329" width="8.5" style="2" bestFit="1" customWidth="1"/>
    <col min="13330" max="13330" width="14.375" style="2" bestFit="1" customWidth="1"/>
    <col min="13331" max="13331" width="10" style="2" bestFit="1" customWidth="1"/>
    <col min="13332" max="13332" width="6" style="2" customWidth="1"/>
    <col min="13333" max="13333" width="25.25" style="2" bestFit="1" customWidth="1"/>
    <col min="13334" max="13334" width="11" style="2" bestFit="1" customWidth="1"/>
    <col min="13335" max="13336" width="8.25" style="2" bestFit="1" customWidth="1"/>
    <col min="13337" max="13571" width="9" style="2"/>
    <col min="13572" max="13572" width="15.875" style="2" customWidth="1"/>
    <col min="13573" max="13573" width="3.875" style="2" bestFit="1" customWidth="1"/>
    <col min="13574" max="13574" width="38.25" style="2" customWidth="1"/>
    <col min="13575" max="13575" width="13.875" style="2" bestFit="1" customWidth="1"/>
    <col min="13576" max="13576" width="13.875" style="2" customWidth="1"/>
    <col min="13577" max="13577" width="13.125" style="2" bestFit="1" customWidth="1"/>
    <col min="13578" max="13578" width="5.875" style="2" bestFit="1" customWidth="1"/>
    <col min="13579" max="13579" width="12.125" style="2" bestFit="1" customWidth="1"/>
    <col min="13580" max="13580" width="10.5" style="2" bestFit="1" customWidth="1"/>
    <col min="13581" max="13581" width="7" style="2" bestFit="1" customWidth="1"/>
    <col min="13582" max="13582" width="5.875" style="2" bestFit="1" customWidth="1"/>
    <col min="13583" max="13583" width="8.75" style="2" bestFit="1" customWidth="1"/>
    <col min="13584" max="13585" width="8.5" style="2" bestFit="1" customWidth="1"/>
    <col min="13586" max="13586" width="14.375" style="2" bestFit="1" customWidth="1"/>
    <col min="13587" max="13587" width="10" style="2" bestFit="1" customWidth="1"/>
    <col min="13588" max="13588" width="6" style="2" customWidth="1"/>
    <col min="13589" max="13589" width="25.25" style="2" bestFit="1" customWidth="1"/>
    <col min="13590" max="13590" width="11" style="2" bestFit="1" customWidth="1"/>
    <col min="13591" max="13592" width="8.25" style="2" bestFit="1" customWidth="1"/>
    <col min="13593" max="13827" width="9" style="2"/>
    <col min="13828" max="13828" width="15.875" style="2" customWidth="1"/>
    <col min="13829" max="13829" width="3.875" style="2" bestFit="1" customWidth="1"/>
    <col min="13830" max="13830" width="38.25" style="2" customWidth="1"/>
    <col min="13831" max="13831" width="13.875" style="2" bestFit="1" customWidth="1"/>
    <col min="13832" max="13832" width="13.875" style="2" customWidth="1"/>
    <col min="13833" max="13833" width="13.125" style="2" bestFit="1" customWidth="1"/>
    <col min="13834" max="13834" width="5.875" style="2" bestFit="1" customWidth="1"/>
    <col min="13835" max="13835" width="12.125" style="2" bestFit="1" customWidth="1"/>
    <col min="13836" max="13836" width="10.5" style="2" bestFit="1" customWidth="1"/>
    <col min="13837" max="13837" width="7" style="2" bestFit="1" customWidth="1"/>
    <col min="13838" max="13838" width="5.875" style="2" bestFit="1" customWidth="1"/>
    <col min="13839" max="13839" width="8.75" style="2" bestFit="1" customWidth="1"/>
    <col min="13840" max="13841" width="8.5" style="2" bestFit="1" customWidth="1"/>
    <col min="13842" max="13842" width="14.375" style="2" bestFit="1" customWidth="1"/>
    <col min="13843" max="13843" width="10" style="2" bestFit="1" customWidth="1"/>
    <col min="13844" max="13844" width="6" style="2" customWidth="1"/>
    <col min="13845" max="13845" width="25.25" style="2" bestFit="1" customWidth="1"/>
    <col min="13846" max="13846" width="11" style="2" bestFit="1" customWidth="1"/>
    <col min="13847" max="13848" width="8.25" style="2" bestFit="1" customWidth="1"/>
    <col min="13849" max="14083" width="9" style="2"/>
    <col min="14084" max="14084" width="15.875" style="2" customWidth="1"/>
    <col min="14085" max="14085" width="3.875" style="2" bestFit="1" customWidth="1"/>
    <col min="14086" max="14086" width="38.25" style="2" customWidth="1"/>
    <col min="14087" max="14087" width="13.875" style="2" bestFit="1" customWidth="1"/>
    <col min="14088" max="14088" width="13.875" style="2" customWidth="1"/>
    <col min="14089" max="14089" width="13.125" style="2" bestFit="1" customWidth="1"/>
    <col min="14090" max="14090" width="5.875" style="2" bestFit="1" customWidth="1"/>
    <col min="14091" max="14091" width="12.125" style="2" bestFit="1" customWidth="1"/>
    <col min="14092" max="14092" width="10.5" style="2" bestFit="1" customWidth="1"/>
    <col min="14093" max="14093" width="7" style="2" bestFit="1" customWidth="1"/>
    <col min="14094" max="14094" width="5.875" style="2" bestFit="1" customWidth="1"/>
    <col min="14095" max="14095" width="8.75" style="2" bestFit="1" customWidth="1"/>
    <col min="14096" max="14097" width="8.5" style="2" bestFit="1" customWidth="1"/>
    <col min="14098" max="14098" width="14.375" style="2" bestFit="1" customWidth="1"/>
    <col min="14099" max="14099" width="10" style="2" bestFit="1" customWidth="1"/>
    <col min="14100" max="14100" width="6" style="2" customWidth="1"/>
    <col min="14101" max="14101" width="25.25" style="2" bestFit="1" customWidth="1"/>
    <col min="14102" max="14102" width="11" style="2" bestFit="1" customWidth="1"/>
    <col min="14103" max="14104" width="8.25" style="2" bestFit="1" customWidth="1"/>
    <col min="14105" max="14339" width="9" style="2"/>
    <col min="14340" max="14340" width="15.875" style="2" customWidth="1"/>
    <col min="14341" max="14341" width="3.875" style="2" bestFit="1" customWidth="1"/>
    <col min="14342" max="14342" width="38.25" style="2" customWidth="1"/>
    <col min="14343" max="14343" width="13.875" style="2" bestFit="1" customWidth="1"/>
    <col min="14344" max="14344" width="13.875" style="2" customWidth="1"/>
    <col min="14345" max="14345" width="13.125" style="2" bestFit="1" customWidth="1"/>
    <col min="14346" max="14346" width="5.875" style="2" bestFit="1" customWidth="1"/>
    <col min="14347" max="14347" width="12.125" style="2" bestFit="1" customWidth="1"/>
    <col min="14348" max="14348" width="10.5" style="2" bestFit="1" customWidth="1"/>
    <col min="14349" max="14349" width="7" style="2" bestFit="1" customWidth="1"/>
    <col min="14350" max="14350" width="5.875" style="2" bestFit="1" customWidth="1"/>
    <col min="14351" max="14351" width="8.75" style="2" bestFit="1" customWidth="1"/>
    <col min="14352" max="14353" width="8.5" style="2" bestFit="1" customWidth="1"/>
    <col min="14354" max="14354" width="14.375" style="2" bestFit="1" customWidth="1"/>
    <col min="14355" max="14355" width="10" style="2" bestFit="1" customWidth="1"/>
    <col min="14356" max="14356" width="6" style="2" customWidth="1"/>
    <col min="14357" max="14357" width="25.25" style="2" bestFit="1" customWidth="1"/>
    <col min="14358" max="14358" width="11" style="2" bestFit="1" customWidth="1"/>
    <col min="14359" max="14360" width="8.25" style="2" bestFit="1" customWidth="1"/>
    <col min="14361" max="14595" width="9" style="2"/>
    <col min="14596" max="14596" width="15.875" style="2" customWidth="1"/>
    <col min="14597" max="14597" width="3.875" style="2" bestFit="1" customWidth="1"/>
    <col min="14598" max="14598" width="38.25" style="2" customWidth="1"/>
    <col min="14599" max="14599" width="13.875" style="2" bestFit="1" customWidth="1"/>
    <col min="14600" max="14600" width="13.875" style="2" customWidth="1"/>
    <col min="14601" max="14601" width="13.125" style="2" bestFit="1" customWidth="1"/>
    <col min="14602" max="14602" width="5.875" style="2" bestFit="1" customWidth="1"/>
    <col min="14603" max="14603" width="12.125" style="2" bestFit="1" customWidth="1"/>
    <col min="14604" max="14604" width="10.5" style="2" bestFit="1" customWidth="1"/>
    <col min="14605" max="14605" width="7" style="2" bestFit="1" customWidth="1"/>
    <col min="14606" max="14606" width="5.875" style="2" bestFit="1" customWidth="1"/>
    <col min="14607" max="14607" width="8.75" style="2" bestFit="1" customWidth="1"/>
    <col min="14608" max="14609" width="8.5" style="2" bestFit="1" customWidth="1"/>
    <col min="14610" max="14610" width="14.375" style="2" bestFit="1" customWidth="1"/>
    <col min="14611" max="14611" width="10" style="2" bestFit="1" customWidth="1"/>
    <col min="14612" max="14612" width="6" style="2" customWidth="1"/>
    <col min="14613" max="14613" width="25.25" style="2" bestFit="1" customWidth="1"/>
    <col min="14614" max="14614" width="11" style="2" bestFit="1" customWidth="1"/>
    <col min="14615" max="14616" width="8.25" style="2" bestFit="1" customWidth="1"/>
    <col min="14617" max="14851" width="9" style="2"/>
    <col min="14852" max="14852" width="15.875" style="2" customWidth="1"/>
    <col min="14853" max="14853" width="3.875" style="2" bestFit="1" customWidth="1"/>
    <col min="14854" max="14854" width="38.25" style="2" customWidth="1"/>
    <col min="14855" max="14855" width="13.875" style="2" bestFit="1" customWidth="1"/>
    <col min="14856" max="14856" width="13.875" style="2" customWidth="1"/>
    <col min="14857" max="14857" width="13.125" style="2" bestFit="1" customWidth="1"/>
    <col min="14858" max="14858" width="5.875" style="2" bestFit="1" customWidth="1"/>
    <col min="14859" max="14859" width="12.125" style="2" bestFit="1" customWidth="1"/>
    <col min="14860" max="14860" width="10.5" style="2" bestFit="1" customWidth="1"/>
    <col min="14861" max="14861" width="7" style="2" bestFit="1" customWidth="1"/>
    <col min="14862" max="14862" width="5.875" style="2" bestFit="1" customWidth="1"/>
    <col min="14863" max="14863" width="8.75" style="2" bestFit="1" customWidth="1"/>
    <col min="14864" max="14865" width="8.5" style="2" bestFit="1" customWidth="1"/>
    <col min="14866" max="14866" width="14.375" style="2" bestFit="1" customWidth="1"/>
    <col min="14867" max="14867" width="10" style="2" bestFit="1" customWidth="1"/>
    <col min="14868" max="14868" width="6" style="2" customWidth="1"/>
    <col min="14869" max="14869" width="25.25" style="2" bestFit="1" customWidth="1"/>
    <col min="14870" max="14870" width="11" style="2" bestFit="1" customWidth="1"/>
    <col min="14871" max="14872" width="8.25" style="2" bestFit="1" customWidth="1"/>
    <col min="14873" max="15107" width="9" style="2"/>
    <col min="15108" max="15108" width="15.875" style="2" customWidth="1"/>
    <col min="15109" max="15109" width="3.875" style="2" bestFit="1" customWidth="1"/>
    <col min="15110" max="15110" width="38.25" style="2" customWidth="1"/>
    <col min="15111" max="15111" width="13.875" style="2" bestFit="1" customWidth="1"/>
    <col min="15112" max="15112" width="13.875" style="2" customWidth="1"/>
    <col min="15113" max="15113" width="13.125" style="2" bestFit="1" customWidth="1"/>
    <col min="15114" max="15114" width="5.875" style="2" bestFit="1" customWidth="1"/>
    <col min="15115" max="15115" width="12.125" style="2" bestFit="1" customWidth="1"/>
    <col min="15116" max="15116" width="10.5" style="2" bestFit="1" customWidth="1"/>
    <col min="15117" max="15117" width="7" style="2" bestFit="1" customWidth="1"/>
    <col min="15118" max="15118" width="5.875" style="2" bestFit="1" customWidth="1"/>
    <col min="15119" max="15119" width="8.75" style="2" bestFit="1" customWidth="1"/>
    <col min="15120" max="15121" width="8.5" style="2" bestFit="1" customWidth="1"/>
    <col min="15122" max="15122" width="14.375" style="2" bestFit="1" customWidth="1"/>
    <col min="15123" max="15123" width="10" style="2" bestFit="1" customWidth="1"/>
    <col min="15124" max="15124" width="6" style="2" customWidth="1"/>
    <col min="15125" max="15125" width="25.25" style="2" bestFit="1" customWidth="1"/>
    <col min="15126" max="15126" width="11" style="2" bestFit="1" customWidth="1"/>
    <col min="15127" max="15128" width="8.25" style="2" bestFit="1" customWidth="1"/>
    <col min="15129" max="15363" width="9" style="2"/>
    <col min="15364" max="15364" width="15.875" style="2" customWidth="1"/>
    <col min="15365" max="15365" width="3.875" style="2" bestFit="1" customWidth="1"/>
    <col min="15366" max="15366" width="38.25" style="2" customWidth="1"/>
    <col min="15367" max="15367" width="13.875" style="2" bestFit="1" customWidth="1"/>
    <col min="15368" max="15368" width="13.875" style="2" customWidth="1"/>
    <col min="15369" max="15369" width="13.125" style="2" bestFit="1" customWidth="1"/>
    <col min="15370" max="15370" width="5.875" style="2" bestFit="1" customWidth="1"/>
    <col min="15371" max="15371" width="12.125" style="2" bestFit="1" customWidth="1"/>
    <col min="15372" max="15372" width="10.5" style="2" bestFit="1" customWidth="1"/>
    <col min="15373" max="15373" width="7" style="2" bestFit="1" customWidth="1"/>
    <col min="15374" max="15374" width="5.875" style="2" bestFit="1" customWidth="1"/>
    <col min="15375" max="15375" width="8.75" style="2" bestFit="1" customWidth="1"/>
    <col min="15376" max="15377" width="8.5" style="2" bestFit="1" customWidth="1"/>
    <col min="15378" max="15378" width="14.375" style="2" bestFit="1" customWidth="1"/>
    <col min="15379" max="15379" width="10" style="2" bestFit="1" customWidth="1"/>
    <col min="15380" max="15380" width="6" style="2" customWidth="1"/>
    <col min="15381" max="15381" width="25.25" style="2" bestFit="1" customWidth="1"/>
    <col min="15382" max="15382" width="11" style="2" bestFit="1" customWidth="1"/>
    <col min="15383" max="15384" width="8.25" style="2" bestFit="1" customWidth="1"/>
    <col min="15385" max="15619" width="9" style="2"/>
    <col min="15620" max="15620" width="15.875" style="2" customWidth="1"/>
    <col min="15621" max="15621" width="3.875" style="2" bestFit="1" customWidth="1"/>
    <col min="15622" max="15622" width="38.25" style="2" customWidth="1"/>
    <col min="15623" max="15623" width="13.875" style="2" bestFit="1" customWidth="1"/>
    <col min="15624" max="15624" width="13.875" style="2" customWidth="1"/>
    <col min="15625" max="15625" width="13.125" style="2" bestFit="1" customWidth="1"/>
    <col min="15626" max="15626" width="5.875" style="2" bestFit="1" customWidth="1"/>
    <col min="15627" max="15627" width="12.125" style="2" bestFit="1" customWidth="1"/>
    <col min="15628" max="15628" width="10.5" style="2" bestFit="1" customWidth="1"/>
    <col min="15629" max="15629" width="7" style="2" bestFit="1" customWidth="1"/>
    <col min="15630" max="15630" width="5.875" style="2" bestFit="1" customWidth="1"/>
    <col min="15631" max="15631" width="8.75" style="2" bestFit="1" customWidth="1"/>
    <col min="15632" max="15633" width="8.5" style="2" bestFit="1" customWidth="1"/>
    <col min="15634" max="15634" width="14.375" style="2" bestFit="1" customWidth="1"/>
    <col min="15635" max="15635" width="10" style="2" bestFit="1" customWidth="1"/>
    <col min="15636" max="15636" width="6" style="2" customWidth="1"/>
    <col min="15637" max="15637" width="25.25" style="2" bestFit="1" customWidth="1"/>
    <col min="15638" max="15638" width="11" style="2" bestFit="1" customWidth="1"/>
    <col min="15639" max="15640" width="8.25" style="2" bestFit="1" customWidth="1"/>
    <col min="15641" max="15875" width="9" style="2"/>
    <col min="15876" max="15876" width="15.875" style="2" customWidth="1"/>
    <col min="15877" max="15877" width="3.875" style="2" bestFit="1" customWidth="1"/>
    <col min="15878" max="15878" width="38.25" style="2" customWidth="1"/>
    <col min="15879" max="15879" width="13.875" style="2" bestFit="1" customWidth="1"/>
    <col min="15880" max="15880" width="13.875" style="2" customWidth="1"/>
    <col min="15881" max="15881" width="13.125" style="2" bestFit="1" customWidth="1"/>
    <col min="15882" max="15882" width="5.875" style="2" bestFit="1" customWidth="1"/>
    <col min="15883" max="15883" width="12.125" style="2" bestFit="1" customWidth="1"/>
    <col min="15884" max="15884" width="10.5" style="2" bestFit="1" customWidth="1"/>
    <col min="15885" max="15885" width="7" style="2" bestFit="1" customWidth="1"/>
    <col min="15886" max="15886" width="5.875" style="2" bestFit="1" customWidth="1"/>
    <col min="15887" max="15887" width="8.75" style="2" bestFit="1" customWidth="1"/>
    <col min="15888" max="15889" width="8.5" style="2" bestFit="1" customWidth="1"/>
    <col min="15890" max="15890" width="14.375" style="2" bestFit="1" customWidth="1"/>
    <col min="15891" max="15891" width="10" style="2" bestFit="1" customWidth="1"/>
    <col min="15892" max="15892" width="6" style="2" customWidth="1"/>
    <col min="15893" max="15893" width="25.25" style="2" bestFit="1" customWidth="1"/>
    <col min="15894" max="15894" width="11" style="2" bestFit="1" customWidth="1"/>
    <col min="15895" max="15896" width="8.25" style="2" bestFit="1" customWidth="1"/>
    <col min="15897" max="16131" width="9" style="2"/>
    <col min="16132" max="16132" width="15.875" style="2" customWidth="1"/>
    <col min="16133" max="16133" width="3.875" style="2" bestFit="1" customWidth="1"/>
    <col min="16134" max="16134" width="38.25" style="2" customWidth="1"/>
    <col min="16135" max="16135" width="13.875" style="2" bestFit="1" customWidth="1"/>
    <col min="16136" max="16136" width="13.875" style="2" customWidth="1"/>
    <col min="16137" max="16137" width="13.125" style="2" bestFit="1" customWidth="1"/>
    <col min="16138" max="16138" width="5.875" style="2" bestFit="1" customWidth="1"/>
    <col min="16139" max="16139" width="12.125" style="2" bestFit="1" customWidth="1"/>
    <col min="16140" max="16140" width="10.5" style="2" bestFit="1" customWidth="1"/>
    <col min="16141" max="16141" width="7" style="2" bestFit="1" customWidth="1"/>
    <col min="16142" max="16142" width="5.875" style="2" bestFit="1" customWidth="1"/>
    <col min="16143" max="16143" width="8.75" style="2" bestFit="1" customWidth="1"/>
    <col min="16144" max="16145" width="8.5" style="2" bestFit="1" customWidth="1"/>
    <col min="16146" max="16146" width="14.375" style="2" bestFit="1" customWidth="1"/>
    <col min="16147" max="16147" width="10" style="2" bestFit="1" customWidth="1"/>
    <col min="16148" max="16148" width="6" style="2" customWidth="1"/>
    <col min="16149" max="16149" width="25.25" style="2" bestFit="1" customWidth="1"/>
    <col min="16150" max="16150" width="11" style="2" bestFit="1" customWidth="1"/>
    <col min="16151" max="16152" width="8.25" style="2" bestFit="1" customWidth="1"/>
    <col min="16153" max="16384" width="9" style="2"/>
  </cols>
  <sheetData>
    <row r="1" spans="1:33" ht="15.75">
      <c r="A1" s="1"/>
      <c r="B1" s="1"/>
      <c r="R1" s="4"/>
    </row>
    <row r="2" spans="1:33" ht="1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145" t="s">
        <v>1</v>
      </c>
      <c r="S2" s="146"/>
      <c r="T2" s="8"/>
      <c r="U2" s="8"/>
      <c r="V2" s="8"/>
      <c r="W2" s="8"/>
      <c r="X2" s="8"/>
    </row>
    <row r="3" spans="1:33" ht="15.75">
      <c r="A3" s="9" t="s">
        <v>2</v>
      </c>
      <c r="B3" s="10"/>
      <c r="E3" s="5"/>
      <c r="J3" s="7"/>
      <c r="R3" s="11"/>
      <c r="S3" s="147" t="s">
        <v>3</v>
      </c>
      <c r="T3" s="147"/>
      <c r="U3" s="147"/>
      <c r="V3" s="147"/>
      <c r="W3" s="147"/>
      <c r="X3" s="147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2" thickBot="1">
      <c r="A4" s="106" t="s">
        <v>7</v>
      </c>
      <c r="B4" s="148" t="s">
        <v>8</v>
      </c>
      <c r="C4" s="149"/>
      <c r="D4" s="138"/>
      <c r="E4" s="155"/>
      <c r="F4" s="148" t="s">
        <v>9</v>
      </c>
      <c r="G4" s="157"/>
      <c r="H4" s="110" t="s">
        <v>10</v>
      </c>
      <c r="I4" s="110" t="s">
        <v>11</v>
      </c>
      <c r="J4" s="159" t="s">
        <v>12</v>
      </c>
      <c r="K4" s="137" t="s">
        <v>13</v>
      </c>
      <c r="L4" s="138"/>
      <c r="M4" s="138"/>
      <c r="N4" s="139"/>
      <c r="O4" s="20"/>
      <c r="P4" s="20"/>
      <c r="Q4" s="140"/>
      <c r="R4" s="141"/>
      <c r="S4" s="142"/>
      <c r="T4" s="24"/>
      <c r="U4" s="143" t="s">
        <v>14</v>
      </c>
      <c r="V4" s="143" t="s">
        <v>15</v>
      </c>
      <c r="W4" s="132" t="s">
        <v>16</v>
      </c>
      <c r="X4" s="132"/>
      <c r="Z4" s="133" t="s">
        <v>17</v>
      </c>
      <c r="AA4" s="133" t="s">
        <v>18</v>
      </c>
      <c r="AB4" s="110" t="s">
        <v>19</v>
      </c>
      <c r="AC4" s="80" t="s">
        <v>20</v>
      </c>
      <c r="AD4" s="80" t="s">
        <v>21</v>
      </c>
      <c r="AE4" s="110" t="s">
        <v>19</v>
      </c>
      <c r="AF4" s="80" t="s">
        <v>20</v>
      </c>
      <c r="AG4" s="80" t="s">
        <v>22</v>
      </c>
    </row>
    <row r="5" spans="1:33">
      <c r="A5" s="107"/>
      <c r="B5" s="150"/>
      <c r="C5" s="151"/>
      <c r="D5" s="154"/>
      <c r="E5" s="156"/>
      <c r="F5" s="152"/>
      <c r="G5" s="158"/>
      <c r="H5" s="107"/>
      <c r="I5" s="107"/>
      <c r="J5" s="150"/>
      <c r="K5" s="118" t="s">
        <v>23</v>
      </c>
      <c r="L5" s="121" t="s">
        <v>24</v>
      </c>
      <c r="M5" s="124" t="s">
        <v>25</v>
      </c>
      <c r="N5" s="125" t="s">
        <v>26</v>
      </c>
      <c r="O5" s="128" t="s">
        <v>27</v>
      </c>
      <c r="P5" s="28" t="s">
        <v>28</v>
      </c>
      <c r="Q5" s="129" t="s">
        <v>29</v>
      </c>
      <c r="R5" s="130"/>
      <c r="S5" s="131"/>
      <c r="T5" s="29" t="s">
        <v>30</v>
      </c>
      <c r="U5" s="144"/>
      <c r="V5" s="144"/>
      <c r="W5" s="132" t="s">
        <v>20</v>
      </c>
      <c r="X5" s="132" t="s">
        <v>21</v>
      </c>
      <c r="Z5" s="133"/>
      <c r="AA5" s="133"/>
      <c r="AB5" s="135"/>
      <c r="AC5" s="81"/>
      <c r="AD5" s="81"/>
      <c r="AE5" s="135"/>
      <c r="AF5" s="81"/>
      <c r="AG5" s="81"/>
    </row>
    <row r="6" spans="1:33">
      <c r="A6" s="107"/>
      <c r="B6" s="150"/>
      <c r="C6" s="151"/>
      <c r="D6" s="106" t="s">
        <v>31</v>
      </c>
      <c r="E6" s="109" t="s">
        <v>32</v>
      </c>
      <c r="F6" s="106" t="s">
        <v>31</v>
      </c>
      <c r="G6" s="110" t="s">
        <v>33</v>
      </c>
      <c r="H6" s="107"/>
      <c r="I6" s="107"/>
      <c r="J6" s="150"/>
      <c r="K6" s="119"/>
      <c r="L6" s="122"/>
      <c r="M6" s="119"/>
      <c r="N6" s="126"/>
      <c r="O6" s="126"/>
      <c r="P6" s="31" t="s">
        <v>34</v>
      </c>
      <c r="Q6" s="31" t="s">
        <v>35</v>
      </c>
      <c r="R6" s="31"/>
      <c r="S6" s="31"/>
      <c r="T6" s="32" t="s">
        <v>36</v>
      </c>
      <c r="U6" s="144"/>
      <c r="V6" s="144"/>
      <c r="W6" s="132"/>
      <c r="X6" s="132"/>
      <c r="Z6" s="133"/>
      <c r="AA6" s="133"/>
      <c r="AB6" s="135"/>
      <c r="AC6" s="81"/>
      <c r="AD6" s="81"/>
      <c r="AE6" s="135"/>
      <c r="AF6" s="81"/>
      <c r="AG6" s="81"/>
    </row>
    <row r="7" spans="1:33">
      <c r="A7" s="107"/>
      <c r="B7" s="150"/>
      <c r="C7" s="151"/>
      <c r="D7" s="107"/>
      <c r="E7" s="107"/>
      <c r="F7" s="107"/>
      <c r="G7" s="107"/>
      <c r="H7" s="107"/>
      <c r="I7" s="107"/>
      <c r="J7" s="150"/>
      <c r="K7" s="119"/>
      <c r="L7" s="122"/>
      <c r="M7" s="119"/>
      <c r="N7" s="126"/>
      <c r="O7" s="126"/>
      <c r="P7" s="31" t="s">
        <v>37</v>
      </c>
      <c r="Q7" s="31" t="s">
        <v>38</v>
      </c>
      <c r="R7" s="31" t="s">
        <v>39</v>
      </c>
      <c r="S7" s="31" t="s">
        <v>40</v>
      </c>
      <c r="T7" s="32" t="s">
        <v>41</v>
      </c>
      <c r="U7" s="144"/>
      <c r="V7" s="144"/>
      <c r="W7" s="132"/>
      <c r="X7" s="132"/>
      <c r="Z7" s="133"/>
      <c r="AA7" s="133"/>
      <c r="AB7" s="135"/>
      <c r="AC7" s="81"/>
      <c r="AD7" s="81"/>
      <c r="AE7" s="135"/>
      <c r="AF7" s="81"/>
      <c r="AG7" s="81"/>
    </row>
    <row r="8" spans="1:33">
      <c r="A8" s="108"/>
      <c r="B8" s="152"/>
      <c r="C8" s="153"/>
      <c r="D8" s="108"/>
      <c r="E8" s="108"/>
      <c r="F8" s="108"/>
      <c r="G8" s="108"/>
      <c r="H8" s="108"/>
      <c r="I8" s="108"/>
      <c r="J8" s="152"/>
      <c r="K8" s="120"/>
      <c r="L8" s="123"/>
      <c r="M8" s="120"/>
      <c r="N8" s="127"/>
      <c r="O8" s="127"/>
      <c r="P8" s="37" t="s">
        <v>42</v>
      </c>
      <c r="Q8" s="37" t="s">
        <v>43</v>
      </c>
      <c r="R8" s="37" t="s">
        <v>44</v>
      </c>
      <c r="S8" s="38"/>
      <c r="T8" s="39" t="s">
        <v>45</v>
      </c>
      <c r="U8" s="144"/>
      <c r="V8" s="144"/>
      <c r="W8" s="132"/>
      <c r="X8" s="132"/>
      <c r="Z8" s="134"/>
      <c r="AA8" s="134"/>
      <c r="AB8" s="136"/>
      <c r="AC8" s="82"/>
      <c r="AD8" s="82"/>
      <c r="AE8" s="136"/>
      <c r="AF8" s="82"/>
      <c r="AG8" s="82"/>
    </row>
    <row r="9" spans="1:33" ht="12.75" customHeight="1">
      <c r="A9" s="111" t="s">
        <v>741</v>
      </c>
      <c r="B9" s="97" t="s">
        <v>747</v>
      </c>
      <c r="C9" s="98"/>
      <c r="D9" s="85" t="s">
        <v>746</v>
      </c>
      <c r="E9" s="609" t="s">
        <v>739</v>
      </c>
      <c r="F9" s="85" t="s">
        <v>745</v>
      </c>
      <c r="G9" s="85">
        <v>1.498</v>
      </c>
      <c r="H9" s="85" t="s">
        <v>738</v>
      </c>
      <c r="I9" s="41" t="str">
        <f>IF(Z9="","",(IF(AA9-Z9&gt;0,CONCATENATE(TEXT(Z9,"#,##0"),"~",TEXT(AA9,"#,##0")),TEXT(Z9,"#,##0"))))</f>
        <v>1,560</v>
      </c>
      <c r="J9" s="85">
        <v>5</v>
      </c>
      <c r="K9" s="42">
        <v>18.100000000000001</v>
      </c>
      <c r="L9" s="43">
        <f>IF(K9&gt;0,1/K9*37.7*68.6,"")</f>
        <v>142.88508287292817</v>
      </c>
      <c r="M9" s="44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45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46" t="str">
        <f>IF(Z9="","",IF(AE9="",TEXT(AB9,"#,##0.0"),(IF(AB9-AE9&gt;0,CONCATENATE(TEXT(AE9,"#,##0.0"),"~",TEXT(AB9,"#,##0.0")),TEXT(AB9,"#,##0.0")))))</f>
        <v>25.7</v>
      </c>
      <c r="P9" s="608" t="s">
        <v>737</v>
      </c>
      <c r="Q9" s="80" t="s">
        <v>52</v>
      </c>
      <c r="R9" s="607" t="s">
        <v>58</v>
      </c>
      <c r="S9" s="50"/>
      <c r="T9" s="49"/>
      <c r="U9" s="51">
        <f>IFERROR(IF(K9&lt;M9,"",(ROUNDDOWN(K9/M9*100,0))),"")</f>
        <v>123</v>
      </c>
      <c r="V9" s="52" t="str">
        <f>IFERROR(IF(K9&lt;N9,"",(ROUNDDOWN(K9/N9*100,0))),"")</f>
        <v/>
      </c>
      <c r="W9" s="52">
        <f>IF(AC9&lt;55,"",IF(AA9="",AC9,IF(AF9-AC9&gt;0,CONCATENATE(AC9,"~",AF9),AC9)))</f>
        <v>70</v>
      </c>
      <c r="X9" s="53" t="str">
        <f>IF(AC9&lt;55,"",AD9)</f>
        <v>★2.0</v>
      </c>
      <c r="Z9" s="41">
        <v>1560</v>
      </c>
      <c r="AA9" s="54"/>
      <c r="AB9" s="55">
        <f>IF(Z9="","",ROUNDUP(ROUND(IF(Z9&gt;=2759,9.5,IF(Z9&lt;2759,(-2.47/1000000*Z9*Z9)-(8.52/10000*Z9)+30.65)),1)*1.1,1))</f>
        <v>25.700000000000003</v>
      </c>
      <c r="AC9" s="56">
        <f>IF(K9="","",ROUNDDOWN(K9/AB9*100,0))</f>
        <v>70</v>
      </c>
      <c r="AD9" s="56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55" t="str">
        <f>IF(AA9="","",ROUNDUP(ROUND(IF(AA9&gt;=2759,9.5,IF(AA9&lt;2759,(-2.47/1000000*AA9*AA9)-(8.52/10000*AA9)+30.65)),1)*1.1,1))</f>
        <v/>
      </c>
      <c r="AF9" s="56" t="str">
        <f>IF(AE9="","",IF(K9="","",ROUNDDOWN(K9/AE9*100,0)))</f>
        <v/>
      </c>
      <c r="AG9" s="56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2.75" customHeight="1">
      <c r="A10" s="112"/>
      <c r="B10" s="99"/>
      <c r="C10" s="100"/>
      <c r="D10" s="86"/>
      <c r="E10" s="58" t="s">
        <v>744</v>
      </c>
      <c r="F10" s="86"/>
      <c r="G10" s="86"/>
      <c r="H10" s="86"/>
      <c r="I10" s="41" t="str">
        <f>IF(Z10="","",(IF(AA10-Z10&gt;0,CONCATENATE(TEXT(Z10,"#,##0"),"~",TEXT(AA10,"#,##0")),TEXT(Z10,"#,##0"))))</f>
        <v>1,580</v>
      </c>
      <c r="J10" s="86"/>
      <c r="K10" s="42">
        <v>18.100000000000001</v>
      </c>
      <c r="L10" s="43">
        <f>IF(K10&gt;0,1/K10*37.7*68.6,"")</f>
        <v>142.88508287292817</v>
      </c>
      <c r="M10" s="44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14.6</v>
      </c>
      <c r="N10" s="45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18.200000000000003</v>
      </c>
      <c r="O10" s="46" t="str">
        <f>IF(Z10="","",IF(AE10="",TEXT(AB10,"#,##0.0"),(IF(AB10-AE10&gt;0,CONCATENATE(TEXT(AE10,"#,##0.0"),"~",TEXT(AB10,"#,##0.0")),TEXT(AB10,"#,##0.0")))))</f>
        <v>25.5</v>
      </c>
      <c r="P10" s="606"/>
      <c r="Q10" s="81"/>
      <c r="R10" s="605"/>
      <c r="S10" s="50"/>
      <c r="T10" s="49"/>
      <c r="U10" s="51">
        <f>IFERROR(IF(K10&lt;M10,"",(ROUNDDOWN(K10/M10*100,0))),"")</f>
        <v>123</v>
      </c>
      <c r="V10" s="52" t="str">
        <f>IFERROR(IF(K10&lt;N10,"",(ROUNDDOWN(K10/N10*100,0))),"")</f>
        <v/>
      </c>
      <c r="W10" s="52">
        <f>IF(AC10&lt;55,"",IF(AA10="",AC10,IF(AF10-AC10&gt;0,CONCATENATE(AC10,"~",AF10),AC10)))</f>
        <v>70</v>
      </c>
      <c r="X10" s="53" t="str">
        <f>IF(AC10&lt;55,"",AD10)</f>
        <v>★2.0</v>
      </c>
      <c r="Z10" s="41">
        <v>1580</v>
      </c>
      <c r="AA10" s="57"/>
      <c r="AB10" s="55">
        <f>IF(Z10="","",ROUNDUP(ROUND(IF(Z10&gt;=2759,9.5,IF(Z10&lt;2759,(-2.47/1000000*Z10*Z10)-(8.52/10000*Z10)+30.65)),1)*1.1,1))</f>
        <v>25.5</v>
      </c>
      <c r="AC10" s="56">
        <f>IF(K10="","",ROUNDDOWN(K10/AB10*100,0))</f>
        <v>70</v>
      </c>
      <c r="AD10" s="56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★2.0</v>
      </c>
      <c r="AE10" s="55" t="str">
        <f>IF(AA10="","",ROUNDUP(ROUND(IF(AA10&gt;=2759,9.5,IF(AA10&lt;2759,(-2.47/1000000*AA10*AA10)-(8.52/10000*AA10)+30.65)),1)*1.1,1))</f>
        <v/>
      </c>
      <c r="AF10" s="56" t="str">
        <f>IF(AE10="","",IF(K10="","",ROUNDDOWN(K10/AE10*100,0)))</f>
        <v/>
      </c>
      <c r="AG10" s="56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2.75" customHeight="1">
      <c r="A11" s="112"/>
      <c r="B11" s="99"/>
      <c r="C11" s="100"/>
      <c r="D11" s="86"/>
      <c r="E11" s="58" t="s">
        <v>743</v>
      </c>
      <c r="F11" s="86"/>
      <c r="G11" s="86"/>
      <c r="H11" s="86"/>
      <c r="I11" s="41" t="str">
        <f>IF(Z11="","",(IF(AA11-Z11&gt;0,CONCATENATE(TEXT(Z11,"#,##0"),"~",TEXT(AA11,"#,##0")),TEXT(Z11,"#,##0"))))</f>
        <v>1,560</v>
      </c>
      <c r="J11" s="86"/>
      <c r="K11" s="42">
        <v>18.100000000000001</v>
      </c>
      <c r="L11" s="43">
        <f>IF(K11&gt;0,1/K11*37.7*68.6,"")</f>
        <v>142.88508287292817</v>
      </c>
      <c r="M11" s="44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14.6</v>
      </c>
      <c r="N11" s="45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18.200000000000003</v>
      </c>
      <c r="O11" s="46" t="str">
        <f>IF(Z11="","",IF(AE11="",TEXT(AB11,"#,##0.0"),(IF(AB11-AE11&gt;0,CONCATENATE(TEXT(AE11,"#,##0.0"),"~",TEXT(AB11,"#,##0.0")),TEXT(AB11,"#,##0.0")))))</f>
        <v>25.7</v>
      </c>
      <c r="P11" s="606"/>
      <c r="Q11" s="81"/>
      <c r="R11" s="605"/>
      <c r="S11" s="59"/>
      <c r="T11" s="49"/>
      <c r="U11" s="51">
        <f>IFERROR(IF(K11&lt;M11,"",(ROUNDDOWN(K11/M11*100,0))),"")</f>
        <v>123</v>
      </c>
      <c r="V11" s="52" t="str">
        <f>IFERROR(IF(K11&lt;N11,"",(ROUNDDOWN(K11/N11*100,0))),"")</f>
        <v/>
      </c>
      <c r="W11" s="52">
        <f>IF(AC11&lt;55,"",IF(AA11="",AC11,IF(AF11-AC11&gt;0,CONCATENATE(AC11,"~",AF11),AC11)))</f>
        <v>70</v>
      </c>
      <c r="X11" s="53" t="str">
        <f>IF(AC11&lt;55,"",AD11)</f>
        <v>★2.0</v>
      </c>
      <c r="Z11" s="41">
        <v>1560</v>
      </c>
      <c r="AA11" s="57"/>
      <c r="AB11" s="55">
        <f>IF(Z11="","",ROUNDUP(ROUND(IF(Z11&gt;=2759,9.5,IF(Z11&lt;2759,(-2.47/1000000*Z11*Z11)-(8.52/10000*Z11)+30.65)),1)*1.1,1))</f>
        <v>25.700000000000003</v>
      </c>
      <c r="AC11" s="56">
        <f>IF(K11="","",ROUNDDOWN(K11/AB11*100,0))</f>
        <v>70</v>
      </c>
      <c r="AD11" s="56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★2.0</v>
      </c>
      <c r="AE11" s="55" t="str">
        <f>IF(AA11="","",ROUNDUP(ROUND(IF(AA11&gt;=2759,9.5,IF(AA11&lt;2759,(-2.47/1000000*AA11*AA11)-(8.52/10000*AA11)+30.65)),1)*1.1,1))</f>
        <v/>
      </c>
      <c r="AF11" s="56" t="str">
        <f>IF(AE11="","",IF(K11="","",ROUNDDOWN(K11/AE11*100,0)))</f>
        <v/>
      </c>
      <c r="AG11" s="56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</row>
    <row r="12" spans="1:33" ht="12.75">
      <c r="A12" s="113"/>
      <c r="B12" s="99"/>
      <c r="C12" s="100"/>
      <c r="D12" s="87"/>
      <c r="E12" s="58" t="s">
        <v>742</v>
      </c>
      <c r="F12" s="86"/>
      <c r="G12" s="87"/>
      <c r="H12" s="87"/>
      <c r="I12" s="41" t="str">
        <f>IF(Z12="","",(IF(AA12-Z12&gt;0,CONCATENATE(TEXT(Z12,"#,##0"),"~",TEXT(AA12,"#,##0")),TEXT(Z12,"#,##0"))))</f>
        <v>1,580</v>
      </c>
      <c r="J12" s="87"/>
      <c r="K12" s="42">
        <v>18.100000000000001</v>
      </c>
      <c r="L12" s="43">
        <f>IF(K12&gt;0,1/K12*37.7*68.6,"")</f>
        <v>142.88508287292817</v>
      </c>
      <c r="M12" s="44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14.6</v>
      </c>
      <c r="N12" s="45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18.200000000000003</v>
      </c>
      <c r="O12" s="46" t="str">
        <f>IF(Z12="","",IF(AE12="",TEXT(AB12,"#,##0.0"),(IF(AB12-AE12&gt;0,CONCATENATE(TEXT(AE12,"#,##0.0"),"~",TEXT(AB12,"#,##0.0")),TEXT(AB12,"#,##0.0")))))</f>
        <v>25.5</v>
      </c>
      <c r="P12" s="604"/>
      <c r="Q12" s="82"/>
      <c r="R12" s="603"/>
      <c r="S12" s="59"/>
      <c r="T12" s="49"/>
      <c r="U12" s="51">
        <f>IFERROR(IF(K12&lt;M12,"",(ROUNDDOWN(K12/M12*100,0))),"")</f>
        <v>123</v>
      </c>
      <c r="V12" s="52" t="str">
        <f>IFERROR(IF(K12&lt;N12,"",(ROUNDDOWN(K12/N12*100,0))),"")</f>
        <v/>
      </c>
      <c r="W12" s="52">
        <f>IF(AC12&lt;55,"",IF(AA12="",AC12,IF(AF12-AC12&gt;0,CONCATENATE(AC12,"~",AF12),AC12)))</f>
        <v>70</v>
      </c>
      <c r="X12" s="53" t="str">
        <f>IF(AC12&lt;55,"",AD12)</f>
        <v>★2.0</v>
      </c>
      <c r="Z12" s="41">
        <v>1580</v>
      </c>
      <c r="AA12" s="57"/>
      <c r="AB12" s="55">
        <f>IF(Z12="","",ROUNDUP(ROUND(IF(Z12&gt;=2759,9.5,IF(Z12&lt;2759,(-2.47/1000000*Z12*Z12)-(8.52/10000*Z12)+30.65)),1)*1.1,1))</f>
        <v>25.5</v>
      </c>
      <c r="AC12" s="56">
        <f>IF(K12="","",ROUNDDOWN(K12/AB12*100,0))</f>
        <v>70</v>
      </c>
      <c r="AD12" s="56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★2.0</v>
      </c>
      <c r="AE12" s="55" t="str">
        <f>IF(AA12="","",ROUNDUP(ROUND(IF(AA12&gt;=2759,9.5,IF(AA12&lt;2759,(-2.47/1000000*AA12*AA12)-(8.52/10000*AA12)+30.65)),1)*1.1,1))</f>
        <v/>
      </c>
      <c r="AF12" s="56" t="str">
        <f>IF(AE12="","",IF(K12="","",ROUNDDOWN(K12/AE12*100,0)))</f>
        <v/>
      </c>
      <c r="AG12" s="56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</row>
    <row r="13" spans="1:33" ht="12.75" customHeight="1">
      <c r="A13" s="111" t="s">
        <v>741</v>
      </c>
      <c r="B13" s="99"/>
      <c r="C13" s="100"/>
      <c r="D13" s="85" t="s">
        <v>740</v>
      </c>
      <c r="E13" s="609" t="s">
        <v>739</v>
      </c>
      <c r="F13" s="86"/>
      <c r="G13" s="85">
        <v>1.498</v>
      </c>
      <c r="H13" s="85" t="s">
        <v>738</v>
      </c>
      <c r="I13" s="41" t="str">
        <f>IF(Z13="","",(IF(AA13-Z13&gt;0,CONCATENATE(TEXT(Z13,"#,##0"),"~",TEXT(AA13,"#,##0")),TEXT(Z13,"#,##0"))))</f>
        <v>1,660</v>
      </c>
      <c r="J13" s="85">
        <v>7</v>
      </c>
      <c r="K13" s="42">
        <v>18.100000000000001</v>
      </c>
      <c r="L13" s="43">
        <f>IF(K13&gt;0,1/K13*37.7*68.6,"")</f>
        <v>142.88508287292817</v>
      </c>
      <c r="M13" s="44">
        <f>IFERROR(VALUE(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),"")</f>
        <v>13.5</v>
      </c>
      <c r="N13" s="45">
        <f>IFERROR(VALUE(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),"")</f>
        <v>17</v>
      </c>
      <c r="O13" s="46" t="str">
        <f>IF(Z13="","",IF(AE13="",TEXT(AB13,"#,##0.0"),(IF(AB13-AE13&gt;0,CONCATENATE(TEXT(AE13,"#,##0.0"),"~",TEXT(AB13,"#,##0.0")),TEXT(AB13,"#,##0.0")))))</f>
        <v>24.7</v>
      </c>
      <c r="P13" s="608" t="s">
        <v>737</v>
      </c>
      <c r="Q13" s="80" t="s">
        <v>52</v>
      </c>
      <c r="R13" s="607" t="s">
        <v>58</v>
      </c>
      <c r="S13" s="50"/>
      <c r="T13" s="49"/>
      <c r="U13" s="51">
        <f>IFERROR(IF(K13&lt;M13,"",(ROUNDDOWN(K13/M13*100,0))),"")</f>
        <v>134</v>
      </c>
      <c r="V13" s="52">
        <f>IFERROR(IF(K13&lt;N13,"",(ROUNDDOWN(K13/N13*100,0))),"")</f>
        <v>106</v>
      </c>
      <c r="W13" s="52">
        <f>IF(AC13&lt;55,"",IF(AA13="",AC13,IF(AF13-AC13&gt;0,CONCATENATE(AC13,"~",AF13),AC13)))</f>
        <v>73</v>
      </c>
      <c r="X13" s="53" t="str">
        <f>IF(AC13&lt;55,"",AD13)</f>
        <v>★2.0</v>
      </c>
      <c r="Z13" s="41">
        <v>1660</v>
      </c>
      <c r="AA13" s="57"/>
      <c r="AB13" s="55">
        <f>IF(Z13="","",ROUNDUP(ROUND(IF(Z13&gt;=2759,9.5,IF(Z13&lt;2759,(-2.47/1000000*Z13*Z13)-(8.52/10000*Z13)+30.65)),1)*1.1,1))</f>
        <v>24.700000000000003</v>
      </c>
      <c r="AC13" s="56">
        <f>IF(K13="","",ROUNDDOWN(K13/AB13*100,0))</f>
        <v>73</v>
      </c>
      <c r="AD13" s="56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★2.0</v>
      </c>
      <c r="AE13" s="55" t="str">
        <f>IF(AA13="","",ROUNDUP(ROUND(IF(AA13&gt;=2759,9.5,IF(AA13&lt;2759,(-2.47/1000000*AA13*AA13)-(8.52/10000*AA13)+30.65)),1)*1.1,1))</f>
        <v/>
      </c>
      <c r="AF13" s="56" t="str">
        <f>IF(AE13="","",IF(K13="","",ROUNDDOWN(K13/AE13*100,0)))</f>
        <v/>
      </c>
      <c r="AG13" s="56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/>
      </c>
    </row>
    <row r="14" spans="1:33" ht="12.75">
      <c r="A14" s="112"/>
      <c r="B14" s="99"/>
      <c r="C14" s="100"/>
      <c r="D14" s="86"/>
      <c r="E14" s="58" t="s">
        <v>279</v>
      </c>
      <c r="F14" s="86"/>
      <c r="G14" s="86"/>
      <c r="H14" s="86"/>
      <c r="I14" s="41" t="str">
        <f>IF(Z14="","",(IF(AA14-Z14&gt;0,CONCATENATE(TEXT(Z14,"#,##0"),"~",TEXT(AA14,"#,##0")),TEXT(Z14,"#,##0"))))</f>
        <v>1,660</v>
      </c>
      <c r="J14" s="87"/>
      <c r="K14" s="42">
        <v>18.100000000000001</v>
      </c>
      <c r="L14" s="43">
        <f>IF(K14&gt;0,1/K14*37.7*68.6,"")</f>
        <v>142.88508287292817</v>
      </c>
      <c r="M14" s="44">
        <f>IFERROR(VALUE(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),"")</f>
        <v>13.5</v>
      </c>
      <c r="N14" s="45">
        <f>IFERROR(VALUE(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),"")</f>
        <v>17</v>
      </c>
      <c r="O14" s="46" t="str">
        <f>IF(Z14="","",IF(AE14="",TEXT(AB14,"#,##0.0"),(IF(AB14-AE14&gt;0,CONCATENATE(TEXT(AE14,"#,##0.0"),"~",TEXT(AB14,"#,##0.0")),TEXT(AB14,"#,##0.0")))))</f>
        <v>24.7</v>
      </c>
      <c r="P14" s="606"/>
      <c r="Q14" s="81"/>
      <c r="R14" s="605"/>
      <c r="S14" s="50"/>
      <c r="T14" s="49"/>
      <c r="U14" s="51">
        <f>IFERROR(IF(K14&lt;M14,"",(ROUNDDOWN(K14/M14*100,0))),"")</f>
        <v>134</v>
      </c>
      <c r="V14" s="52">
        <f>IFERROR(IF(K14&lt;N14,"",(ROUNDDOWN(K14/N14*100,0))),"")</f>
        <v>106</v>
      </c>
      <c r="W14" s="52">
        <f>IF(AC14&lt;55,"",IF(AA14="",AC14,IF(AF14-AC14&gt;0,CONCATENATE(AC14,"~",AF14),AC14)))</f>
        <v>73</v>
      </c>
      <c r="X14" s="53" t="str">
        <f>IF(AC14&lt;55,"",AD14)</f>
        <v>★2.0</v>
      </c>
      <c r="Z14" s="41">
        <v>1660</v>
      </c>
      <c r="AA14" s="57"/>
      <c r="AB14" s="55">
        <f>IF(Z14="","",ROUNDUP(ROUND(IF(Z14&gt;=2759,9.5,IF(Z14&lt;2759,(-2.47/1000000*Z14*Z14)-(8.52/10000*Z14)+30.65)),1)*1.1,1))</f>
        <v>24.700000000000003</v>
      </c>
      <c r="AC14" s="56">
        <f>IF(K14="","",ROUNDDOWN(K14/AB14*100,0))</f>
        <v>73</v>
      </c>
      <c r="AD14" s="56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★2.0</v>
      </c>
      <c r="AE14" s="55" t="str">
        <f>IF(AA14="","",ROUNDUP(ROUND(IF(AA14&gt;=2759,9.5,IF(AA14&lt;2759,(-2.47/1000000*AA14*AA14)-(8.52/10000*AA14)+30.65)),1)*1.1,1))</f>
        <v/>
      </c>
      <c r="AF14" s="56" t="str">
        <f>IF(AE14="","",IF(K14="","",ROUNDDOWN(K14/AE14*100,0)))</f>
        <v/>
      </c>
      <c r="AG14" s="56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/>
      </c>
    </row>
    <row r="15" spans="1:33" ht="12.75">
      <c r="A15" s="112"/>
      <c r="B15" s="99"/>
      <c r="C15" s="100"/>
      <c r="D15" s="86"/>
      <c r="E15" s="58" t="s">
        <v>736</v>
      </c>
      <c r="F15" s="86"/>
      <c r="G15" s="86"/>
      <c r="H15" s="86"/>
      <c r="I15" s="41" t="str">
        <f>IF(Z15="","",(IF(AA15-Z15&gt;0,CONCATENATE(TEXT(Z15,"#,##0"),"~",TEXT(AA15,"#,##0")),TEXT(Z15,"#,##0"))))</f>
        <v>1,620</v>
      </c>
      <c r="J15" s="85">
        <v>5</v>
      </c>
      <c r="K15" s="42">
        <v>18.100000000000001</v>
      </c>
      <c r="L15" s="43">
        <f>IF(K15&gt;0,1/K15*37.7*68.6,"")</f>
        <v>142.88508287292817</v>
      </c>
      <c r="M15" s="44">
        <f>IFERROR(VALUE(IF(Z15="","",ROUNDUP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*1.1,1))),"")</f>
        <v>14.6</v>
      </c>
      <c r="N15" s="45">
        <f>IFERROR(VALUE(IF(Z15="","",ROUNDUP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*1.1,1))),"")</f>
        <v>18.200000000000003</v>
      </c>
      <c r="O15" s="46" t="str">
        <f>IF(Z15="","",IF(AE15="",TEXT(AB15,"#,##0.0"),(IF(AB15-AE15&gt;0,CONCATENATE(TEXT(AE15,"#,##0.0"),"~",TEXT(AB15,"#,##0.0")),TEXT(AB15,"#,##0.0")))))</f>
        <v>25.1</v>
      </c>
      <c r="P15" s="606"/>
      <c r="Q15" s="81"/>
      <c r="R15" s="605"/>
      <c r="S15" s="59"/>
      <c r="T15" s="49"/>
      <c r="U15" s="51">
        <f>IFERROR(IF(K15&lt;M15,"",(ROUNDDOWN(K15/M15*100,0))),"")</f>
        <v>123</v>
      </c>
      <c r="V15" s="52" t="str">
        <f>IFERROR(IF(K15&lt;N15,"",(ROUNDDOWN(K15/N15*100,0))),"")</f>
        <v/>
      </c>
      <c r="W15" s="52">
        <f>IF(AC15&lt;55,"",IF(AA15="",AC15,IF(AF15-AC15&gt;0,CONCATENATE(AC15,"~",AF15),AC15)))</f>
        <v>72</v>
      </c>
      <c r="X15" s="53" t="str">
        <f>IF(AC15&lt;55,"",AD15)</f>
        <v>★2.0</v>
      </c>
      <c r="Z15" s="41">
        <v>1620</v>
      </c>
      <c r="AA15" s="57"/>
      <c r="AB15" s="55">
        <f>IF(Z15="","",ROUNDUP(ROUND(IF(Z15&gt;=2759,9.5,IF(Z15&lt;2759,(-2.47/1000000*Z15*Z15)-(8.52/10000*Z15)+30.65)),1)*1.1,1))</f>
        <v>25.1</v>
      </c>
      <c r="AC15" s="56">
        <f>IF(K15="","",ROUNDDOWN(K15/AB15*100,0))</f>
        <v>72</v>
      </c>
      <c r="AD15" s="56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★2.0</v>
      </c>
      <c r="AE15" s="55" t="str">
        <f>IF(AA15="","",ROUNDUP(ROUND(IF(AA15&gt;=2759,9.5,IF(AA15&lt;2759,(-2.47/1000000*AA15*AA15)-(8.52/10000*AA15)+30.65)),1)*1.1,1))</f>
        <v/>
      </c>
      <c r="AF15" s="56" t="str">
        <f>IF(AE15="","",IF(K15="","",ROUNDDOWN(K15/AE15*100,0)))</f>
        <v/>
      </c>
      <c r="AG15" s="56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/>
      </c>
    </row>
    <row r="16" spans="1:33" s="7" customFormat="1" ht="12.75">
      <c r="A16" s="113"/>
      <c r="B16" s="101"/>
      <c r="C16" s="102"/>
      <c r="D16" s="87"/>
      <c r="E16" s="58" t="s">
        <v>735</v>
      </c>
      <c r="F16" s="87"/>
      <c r="G16" s="87"/>
      <c r="H16" s="87"/>
      <c r="I16" s="41" t="str">
        <f>IF(Z16="","",(IF(AA16-Z16&gt;0,CONCATENATE(TEXT(Z16,"#,##0"),"~",TEXT(AA16,"#,##0")),TEXT(Z16,"#,##0"))))</f>
        <v>1,620</v>
      </c>
      <c r="J16" s="87"/>
      <c r="K16" s="42">
        <v>18.100000000000001</v>
      </c>
      <c r="L16" s="43">
        <f>IF(K16&gt;0,1/K16*37.7*68.6,"")</f>
        <v>142.88508287292817</v>
      </c>
      <c r="M16" s="44">
        <f>IFERROR(VALUE(IF(Z16="","",ROUNDUP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*1.1,1))),"")</f>
        <v>14.6</v>
      </c>
      <c r="N16" s="45">
        <f>IFERROR(VALUE(IF(Z16="","",ROUNDUP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*1.1,1))),"")</f>
        <v>18.200000000000003</v>
      </c>
      <c r="O16" s="46" t="str">
        <f>IF(Z16="","",IF(AE16="",TEXT(AB16,"#,##0.0"),(IF(AB16-AE16&gt;0,CONCATENATE(TEXT(AE16,"#,##0.0"),"~",TEXT(AB16,"#,##0.0")),TEXT(AB16,"#,##0.0")))))</f>
        <v>25.1</v>
      </c>
      <c r="P16" s="604"/>
      <c r="Q16" s="82"/>
      <c r="R16" s="603"/>
      <c r="S16" s="59"/>
      <c r="T16" s="49"/>
      <c r="U16" s="51">
        <f>IFERROR(IF(K16&lt;M16,"",(ROUNDDOWN(K16/M16*100,0))),"")</f>
        <v>123</v>
      </c>
      <c r="V16" s="52" t="str">
        <f>IFERROR(IF(K16&lt;N16,"",(ROUNDDOWN(K16/N16*100,0))),"")</f>
        <v/>
      </c>
      <c r="W16" s="52">
        <f>IF(AC16&lt;55,"",IF(AA16="",AC16,IF(AF16-AC16&gt;0,CONCATENATE(AC16,"~",AF16),AC16)))</f>
        <v>72</v>
      </c>
      <c r="X16" s="53" t="str">
        <f>IF(AC16&lt;55,"",AD16)</f>
        <v>★2.0</v>
      </c>
      <c r="Z16" s="41">
        <v>1620</v>
      </c>
      <c r="AA16" s="57"/>
      <c r="AB16" s="55">
        <f>IF(Z16="","",ROUNDUP(ROUND(IF(Z16&gt;=2759,9.5,IF(Z16&lt;2759,(-2.47/1000000*Z16*Z16)-(8.52/10000*Z16)+30.65)),1)*1.1,1))</f>
        <v>25.1</v>
      </c>
      <c r="AC16" s="56">
        <f>IF(K16="","",ROUNDDOWN(K16/AB16*100,0))</f>
        <v>72</v>
      </c>
      <c r="AD16" s="56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★2.0</v>
      </c>
      <c r="AE16" s="55" t="str">
        <f>IF(AA16="","",ROUNDUP(ROUND(IF(AA16&gt;=2759,9.5,IF(AA16&lt;2759,(-2.47/1000000*AA16*AA16)-(8.52/10000*AA16)+30.65)),1)*1.1,1))</f>
        <v/>
      </c>
      <c r="AF16" s="56" t="str">
        <f>IF(AE16="","",IF(K16="","",ROUNDDOWN(K16/AE16*100,0)))</f>
        <v/>
      </c>
      <c r="AG16" s="56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</row>
    <row r="17" spans="1:24" ht="13.5" thickBot="1">
      <c r="A17" s="63"/>
      <c r="B17" s="64"/>
      <c r="C17" s="65"/>
      <c r="D17" s="602"/>
      <c r="E17" s="601"/>
      <c r="F17" s="592"/>
      <c r="G17" s="600"/>
      <c r="H17" s="592"/>
      <c r="I17" s="592"/>
      <c r="J17" s="599"/>
      <c r="K17" s="598"/>
      <c r="L17" s="597" t="str">
        <f>IF(K17&gt;0,1/K17*37.7*68.6,"")</f>
        <v/>
      </c>
      <c r="M17" s="61"/>
      <c r="N17" s="596"/>
      <c r="O17" s="595"/>
      <c r="P17" s="592"/>
      <c r="Q17" s="594"/>
      <c r="R17" s="592"/>
      <c r="S17" s="593"/>
      <c r="T17" s="592"/>
      <c r="U17" s="591" t="str">
        <f>IF(K17&lt;&gt;0, IF(K17&gt;=M17,ROUNDDOWN(K17/M17*100,0),""),"")</f>
        <v/>
      </c>
      <c r="V17" s="591" t="str">
        <f>IF(K17&lt;&gt;0, IF(K17&gt;=N17,ROUNDDOWN(K17/N17*100,0),""),"")</f>
        <v/>
      </c>
      <c r="W17" s="591" t="str">
        <f>IF(K17&lt;&gt;0, IF((K17/O17)&gt;=0.55,ROUNDDOWN(K17/O17*100,0),""),"")</f>
        <v/>
      </c>
      <c r="X17" s="591" t="str">
        <f>IF(W17="","",IF(W17&gt;=100,"★5.0",IF(W17&gt;=95,"★4.5",IF(W17&gt;=90,"★4.0",IF(W17&gt;=85,"★3.5",IF(W17&gt;=80,"★3.0",IF(W17&gt;=75,"★2.5",IF(W17&gt;=70,"★2.0",IF(W17&gt;=65,"★1.5",IF(W17&gt;=60,"★1.0",IF(W17&gt;=55,"★0.5")))))))))))</f>
        <v/>
      </c>
    </row>
    <row r="18" spans="1:24">
      <c r="E18" s="5"/>
      <c r="J18" s="77"/>
    </row>
    <row r="19" spans="1:24">
      <c r="B19" s="2" t="s">
        <v>66</v>
      </c>
      <c r="E19" s="5"/>
    </row>
    <row r="20" spans="1:24">
      <c r="B20" s="2" t="s">
        <v>67</v>
      </c>
      <c r="E20" s="5"/>
    </row>
    <row r="21" spans="1:24" ht="12.75">
      <c r="B21" s="2" t="s">
        <v>68</v>
      </c>
      <c r="E21" s="5"/>
      <c r="K21" s="78"/>
      <c r="N21" s="78"/>
      <c r="O21" s="78"/>
    </row>
    <row r="22" spans="1:24" ht="12.75">
      <c r="B22" s="2" t="s">
        <v>69</v>
      </c>
      <c r="E22" s="5"/>
      <c r="K22" s="78"/>
      <c r="N22" s="78"/>
      <c r="O22" s="78"/>
    </row>
    <row r="23" spans="1:24" ht="12.75">
      <c r="B23" s="2" t="s">
        <v>70</v>
      </c>
      <c r="E23" s="5"/>
      <c r="K23" s="79"/>
      <c r="N23" s="79"/>
      <c r="O23" s="79"/>
    </row>
    <row r="24" spans="1:24">
      <c r="B24" s="2" t="s">
        <v>71</v>
      </c>
      <c r="E24" s="5"/>
    </row>
    <row r="25" spans="1:24">
      <c r="B25" s="2" t="s">
        <v>72</v>
      </c>
      <c r="E25" s="5"/>
    </row>
    <row r="26" spans="1:24">
      <c r="B26" s="2" t="s">
        <v>73</v>
      </c>
      <c r="E26" s="5"/>
    </row>
    <row r="27" spans="1:24">
      <c r="B27" s="2" t="s">
        <v>74</v>
      </c>
      <c r="E27" s="5"/>
    </row>
    <row r="28" spans="1:24">
      <c r="C28" s="2" t="s">
        <v>75</v>
      </c>
      <c r="E28" s="5"/>
    </row>
  </sheetData>
  <mergeCells count="54">
    <mergeCell ref="H9:H12"/>
    <mergeCell ref="J9:J12"/>
    <mergeCell ref="P9:P12"/>
    <mergeCell ref="Q9:Q12"/>
    <mergeCell ref="R9:R12"/>
    <mergeCell ref="H13:H16"/>
    <mergeCell ref="J13:J14"/>
    <mergeCell ref="P13:P16"/>
    <mergeCell ref="Q13:Q16"/>
    <mergeCell ref="R13:R16"/>
    <mergeCell ref="J15:J16"/>
    <mergeCell ref="A9:A12"/>
    <mergeCell ref="B9:C16"/>
    <mergeCell ref="D9:D12"/>
    <mergeCell ref="F9:F16"/>
    <mergeCell ref="G9:G12"/>
    <mergeCell ref="A13:A16"/>
    <mergeCell ref="D13:D16"/>
    <mergeCell ref="G13:G16"/>
    <mergeCell ref="AC4:AC8"/>
    <mergeCell ref="AD4:AD8"/>
    <mergeCell ref="AE4:AE8"/>
    <mergeCell ref="AF4:AF8"/>
    <mergeCell ref="K4:N4"/>
    <mergeCell ref="D6:D8"/>
    <mergeCell ref="E6:E8"/>
    <mergeCell ref="F6:F8"/>
    <mergeCell ref="G6:G8"/>
    <mergeCell ref="K5:K8"/>
    <mergeCell ref="L5:L8"/>
    <mergeCell ref="M5:M8"/>
    <mergeCell ref="N5:N8"/>
    <mergeCell ref="O5:O8"/>
    <mergeCell ref="Q5:S5"/>
    <mergeCell ref="Q4:S4"/>
    <mergeCell ref="U4:U8"/>
    <mergeCell ref="V4:V8"/>
    <mergeCell ref="W4:X4"/>
    <mergeCell ref="Z4:Z8"/>
    <mergeCell ref="AG4:AG8"/>
    <mergeCell ref="W5:W8"/>
    <mergeCell ref="X5:X8"/>
    <mergeCell ref="AA4:AA8"/>
    <mergeCell ref="AB4:AB8"/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054A-1D86-4C4D-9868-97C524C0291E}">
  <sheetPr>
    <tabColor indexed="13"/>
    <pageSetUpPr fitToPage="1"/>
  </sheetPr>
  <dimension ref="A1:X59"/>
  <sheetViews>
    <sheetView view="pageBreakPreview" zoomScale="70" zoomScaleNormal="100" zoomScaleSheetLayoutView="70" workbookViewId="0">
      <selection activeCell="F36" sqref="F36"/>
    </sheetView>
  </sheetViews>
  <sheetFormatPr defaultRowHeight="11.25"/>
  <cols>
    <col min="1" max="1" width="15.875" style="2" customWidth="1"/>
    <col min="2" max="2" width="3.875" style="2" bestFit="1" customWidth="1"/>
    <col min="3" max="3" width="33.5" style="2" customWidth="1"/>
    <col min="4" max="4" width="13.875" style="2" bestFit="1" customWidth="1"/>
    <col min="5" max="5" width="16.25" style="443" customWidth="1"/>
    <col min="6" max="6" width="10.125" style="2" customWidth="1"/>
    <col min="7" max="7" width="7.75" style="2" customWidth="1"/>
    <col min="8" max="8" width="12.125" style="2" customWidth="1"/>
    <col min="9" max="9" width="10.5" style="2" customWidth="1"/>
    <col min="10" max="10" width="7" style="2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12.625" style="2" customWidth="1"/>
    <col min="16" max="16" width="14.375" style="2" customWidth="1"/>
    <col min="17" max="17" width="13.5" style="2" customWidth="1"/>
    <col min="18" max="18" width="6" style="2" customWidth="1"/>
    <col min="19" max="19" width="17.25" style="2" customWidth="1"/>
    <col min="20" max="20" width="11" style="2" customWidth="1"/>
    <col min="21" max="22" width="8.25" style="2" bestFit="1" customWidth="1"/>
    <col min="23" max="16384" width="9" style="2"/>
  </cols>
  <sheetData>
    <row r="1" spans="1:24" ht="21.75" customHeight="1">
      <c r="A1" s="1"/>
      <c r="B1" s="1"/>
      <c r="R1" s="4"/>
    </row>
    <row r="2" spans="1:24" ht="15">
      <c r="E2" s="2"/>
      <c r="F2" s="6"/>
      <c r="J2" s="7" t="s">
        <v>724</v>
      </c>
      <c r="K2" s="7"/>
      <c r="L2" s="7"/>
      <c r="M2" s="7"/>
      <c r="N2" s="7"/>
      <c r="O2" s="7"/>
      <c r="P2" s="7"/>
      <c r="Q2" s="7"/>
      <c r="R2" s="568"/>
      <c r="S2" s="568"/>
      <c r="T2" s="568"/>
      <c r="U2" s="568"/>
      <c r="V2" s="568"/>
    </row>
    <row r="3" spans="1:24" ht="23.25" customHeight="1">
      <c r="A3" s="9" t="s">
        <v>723</v>
      </c>
      <c r="B3" s="10"/>
      <c r="E3" s="2"/>
      <c r="J3" s="7"/>
      <c r="R3" s="11"/>
      <c r="S3" s="369" t="s">
        <v>722</v>
      </c>
      <c r="T3" s="369"/>
      <c r="U3" s="369"/>
      <c r="V3" s="369"/>
      <c r="W3" s="369"/>
      <c r="X3" s="369"/>
    </row>
    <row r="4" spans="1:24" ht="14.25" customHeight="1" thickBot="1">
      <c r="A4" s="106" t="s">
        <v>721</v>
      </c>
      <c r="B4" s="148" t="s">
        <v>148</v>
      </c>
      <c r="C4" s="149"/>
      <c r="D4" s="138"/>
      <c r="E4" s="139"/>
      <c r="F4" s="148" t="s">
        <v>147</v>
      </c>
      <c r="G4" s="157"/>
      <c r="H4" s="110" t="s">
        <v>720</v>
      </c>
      <c r="I4" s="110" t="s">
        <v>719</v>
      </c>
      <c r="J4" s="159" t="s">
        <v>718</v>
      </c>
      <c r="K4" s="567" t="s">
        <v>717</v>
      </c>
      <c r="L4" s="566"/>
      <c r="M4" s="566"/>
      <c r="N4" s="566"/>
      <c r="O4" s="565"/>
      <c r="P4" s="20"/>
      <c r="Q4" s="140"/>
      <c r="R4" s="141"/>
      <c r="S4" s="142"/>
      <c r="T4" s="24"/>
      <c r="U4" s="564" t="s">
        <v>716</v>
      </c>
      <c r="V4" s="80" t="s">
        <v>715</v>
      </c>
      <c r="W4" s="361" t="s">
        <v>714</v>
      </c>
      <c r="X4" s="360"/>
    </row>
    <row r="5" spans="1:24" ht="17.45" customHeight="1">
      <c r="A5" s="107"/>
      <c r="B5" s="150"/>
      <c r="C5" s="151"/>
      <c r="D5" s="154"/>
      <c r="E5" s="562"/>
      <c r="F5" s="152"/>
      <c r="G5" s="158"/>
      <c r="H5" s="107"/>
      <c r="I5" s="107"/>
      <c r="J5" s="150"/>
      <c r="K5" s="118" t="s">
        <v>713</v>
      </c>
      <c r="L5" s="121" t="s">
        <v>712</v>
      </c>
      <c r="M5" s="124" t="s">
        <v>711</v>
      </c>
      <c r="N5" s="561" t="s">
        <v>710</v>
      </c>
      <c r="O5" s="561" t="s">
        <v>709</v>
      </c>
      <c r="P5" s="28" t="s">
        <v>708</v>
      </c>
      <c r="Q5" s="129" t="s">
        <v>707</v>
      </c>
      <c r="R5" s="130"/>
      <c r="S5" s="131"/>
      <c r="T5" s="29" t="s">
        <v>706</v>
      </c>
      <c r="U5" s="559"/>
      <c r="V5" s="107"/>
      <c r="W5" s="80" t="s">
        <v>705</v>
      </c>
      <c r="X5" s="80" t="s">
        <v>704</v>
      </c>
    </row>
    <row r="6" spans="1:24" ht="17.45" customHeight="1">
      <c r="A6" s="107"/>
      <c r="B6" s="150"/>
      <c r="C6" s="151"/>
      <c r="D6" s="106" t="s">
        <v>133</v>
      </c>
      <c r="E6" s="109" t="s">
        <v>703</v>
      </c>
      <c r="F6" s="106" t="s">
        <v>133</v>
      </c>
      <c r="G6" s="110" t="s">
        <v>702</v>
      </c>
      <c r="H6" s="107"/>
      <c r="I6" s="107"/>
      <c r="J6" s="150"/>
      <c r="K6" s="119"/>
      <c r="L6" s="122"/>
      <c r="M6" s="119"/>
      <c r="N6" s="560"/>
      <c r="O6" s="560"/>
      <c r="P6" s="31" t="s">
        <v>644</v>
      </c>
      <c r="Q6" s="31" t="s">
        <v>643</v>
      </c>
      <c r="R6" s="31"/>
      <c r="S6" s="31"/>
      <c r="T6" s="32" t="s">
        <v>642</v>
      </c>
      <c r="U6" s="559"/>
      <c r="V6" s="107"/>
      <c r="W6" s="81"/>
      <c r="X6" s="81"/>
    </row>
    <row r="7" spans="1:24" ht="17.45" customHeight="1">
      <c r="A7" s="107"/>
      <c r="B7" s="150"/>
      <c r="C7" s="151"/>
      <c r="D7" s="107"/>
      <c r="E7" s="107"/>
      <c r="F7" s="107"/>
      <c r="G7" s="107"/>
      <c r="H7" s="107"/>
      <c r="I7" s="107"/>
      <c r="J7" s="150"/>
      <c r="K7" s="119"/>
      <c r="L7" s="122"/>
      <c r="M7" s="119"/>
      <c r="N7" s="560"/>
      <c r="O7" s="560"/>
      <c r="P7" s="31" t="s">
        <v>701</v>
      </c>
      <c r="Q7" s="31" t="s">
        <v>640</v>
      </c>
      <c r="R7" s="31" t="s">
        <v>639</v>
      </c>
      <c r="S7" s="31" t="s">
        <v>129</v>
      </c>
      <c r="T7" s="32" t="s">
        <v>638</v>
      </c>
      <c r="U7" s="559"/>
      <c r="V7" s="107"/>
      <c r="W7" s="81"/>
      <c r="X7" s="81"/>
    </row>
    <row r="8" spans="1:24" ht="17.45" customHeight="1">
      <c r="A8" s="108"/>
      <c r="B8" s="152"/>
      <c r="C8" s="153"/>
      <c r="D8" s="108"/>
      <c r="E8" s="108"/>
      <c r="F8" s="108"/>
      <c r="G8" s="108"/>
      <c r="H8" s="108"/>
      <c r="I8" s="108"/>
      <c r="J8" s="152"/>
      <c r="K8" s="120"/>
      <c r="L8" s="123"/>
      <c r="M8" s="120"/>
      <c r="N8" s="158"/>
      <c r="O8" s="158"/>
      <c r="P8" s="37" t="s">
        <v>700</v>
      </c>
      <c r="Q8" s="37" t="s">
        <v>636</v>
      </c>
      <c r="R8" s="37" t="s">
        <v>635</v>
      </c>
      <c r="S8" s="38"/>
      <c r="T8" s="39" t="s">
        <v>634</v>
      </c>
      <c r="U8" s="558"/>
      <c r="V8" s="108"/>
      <c r="W8" s="82"/>
      <c r="X8" s="82"/>
    </row>
    <row r="9" spans="1:24" ht="44.1" customHeight="1">
      <c r="A9" s="580" t="s">
        <v>699</v>
      </c>
      <c r="B9" s="579"/>
      <c r="C9" s="463" t="s">
        <v>698</v>
      </c>
      <c r="D9" s="30" t="s">
        <v>697</v>
      </c>
      <c r="E9" s="577" t="s">
        <v>692</v>
      </c>
      <c r="F9" s="75" t="s">
        <v>671</v>
      </c>
      <c r="G9" s="68">
        <v>1.9970000000000001</v>
      </c>
      <c r="H9" s="576" t="s">
        <v>670</v>
      </c>
      <c r="I9" s="54" t="s">
        <v>696</v>
      </c>
      <c r="J9" s="69">
        <v>5</v>
      </c>
      <c r="K9" s="72">
        <v>15.1</v>
      </c>
      <c r="L9" s="321">
        <f>IF(K9&gt;0,1/K9*37.7*68.6,"")</f>
        <v>171.27284768211922</v>
      </c>
      <c r="M9" s="72">
        <v>12.2</v>
      </c>
      <c r="N9" s="73">
        <v>15.8</v>
      </c>
      <c r="O9" s="73" t="s">
        <v>695</v>
      </c>
      <c r="P9" s="49" t="s">
        <v>451</v>
      </c>
      <c r="Q9" s="75" t="s">
        <v>668</v>
      </c>
      <c r="R9" s="49" t="s">
        <v>667</v>
      </c>
      <c r="S9" s="50"/>
      <c r="T9" s="539"/>
      <c r="U9" s="538">
        <f>IF(K9&lt;&gt;0, IF(K9&gt;=M9,ROUNDDOWN(K9/M9*100,0),""),"")</f>
        <v>123</v>
      </c>
      <c r="V9" s="537" t="str">
        <f>IF(K9&lt;&gt;0, IF(K9&gt;=N9,ROUNDDOWN(K9/N9*100,0),""),"")</f>
        <v/>
      </c>
      <c r="W9" s="537">
        <v>65</v>
      </c>
      <c r="X9" s="575" t="s">
        <v>675</v>
      </c>
    </row>
    <row r="10" spans="1:24" ht="39.6" customHeight="1">
      <c r="A10" s="549"/>
      <c r="B10" s="64"/>
      <c r="C10" s="463" t="s">
        <v>694</v>
      </c>
      <c r="D10" s="30" t="s">
        <v>693</v>
      </c>
      <c r="E10" s="577" t="s">
        <v>692</v>
      </c>
      <c r="F10" s="75" t="s">
        <v>671</v>
      </c>
      <c r="G10" s="68">
        <v>1.9970000000000001</v>
      </c>
      <c r="H10" s="576" t="s">
        <v>670</v>
      </c>
      <c r="I10" s="54" t="s">
        <v>691</v>
      </c>
      <c r="J10" s="69">
        <v>5</v>
      </c>
      <c r="K10" s="552">
        <v>14.8</v>
      </c>
      <c r="L10" s="321">
        <f>IF(K10&gt;0,1/K10*37.7*68.6,"")</f>
        <v>174.74459459459456</v>
      </c>
      <c r="M10" s="552">
        <v>11.2</v>
      </c>
      <c r="N10" s="551">
        <v>14.8</v>
      </c>
      <c r="O10" s="73" t="s">
        <v>690</v>
      </c>
      <c r="P10" s="49" t="s">
        <v>451</v>
      </c>
      <c r="Q10" s="75" t="s">
        <v>668</v>
      </c>
      <c r="R10" s="49" t="s">
        <v>667</v>
      </c>
      <c r="S10" s="50"/>
      <c r="T10" s="318"/>
      <c r="U10" s="317">
        <f>IF(K10&lt;&gt;0, IF(K10&gt;=M10,ROUNDDOWN(K10/M10*100,0),""),"")</f>
        <v>132</v>
      </c>
      <c r="V10" s="316">
        <f>IF(K10&lt;&gt;0, IF(K10&gt;=N10,ROUNDDOWN(K10/N10*100,0),""),"")</f>
        <v>100</v>
      </c>
      <c r="W10" s="537" t="s">
        <v>689</v>
      </c>
      <c r="X10" s="575" t="s">
        <v>675</v>
      </c>
    </row>
    <row r="11" spans="1:24" ht="42.6" customHeight="1">
      <c r="A11" s="549"/>
      <c r="B11" s="64"/>
      <c r="C11" s="578" t="s">
        <v>688</v>
      </c>
      <c r="D11" s="49" t="s">
        <v>687</v>
      </c>
      <c r="E11" s="577" t="s">
        <v>682</v>
      </c>
      <c r="F11" s="75" t="s">
        <v>671</v>
      </c>
      <c r="G11" s="68">
        <v>1.9970000000000001</v>
      </c>
      <c r="H11" s="576" t="s">
        <v>670</v>
      </c>
      <c r="I11" s="54" t="s">
        <v>686</v>
      </c>
      <c r="J11" s="69">
        <v>5</v>
      </c>
      <c r="K11" s="72">
        <v>14.5</v>
      </c>
      <c r="L11" s="321">
        <f>IF(K11&gt;0,1/K11*37.7*68.6,"")</f>
        <v>178.35999999999999</v>
      </c>
      <c r="M11" s="72">
        <v>11.2</v>
      </c>
      <c r="N11" s="73">
        <v>14.8</v>
      </c>
      <c r="O11" s="73" t="s">
        <v>685</v>
      </c>
      <c r="P11" s="49" t="s">
        <v>451</v>
      </c>
      <c r="Q11" s="75" t="s">
        <v>668</v>
      </c>
      <c r="R11" s="49" t="s">
        <v>667</v>
      </c>
      <c r="S11" s="50"/>
      <c r="T11" s="318"/>
      <c r="U11" s="317">
        <f>IF(K11&lt;&gt;0, IF(K11&gt;=M11,ROUNDDOWN(K11/M11*100,0),""),"")</f>
        <v>129</v>
      </c>
      <c r="V11" s="316" t="str">
        <f>IF(K11&lt;&gt;0, IF(K11&gt;=N11,ROUNDDOWN(K11/N11*100,0),""),"")</f>
        <v/>
      </c>
      <c r="W11" s="537">
        <v>67</v>
      </c>
      <c r="X11" s="575" t="s">
        <v>675</v>
      </c>
    </row>
    <row r="12" spans="1:24" ht="44.1" customHeight="1">
      <c r="A12" s="549"/>
      <c r="B12" s="64"/>
      <c r="C12" s="578" t="s">
        <v>684</v>
      </c>
      <c r="D12" s="49" t="s">
        <v>683</v>
      </c>
      <c r="E12" s="577" t="s">
        <v>682</v>
      </c>
      <c r="F12" s="75" t="s">
        <v>671</v>
      </c>
      <c r="G12" s="68">
        <v>1.9970000000000001</v>
      </c>
      <c r="H12" s="576" t="s">
        <v>670</v>
      </c>
      <c r="I12" s="54" t="s">
        <v>681</v>
      </c>
      <c r="J12" s="69">
        <v>5</v>
      </c>
      <c r="K12" s="72">
        <v>14.3</v>
      </c>
      <c r="L12" s="321">
        <f>IF(K12&gt;0,1/K12*37.7*68.6,"")</f>
        <v>180.85454545454544</v>
      </c>
      <c r="M12" s="72">
        <v>10.3</v>
      </c>
      <c r="N12" s="73">
        <v>13.9</v>
      </c>
      <c r="O12" s="73" t="s">
        <v>680</v>
      </c>
      <c r="P12" s="49" t="s">
        <v>451</v>
      </c>
      <c r="Q12" s="75" t="s">
        <v>668</v>
      </c>
      <c r="R12" s="49" t="s">
        <v>667</v>
      </c>
      <c r="S12" s="50"/>
      <c r="T12" s="318"/>
      <c r="U12" s="317">
        <f>IF(K12&lt;&gt;0, IF(K12&gt;=M12,ROUNDDOWN(K12/M12*100,0),""),"")</f>
        <v>138</v>
      </c>
      <c r="V12" s="316">
        <f>IF(K12&lt;&gt;0, IF(K12&gt;=N12,ROUNDDOWN(K12/N12*100,0),""),"")</f>
        <v>102</v>
      </c>
      <c r="W12" s="537" t="s">
        <v>679</v>
      </c>
      <c r="X12" s="575" t="s">
        <v>675</v>
      </c>
    </row>
    <row r="13" spans="1:24" ht="43.5" customHeight="1">
      <c r="A13" s="63"/>
      <c r="B13" s="64"/>
      <c r="C13" s="578" t="s">
        <v>674</v>
      </c>
      <c r="D13" s="49" t="s">
        <v>673</v>
      </c>
      <c r="E13" s="577" t="s">
        <v>678</v>
      </c>
      <c r="F13" s="75" t="s">
        <v>671</v>
      </c>
      <c r="G13" s="68">
        <v>1.9970000000000001</v>
      </c>
      <c r="H13" s="576" t="s">
        <v>670</v>
      </c>
      <c r="I13" s="54" t="s">
        <v>669</v>
      </c>
      <c r="J13" s="69">
        <v>5</v>
      </c>
      <c r="K13" s="72">
        <v>14.3</v>
      </c>
      <c r="L13" s="321">
        <f>IF(K13&gt;0,1/K13*37.7*68.6,"")</f>
        <v>180.85454545454544</v>
      </c>
      <c r="M13" s="72">
        <v>11.2</v>
      </c>
      <c r="N13" s="73">
        <v>14.8</v>
      </c>
      <c r="O13" s="73" t="s">
        <v>677</v>
      </c>
      <c r="P13" s="49" t="s">
        <v>451</v>
      </c>
      <c r="Q13" s="75" t="s">
        <v>668</v>
      </c>
      <c r="R13" s="49" t="s">
        <v>667</v>
      </c>
      <c r="S13" s="50"/>
      <c r="T13" s="318"/>
      <c r="U13" s="317">
        <f>IF(K13&lt;&gt;0, IF(K13&gt;=M13,ROUNDDOWN(K13/M13*100,0),""),"")</f>
        <v>127</v>
      </c>
      <c r="V13" s="316" t="str">
        <f>IF(K13&lt;&gt;0, IF(K13&gt;=N13,ROUNDDOWN(K13/N13*100,0),""),"")</f>
        <v/>
      </c>
      <c r="W13" s="537" t="s">
        <v>676</v>
      </c>
      <c r="X13" s="575" t="s">
        <v>675</v>
      </c>
    </row>
    <row r="14" spans="1:24" ht="43.5" customHeight="1">
      <c r="A14" s="63"/>
      <c r="B14" s="64"/>
      <c r="C14" s="578" t="s">
        <v>674</v>
      </c>
      <c r="D14" s="49" t="s">
        <v>673</v>
      </c>
      <c r="E14" s="577" t="s">
        <v>672</v>
      </c>
      <c r="F14" s="75" t="s">
        <v>671</v>
      </c>
      <c r="G14" s="68">
        <v>1.9970000000000001</v>
      </c>
      <c r="H14" s="576" t="s">
        <v>670</v>
      </c>
      <c r="I14" s="54" t="s">
        <v>669</v>
      </c>
      <c r="J14" s="69">
        <v>5</v>
      </c>
      <c r="K14" s="72">
        <v>14.3</v>
      </c>
      <c r="L14" s="321">
        <f>IF(K14&gt;0,1/K14*37.7*68.6,"")</f>
        <v>180.85454545454544</v>
      </c>
      <c r="M14" s="72">
        <v>11.2</v>
      </c>
      <c r="N14" s="73">
        <v>14.8</v>
      </c>
      <c r="O14" s="73">
        <v>22.1</v>
      </c>
      <c r="P14" s="49" t="s">
        <v>451</v>
      </c>
      <c r="Q14" s="75" t="s">
        <v>668</v>
      </c>
      <c r="R14" s="49" t="s">
        <v>667</v>
      </c>
      <c r="S14" s="50"/>
      <c r="T14" s="318"/>
      <c r="U14" s="317">
        <f>IF(K14&lt;&gt;0, IF(K14&gt;=M14,ROUNDDOWN(K14/M14*100,0),""),"")</f>
        <v>127</v>
      </c>
      <c r="V14" s="316" t="str">
        <f>IF(K14&lt;&gt;0, IF(K14&gt;=N14,ROUNDDOWN(K14/N14*100,0),""),"")</f>
        <v/>
      </c>
      <c r="W14" s="537">
        <v>64</v>
      </c>
      <c r="X14" s="575" t="s">
        <v>666</v>
      </c>
    </row>
    <row r="15" spans="1:24" ht="18.600000000000001" customHeight="1">
      <c r="C15" s="574" t="s">
        <v>665</v>
      </c>
      <c r="E15" s="2"/>
    </row>
    <row r="46" ht="33.6" customHeight="1"/>
    <row r="59" spans="5:5">
      <c r="E59" s="444"/>
    </row>
  </sheetData>
  <sheetProtection selectLockedCells="1"/>
  <autoFilter ref="A8:Y8" xr:uid="{373C07EA-E90B-43E7-A651-083AA9FAA0EF}">
    <filterColumn colId="1" showButton="0"/>
  </autoFilter>
  <mergeCells count="27">
    <mergeCell ref="Q5:S5"/>
    <mergeCell ref="W5:W8"/>
    <mergeCell ref="X5:X8"/>
    <mergeCell ref="D6:D8"/>
    <mergeCell ref="E6:E8"/>
    <mergeCell ref="F6:F8"/>
    <mergeCell ref="G6:G8"/>
    <mergeCell ref="K4:O4"/>
    <mergeCell ref="Q4:S4"/>
    <mergeCell ref="U4:U8"/>
    <mergeCell ref="V4:V8"/>
    <mergeCell ref="W4:X4"/>
    <mergeCell ref="K5:K8"/>
    <mergeCell ref="L5:L8"/>
    <mergeCell ref="M5:M8"/>
    <mergeCell ref="N5:N8"/>
    <mergeCell ref="O5:O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rstPageNumber="0" fitToHeight="0" orientation="landscape" r:id="rId1"/>
  <headerFooter alignWithMargins="0">
    <oddHeader>&amp;R様式1-2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13DA-2F44-4C88-94DE-C8E0BF1C82A0}">
  <sheetPr>
    <tabColor rgb="FFFFFF00"/>
  </sheetPr>
  <dimension ref="A1:AG26"/>
  <sheetViews>
    <sheetView view="pageBreakPreview" zoomScale="110" zoomScaleNormal="100" zoomScaleSheetLayoutView="110" workbookViewId="0">
      <selection activeCell="N9" sqref="N9"/>
    </sheetView>
  </sheetViews>
  <sheetFormatPr defaultColWidth="9"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3" customWidth="1"/>
    <col min="6" max="6" width="13.125" style="2" bestFit="1" customWidth="1"/>
    <col min="7" max="7" width="5.875" style="2" bestFit="1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8.25" style="2" customWidth="1"/>
    <col min="24" max="24" width="8.25" style="2" bestFit="1" customWidth="1"/>
    <col min="25" max="259" width="9" style="2"/>
    <col min="260" max="260" width="15.875" style="2" customWidth="1"/>
    <col min="261" max="261" width="3.875" style="2" bestFit="1" customWidth="1"/>
    <col min="262" max="262" width="38.25" style="2" customWidth="1"/>
    <col min="263" max="263" width="13.875" style="2" bestFit="1" customWidth="1"/>
    <col min="264" max="264" width="13.875" style="2" customWidth="1"/>
    <col min="265" max="265" width="13.125" style="2" bestFit="1" customWidth="1"/>
    <col min="266" max="266" width="5.875" style="2" bestFit="1" customWidth="1"/>
    <col min="267" max="267" width="12.125" style="2" bestFit="1" customWidth="1"/>
    <col min="268" max="268" width="10.5" style="2" bestFit="1" customWidth="1"/>
    <col min="269" max="269" width="7" style="2" bestFit="1" customWidth="1"/>
    <col min="270" max="270" width="5.875" style="2" bestFit="1" customWidth="1"/>
    <col min="271" max="271" width="8.75" style="2" bestFit="1" customWidth="1"/>
    <col min="272" max="273" width="8.5" style="2" bestFit="1" customWidth="1"/>
    <col min="274" max="274" width="14.375" style="2" bestFit="1" customWidth="1"/>
    <col min="275" max="275" width="10" style="2" bestFit="1" customWidth="1"/>
    <col min="276" max="276" width="6" style="2" customWidth="1"/>
    <col min="277" max="277" width="25.25" style="2" bestFit="1" customWidth="1"/>
    <col min="278" max="278" width="11" style="2" bestFit="1" customWidth="1"/>
    <col min="279" max="280" width="8.25" style="2" bestFit="1" customWidth="1"/>
    <col min="281" max="515" width="9" style="2"/>
    <col min="516" max="516" width="15.875" style="2" customWidth="1"/>
    <col min="517" max="517" width="3.875" style="2" bestFit="1" customWidth="1"/>
    <col min="518" max="518" width="38.25" style="2" customWidth="1"/>
    <col min="519" max="519" width="13.875" style="2" bestFit="1" customWidth="1"/>
    <col min="520" max="520" width="13.875" style="2" customWidth="1"/>
    <col min="521" max="521" width="13.125" style="2" bestFit="1" customWidth="1"/>
    <col min="522" max="522" width="5.875" style="2" bestFit="1" customWidth="1"/>
    <col min="523" max="523" width="12.125" style="2" bestFit="1" customWidth="1"/>
    <col min="524" max="524" width="10.5" style="2" bestFit="1" customWidth="1"/>
    <col min="525" max="525" width="7" style="2" bestFit="1" customWidth="1"/>
    <col min="526" max="526" width="5.875" style="2" bestFit="1" customWidth="1"/>
    <col min="527" max="527" width="8.75" style="2" bestFit="1" customWidth="1"/>
    <col min="528" max="529" width="8.5" style="2" bestFit="1" customWidth="1"/>
    <col min="530" max="530" width="14.375" style="2" bestFit="1" customWidth="1"/>
    <col min="531" max="531" width="10" style="2" bestFit="1" customWidth="1"/>
    <col min="532" max="532" width="6" style="2" customWidth="1"/>
    <col min="533" max="533" width="25.25" style="2" bestFit="1" customWidth="1"/>
    <col min="534" max="534" width="11" style="2" bestFit="1" customWidth="1"/>
    <col min="535" max="536" width="8.25" style="2" bestFit="1" customWidth="1"/>
    <col min="537" max="771" width="9" style="2"/>
    <col min="772" max="772" width="15.875" style="2" customWidth="1"/>
    <col min="773" max="773" width="3.875" style="2" bestFit="1" customWidth="1"/>
    <col min="774" max="774" width="38.25" style="2" customWidth="1"/>
    <col min="775" max="775" width="13.875" style="2" bestFit="1" customWidth="1"/>
    <col min="776" max="776" width="13.875" style="2" customWidth="1"/>
    <col min="777" max="777" width="13.125" style="2" bestFit="1" customWidth="1"/>
    <col min="778" max="778" width="5.875" style="2" bestFit="1" customWidth="1"/>
    <col min="779" max="779" width="12.125" style="2" bestFit="1" customWidth="1"/>
    <col min="780" max="780" width="10.5" style="2" bestFit="1" customWidth="1"/>
    <col min="781" max="781" width="7" style="2" bestFit="1" customWidth="1"/>
    <col min="782" max="782" width="5.875" style="2" bestFit="1" customWidth="1"/>
    <col min="783" max="783" width="8.75" style="2" bestFit="1" customWidth="1"/>
    <col min="784" max="785" width="8.5" style="2" bestFit="1" customWidth="1"/>
    <col min="786" max="786" width="14.375" style="2" bestFit="1" customWidth="1"/>
    <col min="787" max="787" width="10" style="2" bestFit="1" customWidth="1"/>
    <col min="788" max="788" width="6" style="2" customWidth="1"/>
    <col min="789" max="789" width="25.25" style="2" bestFit="1" customWidth="1"/>
    <col min="790" max="790" width="11" style="2" bestFit="1" customWidth="1"/>
    <col min="791" max="792" width="8.25" style="2" bestFit="1" customWidth="1"/>
    <col min="793" max="1027" width="9" style="2"/>
    <col min="1028" max="1028" width="15.875" style="2" customWidth="1"/>
    <col min="1029" max="1029" width="3.875" style="2" bestFit="1" customWidth="1"/>
    <col min="1030" max="1030" width="38.25" style="2" customWidth="1"/>
    <col min="1031" max="1031" width="13.875" style="2" bestFit="1" customWidth="1"/>
    <col min="1032" max="1032" width="13.875" style="2" customWidth="1"/>
    <col min="1033" max="1033" width="13.125" style="2" bestFit="1" customWidth="1"/>
    <col min="1034" max="1034" width="5.875" style="2" bestFit="1" customWidth="1"/>
    <col min="1035" max="1035" width="12.125" style="2" bestFit="1" customWidth="1"/>
    <col min="1036" max="1036" width="10.5" style="2" bestFit="1" customWidth="1"/>
    <col min="1037" max="1037" width="7" style="2" bestFit="1" customWidth="1"/>
    <col min="1038" max="1038" width="5.875" style="2" bestFit="1" customWidth="1"/>
    <col min="1039" max="1039" width="8.75" style="2" bestFit="1" customWidth="1"/>
    <col min="1040" max="1041" width="8.5" style="2" bestFit="1" customWidth="1"/>
    <col min="1042" max="1042" width="14.375" style="2" bestFit="1" customWidth="1"/>
    <col min="1043" max="1043" width="10" style="2" bestFit="1" customWidth="1"/>
    <col min="1044" max="1044" width="6" style="2" customWidth="1"/>
    <col min="1045" max="1045" width="25.25" style="2" bestFit="1" customWidth="1"/>
    <col min="1046" max="1046" width="11" style="2" bestFit="1" customWidth="1"/>
    <col min="1047" max="1048" width="8.25" style="2" bestFit="1" customWidth="1"/>
    <col min="1049" max="1283" width="9" style="2"/>
    <col min="1284" max="1284" width="15.875" style="2" customWidth="1"/>
    <col min="1285" max="1285" width="3.875" style="2" bestFit="1" customWidth="1"/>
    <col min="1286" max="1286" width="38.25" style="2" customWidth="1"/>
    <col min="1287" max="1287" width="13.875" style="2" bestFit="1" customWidth="1"/>
    <col min="1288" max="1288" width="13.875" style="2" customWidth="1"/>
    <col min="1289" max="1289" width="13.125" style="2" bestFit="1" customWidth="1"/>
    <col min="1290" max="1290" width="5.875" style="2" bestFit="1" customWidth="1"/>
    <col min="1291" max="1291" width="12.125" style="2" bestFit="1" customWidth="1"/>
    <col min="1292" max="1292" width="10.5" style="2" bestFit="1" customWidth="1"/>
    <col min="1293" max="1293" width="7" style="2" bestFit="1" customWidth="1"/>
    <col min="1294" max="1294" width="5.875" style="2" bestFit="1" customWidth="1"/>
    <col min="1295" max="1295" width="8.75" style="2" bestFit="1" customWidth="1"/>
    <col min="1296" max="1297" width="8.5" style="2" bestFit="1" customWidth="1"/>
    <col min="1298" max="1298" width="14.375" style="2" bestFit="1" customWidth="1"/>
    <col min="1299" max="1299" width="10" style="2" bestFit="1" customWidth="1"/>
    <col min="1300" max="1300" width="6" style="2" customWidth="1"/>
    <col min="1301" max="1301" width="25.25" style="2" bestFit="1" customWidth="1"/>
    <col min="1302" max="1302" width="11" style="2" bestFit="1" customWidth="1"/>
    <col min="1303" max="1304" width="8.25" style="2" bestFit="1" customWidth="1"/>
    <col min="1305" max="1539" width="9" style="2"/>
    <col min="1540" max="1540" width="15.875" style="2" customWidth="1"/>
    <col min="1541" max="1541" width="3.875" style="2" bestFit="1" customWidth="1"/>
    <col min="1542" max="1542" width="38.25" style="2" customWidth="1"/>
    <col min="1543" max="1543" width="13.875" style="2" bestFit="1" customWidth="1"/>
    <col min="1544" max="1544" width="13.875" style="2" customWidth="1"/>
    <col min="1545" max="1545" width="13.125" style="2" bestFit="1" customWidth="1"/>
    <col min="1546" max="1546" width="5.875" style="2" bestFit="1" customWidth="1"/>
    <col min="1547" max="1547" width="12.125" style="2" bestFit="1" customWidth="1"/>
    <col min="1548" max="1548" width="10.5" style="2" bestFit="1" customWidth="1"/>
    <col min="1549" max="1549" width="7" style="2" bestFit="1" customWidth="1"/>
    <col min="1550" max="1550" width="5.875" style="2" bestFit="1" customWidth="1"/>
    <col min="1551" max="1551" width="8.75" style="2" bestFit="1" customWidth="1"/>
    <col min="1552" max="1553" width="8.5" style="2" bestFit="1" customWidth="1"/>
    <col min="1554" max="1554" width="14.375" style="2" bestFit="1" customWidth="1"/>
    <col min="1555" max="1555" width="10" style="2" bestFit="1" customWidth="1"/>
    <col min="1556" max="1556" width="6" style="2" customWidth="1"/>
    <col min="1557" max="1557" width="25.25" style="2" bestFit="1" customWidth="1"/>
    <col min="1558" max="1558" width="11" style="2" bestFit="1" customWidth="1"/>
    <col min="1559" max="1560" width="8.25" style="2" bestFit="1" customWidth="1"/>
    <col min="1561" max="1795" width="9" style="2"/>
    <col min="1796" max="1796" width="15.875" style="2" customWidth="1"/>
    <col min="1797" max="1797" width="3.875" style="2" bestFit="1" customWidth="1"/>
    <col min="1798" max="1798" width="38.25" style="2" customWidth="1"/>
    <col min="1799" max="1799" width="13.875" style="2" bestFit="1" customWidth="1"/>
    <col min="1800" max="1800" width="13.875" style="2" customWidth="1"/>
    <col min="1801" max="1801" width="13.125" style="2" bestFit="1" customWidth="1"/>
    <col min="1802" max="1802" width="5.875" style="2" bestFit="1" customWidth="1"/>
    <col min="1803" max="1803" width="12.125" style="2" bestFit="1" customWidth="1"/>
    <col min="1804" max="1804" width="10.5" style="2" bestFit="1" customWidth="1"/>
    <col min="1805" max="1805" width="7" style="2" bestFit="1" customWidth="1"/>
    <col min="1806" max="1806" width="5.875" style="2" bestFit="1" customWidth="1"/>
    <col min="1807" max="1807" width="8.75" style="2" bestFit="1" customWidth="1"/>
    <col min="1808" max="1809" width="8.5" style="2" bestFit="1" customWidth="1"/>
    <col min="1810" max="1810" width="14.375" style="2" bestFit="1" customWidth="1"/>
    <col min="1811" max="1811" width="10" style="2" bestFit="1" customWidth="1"/>
    <col min="1812" max="1812" width="6" style="2" customWidth="1"/>
    <col min="1813" max="1813" width="25.25" style="2" bestFit="1" customWidth="1"/>
    <col min="1814" max="1814" width="11" style="2" bestFit="1" customWidth="1"/>
    <col min="1815" max="1816" width="8.25" style="2" bestFit="1" customWidth="1"/>
    <col min="1817" max="2051" width="9" style="2"/>
    <col min="2052" max="2052" width="15.875" style="2" customWidth="1"/>
    <col min="2053" max="2053" width="3.875" style="2" bestFit="1" customWidth="1"/>
    <col min="2054" max="2054" width="38.25" style="2" customWidth="1"/>
    <col min="2055" max="2055" width="13.875" style="2" bestFit="1" customWidth="1"/>
    <col min="2056" max="2056" width="13.875" style="2" customWidth="1"/>
    <col min="2057" max="2057" width="13.125" style="2" bestFit="1" customWidth="1"/>
    <col min="2058" max="2058" width="5.875" style="2" bestFit="1" customWidth="1"/>
    <col min="2059" max="2059" width="12.125" style="2" bestFit="1" customWidth="1"/>
    <col min="2060" max="2060" width="10.5" style="2" bestFit="1" customWidth="1"/>
    <col min="2061" max="2061" width="7" style="2" bestFit="1" customWidth="1"/>
    <col min="2062" max="2062" width="5.875" style="2" bestFit="1" customWidth="1"/>
    <col min="2063" max="2063" width="8.75" style="2" bestFit="1" customWidth="1"/>
    <col min="2064" max="2065" width="8.5" style="2" bestFit="1" customWidth="1"/>
    <col min="2066" max="2066" width="14.375" style="2" bestFit="1" customWidth="1"/>
    <col min="2067" max="2067" width="10" style="2" bestFit="1" customWidth="1"/>
    <col min="2068" max="2068" width="6" style="2" customWidth="1"/>
    <col min="2069" max="2069" width="25.25" style="2" bestFit="1" customWidth="1"/>
    <col min="2070" max="2070" width="11" style="2" bestFit="1" customWidth="1"/>
    <col min="2071" max="2072" width="8.25" style="2" bestFit="1" customWidth="1"/>
    <col min="2073" max="2307" width="9" style="2"/>
    <col min="2308" max="2308" width="15.875" style="2" customWidth="1"/>
    <col min="2309" max="2309" width="3.875" style="2" bestFit="1" customWidth="1"/>
    <col min="2310" max="2310" width="38.25" style="2" customWidth="1"/>
    <col min="2311" max="2311" width="13.875" style="2" bestFit="1" customWidth="1"/>
    <col min="2312" max="2312" width="13.875" style="2" customWidth="1"/>
    <col min="2313" max="2313" width="13.125" style="2" bestFit="1" customWidth="1"/>
    <col min="2314" max="2314" width="5.875" style="2" bestFit="1" customWidth="1"/>
    <col min="2315" max="2315" width="12.125" style="2" bestFit="1" customWidth="1"/>
    <col min="2316" max="2316" width="10.5" style="2" bestFit="1" customWidth="1"/>
    <col min="2317" max="2317" width="7" style="2" bestFit="1" customWidth="1"/>
    <col min="2318" max="2318" width="5.875" style="2" bestFit="1" customWidth="1"/>
    <col min="2319" max="2319" width="8.75" style="2" bestFit="1" customWidth="1"/>
    <col min="2320" max="2321" width="8.5" style="2" bestFit="1" customWidth="1"/>
    <col min="2322" max="2322" width="14.375" style="2" bestFit="1" customWidth="1"/>
    <col min="2323" max="2323" width="10" style="2" bestFit="1" customWidth="1"/>
    <col min="2324" max="2324" width="6" style="2" customWidth="1"/>
    <col min="2325" max="2325" width="25.25" style="2" bestFit="1" customWidth="1"/>
    <col min="2326" max="2326" width="11" style="2" bestFit="1" customWidth="1"/>
    <col min="2327" max="2328" width="8.25" style="2" bestFit="1" customWidth="1"/>
    <col min="2329" max="2563" width="9" style="2"/>
    <col min="2564" max="2564" width="15.875" style="2" customWidth="1"/>
    <col min="2565" max="2565" width="3.875" style="2" bestFit="1" customWidth="1"/>
    <col min="2566" max="2566" width="38.25" style="2" customWidth="1"/>
    <col min="2567" max="2567" width="13.875" style="2" bestFit="1" customWidth="1"/>
    <col min="2568" max="2568" width="13.875" style="2" customWidth="1"/>
    <col min="2569" max="2569" width="13.125" style="2" bestFit="1" customWidth="1"/>
    <col min="2570" max="2570" width="5.875" style="2" bestFit="1" customWidth="1"/>
    <col min="2571" max="2571" width="12.125" style="2" bestFit="1" customWidth="1"/>
    <col min="2572" max="2572" width="10.5" style="2" bestFit="1" customWidth="1"/>
    <col min="2573" max="2573" width="7" style="2" bestFit="1" customWidth="1"/>
    <col min="2574" max="2574" width="5.875" style="2" bestFit="1" customWidth="1"/>
    <col min="2575" max="2575" width="8.75" style="2" bestFit="1" customWidth="1"/>
    <col min="2576" max="2577" width="8.5" style="2" bestFit="1" customWidth="1"/>
    <col min="2578" max="2578" width="14.375" style="2" bestFit="1" customWidth="1"/>
    <col min="2579" max="2579" width="10" style="2" bestFit="1" customWidth="1"/>
    <col min="2580" max="2580" width="6" style="2" customWidth="1"/>
    <col min="2581" max="2581" width="25.25" style="2" bestFit="1" customWidth="1"/>
    <col min="2582" max="2582" width="11" style="2" bestFit="1" customWidth="1"/>
    <col min="2583" max="2584" width="8.25" style="2" bestFit="1" customWidth="1"/>
    <col min="2585" max="2819" width="9" style="2"/>
    <col min="2820" max="2820" width="15.875" style="2" customWidth="1"/>
    <col min="2821" max="2821" width="3.875" style="2" bestFit="1" customWidth="1"/>
    <col min="2822" max="2822" width="38.25" style="2" customWidth="1"/>
    <col min="2823" max="2823" width="13.875" style="2" bestFit="1" customWidth="1"/>
    <col min="2824" max="2824" width="13.875" style="2" customWidth="1"/>
    <col min="2825" max="2825" width="13.125" style="2" bestFit="1" customWidth="1"/>
    <col min="2826" max="2826" width="5.875" style="2" bestFit="1" customWidth="1"/>
    <col min="2827" max="2827" width="12.125" style="2" bestFit="1" customWidth="1"/>
    <col min="2828" max="2828" width="10.5" style="2" bestFit="1" customWidth="1"/>
    <col min="2829" max="2829" width="7" style="2" bestFit="1" customWidth="1"/>
    <col min="2830" max="2830" width="5.875" style="2" bestFit="1" customWidth="1"/>
    <col min="2831" max="2831" width="8.75" style="2" bestFit="1" customWidth="1"/>
    <col min="2832" max="2833" width="8.5" style="2" bestFit="1" customWidth="1"/>
    <col min="2834" max="2834" width="14.375" style="2" bestFit="1" customWidth="1"/>
    <col min="2835" max="2835" width="10" style="2" bestFit="1" customWidth="1"/>
    <col min="2836" max="2836" width="6" style="2" customWidth="1"/>
    <col min="2837" max="2837" width="25.25" style="2" bestFit="1" customWidth="1"/>
    <col min="2838" max="2838" width="11" style="2" bestFit="1" customWidth="1"/>
    <col min="2839" max="2840" width="8.25" style="2" bestFit="1" customWidth="1"/>
    <col min="2841" max="3075" width="9" style="2"/>
    <col min="3076" max="3076" width="15.875" style="2" customWidth="1"/>
    <col min="3077" max="3077" width="3.875" style="2" bestFit="1" customWidth="1"/>
    <col min="3078" max="3078" width="38.25" style="2" customWidth="1"/>
    <col min="3079" max="3079" width="13.875" style="2" bestFit="1" customWidth="1"/>
    <col min="3080" max="3080" width="13.875" style="2" customWidth="1"/>
    <col min="3081" max="3081" width="13.125" style="2" bestFit="1" customWidth="1"/>
    <col min="3082" max="3082" width="5.875" style="2" bestFit="1" customWidth="1"/>
    <col min="3083" max="3083" width="12.125" style="2" bestFit="1" customWidth="1"/>
    <col min="3084" max="3084" width="10.5" style="2" bestFit="1" customWidth="1"/>
    <col min="3085" max="3085" width="7" style="2" bestFit="1" customWidth="1"/>
    <col min="3086" max="3086" width="5.875" style="2" bestFit="1" customWidth="1"/>
    <col min="3087" max="3087" width="8.75" style="2" bestFit="1" customWidth="1"/>
    <col min="3088" max="3089" width="8.5" style="2" bestFit="1" customWidth="1"/>
    <col min="3090" max="3090" width="14.375" style="2" bestFit="1" customWidth="1"/>
    <col min="3091" max="3091" width="10" style="2" bestFit="1" customWidth="1"/>
    <col min="3092" max="3092" width="6" style="2" customWidth="1"/>
    <col min="3093" max="3093" width="25.25" style="2" bestFit="1" customWidth="1"/>
    <col min="3094" max="3094" width="11" style="2" bestFit="1" customWidth="1"/>
    <col min="3095" max="3096" width="8.25" style="2" bestFit="1" customWidth="1"/>
    <col min="3097" max="3331" width="9" style="2"/>
    <col min="3332" max="3332" width="15.875" style="2" customWidth="1"/>
    <col min="3333" max="3333" width="3.875" style="2" bestFit="1" customWidth="1"/>
    <col min="3334" max="3334" width="38.25" style="2" customWidth="1"/>
    <col min="3335" max="3335" width="13.875" style="2" bestFit="1" customWidth="1"/>
    <col min="3336" max="3336" width="13.875" style="2" customWidth="1"/>
    <col min="3337" max="3337" width="13.125" style="2" bestFit="1" customWidth="1"/>
    <col min="3338" max="3338" width="5.875" style="2" bestFit="1" customWidth="1"/>
    <col min="3339" max="3339" width="12.125" style="2" bestFit="1" customWidth="1"/>
    <col min="3340" max="3340" width="10.5" style="2" bestFit="1" customWidth="1"/>
    <col min="3341" max="3341" width="7" style="2" bestFit="1" customWidth="1"/>
    <col min="3342" max="3342" width="5.875" style="2" bestFit="1" customWidth="1"/>
    <col min="3343" max="3343" width="8.75" style="2" bestFit="1" customWidth="1"/>
    <col min="3344" max="3345" width="8.5" style="2" bestFit="1" customWidth="1"/>
    <col min="3346" max="3346" width="14.375" style="2" bestFit="1" customWidth="1"/>
    <col min="3347" max="3347" width="10" style="2" bestFit="1" customWidth="1"/>
    <col min="3348" max="3348" width="6" style="2" customWidth="1"/>
    <col min="3349" max="3349" width="25.25" style="2" bestFit="1" customWidth="1"/>
    <col min="3350" max="3350" width="11" style="2" bestFit="1" customWidth="1"/>
    <col min="3351" max="3352" width="8.25" style="2" bestFit="1" customWidth="1"/>
    <col min="3353" max="3587" width="9" style="2"/>
    <col min="3588" max="3588" width="15.875" style="2" customWidth="1"/>
    <col min="3589" max="3589" width="3.875" style="2" bestFit="1" customWidth="1"/>
    <col min="3590" max="3590" width="38.25" style="2" customWidth="1"/>
    <col min="3591" max="3591" width="13.875" style="2" bestFit="1" customWidth="1"/>
    <col min="3592" max="3592" width="13.875" style="2" customWidth="1"/>
    <col min="3593" max="3593" width="13.125" style="2" bestFit="1" customWidth="1"/>
    <col min="3594" max="3594" width="5.875" style="2" bestFit="1" customWidth="1"/>
    <col min="3595" max="3595" width="12.125" style="2" bestFit="1" customWidth="1"/>
    <col min="3596" max="3596" width="10.5" style="2" bestFit="1" customWidth="1"/>
    <col min="3597" max="3597" width="7" style="2" bestFit="1" customWidth="1"/>
    <col min="3598" max="3598" width="5.875" style="2" bestFit="1" customWidth="1"/>
    <col min="3599" max="3599" width="8.75" style="2" bestFit="1" customWidth="1"/>
    <col min="3600" max="3601" width="8.5" style="2" bestFit="1" customWidth="1"/>
    <col min="3602" max="3602" width="14.375" style="2" bestFit="1" customWidth="1"/>
    <col min="3603" max="3603" width="10" style="2" bestFit="1" customWidth="1"/>
    <col min="3604" max="3604" width="6" style="2" customWidth="1"/>
    <col min="3605" max="3605" width="25.25" style="2" bestFit="1" customWidth="1"/>
    <col min="3606" max="3606" width="11" style="2" bestFit="1" customWidth="1"/>
    <col min="3607" max="3608" width="8.25" style="2" bestFit="1" customWidth="1"/>
    <col min="3609" max="3843" width="9" style="2"/>
    <col min="3844" max="3844" width="15.875" style="2" customWidth="1"/>
    <col min="3845" max="3845" width="3.875" style="2" bestFit="1" customWidth="1"/>
    <col min="3846" max="3846" width="38.25" style="2" customWidth="1"/>
    <col min="3847" max="3847" width="13.875" style="2" bestFit="1" customWidth="1"/>
    <col min="3848" max="3848" width="13.875" style="2" customWidth="1"/>
    <col min="3849" max="3849" width="13.125" style="2" bestFit="1" customWidth="1"/>
    <col min="3850" max="3850" width="5.875" style="2" bestFit="1" customWidth="1"/>
    <col min="3851" max="3851" width="12.125" style="2" bestFit="1" customWidth="1"/>
    <col min="3852" max="3852" width="10.5" style="2" bestFit="1" customWidth="1"/>
    <col min="3853" max="3853" width="7" style="2" bestFit="1" customWidth="1"/>
    <col min="3854" max="3854" width="5.875" style="2" bestFit="1" customWidth="1"/>
    <col min="3855" max="3855" width="8.75" style="2" bestFit="1" customWidth="1"/>
    <col min="3856" max="3857" width="8.5" style="2" bestFit="1" customWidth="1"/>
    <col min="3858" max="3858" width="14.375" style="2" bestFit="1" customWidth="1"/>
    <col min="3859" max="3859" width="10" style="2" bestFit="1" customWidth="1"/>
    <col min="3860" max="3860" width="6" style="2" customWidth="1"/>
    <col min="3861" max="3861" width="25.25" style="2" bestFit="1" customWidth="1"/>
    <col min="3862" max="3862" width="11" style="2" bestFit="1" customWidth="1"/>
    <col min="3863" max="3864" width="8.25" style="2" bestFit="1" customWidth="1"/>
    <col min="3865" max="4099" width="9" style="2"/>
    <col min="4100" max="4100" width="15.875" style="2" customWidth="1"/>
    <col min="4101" max="4101" width="3.875" style="2" bestFit="1" customWidth="1"/>
    <col min="4102" max="4102" width="38.25" style="2" customWidth="1"/>
    <col min="4103" max="4103" width="13.875" style="2" bestFit="1" customWidth="1"/>
    <col min="4104" max="4104" width="13.875" style="2" customWidth="1"/>
    <col min="4105" max="4105" width="13.125" style="2" bestFit="1" customWidth="1"/>
    <col min="4106" max="4106" width="5.875" style="2" bestFit="1" customWidth="1"/>
    <col min="4107" max="4107" width="12.125" style="2" bestFit="1" customWidth="1"/>
    <col min="4108" max="4108" width="10.5" style="2" bestFit="1" customWidth="1"/>
    <col min="4109" max="4109" width="7" style="2" bestFit="1" customWidth="1"/>
    <col min="4110" max="4110" width="5.875" style="2" bestFit="1" customWidth="1"/>
    <col min="4111" max="4111" width="8.75" style="2" bestFit="1" customWidth="1"/>
    <col min="4112" max="4113" width="8.5" style="2" bestFit="1" customWidth="1"/>
    <col min="4114" max="4114" width="14.375" style="2" bestFit="1" customWidth="1"/>
    <col min="4115" max="4115" width="10" style="2" bestFit="1" customWidth="1"/>
    <col min="4116" max="4116" width="6" style="2" customWidth="1"/>
    <col min="4117" max="4117" width="25.25" style="2" bestFit="1" customWidth="1"/>
    <col min="4118" max="4118" width="11" style="2" bestFit="1" customWidth="1"/>
    <col min="4119" max="4120" width="8.25" style="2" bestFit="1" customWidth="1"/>
    <col min="4121" max="4355" width="9" style="2"/>
    <col min="4356" max="4356" width="15.875" style="2" customWidth="1"/>
    <col min="4357" max="4357" width="3.875" style="2" bestFit="1" customWidth="1"/>
    <col min="4358" max="4358" width="38.25" style="2" customWidth="1"/>
    <col min="4359" max="4359" width="13.875" style="2" bestFit="1" customWidth="1"/>
    <col min="4360" max="4360" width="13.875" style="2" customWidth="1"/>
    <col min="4361" max="4361" width="13.125" style="2" bestFit="1" customWidth="1"/>
    <col min="4362" max="4362" width="5.875" style="2" bestFit="1" customWidth="1"/>
    <col min="4363" max="4363" width="12.125" style="2" bestFit="1" customWidth="1"/>
    <col min="4364" max="4364" width="10.5" style="2" bestFit="1" customWidth="1"/>
    <col min="4365" max="4365" width="7" style="2" bestFit="1" customWidth="1"/>
    <col min="4366" max="4366" width="5.875" style="2" bestFit="1" customWidth="1"/>
    <col min="4367" max="4367" width="8.75" style="2" bestFit="1" customWidth="1"/>
    <col min="4368" max="4369" width="8.5" style="2" bestFit="1" customWidth="1"/>
    <col min="4370" max="4370" width="14.375" style="2" bestFit="1" customWidth="1"/>
    <col min="4371" max="4371" width="10" style="2" bestFit="1" customWidth="1"/>
    <col min="4372" max="4372" width="6" style="2" customWidth="1"/>
    <col min="4373" max="4373" width="25.25" style="2" bestFit="1" customWidth="1"/>
    <col min="4374" max="4374" width="11" style="2" bestFit="1" customWidth="1"/>
    <col min="4375" max="4376" width="8.25" style="2" bestFit="1" customWidth="1"/>
    <col min="4377" max="4611" width="9" style="2"/>
    <col min="4612" max="4612" width="15.875" style="2" customWidth="1"/>
    <col min="4613" max="4613" width="3.875" style="2" bestFit="1" customWidth="1"/>
    <col min="4614" max="4614" width="38.25" style="2" customWidth="1"/>
    <col min="4615" max="4615" width="13.875" style="2" bestFit="1" customWidth="1"/>
    <col min="4616" max="4616" width="13.875" style="2" customWidth="1"/>
    <col min="4617" max="4617" width="13.125" style="2" bestFit="1" customWidth="1"/>
    <col min="4618" max="4618" width="5.875" style="2" bestFit="1" customWidth="1"/>
    <col min="4619" max="4619" width="12.125" style="2" bestFit="1" customWidth="1"/>
    <col min="4620" max="4620" width="10.5" style="2" bestFit="1" customWidth="1"/>
    <col min="4621" max="4621" width="7" style="2" bestFit="1" customWidth="1"/>
    <col min="4622" max="4622" width="5.875" style="2" bestFit="1" customWidth="1"/>
    <col min="4623" max="4623" width="8.75" style="2" bestFit="1" customWidth="1"/>
    <col min="4624" max="4625" width="8.5" style="2" bestFit="1" customWidth="1"/>
    <col min="4626" max="4626" width="14.375" style="2" bestFit="1" customWidth="1"/>
    <col min="4627" max="4627" width="10" style="2" bestFit="1" customWidth="1"/>
    <col min="4628" max="4628" width="6" style="2" customWidth="1"/>
    <col min="4629" max="4629" width="25.25" style="2" bestFit="1" customWidth="1"/>
    <col min="4630" max="4630" width="11" style="2" bestFit="1" customWidth="1"/>
    <col min="4631" max="4632" width="8.25" style="2" bestFit="1" customWidth="1"/>
    <col min="4633" max="4867" width="9" style="2"/>
    <col min="4868" max="4868" width="15.875" style="2" customWidth="1"/>
    <col min="4869" max="4869" width="3.875" style="2" bestFit="1" customWidth="1"/>
    <col min="4870" max="4870" width="38.25" style="2" customWidth="1"/>
    <col min="4871" max="4871" width="13.875" style="2" bestFit="1" customWidth="1"/>
    <col min="4872" max="4872" width="13.875" style="2" customWidth="1"/>
    <col min="4873" max="4873" width="13.125" style="2" bestFit="1" customWidth="1"/>
    <col min="4874" max="4874" width="5.875" style="2" bestFit="1" customWidth="1"/>
    <col min="4875" max="4875" width="12.125" style="2" bestFit="1" customWidth="1"/>
    <col min="4876" max="4876" width="10.5" style="2" bestFit="1" customWidth="1"/>
    <col min="4877" max="4877" width="7" style="2" bestFit="1" customWidth="1"/>
    <col min="4878" max="4878" width="5.875" style="2" bestFit="1" customWidth="1"/>
    <col min="4879" max="4879" width="8.75" style="2" bestFit="1" customWidth="1"/>
    <col min="4880" max="4881" width="8.5" style="2" bestFit="1" customWidth="1"/>
    <col min="4882" max="4882" width="14.375" style="2" bestFit="1" customWidth="1"/>
    <col min="4883" max="4883" width="10" style="2" bestFit="1" customWidth="1"/>
    <col min="4884" max="4884" width="6" style="2" customWidth="1"/>
    <col min="4885" max="4885" width="25.25" style="2" bestFit="1" customWidth="1"/>
    <col min="4886" max="4886" width="11" style="2" bestFit="1" customWidth="1"/>
    <col min="4887" max="4888" width="8.25" style="2" bestFit="1" customWidth="1"/>
    <col min="4889" max="5123" width="9" style="2"/>
    <col min="5124" max="5124" width="15.875" style="2" customWidth="1"/>
    <col min="5125" max="5125" width="3.875" style="2" bestFit="1" customWidth="1"/>
    <col min="5126" max="5126" width="38.25" style="2" customWidth="1"/>
    <col min="5127" max="5127" width="13.875" style="2" bestFit="1" customWidth="1"/>
    <col min="5128" max="5128" width="13.875" style="2" customWidth="1"/>
    <col min="5129" max="5129" width="13.125" style="2" bestFit="1" customWidth="1"/>
    <col min="5130" max="5130" width="5.875" style="2" bestFit="1" customWidth="1"/>
    <col min="5131" max="5131" width="12.125" style="2" bestFit="1" customWidth="1"/>
    <col min="5132" max="5132" width="10.5" style="2" bestFit="1" customWidth="1"/>
    <col min="5133" max="5133" width="7" style="2" bestFit="1" customWidth="1"/>
    <col min="5134" max="5134" width="5.875" style="2" bestFit="1" customWidth="1"/>
    <col min="5135" max="5135" width="8.75" style="2" bestFit="1" customWidth="1"/>
    <col min="5136" max="5137" width="8.5" style="2" bestFit="1" customWidth="1"/>
    <col min="5138" max="5138" width="14.375" style="2" bestFit="1" customWidth="1"/>
    <col min="5139" max="5139" width="10" style="2" bestFit="1" customWidth="1"/>
    <col min="5140" max="5140" width="6" style="2" customWidth="1"/>
    <col min="5141" max="5141" width="25.25" style="2" bestFit="1" customWidth="1"/>
    <col min="5142" max="5142" width="11" style="2" bestFit="1" customWidth="1"/>
    <col min="5143" max="5144" width="8.25" style="2" bestFit="1" customWidth="1"/>
    <col min="5145" max="5379" width="9" style="2"/>
    <col min="5380" max="5380" width="15.875" style="2" customWidth="1"/>
    <col min="5381" max="5381" width="3.875" style="2" bestFit="1" customWidth="1"/>
    <col min="5382" max="5382" width="38.25" style="2" customWidth="1"/>
    <col min="5383" max="5383" width="13.875" style="2" bestFit="1" customWidth="1"/>
    <col min="5384" max="5384" width="13.875" style="2" customWidth="1"/>
    <col min="5385" max="5385" width="13.125" style="2" bestFit="1" customWidth="1"/>
    <col min="5386" max="5386" width="5.875" style="2" bestFit="1" customWidth="1"/>
    <col min="5387" max="5387" width="12.125" style="2" bestFit="1" customWidth="1"/>
    <col min="5388" max="5388" width="10.5" style="2" bestFit="1" customWidth="1"/>
    <col min="5389" max="5389" width="7" style="2" bestFit="1" customWidth="1"/>
    <col min="5390" max="5390" width="5.875" style="2" bestFit="1" customWidth="1"/>
    <col min="5391" max="5391" width="8.75" style="2" bestFit="1" customWidth="1"/>
    <col min="5392" max="5393" width="8.5" style="2" bestFit="1" customWidth="1"/>
    <col min="5394" max="5394" width="14.375" style="2" bestFit="1" customWidth="1"/>
    <col min="5395" max="5395" width="10" style="2" bestFit="1" customWidth="1"/>
    <col min="5396" max="5396" width="6" style="2" customWidth="1"/>
    <col min="5397" max="5397" width="25.25" style="2" bestFit="1" customWidth="1"/>
    <col min="5398" max="5398" width="11" style="2" bestFit="1" customWidth="1"/>
    <col min="5399" max="5400" width="8.25" style="2" bestFit="1" customWidth="1"/>
    <col min="5401" max="5635" width="9" style="2"/>
    <col min="5636" max="5636" width="15.875" style="2" customWidth="1"/>
    <col min="5637" max="5637" width="3.875" style="2" bestFit="1" customWidth="1"/>
    <col min="5638" max="5638" width="38.25" style="2" customWidth="1"/>
    <col min="5639" max="5639" width="13.875" style="2" bestFit="1" customWidth="1"/>
    <col min="5640" max="5640" width="13.875" style="2" customWidth="1"/>
    <col min="5641" max="5641" width="13.125" style="2" bestFit="1" customWidth="1"/>
    <col min="5642" max="5642" width="5.875" style="2" bestFit="1" customWidth="1"/>
    <col min="5643" max="5643" width="12.125" style="2" bestFit="1" customWidth="1"/>
    <col min="5644" max="5644" width="10.5" style="2" bestFit="1" customWidth="1"/>
    <col min="5645" max="5645" width="7" style="2" bestFit="1" customWidth="1"/>
    <col min="5646" max="5646" width="5.875" style="2" bestFit="1" customWidth="1"/>
    <col min="5647" max="5647" width="8.75" style="2" bestFit="1" customWidth="1"/>
    <col min="5648" max="5649" width="8.5" style="2" bestFit="1" customWidth="1"/>
    <col min="5650" max="5650" width="14.375" style="2" bestFit="1" customWidth="1"/>
    <col min="5651" max="5651" width="10" style="2" bestFit="1" customWidth="1"/>
    <col min="5652" max="5652" width="6" style="2" customWidth="1"/>
    <col min="5653" max="5653" width="25.25" style="2" bestFit="1" customWidth="1"/>
    <col min="5654" max="5654" width="11" style="2" bestFit="1" customWidth="1"/>
    <col min="5655" max="5656" width="8.25" style="2" bestFit="1" customWidth="1"/>
    <col min="5657" max="5891" width="9" style="2"/>
    <col min="5892" max="5892" width="15.875" style="2" customWidth="1"/>
    <col min="5893" max="5893" width="3.875" style="2" bestFit="1" customWidth="1"/>
    <col min="5894" max="5894" width="38.25" style="2" customWidth="1"/>
    <col min="5895" max="5895" width="13.875" style="2" bestFit="1" customWidth="1"/>
    <col min="5896" max="5896" width="13.875" style="2" customWidth="1"/>
    <col min="5897" max="5897" width="13.125" style="2" bestFit="1" customWidth="1"/>
    <col min="5898" max="5898" width="5.875" style="2" bestFit="1" customWidth="1"/>
    <col min="5899" max="5899" width="12.125" style="2" bestFit="1" customWidth="1"/>
    <col min="5900" max="5900" width="10.5" style="2" bestFit="1" customWidth="1"/>
    <col min="5901" max="5901" width="7" style="2" bestFit="1" customWidth="1"/>
    <col min="5902" max="5902" width="5.875" style="2" bestFit="1" customWidth="1"/>
    <col min="5903" max="5903" width="8.75" style="2" bestFit="1" customWidth="1"/>
    <col min="5904" max="5905" width="8.5" style="2" bestFit="1" customWidth="1"/>
    <col min="5906" max="5906" width="14.375" style="2" bestFit="1" customWidth="1"/>
    <col min="5907" max="5907" width="10" style="2" bestFit="1" customWidth="1"/>
    <col min="5908" max="5908" width="6" style="2" customWidth="1"/>
    <col min="5909" max="5909" width="25.25" style="2" bestFit="1" customWidth="1"/>
    <col min="5910" max="5910" width="11" style="2" bestFit="1" customWidth="1"/>
    <col min="5911" max="5912" width="8.25" style="2" bestFit="1" customWidth="1"/>
    <col min="5913" max="6147" width="9" style="2"/>
    <col min="6148" max="6148" width="15.875" style="2" customWidth="1"/>
    <col min="6149" max="6149" width="3.875" style="2" bestFit="1" customWidth="1"/>
    <col min="6150" max="6150" width="38.25" style="2" customWidth="1"/>
    <col min="6151" max="6151" width="13.875" style="2" bestFit="1" customWidth="1"/>
    <col min="6152" max="6152" width="13.875" style="2" customWidth="1"/>
    <col min="6153" max="6153" width="13.125" style="2" bestFit="1" customWidth="1"/>
    <col min="6154" max="6154" width="5.875" style="2" bestFit="1" customWidth="1"/>
    <col min="6155" max="6155" width="12.125" style="2" bestFit="1" customWidth="1"/>
    <col min="6156" max="6156" width="10.5" style="2" bestFit="1" customWidth="1"/>
    <col min="6157" max="6157" width="7" style="2" bestFit="1" customWidth="1"/>
    <col min="6158" max="6158" width="5.875" style="2" bestFit="1" customWidth="1"/>
    <col min="6159" max="6159" width="8.75" style="2" bestFit="1" customWidth="1"/>
    <col min="6160" max="6161" width="8.5" style="2" bestFit="1" customWidth="1"/>
    <col min="6162" max="6162" width="14.375" style="2" bestFit="1" customWidth="1"/>
    <col min="6163" max="6163" width="10" style="2" bestFit="1" customWidth="1"/>
    <col min="6164" max="6164" width="6" style="2" customWidth="1"/>
    <col min="6165" max="6165" width="25.25" style="2" bestFit="1" customWidth="1"/>
    <col min="6166" max="6166" width="11" style="2" bestFit="1" customWidth="1"/>
    <col min="6167" max="6168" width="8.25" style="2" bestFit="1" customWidth="1"/>
    <col min="6169" max="6403" width="9" style="2"/>
    <col min="6404" max="6404" width="15.875" style="2" customWidth="1"/>
    <col min="6405" max="6405" width="3.875" style="2" bestFit="1" customWidth="1"/>
    <col min="6406" max="6406" width="38.25" style="2" customWidth="1"/>
    <col min="6407" max="6407" width="13.875" style="2" bestFit="1" customWidth="1"/>
    <col min="6408" max="6408" width="13.875" style="2" customWidth="1"/>
    <col min="6409" max="6409" width="13.125" style="2" bestFit="1" customWidth="1"/>
    <col min="6410" max="6410" width="5.875" style="2" bestFit="1" customWidth="1"/>
    <col min="6411" max="6411" width="12.125" style="2" bestFit="1" customWidth="1"/>
    <col min="6412" max="6412" width="10.5" style="2" bestFit="1" customWidth="1"/>
    <col min="6413" max="6413" width="7" style="2" bestFit="1" customWidth="1"/>
    <col min="6414" max="6414" width="5.875" style="2" bestFit="1" customWidth="1"/>
    <col min="6415" max="6415" width="8.75" style="2" bestFit="1" customWidth="1"/>
    <col min="6416" max="6417" width="8.5" style="2" bestFit="1" customWidth="1"/>
    <col min="6418" max="6418" width="14.375" style="2" bestFit="1" customWidth="1"/>
    <col min="6419" max="6419" width="10" style="2" bestFit="1" customWidth="1"/>
    <col min="6420" max="6420" width="6" style="2" customWidth="1"/>
    <col min="6421" max="6421" width="25.25" style="2" bestFit="1" customWidth="1"/>
    <col min="6422" max="6422" width="11" style="2" bestFit="1" customWidth="1"/>
    <col min="6423" max="6424" width="8.25" style="2" bestFit="1" customWidth="1"/>
    <col min="6425" max="6659" width="9" style="2"/>
    <col min="6660" max="6660" width="15.875" style="2" customWidth="1"/>
    <col min="6661" max="6661" width="3.875" style="2" bestFit="1" customWidth="1"/>
    <col min="6662" max="6662" width="38.25" style="2" customWidth="1"/>
    <col min="6663" max="6663" width="13.875" style="2" bestFit="1" customWidth="1"/>
    <col min="6664" max="6664" width="13.875" style="2" customWidth="1"/>
    <col min="6665" max="6665" width="13.125" style="2" bestFit="1" customWidth="1"/>
    <col min="6666" max="6666" width="5.875" style="2" bestFit="1" customWidth="1"/>
    <col min="6667" max="6667" width="12.125" style="2" bestFit="1" customWidth="1"/>
    <col min="6668" max="6668" width="10.5" style="2" bestFit="1" customWidth="1"/>
    <col min="6669" max="6669" width="7" style="2" bestFit="1" customWidth="1"/>
    <col min="6670" max="6670" width="5.875" style="2" bestFit="1" customWidth="1"/>
    <col min="6671" max="6671" width="8.75" style="2" bestFit="1" customWidth="1"/>
    <col min="6672" max="6673" width="8.5" style="2" bestFit="1" customWidth="1"/>
    <col min="6674" max="6674" width="14.375" style="2" bestFit="1" customWidth="1"/>
    <col min="6675" max="6675" width="10" style="2" bestFit="1" customWidth="1"/>
    <col min="6676" max="6676" width="6" style="2" customWidth="1"/>
    <col min="6677" max="6677" width="25.25" style="2" bestFit="1" customWidth="1"/>
    <col min="6678" max="6678" width="11" style="2" bestFit="1" customWidth="1"/>
    <col min="6679" max="6680" width="8.25" style="2" bestFit="1" customWidth="1"/>
    <col min="6681" max="6915" width="9" style="2"/>
    <col min="6916" max="6916" width="15.875" style="2" customWidth="1"/>
    <col min="6917" max="6917" width="3.875" style="2" bestFit="1" customWidth="1"/>
    <col min="6918" max="6918" width="38.25" style="2" customWidth="1"/>
    <col min="6919" max="6919" width="13.875" style="2" bestFit="1" customWidth="1"/>
    <col min="6920" max="6920" width="13.875" style="2" customWidth="1"/>
    <col min="6921" max="6921" width="13.125" style="2" bestFit="1" customWidth="1"/>
    <col min="6922" max="6922" width="5.875" style="2" bestFit="1" customWidth="1"/>
    <col min="6923" max="6923" width="12.125" style="2" bestFit="1" customWidth="1"/>
    <col min="6924" max="6924" width="10.5" style="2" bestFit="1" customWidth="1"/>
    <col min="6925" max="6925" width="7" style="2" bestFit="1" customWidth="1"/>
    <col min="6926" max="6926" width="5.875" style="2" bestFit="1" customWidth="1"/>
    <col min="6927" max="6927" width="8.75" style="2" bestFit="1" customWidth="1"/>
    <col min="6928" max="6929" width="8.5" style="2" bestFit="1" customWidth="1"/>
    <col min="6930" max="6930" width="14.375" style="2" bestFit="1" customWidth="1"/>
    <col min="6931" max="6931" width="10" style="2" bestFit="1" customWidth="1"/>
    <col min="6932" max="6932" width="6" style="2" customWidth="1"/>
    <col min="6933" max="6933" width="25.25" style="2" bestFit="1" customWidth="1"/>
    <col min="6934" max="6934" width="11" style="2" bestFit="1" customWidth="1"/>
    <col min="6935" max="6936" width="8.25" style="2" bestFit="1" customWidth="1"/>
    <col min="6937" max="7171" width="9" style="2"/>
    <col min="7172" max="7172" width="15.875" style="2" customWidth="1"/>
    <col min="7173" max="7173" width="3.875" style="2" bestFit="1" customWidth="1"/>
    <col min="7174" max="7174" width="38.25" style="2" customWidth="1"/>
    <col min="7175" max="7175" width="13.875" style="2" bestFit="1" customWidth="1"/>
    <col min="7176" max="7176" width="13.875" style="2" customWidth="1"/>
    <col min="7177" max="7177" width="13.125" style="2" bestFit="1" customWidth="1"/>
    <col min="7178" max="7178" width="5.875" style="2" bestFit="1" customWidth="1"/>
    <col min="7179" max="7179" width="12.125" style="2" bestFit="1" customWidth="1"/>
    <col min="7180" max="7180" width="10.5" style="2" bestFit="1" customWidth="1"/>
    <col min="7181" max="7181" width="7" style="2" bestFit="1" customWidth="1"/>
    <col min="7182" max="7182" width="5.875" style="2" bestFit="1" customWidth="1"/>
    <col min="7183" max="7183" width="8.75" style="2" bestFit="1" customWidth="1"/>
    <col min="7184" max="7185" width="8.5" style="2" bestFit="1" customWidth="1"/>
    <col min="7186" max="7186" width="14.375" style="2" bestFit="1" customWidth="1"/>
    <col min="7187" max="7187" width="10" style="2" bestFit="1" customWidth="1"/>
    <col min="7188" max="7188" width="6" style="2" customWidth="1"/>
    <col min="7189" max="7189" width="25.25" style="2" bestFit="1" customWidth="1"/>
    <col min="7190" max="7190" width="11" style="2" bestFit="1" customWidth="1"/>
    <col min="7191" max="7192" width="8.25" style="2" bestFit="1" customWidth="1"/>
    <col min="7193" max="7427" width="9" style="2"/>
    <col min="7428" max="7428" width="15.875" style="2" customWidth="1"/>
    <col min="7429" max="7429" width="3.875" style="2" bestFit="1" customWidth="1"/>
    <col min="7430" max="7430" width="38.25" style="2" customWidth="1"/>
    <col min="7431" max="7431" width="13.875" style="2" bestFit="1" customWidth="1"/>
    <col min="7432" max="7432" width="13.875" style="2" customWidth="1"/>
    <col min="7433" max="7433" width="13.125" style="2" bestFit="1" customWidth="1"/>
    <col min="7434" max="7434" width="5.875" style="2" bestFit="1" customWidth="1"/>
    <col min="7435" max="7435" width="12.125" style="2" bestFit="1" customWidth="1"/>
    <col min="7436" max="7436" width="10.5" style="2" bestFit="1" customWidth="1"/>
    <col min="7437" max="7437" width="7" style="2" bestFit="1" customWidth="1"/>
    <col min="7438" max="7438" width="5.875" style="2" bestFit="1" customWidth="1"/>
    <col min="7439" max="7439" width="8.75" style="2" bestFit="1" customWidth="1"/>
    <col min="7440" max="7441" width="8.5" style="2" bestFit="1" customWidth="1"/>
    <col min="7442" max="7442" width="14.375" style="2" bestFit="1" customWidth="1"/>
    <col min="7443" max="7443" width="10" style="2" bestFit="1" customWidth="1"/>
    <col min="7444" max="7444" width="6" style="2" customWidth="1"/>
    <col min="7445" max="7445" width="25.25" style="2" bestFit="1" customWidth="1"/>
    <col min="7446" max="7446" width="11" style="2" bestFit="1" customWidth="1"/>
    <col min="7447" max="7448" width="8.25" style="2" bestFit="1" customWidth="1"/>
    <col min="7449" max="7683" width="9" style="2"/>
    <col min="7684" max="7684" width="15.875" style="2" customWidth="1"/>
    <col min="7685" max="7685" width="3.875" style="2" bestFit="1" customWidth="1"/>
    <col min="7686" max="7686" width="38.25" style="2" customWidth="1"/>
    <col min="7687" max="7687" width="13.875" style="2" bestFit="1" customWidth="1"/>
    <col min="7688" max="7688" width="13.875" style="2" customWidth="1"/>
    <col min="7689" max="7689" width="13.125" style="2" bestFit="1" customWidth="1"/>
    <col min="7690" max="7690" width="5.875" style="2" bestFit="1" customWidth="1"/>
    <col min="7691" max="7691" width="12.125" style="2" bestFit="1" customWidth="1"/>
    <col min="7692" max="7692" width="10.5" style="2" bestFit="1" customWidth="1"/>
    <col min="7693" max="7693" width="7" style="2" bestFit="1" customWidth="1"/>
    <col min="7694" max="7694" width="5.875" style="2" bestFit="1" customWidth="1"/>
    <col min="7695" max="7695" width="8.75" style="2" bestFit="1" customWidth="1"/>
    <col min="7696" max="7697" width="8.5" style="2" bestFit="1" customWidth="1"/>
    <col min="7698" max="7698" width="14.375" style="2" bestFit="1" customWidth="1"/>
    <col min="7699" max="7699" width="10" style="2" bestFit="1" customWidth="1"/>
    <col min="7700" max="7700" width="6" style="2" customWidth="1"/>
    <col min="7701" max="7701" width="25.25" style="2" bestFit="1" customWidth="1"/>
    <col min="7702" max="7702" width="11" style="2" bestFit="1" customWidth="1"/>
    <col min="7703" max="7704" width="8.25" style="2" bestFit="1" customWidth="1"/>
    <col min="7705" max="7939" width="9" style="2"/>
    <col min="7940" max="7940" width="15.875" style="2" customWidth="1"/>
    <col min="7941" max="7941" width="3.875" style="2" bestFit="1" customWidth="1"/>
    <col min="7942" max="7942" width="38.25" style="2" customWidth="1"/>
    <col min="7943" max="7943" width="13.875" style="2" bestFit="1" customWidth="1"/>
    <col min="7944" max="7944" width="13.875" style="2" customWidth="1"/>
    <col min="7945" max="7945" width="13.125" style="2" bestFit="1" customWidth="1"/>
    <col min="7946" max="7946" width="5.875" style="2" bestFit="1" customWidth="1"/>
    <col min="7947" max="7947" width="12.125" style="2" bestFit="1" customWidth="1"/>
    <col min="7948" max="7948" width="10.5" style="2" bestFit="1" customWidth="1"/>
    <col min="7949" max="7949" width="7" style="2" bestFit="1" customWidth="1"/>
    <col min="7950" max="7950" width="5.875" style="2" bestFit="1" customWidth="1"/>
    <col min="7951" max="7951" width="8.75" style="2" bestFit="1" customWidth="1"/>
    <col min="7952" max="7953" width="8.5" style="2" bestFit="1" customWidth="1"/>
    <col min="7954" max="7954" width="14.375" style="2" bestFit="1" customWidth="1"/>
    <col min="7955" max="7955" width="10" style="2" bestFit="1" customWidth="1"/>
    <col min="7956" max="7956" width="6" style="2" customWidth="1"/>
    <col min="7957" max="7957" width="25.25" style="2" bestFit="1" customWidth="1"/>
    <col min="7958" max="7958" width="11" style="2" bestFit="1" customWidth="1"/>
    <col min="7959" max="7960" width="8.25" style="2" bestFit="1" customWidth="1"/>
    <col min="7961" max="8195" width="9" style="2"/>
    <col min="8196" max="8196" width="15.875" style="2" customWidth="1"/>
    <col min="8197" max="8197" width="3.875" style="2" bestFit="1" customWidth="1"/>
    <col min="8198" max="8198" width="38.25" style="2" customWidth="1"/>
    <col min="8199" max="8199" width="13.875" style="2" bestFit="1" customWidth="1"/>
    <col min="8200" max="8200" width="13.875" style="2" customWidth="1"/>
    <col min="8201" max="8201" width="13.125" style="2" bestFit="1" customWidth="1"/>
    <col min="8202" max="8202" width="5.875" style="2" bestFit="1" customWidth="1"/>
    <col min="8203" max="8203" width="12.125" style="2" bestFit="1" customWidth="1"/>
    <col min="8204" max="8204" width="10.5" style="2" bestFit="1" customWidth="1"/>
    <col min="8205" max="8205" width="7" style="2" bestFit="1" customWidth="1"/>
    <col min="8206" max="8206" width="5.875" style="2" bestFit="1" customWidth="1"/>
    <col min="8207" max="8207" width="8.75" style="2" bestFit="1" customWidth="1"/>
    <col min="8208" max="8209" width="8.5" style="2" bestFit="1" customWidth="1"/>
    <col min="8210" max="8210" width="14.375" style="2" bestFit="1" customWidth="1"/>
    <col min="8211" max="8211" width="10" style="2" bestFit="1" customWidth="1"/>
    <col min="8212" max="8212" width="6" style="2" customWidth="1"/>
    <col min="8213" max="8213" width="25.25" style="2" bestFit="1" customWidth="1"/>
    <col min="8214" max="8214" width="11" style="2" bestFit="1" customWidth="1"/>
    <col min="8215" max="8216" width="8.25" style="2" bestFit="1" customWidth="1"/>
    <col min="8217" max="8451" width="9" style="2"/>
    <col min="8452" max="8452" width="15.875" style="2" customWidth="1"/>
    <col min="8453" max="8453" width="3.875" style="2" bestFit="1" customWidth="1"/>
    <col min="8454" max="8454" width="38.25" style="2" customWidth="1"/>
    <col min="8455" max="8455" width="13.875" style="2" bestFit="1" customWidth="1"/>
    <col min="8456" max="8456" width="13.875" style="2" customWidth="1"/>
    <col min="8457" max="8457" width="13.125" style="2" bestFit="1" customWidth="1"/>
    <col min="8458" max="8458" width="5.875" style="2" bestFit="1" customWidth="1"/>
    <col min="8459" max="8459" width="12.125" style="2" bestFit="1" customWidth="1"/>
    <col min="8460" max="8460" width="10.5" style="2" bestFit="1" customWidth="1"/>
    <col min="8461" max="8461" width="7" style="2" bestFit="1" customWidth="1"/>
    <col min="8462" max="8462" width="5.875" style="2" bestFit="1" customWidth="1"/>
    <col min="8463" max="8463" width="8.75" style="2" bestFit="1" customWidth="1"/>
    <col min="8464" max="8465" width="8.5" style="2" bestFit="1" customWidth="1"/>
    <col min="8466" max="8466" width="14.375" style="2" bestFit="1" customWidth="1"/>
    <col min="8467" max="8467" width="10" style="2" bestFit="1" customWidth="1"/>
    <col min="8468" max="8468" width="6" style="2" customWidth="1"/>
    <col min="8469" max="8469" width="25.25" style="2" bestFit="1" customWidth="1"/>
    <col min="8470" max="8470" width="11" style="2" bestFit="1" customWidth="1"/>
    <col min="8471" max="8472" width="8.25" style="2" bestFit="1" customWidth="1"/>
    <col min="8473" max="8707" width="9" style="2"/>
    <col min="8708" max="8708" width="15.875" style="2" customWidth="1"/>
    <col min="8709" max="8709" width="3.875" style="2" bestFit="1" customWidth="1"/>
    <col min="8710" max="8710" width="38.25" style="2" customWidth="1"/>
    <col min="8711" max="8711" width="13.875" style="2" bestFit="1" customWidth="1"/>
    <col min="8712" max="8712" width="13.875" style="2" customWidth="1"/>
    <col min="8713" max="8713" width="13.125" style="2" bestFit="1" customWidth="1"/>
    <col min="8714" max="8714" width="5.875" style="2" bestFit="1" customWidth="1"/>
    <col min="8715" max="8715" width="12.125" style="2" bestFit="1" customWidth="1"/>
    <col min="8716" max="8716" width="10.5" style="2" bestFit="1" customWidth="1"/>
    <col min="8717" max="8717" width="7" style="2" bestFit="1" customWidth="1"/>
    <col min="8718" max="8718" width="5.875" style="2" bestFit="1" customWidth="1"/>
    <col min="8719" max="8719" width="8.75" style="2" bestFit="1" customWidth="1"/>
    <col min="8720" max="8721" width="8.5" style="2" bestFit="1" customWidth="1"/>
    <col min="8722" max="8722" width="14.375" style="2" bestFit="1" customWidth="1"/>
    <col min="8723" max="8723" width="10" style="2" bestFit="1" customWidth="1"/>
    <col min="8724" max="8724" width="6" style="2" customWidth="1"/>
    <col min="8725" max="8725" width="25.25" style="2" bestFit="1" customWidth="1"/>
    <col min="8726" max="8726" width="11" style="2" bestFit="1" customWidth="1"/>
    <col min="8727" max="8728" width="8.25" style="2" bestFit="1" customWidth="1"/>
    <col min="8729" max="8963" width="9" style="2"/>
    <col min="8964" max="8964" width="15.875" style="2" customWidth="1"/>
    <col min="8965" max="8965" width="3.875" style="2" bestFit="1" customWidth="1"/>
    <col min="8966" max="8966" width="38.25" style="2" customWidth="1"/>
    <col min="8967" max="8967" width="13.875" style="2" bestFit="1" customWidth="1"/>
    <col min="8968" max="8968" width="13.875" style="2" customWidth="1"/>
    <col min="8969" max="8969" width="13.125" style="2" bestFit="1" customWidth="1"/>
    <col min="8970" max="8970" width="5.875" style="2" bestFit="1" customWidth="1"/>
    <col min="8971" max="8971" width="12.125" style="2" bestFit="1" customWidth="1"/>
    <col min="8972" max="8972" width="10.5" style="2" bestFit="1" customWidth="1"/>
    <col min="8973" max="8973" width="7" style="2" bestFit="1" customWidth="1"/>
    <col min="8974" max="8974" width="5.875" style="2" bestFit="1" customWidth="1"/>
    <col min="8975" max="8975" width="8.75" style="2" bestFit="1" customWidth="1"/>
    <col min="8976" max="8977" width="8.5" style="2" bestFit="1" customWidth="1"/>
    <col min="8978" max="8978" width="14.375" style="2" bestFit="1" customWidth="1"/>
    <col min="8979" max="8979" width="10" style="2" bestFit="1" customWidth="1"/>
    <col min="8980" max="8980" width="6" style="2" customWidth="1"/>
    <col min="8981" max="8981" width="25.25" style="2" bestFit="1" customWidth="1"/>
    <col min="8982" max="8982" width="11" style="2" bestFit="1" customWidth="1"/>
    <col min="8983" max="8984" width="8.25" style="2" bestFit="1" customWidth="1"/>
    <col min="8985" max="9219" width="9" style="2"/>
    <col min="9220" max="9220" width="15.875" style="2" customWidth="1"/>
    <col min="9221" max="9221" width="3.875" style="2" bestFit="1" customWidth="1"/>
    <col min="9222" max="9222" width="38.25" style="2" customWidth="1"/>
    <col min="9223" max="9223" width="13.875" style="2" bestFit="1" customWidth="1"/>
    <col min="9224" max="9224" width="13.875" style="2" customWidth="1"/>
    <col min="9225" max="9225" width="13.125" style="2" bestFit="1" customWidth="1"/>
    <col min="9226" max="9226" width="5.875" style="2" bestFit="1" customWidth="1"/>
    <col min="9227" max="9227" width="12.125" style="2" bestFit="1" customWidth="1"/>
    <col min="9228" max="9228" width="10.5" style="2" bestFit="1" customWidth="1"/>
    <col min="9229" max="9229" width="7" style="2" bestFit="1" customWidth="1"/>
    <col min="9230" max="9230" width="5.875" style="2" bestFit="1" customWidth="1"/>
    <col min="9231" max="9231" width="8.75" style="2" bestFit="1" customWidth="1"/>
    <col min="9232" max="9233" width="8.5" style="2" bestFit="1" customWidth="1"/>
    <col min="9234" max="9234" width="14.375" style="2" bestFit="1" customWidth="1"/>
    <col min="9235" max="9235" width="10" style="2" bestFit="1" customWidth="1"/>
    <col min="9236" max="9236" width="6" style="2" customWidth="1"/>
    <col min="9237" max="9237" width="25.25" style="2" bestFit="1" customWidth="1"/>
    <col min="9238" max="9238" width="11" style="2" bestFit="1" customWidth="1"/>
    <col min="9239" max="9240" width="8.25" style="2" bestFit="1" customWidth="1"/>
    <col min="9241" max="9475" width="9" style="2"/>
    <col min="9476" max="9476" width="15.875" style="2" customWidth="1"/>
    <col min="9477" max="9477" width="3.875" style="2" bestFit="1" customWidth="1"/>
    <col min="9478" max="9478" width="38.25" style="2" customWidth="1"/>
    <col min="9479" max="9479" width="13.875" style="2" bestFit="1" customWidth="1"/>
    <col min="9480" max="9480" width="13.875" style="2" customWidth="1"/>
    <col min="9481" max="9481" width="13.125" style="2" bestFit="1" customWidth="1"/>
    <col min="9482" max="9482" width="5.875" style="2" bestFit="1" customWidth="1"/>
    <col min="9483" max="9483" width="12.125" style="2" bestFit="1" customWidth="1"/>
    <col min="9484" max="9484" width="10.5" style="2" bestFit="1" customWidth="1"/>
    <col min="9485" max="9485" width="7" style="2" bestFit="1" customWidth="1"/>
    <col min="9486" max="9486" width="5.875" style="2" bestFit="1" customWidth="1"/>
    <col min="9487" max="9487" width="8.75" style="2" bestFit="1" customWidth="1"/>
    <col min="9488" max="9489" width="8.5" style="2" bestFit="1" customWidth="1"/>
    <col min="9490" max="9490" width="14.375" style="2" bestFit="1" customWidth="1"/>
    <col min="9491" max="9491" width="10" style="2" bestFit="1" customWidth="1"/>
    <col min="9492" max="9492" width="6" style="2" customWidth="1"/>
    <col min="9493" max="9493" width="25.25" style="2" bestFit="1" customWidth="1"/>
    <col min="9494" max="9494" width="11" style="2" bestFit="1" customWidth="1"/>
    <col min="9495" max="9496" width="8.25" style="2" bestFit="1" customWidth="1"/>
    <col min="9497" max="9731" width="9" style="2"/>
    <col min="9732" max="9732" width="15.875" style="2" customWidth="1"/>
    <col min="9733" max="9733" width="3.875" style="2" bestFit="1" customWidth="1"/>
    <col min="9734" max="9734" width="38.25" style="2" customWidth="1"/>
    <col min="9735" max="9735" width="13.875" style="2" bestFit="1" customWidth="1"/>
    <col min="9736" max="9736" width="13.875" style="2" customWidth="1"/>
    <col min="9737" max="9737" width="13.125" style="2" bestFit="1" customWidth="1"/>
    <col min="9738" max="9738" width="5.875" style="2" bestFit="1" customWidth="1"/>
    <col min="9739" max="9739" width="12.125" style="2" bestFit="1" customWidth="1"/>
    <col min="9740" max="9740" width="10.5" style="2" bestFit="1" customWidth="1"/>
    <col min="9741" max="9741" width="7" style="2" bestFit="1" customWidth="1"/>
    <col min="9742" max="9742" width="5.875" style="2" bestFit="1" customWidth="1"/>
    <col min="9743" max="9743" width="8.75" style="2" bestFit="1" customWidth="1"/>
    <col min="9744" max="9745" width="8.5" style="2" bestFit="1" customWidth="1"/>
    <col min="9746" max="9746" width="14.375" style="2" bestFit="1" customWidth="1"/>
    <col min="9747" max="9747" width="10" style="2" bestFit="1" customWidth="1"/>
    <col min="9748" max="9748" width="6" style="2" customWidth="1"/>
    <col min="9749" max="9749" width="25.25" style="2" bestFit="1" customWidth="1"/>
    <col min="9750" max="9750" width="11" style="2" bestFit="1" customWidth="1"/>
    <col min="9751" max="9752" width="8.25" style="2" bestFit="1" customWidth="1"/>
    <col min="9753" max="9987" width="9" style="2"/>
    <col min="9988" max="9988" width="15.875" style="2" customWidth="1"/>
    <col min="9989" max="9989" width="3.875" style="2" bestFit="1" customWidth="1"/>
    <col min="9990" max="9990" width="38.25" style="2" customWidth="1"/>
    <col min="9991" max="9991" width="13.875" style="2" bestFit="1" customWidth="1"/>
    <col min="9992" max="9992" width="13.875" style="2" customWidth="1"/>
    <col min="9993" max="9993" width="13.125" style="2" bestFit="1" customWidth="1"/>
    <col min="9994" max="9994" width="5.875" style="2" bestFit="1" customWidth="1"/>
    <col min="9995" max="9995" width="12.125" style="2" bestFit="1" customWidth="1"/>
    <col min="9996" max="9996" width="10.5" style="2" bestFit="1" customWidth="1"/>
    <col min="9997" max="9997" width="7" style="2" bestFit="1" customWidth="1"/>
    <col min="9998" max="9998" width="5.875" style="2" bestFit="1" customWidth="1"/>
    <col min="9999" max="9999" width="8.75" style="2" bestFit="1" customWidth="1"/>
    <col min="10000" max="10001" width="8.5" style="2" bestFit="1" customWidth="1"/>
    <col min="10002" max="10002" width="14.375" style="2" bestFit="1" customWidth="1"/>
    <col min="10003" max="10003" width="10" style="2" bestFit="1" customWidth="1"/>
    <col min="10004" max="10004" width="6" style="2" customWidth="1"/>
    <col min="10005" max="10005" width="25.25" style="2" bestFit="1" customWidth="1"/>
    <col min="10006" max="10006" width="11" style="2" bestFit="1" customWidth="1"/>
    <col min="10007" max="10008" width="8.25" style="2" bestFit="1" customWidth="1"/>
    <col min="10009" max="10243" width="9" style="2"/>
    <col min="10244" max="10244" width="15.875" style="2" customWidth="1"/>
    <col min="10245" max="10245" width="3.875" style="2" bestFit="1" customWidth="1"/>
    <col min="10246" max="10246" width="38.25" style="2" customWidth="1"/>
    <col min="10247" max="10247" width="13.875" style="2" bestFit="1" customWidth="1"/>
    <col min="10248" max="10248" width="13.875" style="2" customWidth="1"/>
    <col min="10249" max="10249" width="13.125" style="2" bestFit="1" customWidth="1"/>
    <col min="10250" max="10250" width="5.875" style="2" bestFit="1" customWidth="1"/>
    <col min="10251" max="10251" width="12.125" style="2" bestFit="1" customWidth="1"/>
    <col min="10252" max="10252" width="10.5" style="2" bestFit="1" customWidth="1"/>
    <col min="10253" max="10253" width="7" style="2" bestFit="1" customWidth="1"/>
    <col min="10254" max="10254" width="5.875" style="2" bestFit="1" customWidth="1"/>
    <col min="10255" max="10255" width="8.75" style="2" bestFit="1" customWidth="1"/>
    <col min="10256" max="10257" width="8.5" style="2" bestFit="1" customWidth="1"/>
    <col min="10258" max="10258" width="14.375" style="2" bestFit="1" customWidth="1"/>
    <col min="10259" max="10259" width="10" style="2" bestFit="1" customWidth="1"/>
    <col min="10260" max="10260" width="6" style="2" customWidth="1"/>
    <col min="10261" max="10261" width="25.25" style="2" bestFit="1" customWidth="1"/>
    <col min="10262" max="10262" width="11" style="2" bestFit="1" customWidth="1"/>
    <col min="10263" max="10264" width="8.25" style="2" bestFit="1" customWidth="1"/>
    <col min="10265" max="10499" width="9" style="2"/>
    <col min="10500" max="10500" width="15.875" style="2" customWidth="1"/>
    <col min="10501" max="10501" width="3.875" style="2" bestFit="1" customWidth="1"/>
    <col min="10502" max="10502" width="38.25" style="2" customWidth="1"/>
    <col min="10503" max="10503" width="13.875" style="2" bestFit="1" customWidth="1"/>
    <col min="10504" max="10504" width="13.875" style="2" customWidth="1"/>
    <col min="10505" max="10505" width="13.125" style="2" bestFit="1" customWidth="1"/>
    <col min="10506" max="10506" width="5.875" style="2" bestFit="1" customWidth="1"/>
    <col min="10507" max="10507" width="12.125" style="2" bestFit="1" customWidth="1"/>
    <col min="10508" max="10508" width="10.5" style="2" bestFit="1" customWidth="1"/>
    <col min="10509" max="10509" width="7" style="2" bestFit="1" customWidth="1"/>
    <col min="10510" max="10510" width="5.875" style="2" bestFit="1" customWidth="1"/>
    <col min="10511" max="10511" width="8.75" style="2" bestFit="1" customWidth="1"/>
    <col min="10512" max="10513" width="8.5" style="2" bestFit="1" customWidth="1"/>
    <col min="10514" max="10514" width="14.375" style="2" bestFit="1" customWidth="1"/>
    <col min="10515" max="10515" width="10" style="2" bestFit="1" customWidth="1"/>
    <col min="10516" max="10516" width="6" style="2" customWidth="1"/>
    <col min="10517" max="10517" width="25.25" style="2" bestFit="1" customWidth="1"/>
    <col min="10518" max="10518" width="11" style="2" bestFit="1" customWidth="1"/>
    <col min="10519" max="10520" width="8.25" style="2" bestFit="1" customWidth="1"/>
    <col min="10521" max="10755" width="9" style="2"/>
    <col min="10756" max="10756" width="15.875" style="2" customWidth="1"/>
    <col min="10757" max="10757" width="3.875" style="2" bestFit="1" customWidth="1"/>
    <col min="10758" max="10758" width="38.25" style="2" customWidth="1"/>
    <col min="10759" max="10759" width="13.875" style="2" bestFit="1" customWidth="1"/>
    <col min="10760" max="10760" width="13.875" style="2" customWidth="1"/>
    <col min="10761" max="10761" width="13.125" style="2" bestFit="1" customWidth="1"/>
    <col min="10762" max="10762" width="5.875" style="2" bestFit="1" customWidth="1"/>
    <col min="10763" max="10763" width="12.125" style="2" bestFit="1" customWidth="1"/>
    <col min="10764" max="10764" width="10.5" style="2" bestFit="1" customWidth="1"/>
    <col min="10765" max="10765" width="7" style="2" bestFit="1" customWidth="1"/>
    <col min="10766" max="10766" width="5.875" style="2" bestFit="1" customWidth="1"/>
    <col min="10767" max="10767" width="8.75" style="2" bestFit="1" customWidth="1"/>
    <col min="10768" max="10769" width="8.5" style="2" bestFit="1" customWidth="1"/>
    <col min="10770" max="10770" width="14.375" style="2" bestFit="1" customWidth="1"/>
    <col min="10771" max="10771" width="10" style="2" bestFit="1" customWidth="1"/>
    <col min="10772" max="10772" width="6" style="2" customWidth="1"/>
    <col min="10773" max="10773" width="25.25" style="2" bestFit="1" customWidth="1"/>
    <col min="10774" max="10774" width="11" style="2" bestFit="1" customWidth="1"/>
    <col min="10775" max="10776" width="8.25" style="2" bestFit="1" customWidth="1"/>
    <col min="10777" max="11011" width="9" style="2"/>
    <col min="11012" max="11012" width="15.875" style="2" customWidth="1"/>
    <col min="11013" max="11013" width="3.875" style="2" bestFit="1" customWidth="1"/>
    <col min="11014" max="11014" width="38.25" style="2" customWidth="1"/>
    <col min="11015" max="11015" width="13.875" style="2" bestFit="1" customWidth="1"/>
    <col min="11016" max="11016" width="13.875" style="2" customWidth="1"/>
    <col min="11017" max="11017" width="13.125" style="2" bestFit="1" customWidth="1"/>
    <col min="11018" max="11018" width="5.875" style="2" bestFit="1" customWidth="1"/>
    <col min="11019" max="11019" width="12.125" style="2" bestFit="1" customWidth="1"/>
    <col min="11020" max="11020" width="10.5" style="2" bestFit="1" customWidth="1"/>
    <col min="11021" max="11021" width="7" style="2" bestFit="1" customWidth="1"/>
    <col min="11022" max="11022" width="5.875" style="2" bestFit="1" customWidth="1"/>
    <col min="11023" max="11023" width="8.75" style="2" bestFit="1" customWidth="1"/>
    <col min="11024" max="11025" width="8.5" style="2" bestFit="1" customWidth="1"/>
    <col min="11026" max="11026" width="14.375" style="2" bestFit="1" customWidth="1"/>
    <col min="11027" max="11027" width="10" style="2" bestFit="1" customWidth="1"/>
    <col min="11028" max="11028" width="6" style="2" customWidth="1"/>
    <col min="11029" max="11029" width="25.25" style="2" bestFit="1" customWidth="1"/>
    <col min="11030" max="11030" width="11" style="2" bestFit="1" customWidth="1"/>
    <col min="11031" max="11032" width="8.25" style="2" bestFit="1" customWidth="1"/>
    <col min="11033" max="11267" width="9" style="2"/>
    <col min="11268" max="11268" width="15.875" style="2" customWidth="1"/>
    <col min="11269" max="11269" width="3.875" style="2" bestFit="1" customWidth="1"/>
    <col min="11270" max="11270" width="38.25" style="2" customWidth="1"/>
    <col min="11271" max="11271" width="13.875" style="2" bestFit="1" customWidth="1"/>
    <col min="11272" max="11272" width="13.875" style="2" customWidth="1"/>
    <col min="11273" max="11273" width="13.125" style="2" bestFit="1" customWidth="1"/>
    <col min="11274" max="11274" width="5.875" style="2" bestFit="1" customWidth="1"/>
    <col min="11275" max="11275" width="12.125" style="2" bestFit="1" customWidth="1"/>
    <col min="11276" max="11276" width="10.5" style="2" bestFit="1" customWidth="1"/>
    <col min="11277" max="11277" width="7" style="2" bestFit="1" customWidth="1"/>
    <col min="11278" max="11278" width="5.875" style="2" bestFit="1" customWidth="1"/>
    <col min="11279" max="11279" width="8.75" style="2" bestFit="1" customWidth="1"/>
    <col min="11280" max="11281" width="8.5" style="2" bestFit="1" customWidth="1"/>
    <col min="11282" max="11282" width="14.375" style="2" bestFit="1" customWidth="1"/>
    <col min="11283" max="11283" width="10" style="2" bestFit="1" customWidth="1"/>
    <col min="11284" max="11284" width="6" style="2" customWidth="1"/>
    <col min="11285" max="11285" width="25.25" style="2" bestFit="1" customWidth="1"/>
    <col min="11286" max="11286" width="11" style="2" bestFit="1" customWidth="1"/>
    <col min="11287" max="11288" width="8.25" style="2" bestFit="1" customWidth="1"/>
    <col min="11289" max="11523" width="9" style="2"/>
    <col min="11524" max="11524" width="15.875" style="2" customWidth="1"/>
    <col min="11525" max="11525" width="3.875" style="2" bestFit="1" customWidth="1"/>
    <col min="11526" max="11526" width="38.25" style="2" customWidth="1"/>
    <col min="11527" max="11527" width="13.875" style="2" bestFit="1" customWidth="1"/>
    <col min="11528" max="11528" width="13.875" style="2" customWidth="1"/>
    <col min="11529" max="11529" width="13.125" style="2" bestFit="1" customWidth="1"/>
    <col min="11530" max="11530" width="5.875" style="2" bestFit="1" customWidth="1"/>
    <col min="11531" max="11531" width="12.125" style="2" bestFit="1" customWidth="1"/>
    <col min="11532" max="11532" width="10.5" style="2" bestFit="1" customWidth="1"/>
    <col min="11533" max="11533" width="7" style="2" bestFit="1" customWidth="1"/>
    <col min="11534" max="11534" width="5.875" style="2" bestFit="1" customWidth="1"/>
    <col min="11535" max="11535" width="8.75" style="2" bestFit="1" customWidth="1"/>
    <col min="11536" max="11537" width="8.5" style="2" bestFit="1" customWidth="1"/>
    <col min="11538" max="11538" width="14.375" style="2" bestFit="1" customWidth="1"/>
    <col min="11539" max="11539" width="10" style="2" bestFit="1" customWidth="1"/>
    <col min="11540" max="11540" width="6" style="2" customWidth="1"/>
    <col min="11541" max="11541" width="25.25" style="2" bestFit="1" customWidth="1"/>
    <col min="11542" max="11542" width="11" style="2" bestFit="1" customWidth="1"/>
    <col min="11543" max="11544" width="8.25" style="2" bestFit="1" customWidth="1"/>
    <col min="11545" max="11779" width="9" style="2"/>
    <col min="11780" max="11780" width="15.875" style="2" customWidth="1"/>
    <col min="11781" max="11781" width="3.875" style="2" bestFit="1" customWidth="1"/>
    <col min="11782" max="11782" width="38.25" style="2" customWidth="1"/>
    <col min="11783" max="11783" width="13.875" style="2" bestFit="1" customWidth="1"/>
    <col min="11784" max="11784" width="13.875" style="2" customWidth="1"/>
    <col min="11785" max="11785" width="13.125" style="2" bestFit="1" customWidth="1"/>
    <col min="11786" max="11786" width="5.875" style="2" bestFit="1" customWidth="1"/>
    <col min="11787" max="11787" width="12.125" style="2" bestFit="1" customWidth="1"/>
    <col min="11788" max="11788" width="10.5" style="2" bestFit="1" customWidth="1"/>
    <col min="11789" max="11789" width="7" style="2" bestFit="1" customWidth="1"/>
    <col min="11790" max="11790" width="5.875" style="2" bestFit="1" customWidth="1"/>
    <col min="11791" max="11791" width="8.75" style="2" bestFit="1" customWidth="1"/>
    <col min="11792" max="11793" width="8.5" style="2" bestFit="1" customWidth="1"/>
    <col min="11794" max="11794" width="14.375" style="2" bestFit="1" customWidth="1"/>
    <col min="11795" max="11795" width="10" style="2" bestFit="1" customWidth="1"/>
    <col min="11796" max="11796" width="6" style="2" customWidth="1"/>
    <col min="11797" max="11797" width="25.25" style="2" bestFit="1" customWidth="1"/>
    <col min="11798" max="11798" width="11" style="2" bestFit="1" customWidth="1"/>
    <col min="11799" max="11800" width="8.25" style="2" bestFit="1" customWidth="1"/>
    <col min="11801" max="12035" width="9" style="2"/>
    <col min="12036" max="12036" width="15.875" style="2" customWidth="1"/>
    <col min="12037" max="12037" width="3.875" style="2" bestFit="1" customWidth="1"/>
    <col min="12038" max="12038" width="38.25" style="2" customWidth="1"/>
    <col min="12039" max="12039" width="13.875" style="2" bestFit="1" customWidth="1"/>
    <col min="12040" max="12040" width="13.875" style="2" customWidth="1"/>
    <col min="12041" max="12041" width="13.125" style="2" bestFit="1" customWidth="1"/>
    <col min="12042" max="12042" width="5.875" style="2" bestFit="1" customWidth="1"/>
    <col min="12043" max="12043" width="12.125" style="2" bestFit="1" customWidth="1"/>
    <col min="12044" max="12044" width="10.5" style="2" bestFit="1" customWidth="1"/>
    <col min="12045" max="12045" width="7" style="2" bestFit="1" customWidth="1"/>
    <col min="12046" max="12046" width="5.875" style="2" bestFit="1" customWidth="1"/>
    <col min="12047" max="12047" width="8.75" style="2" bestFit="1" customWidth="1"/>
    <col min="12048" max="12049" width="8.5" style="2" bestFit="1" customWidth="1"/>
    <col min="12050" max="12050" width="14.375" style="2" bestFit="1" customWidth="1"/>
    <col min="12051" max="12051" width="10" style="2" bestFit="1" customWidth="1"/>
    <col min="12052" max="12052" width="6" style="2" customWidth="1"/>
    <col min="12053" max="12053" width="25.25" style="2" bestFit="1" customWidth="1"/>
    <col min="12054" max="12054" width="11" style="2" bestFit="1" customWidth="1"/>
    <col min="12055" max="12056" width="8.25" style="2" bestFit="1" customWidth="1"/>
    <col min="12057" max="12291" width="9" style="2"/>
    <col min="12292" max="12292" width="15.875" style="2" customWidth="1"/>
    <col min="12293" max="12293" width="3.875" style="2" bestFit="1" customWidth="1"/>
    <col min="12294" max="12294" width="38.25" style="2" customWidth="1"/>
    <col min="12295" max="12295" width="13.875" style="2" bestFit="1" customWidth="1"/>
    <col min="12296" max="12296" width="13.875" style="2" customWidth="1"/>
    <col min="12297" max="12297" width="13.125" style="2" bestFit="1" customWidth="1"/>
    <col min="12298" max="12298" width="5.875" style="2" bestFit="1" customWidth="1"/>
    <col min="12299" max="12299" width="12.125" style="2" bestFit="1" customWidth="1"/>
    <col min="12300" max="12300" width="10.5" style="2" bestFit="1" customWidth="1"/>
    <col min="12301" max="12301" width="7" style="2" bestFit="1" customWidth="1"/>
    <col min="12302" max="12302" width="5.875" style="2" bestFit="1" customWidth="1"/>
    <col min="12303" max="12303" width="8.75" style="2" bestFit="1" customWidth="1"/>
    <col min="12304" max="12305" width="8.5" style="2" bestFit="1" customWidth="1"/>
    <col min="12306" max="12306" width="14.375" style="2" bestFit="1" customWidth="1"/>
    <col min="12307" max="12307" width="10" style="2" bestFit="1" customWidth="1"/>
    <col min="12308" max="12308" width="6" style="2" customWidth="1"/>
    <col min="12309" max="12309" width="25.25" style="2" bestFit="1" customWidth="1"/>
    <col min="12310" max="12310" width="11" style="2" bestFit="1" customWidth="1"/>
    <col min="12311" max="12312" width="8.25" style="2" bestFit="1" customWidth="1"/>
    <col min="12313" max="12547" width="9" style="2"/>
    <col min="12548" max="12548" width="15.875" style="2" customWidth="1"/>
    <col min="12549" max="12549" width="3.875" style="2" bestFit="1" customWidth="1"/>
    <col min="12550" max="12550" width="38.25" style="2" customWidth="1"/>
    <col min="12551" max="12551" width="13.875" style="2" bestFit="1" customWidth="1"/>
    <col min="12552" max="12552" width="13.875" style="2" customWidth="1"/>
    <col min="12553" max="12553" width="13.125" style="2" bestFit="1" customWidth="1"/>
    <col min="12554" max="12554" width="5.875" style="2" bestFit="1" customWidth="1"/>
    <col min="12555" max="12555" width="12.125" style="2" bestFit="1" customWidth="1"/>
    <col min="12556" max="12556" width="10.5" style="2" bestFit="1" customWidth="1"/>
    <col min="12557" max="12557" width="7" style="2" bestFit="1" customWidth="1"/>
    <col min="12558" max="12558" width="5.875" style="2" bestFit="1" customWidth="1"/>
    <col min="12559" max="12559" width="8.75" style="2" bestFit="1" customWidth="1"/>
    <col min="12560" max="12561" width="8.5" style="2" bestFit="1" customWidth="1"/>
    <col min="12562" max="12562" width="14.375" style="2" bestFit="1" customWidth="1"/>
    <col min="12563" max="12563" width="10" style="2" bestFit="1" customWidth="1"/>
    <col min="12564" max="12564" width="6" style="2" customWidth="1"/>
    <col min="12565" max="12565" width="25.25" style="2" bestFit="1" customWidth="1"/>
    <col min="12566" max="12566" width="11" style="2" bestFit="1" customWidth="1"/>
    <col min="12567" max="12568" width="8.25" style="2" bestFit="1" customWidth="1"/>
    <col min="12569" max="12803" width="9" style="2"/>
    <col min="12804" max="12804" width="15.875" style="2" customWidth="1"/>
    <col min="12805" max="12805" width="3.875" style="2" bestFit="1" customWidth="1"/>
    <col min="12806" max="12806" width="38.25" style="2" customWidth="1"/>
    <col min="12807" max="12807" width="13.875" style="2" bestFit="1" customWidth="1"/>
    <col min="12808" max="12808" width="13.875" style="2" customWidth="1"/>
    <col min="12809" max="12809" width="13.125" style="2" bestFit="1" customWidth="1"/>
    <col min="12810" max="12810" width="5.875" style="2" bestFit="1" customWidth="1"/>
    <col min="12811" max="12811" width="12.125" style="2" bestFit="1" customWidth="1"/>
    <col min="12812" max="12812" width="10.5" style="2" bestFit="1" customWidth="1"/>
    <col min="12813" max="12813" width="7" style="2" bestFit="1" customWidth="1"/>
    <col min="12814" max="12814" width="5.875" style="2" bestFit="1" customWidth="1"/>
    <col min="12815" max="12815" width="8.75" style="2" bestFit="1" customWidth="1"/>
    <col min="12816" max="12817" width="8.5" style="2" bestFit="1" customWidth="1"/>
    <col min="12818" max="12818" width="14.375" style="2" bestFit="1" customWidth="1"/>
    <col min="12819" max="12819" width="10" style="2" bestFit="1" customWidth="1"/>
    <col min="12820" max="12820" width="6" style="2" customWidth="1"/>
    <col min="12821" max="12821" width="25.25" style="2" bestFit="1" customWidth="1"/>
    <col min="12822" max="12822" width="11" style="2" bestFit="1" customWidth="1"/>
    <col min="12823" max="12824" width="8.25" style="2" bestFit="1" customWidth="1"/>
    <col min="12825" max="13059" width="9" style="2"/>
    <col min="13060" max="13060" width="15.875" style="2" customWidth="1"/>
    <col min="13061" max="13061" width="3.875" style="2" bestFit="1" customWidth="1"/>
    <col min="13062" max="13062" width="38.25" style="2" customWidth="1"/>
    <col min="13063" max="13063" width="13.875" style="2" bestFit="1" customWidth="1"/>
    <col min="13064" max="13064" width="13.875" style="2" customWidth="1"/>
    <col min="13065" max="13065" width="13.125" style="2" bestFit="1" customWidth="1"/>
    <col min="13066" max="13066" width="5.875" style="2" bestFit="1" customWidth="1"/>
    <col min="13067" max="13067" width="12.125" style="2" bestFit="1" customWidth="1"/>
    <col min="13068" max="13068" width="10.5" style="2" bestFit="1" customWidth="1"/>
    <col min="13069" max="13069" width="7" style="2" bestFit="1" customWidth="1"/>
    <col min="13070" max="13070" width="5.875" style="2" bestFit="1" customWidth="1"/>
    <col min="13071" max="13071" width="8.75" style="2" bestFit="1" customWidth="1"/>
    <col min="13072" max="13073" width="8.5" style="2" bestFit="1" customWidth="1"/>
    <col min="13074" max="13074" width="14.375" style="2" bestFit="1" customWidth="1"/>
    <col min="13075" max="13075" width="10" style="2" bestFit="1" customWidth="1"/>
    <col min="13076" max="13076" width="6" style="2" customWidth="1"/>
    <col min="13077" max="13077" width="25.25" style="2" bestFit="1" customWidth="1"/>
    <col min="13078" max="13078" width="11" style="2" bestFit="1" customWidth="1"/>
    <col min="13079" max="13080" width="8.25" style="2" bestFit="1" customWidth="1"/>
    <col min="13081" max="13315" width="9" style="2"/>
    <col min="13316" max="13316" width="15.875" style="2" customWidth="1"/>
    <col min="13317" max="13317" width="3.875" style="2" bestFit="1" customWidth="1"/>
    <col min="13318" max="13318" width="38.25" style="2" customWidth="1"/>
    <col min="13319" max="13319" width="13.875" style="2" bestFit="1" customWidth="1"/>
    <col min="13320" max="13320" width="13.875" style="2" customWidth="1"/>
    <col min="13321" max="13321" width="13.125" style="2" bestFit="1" customWidth="1"/>
    <col min="13322" max="13322" width="5.875" style="2" bestFit="1" customWidth="1"/>
    <col min="13323" max="13323" width="12.125" style="2" bestFit="1" customWidth="1"/>
    <col min="13324" max="13324" width="10.5" style="2" bestFit="1" customWidth="1"/>
    <col min="13325" max="13325" width="7" style="2" bestFit="1" customWidth="1"/>
    <col min="13326" max="13326" width="5.875" style="2" bestFit="1" customWidth="1"/>
    <col min="13327" max="13327" width="8.75" style="2" bestFit="1" customWidth="1"/>
    <col min="13328" max="13329" width="8.5" style="2" bestFit="1" customWidth="1"/>
    <col min="13330" max="13330" width="14.375" style="2" bestFit="1" customWidth="1"/>
    <col min="13331" max="13331" width="10" style="2" bestFit="1" customWidth="1"/>
    <col min="13332" max="13332" width="6" style="2" customWidth="1"/>
    <col min="13333" max="13333" width="25.25" style="2" bestFit="1" customWidth="1"/>
    <col min="13334" max="13334" width="11" style="2" bestFit="1" customWidth="1"/>
    <col min="13335" max="13336" width="8.25" style="2" bestFit="1" customWidth="1"/>
    <col min="13337" max="13571" width="9" style="2"/>
    <col min="13572" max="13572" width="15.875" style="2" customWidth="1"/>
    <col min="13573" max="13573" width="3.875" style="2" bestFit="1" customWidth="1"/>
    <col min="13574" max="13574" width="38.25" style="2" customWidth="1"/>
    <col min="13575" max="13575" width="13.875" style="2" bestFit="1" customWidth="1"/>
    <col min="13576" max="13576" width="13.875" style="2" customWidth="1"/>
    <col min="13577" max="13577" width="13.125" style="2" bestFit="1" customWidth="1"/>
    <col min="13578" max="13578" width="5.875" style="2" bestFit="1" customWidth="1"/>
    <col min="13579" max="13579" width="12.125" style="2" bestFit="1" customWidth="1"/>
    <col min="13580" max="13580" width="10.5" style="2" bestFit="1" customWidth="1"/>
    <col min="13581" max="13581" width="7" style="2" bestFit="1" customWidth="1"/>
    <col min="13582" max="13582" width="5.875" style="2" bestFit="1" customWidth="1"/>
    <col min="13583" max="13583" width="8.75" style="2" bestFit="1" customWidth="1"/>
    <col min="13584" max="13585" width="8.5" style="2" bestFit="1" customWidth="1"/>
    <col min="13586" max="13586" width="14.375" style="2" bestFit="1" customWidth="1"/>
    <col min="13587" max="13587" width="10" style="2" bestFit="1" customWidth="1"/>
    <col min="13588" max="13588" width="6" style="2" customWidth="1"/>
    <col min="13589" max="13589" width="25.25" style="2" bestFit="1" customWidth="1"/>
    <col min="13590" max="13590" width="11" style="2" bestFit="1" customWidth="1"/>
    <col min="13591" max="13592" width="8.25" style="2" bestFit="1" customWidth="1"/>
    <col min="13593" max="13827" width="9" style="2"/>
    <col min="13828" max="13828" width="15.875" style="2" customWidth="1"/>
    <col min="13829" max="13829" width="3.875" style="2" bestFit="1" customWidth="1"/>
    <col min="13830" max="13830" width="38.25" style="2" customWidth="1"/>
    <col min="13831" max="13831" width="13.875" style="2" bestFit="1" customWidth="1"/>
    <col min="13832" max="13832" width="13.875" style="2" customWidth="1"/>
    <col min="13833" max="13833" width="13.125" style="2" bestFit="1" customWidth="1"/>
    <col min="13834" max="13834" width="5.875" style="2" bestFit="1" customWidth="1"/>
    <col min="13835" max="13835" width="12.125" style="2" bestFit="1" customWidth="1"/>
    <col min="13836" max="13836" width="10.5" style="2" bestFit="1" customWidth="1"/>
    <col min="13837" max="13837" width="7" style="2" bestFit="1" customWidth="1"/>
    <col min="13838" max="13838" width="5.875" style="2" bestFit="1" customWidth="1"/>
    <col min="13839" max="13839" width="8.75" style="2" bestFit="1" customWidth="1"/>
    <col min="13840" max="13841" width="8.5" style="2" bestFit="1" customWidth="1"/>
    <col min="13842" max="13842" width="14.375" style="2" bestFit="1" customWidth="1"/>
    <col min="13843" max="13843" width="10" style="2" bestFit="1" customWidth="1"/>
    <col min="13844" max="13844" width="6" style="2" customWidth="1"/>
    <col min="13845" max="13845" width="25.25" style="2" bestFit="1" customWidth="1"/>
    <col min="13846" max="13846" width="11" style="2" bestFit="1" customWidth="1"/>
    <col min="13847" max="13848" width="8.25" style="2" bestFit="1" customWidth="1"/>
    <col min="13849" max="14083" width="9" style="2"/>
    <col min="14084" max="14084" width="15.875" style="2" customWidth="1"/>
    <col min="14085" max="14085" width="3.875" style="2" bestFit="1" customWidth="1"/>
    <col min="14086" max="14086" width="38.25" style="2" customWidth="1"/>
    <col min="14087" max="14087" width="13.875" style="2" bestFit="1" customWidth="1"/>
    <col min="14088" max="14088" width="13.875" style="2" customWidth="1"/>
    <col min="14089" max="14089" width="13.125" style="2" bestFit="1" customWidth="1"/>
    <col min="14090" max="14090" width="5.875" style="2" bestFit="1" customWidth="1"/>
    <col min="14091" max="14091" width="12.125" style="2" bestFit="1" customWidth="1"/>
    <col min="14092" max="14092" width="10.5" style="2" bestFit="1" customWidth="1"/>
    <col min="14093" max="14093" width="7" style="2" bestFit="1" customWidth="1"/>
    <col min="14094" max="14094" width="5.875" style="2" bestFit="1" customWidth="1"/>
    <col min="14095" max="14095" width="8.75" style="2" bestFit="1" customWidth="1"/>
    <col min="14096" max="14097" width="8.5" style="2" bestFit="1" customWidth="1"/>
    <col min="14098" max="14098" width="14.375" style="2" bestFit="1" customWidth="1"/>
    <col min="14099" max="14099" width="10" style="2" bestFit="1" customWidth="1"/>
    <col min="14100" max="14100" width="6" style="2" customWidth="1"/>
    <col min="14101" max="14101" width="25.25" style="2" bestFit="1" customWidth="1"/>
    <col min="14102" max="14102" width="11" style="2" bestFit="1" customWidth="1"/>
    <col min="14103" max="14104" width="8.25" style="2" bestFit="1" customWidth="1"/>
    <col min="14105" max="14339" width="9" style="2"/>
    <col min="14340" max="14340" width="15.875" style="2" customWidth="1"/>
    <col min="14341" max="14341" width="3.875" style="2" bestFit="1" customWidth="1"/>
    <col min="14342" max="14342" width="38.25" style="2" customWidth="1"/>
    <col min="14343" max="14343" width="13.875" style="2" bestFit="1" customWidth="1"/>
    <col min="14344" max="14344" width="13.875" style="2" customWidth="1"/>
    <col min="14345" max="14345" width="13.125" style="2" bestFit="1" customWidth="1"/>
    <col min="14346" max="14346" width="5.875" style="2" bestFit="1" customWidth="1"/>
    <col min="14347" max="14347" width="12.125" style="2" bestFit="1" customWidth="1"/>
    <col min="14348" max="14348" width="10.5" style="2" bestFit="1" customWidth="1"/>
    <col min="14349" max="14349" width="7" style="2" bestFit="1" customWidth="1"/>
    <col min="14350" max="14350" width="5.875" style="2" bestFit="1" customWidth="1"/>
    <col min="14351" max="14351" width="8.75" style="2" bestFit="1" customWidth="1"/>
    <col min="14352" max="14353" width="8.5" style="2" bestFit="1" customWidth="1"/>
    <col min="14354" max="14354" width="14.375" style="2" bestFit="1" customWidth="1"/>
    <col min="14355" max="14355" width="10" style="2" bestFit="1" customWidth="1"/>
    <col min="14356" max="14356" width="6" style="2" customWidth="1"/>
    <col min="14357" max="14357" width="25.25" style="2" bestFit="1" customWidth="1"/>
    <col min="14358" max="14358" width="11" style="2" bestFit="1" customWidth="1"/>
    <col min="14359" max="14360" width="8.25" style="2" bestFit="1" customWidth="1"/>
    <col min="14361" max="14595" width="9" style="2"/>
    <col min="14596" max="14596" width="15.875" style="2" customWidth="1"/>
    <col min="14597" max="14597" width="3.875" style="2" bestFit="1" customWidth="1"/>
    <col min="14598" max="14598" width="38.25" style="2" customWidth="1"/>
    <col min="14599" max="14599" width="13.875" style="2" bestFit="1" customWidth="1"/>
    <col min="14600" max="14600" width="13.875" style="2" customWidth="1"/>
    <col min="14601" max="14601" width="13.125" style="2" bestFit="1" customWidth="1"/>
    <col min="14602" max="14602" width="5.875" style="2" bestFit="1" customWidth="1"/>
    <col min="14603" max="14603" width="12.125" style="2" bestFit="1" customWidth="1"/>
    <col min="14604" max="14604" width="10.5" style="2" bestFit="1" customWidth="1"/>
    <col min="14605" max="14605" width="7" style="2" bestFit="1" customWidth="1"/>
    <col min="14606" max="14606" width="5.875" style="2" bestFit="1" customWidth="1"/>
    <col min="14607" max="14607" width="8.75" style="2" bestFit="1" customWidth="1"/>
    <col min="14608" max="14609" width="8.5" style="2" bestFit="1" customWidth="1"/>
    <col min="14610" max="14610" width="14.375" style="2" bestFit="1" customWidth="1"/>
    <col min="14611" max="14611" width="10" style="2" bestFit="1" customWidth="1"/>
    <col min="14612" max="14612" width="6" style="2" customWidth="1"/>
    <col min="14613" max="14613" width="25.25" style="2" bestFit="1" customWidth="1"/>
    <col min="14614" max="14614" width="11" style="2" bestFit="1" customWidth="1"/>
    <col min="14615" max="14616" width="8.25" style="2" bestFit="1" customWidth="1"/>
    <col min="14617" max="14851" width="9" style="2"/>
    <col min="14852" max="14852" width="15.875" style="2" customWidth="1"/>
    <col min="14853" max="14853" width="3.875" style="2" bestFit="1" customWidth="1"/>
    <col min="14854" max="14854" width="38.25" style="2" customWidth="1"/>
    <col min="14855" max="14855" width="13.875" style="2" bestFit="1" customWidth="1"/>
    <col min="14856" max="14856" width="13.875" style="2" customWidth="1"/>
    <col min="14857" max="14857" width="13.125" style="2" bestFit="1" customWidth="1"/>
    <col min="14858" max="14858" width="5.875" style="2" bestFit="1" customWidth="1"/>
    <col min="14859" max="14859" width="12.125" style="2" bestFit="1" customWidth="1"/>
    <col min="14860" max="14860" width="10.5" style="2" bestFit="1" customWidth="1"/>
    <col min="14861" max="14861" width="7" style="2" bestFit="1" customWidth="1"/>
    <col min="14862" max="14862" width="5.875" style="2" bestFit="1" customWidth="1"/>
    <col min="14863" max="14863" width="8.75" style="2" bestFit="1" customWidth="1"/>
    <col min="14864" max="14865" width="8.5" style="2" bestFit="1" customWidth="1"/>
    <col min="14866" max="14866" width="14.375" style="2" bestFit="1" customWidth="1"/>
    <col min="14867" max="14867" width="10" style="2" bestFit="1" customWidth="1"/>
    <col min="14868" max="14868" width="6" style="2" customWidth="1"/>
    <col min="14869" max="14869" width="25.25" style="2" bestFit="1" customWidth="1"/>
    <col min="14870" max="14870" width="11" style="2" bestFit="1" customWidth="1"/>
    <col min="14871" max="14872" width="8.25" style="2" bestFit="1" customWidth="1"/>
    <col min="14873" max="15107" width="9" style="2"/>
    <col min="15108" max="15108" width="15.875" style="2" customWidth="1"/>
    <col min="15109" max="15109" width="3.875" style="2" bestFit="1" customWidth="1"/>
    <col min="15110" max="15110" width="38.25" style="2" customWidth="1"/>
    <col min="15111" max="15111" width="13.875" style="2" bestFit="1" customWidth="1"/>
    <col min="15112" max="15112" width="13.875" style="2" customWidth="1"/>
    <col min="15113" max="15113" width="13.125" style="2" bestFit="1" customWidth="1"/>
    <col min="15114" max="15114" width="5.875" style="2" bestFit="1" customWidth="1"/>
    <col min="15115" max="15115" width="12.125" style="2" bestFit="1" customWidth="1"/>
    <col min="15116" max="15116" width="10.5" style="2" bestFit="1" customWidth="1"/>
    <col min="15117" max="15117" width="7" style="2" bestFit="1" customWidth="1"/>
    <col min="15118" max="15118" width="5.875" style="2" bestFit="1" customWidth="1"/>
    <col min="15119" max="15119" width="8.75" style="2" bestFit="1" customWidth="1"/>
    <col min="15120" max="15121" width="8.5" style="2" bestFit="1" customWidth="1"/>
    <col min="15122" max="15122" width="14.375" style="2" bestFit="1" customWidth="1"/>
    <col min="15123" max="15123" width="10" style="2" bestFit="1" customWidth="1"/>
    <col min="15124" max="15124" width="6" style="2" customWidth="1"/>
    <col min="15125" max="15125" width="25.25" style="2" bestFit="1" customWidth="1"/>
    <col min="15126" max="15126" width="11" style="2" bestFit="1" customWidth="1"/>
    <col min="15127" max="15128" width="8.25" style="2" bestFit="1" customWidth="1"/>
    <col min="15129" max="15363" width="9" style="2"/>
    <col min="15364" max="15364" width="15.875" style="2" customWidth="1"/>
    <col min="15365" max="15365" width="3.875" style="2" bestFit="1" customWidth="1"/>
    <col min="15366" max="15366" width="38.25" style="2" customWidth="1"/>
    <col min="15367" max="15367" width="13.875" style="2" bestFit="1" customWidth="1"/>
    <col min="15368" max="15368" width="13.875" style="2" customWidth="1"/>
    <col min="15369" max="15369" width="13.125" style="2" bestFit="1" customWidth="1"/>
    <col min="15370" max="15370" width="5.875" style="2" bestFit="1" customWidth="1"/>
    <col min="15371" max="15371" width="12.125" style="2" bestFit="1" customWidth="1"/>
    <col min="15372" max="15372" width="10.5" style="2" bestFit="1" customWidth="1"/>
    <col min="15373" max="15373" width="7" style="2" bestFit="1" customWidth="1"/>
    <col min="15374" max="15374" width="5.875" style="2" bestFit="1" customWidth="1"/>
    <col min="15375" max="15375" width="8.75" style="2" bestFit="1" customWidth="1"/>
    <col min="15376" max="15377" width="8.5" style="2" bestFit="1" customWidth="1"/>
    <col min="15378" max="15378" width="14.375" style="2" bestFit="1" customWidth="1"/>
    <col min="15379" max="15379" width="10" style="2" bestFit="1" customWidth="1"/>
    <col min="15380" max="15380" width="6" style="2" customWidth="1"/>
    <col min="15381" max="15381" width="25.25" style="2" bestFit="1" customWidth="1"/>
    <col min="15382" max="15382" width="11" style="2" bestFit="1" customWidth="1"/>
    <col min="15383" max="15384" width="8.25" style="2" bestFit="1" customWidth="1"/>
    <col min="15385" max="15619" width="9" style="2"/>
    <col min="15620" max="15620" width="15.875" style="2" customWidth="1"/>
    <col min="15621" max="15621" width="3.875" style="2" bestFit="1" customWidth="1"/>
    <col min="15622" max="15622" width="38.25" style="2" customWidth="1"/>
    <col min="15623" max="15623" width="13.875" style="2" bestFit="1" customWidth="1"/>
    <col min="15624" max="15624" width="13.875" style="2" customWidth="1"/>
    <col min="15625" max="15625" width="13.125" style="2" bestFit="1" customWidth="1"/>
    <col min="15626" max="15626" width="5.875" style="2" bestFit="1" customWidth="1"/>
    <col min="15627" max="15627" width="12.125" style="2" bestFit="1" customWidth="1"/>
    <col min="15628" max="15628" width="10.5" style="2" bestFit="1" customWidth="1"/>
    <col min="15629" max="15629" width="7" style="2" bestFit="1" customWidth="1"/>
    <col min="15630" max="15630" width="5.875" style="2" bestFit="1" customWidth="1"/>
    <col min="15631" max="15631" width="8.75" style="2" bestFit="1" customWidth="1"/>
    <col min="15632" max="15633" width="8.5" style="2" bestFit="1" customWidth="1"/>
    <col min="15634" max="15634" width="14.375" style="2" bestFit="1" customWidth="1"/>
    <col min="15635" max="15635" width="10" style="2" bestFit="1" customWidth="1"/>
    <col min="15636" max="15636" width="6" style="2" customWidth="1"/>
    <col min="15637" max="15637" width="25.25" style="2" bestFit="1" customWidth="1"/>
    <col min="15638" max="15638" width="11" style="2" bestFit="1" customWidth="1"/>
    <col min="15639" max="15640" width="8.25" style="2" bestFit="1" customWidth="1"/>
    <col min="15641" max="15875" width="9" style="2"/>
    <col min="15876" max="15876" width="15.875" style="2" customWidth="1"/>
    <col min="15877" max="15877" width="3.875" style="2" bestFit="1" customWidth="1"/>
    <col min="15878" max="15878" width="38.25" style="2" customWidth="1"/>
    <col min="15879" max="15879" width="13.875" style="2" bestFit="1" customWidth="1"/>
    <col min="15880" max="15880" width="13.875" style="2" customWidth="1"/>
    <col min="15881" max="15881" width="13.125" style="2" bestFit="1" customWidth="1"/>
    <col min="15882" max="15882" width="5.875" style="2" bestFit="1" customWidth="1"/>
    <col min="15883" max="15883" width="12.125" style="2" bestFit="1" customWidth="1"/>
    <col min="15884" max="15884" width="10.5" style="2" bestFit="1" customWidth="1"/>
    <col min="15885" max="15885" width="7" style="2" bestFit="1" customWidth="1"/>
    <col min="15886" max="15886" width="5.875" style="2" bestFit="1" customWidth="1"/>
    <col min="15887" max="15887" width="8.75" style="2" bestFit="1" customWidth="1"/>
    <col min="15888" max="15889" width="8.5" style="2" bestFit="1" customWidth="1"/>
    <col min="15890" max="15890" width="14.375" style="2" bestFit="1" customWidth="1"/>
    <col min="15891" max="15891" width="10" style="2" bestFit="1" customWidth="1"/>
    <col min="15892" max="15892" width="6" style="2" customWidth="1"/>
    <col min="15893" max="15893" width="25.25" style="2" bestFit="1" customWidth="1"/>
    <col min="15894" max="15894" width="11" style="2" bestFit="1" customWidth="1"/>
    <col min="15895" max="15896" width="8.25" style="2" bestFit="1" customWidth="1"/>
    <col min="15897" max="16131" width="9" style="2"/>
    <col min="16132" max="16132" width="15.875" style="2" customWidth="1"/>
    <col min="16133" max="16133" width="3.875" style="2" bestFit="1" customWidth="1"/>
    <col min="16134" max="16134" width="38.25" style="2" customWidth="1"/>
    <col min="16135" max="16135" width="13.875" style="2" bestFit="1" customWidth="1"/>
    <col min="16136" max="16136" width="13.875" style="2" customWidth="1"/>
    <col min="16137" max="16137" width="13.125" style="2" bestFit="1" customWidth="1"/>
    <col min="16138" max="16138" width="5.875" style="2" bestFit="1" customWidth="1"/>
    <col min="16139" max="16139" width="12.125" style="2" bestFit="1" customWidth="1"/>
    <col min="16140" max="16140" width="10.5" style="2" bestFit="1" customWidth="1"/>
    <col min="16141" max="16141" width="7" style="2" bestFit="1" customWidth="1"/>
    <col min="16142" max="16142" width="5.875" style="2" bestFit="1" customWidth="1"/>
    <col min="16143" max="16143" width="8.75" style="2" bestFit="1" customWidth="1"/>
    <col min="16144" max="16145" width="8.5" style="2" bestFit="1" customWidth="1"/>
    <col min="16146" max="16146" width="14.375" style="2" bestFit="1" customWidth="1"/>
    <col min="16147" max="16147" width="10" style="2" bestFit="1" customWidth="1"/>
    <col min="16148" max="16148" width="6" style="2" customWidth="1"/>
    <col min="16149" max="16149" width="25.25" style="2" bestFit="1" customWidth="1"/>
    <col min="16150" max="16150" width="11" style="2" bestFit="1" customWidth="1"/>
    <col min="16151" max="16152" width="8.25" style="2" bestFit="1" customWidth="1"/>
    <col min="16153" max="16384" width="9" style="2"/>
  </cols>
  <sheetData>
    <row r="1" spans="1:33" ht="15.75">
      <c r="A1" s="1"/>
      <c r="B1" s="1"/>
      <c r="R1" s="4"/>
    </row>
    <row r="2" spans="1:33" ht="15">
      <c r="E2" s="5"/>
      <c r="F2" s="6"/>
      <c r="J2" s="7" t="s">
        <v>0</v>
      </c>
      <c r="K2" s="7"/>
      <c r="L2" s="7"/>
      <c r="M2" s="7"/>
      <c r="N2" s="7"/>
      <c r="O2" s="7"/>
      <c r="P2" s="7"/>
      <c r="Q2" s="7"/>
      <c r="R2" s="145" t="s">
        <v>1</v>
      </c>
      <c r="S2" s="146"/>
      <c r="T2" s="8"/>
      <c r="U2" s="8"/>
      <c r="V2" s="8"/>
      <c r="W2" s="8"/>
      <c r="X2" s="8"/>
    </row>
    <row r="3" spans="1:33" ht="15.75">
      <c r="A3" s="9" t="s">
        <v>2</v>
      </c>
      <c r="B3" s="10"/>
      <c r="E3" s="5"/>
      <c r="J3" s="7"/>
      <c r="R3" s="11"/>
      <c r="S3" s="147" t="s">
        <v>3</v>
      </c>
      <c r="T3" s="147"/>
      <c r="U3" s="147"/>
      <c r="V3" s="147"/>
      <c r="W3" s="147"/>
      <c r="X3" s="147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2" thickBot="1">
      <c r="A4" s="106" t="s">
        <v>7</v>
      </c>
      <c r="B4" s="148" t="s">
        <v>8</v>
      </c>
      <c r="C4" s="149"/>
      <c r="D4" s="138"/>
      <c r="E4" s="155"/>
      <c r="F4" s="148" t="s">
        <v>9</v>
      </c>
      <c r="G4" s="157"/>
      <c r="H4" s="110" t="s">
        <v>10</v>
      </c>
      <c r="I4" s="110" t="s">
        <v>11</v>
      </c>
      <c r="J4" s="159" t="s">
        <v>12</v>
      </c>
      <c r="K4" s="137" t="s">
        <v>13</v>
      </c>
      <c r="L4" s="138"/>
      <c r="M4" s="138"/>
      <c r="N4" s="139"/>
      <c r="O4" s="20"/>
      <c r="P4" s="20"/>
      <c r="Q4" s="140"/>
      <c r="R4" s="141"/>
      <c r="S4" s="142"/>
      <c r="T4" s="24"/>
      <c r="U4" s="143" t="s">
        <v>14</v>
      </c>
      <c r="V4" s="143" t="s">
        <v>15</v>
      </c>
      <c r="W4" s="132" t="s">
        <v>16</v>
      </c>
      <c r="X4" s="132"/>
      <c r="Z4" s="133" t="s">
        <v>17</v>
      </c>
      <c r="AA4" s="133" t="s">
        <v>18</v>
      </c>
      <c r="AB4" s="110" t="s">
        <v>19</v>
      </c>
      <c r="AC4" s="80" t="s">
        <v>20</v>
      </c>
      <c r="AD4" s="80" t="s">
        <v>21</v>
      </c>
      <c r="AE4" s="110" t="s">
        <v>19</v>
      </c>
      <c r="AF4" s="80" t="s">
        <v>20</v>
      </c>
      <c r="AG4" s="80" t="s">
        <v>22</v>
      </c>
    </row>
    <row r="5" spans="1:33">
      <c r="A5" s="107"/>
      <c r="B5" s="150"/>
      <c r="C5" s="151"/>
      <c r="D5" s="154"/>
      <c r="E5" s="156"/>
      <c r="F5" s="152"/>
      <c r="G5" s="158"/>
      <c r="H5" s="107"/>
      <c r="I5" s="107"/>
      <c r="J5" s="150"/>
      <c r="K5" s="118" t="s">
        <v>23</v>
      </c>
      <c r="L5" s="121" t="s">
        <v>24</v>
      </c>
      <c r="M5" s="124" t="s">
        <v>25</v>
      </c>
      <c r="N5" s="128" t="s">
        <v>832</v>
      </c>
      <c r="O5" s="128" t="s">
        <v>27</v>
      </c>
      <c r="P5" s="28" t="s">
        <v>28</v>
      </c>
      <c r="Q5" s="129" t="s">
        <v>29</v>
      </c>
      <c r="R5" s="130"/>
      <c r="S5" s="131"/>
      <c r="T5" s="29" t="s">
        <v>30</v>
      </c>
      <c r="U5" s="144"/>
      <c r="V5" s="144"/>
      <c r="W5" s="132" t="s">
        <v>20</v>
      </c>
      <c r="X5" s="132" t="s">
        <v>21</v>
      </c>
      <c r="Z5" s="133"/>
      <c r="AA5" s="133"/>
      <c r="AB5" s="135"/>
      <c r="AC5" s="81"/>
      <c r="AD5" s="81"/>
      <c r="AE5" s="135"/>
      <c r="AF5" s="81"/>
      <c r="AG5" s="81"/>
    </row>
    <row r="6" spans="1:33">
      <c r="A6" s="107"/>
      <c r="B6" s="150"/>
      <c r="C6" s="151"/>
      <c r="D6" s="106" t="s">
        <v>31</v>
      </c>
      <c r="E6" s="109" t="s">
        <v>32</v>
      </c>
      <c r="F6" s="106" t="s">
        <v>31</v>
      </c>
      <c r="G6" s="110" t="s">
        <v>33</v>
      </c>
      <c r="H6" s="107"/>
      <c r="I6" s="107"/>
      <c r="J6" s="150"/>
      <c r="K6" s="119"/>
      <c r="L6" s="122"/>
      <c r="M6" s="119"/>
      <c r="N6" s="126"/>
      <c r="O6" s="126"/>
      <c r="P6" s="31" t="s">
        <v>34</v>
      </c>
      <c r="Q6" s="31" t="s">
        <v>35</v>
      </c>
      <c r="R6" s="31"/>
      <c r="S6" s="31"/>
      <c r="T6" s="32" t="s">
        <v>36</v>
      </c>
      <c r="U6" s="144"/>
      <c r="V6" s="144"/>
      <c r="W6" s="132"/>
      <c r="X6" s="132"/>
      <c r="Z6" s="133"/>
      <c r="AA6" s="133"/>
      <c r="AB6" s="135"/>
      <c r="AC6" s="81"/>
      <c r="AD6" s="81"/>
      <c r="AE6" s="135"/>
      <c r="AF6" s="81"/>
      <c r="AG6" s="81"/>
    </row>
    <row r="7" spans="1:33">
      <c r="A7" s="107"/>
      <c r="B7" s="150"/>
      <c r="C7" s="151"/>
      <c r="D7" s="107"/>
      <c r="E7" s="107"/>
      <c r="F7" s="107"/>
      <c r="G7" s="107"/>
      <c r="H7" s="107"/>
      <c r="I7" s="107"/>
      <c r="J7" s="150"/>
      <c r="K7" s="119"/>
      <c r="L7" s="122"/>
      <c r="M7" s="119"/>
      <c r="N7" s="126"/>
      <c r="O7" s="126"/>
      <c r="P7" s="31" t="s">
        <v>37</v>
      </c>
      <c r="Q7" s="31" t="s">
        <v>38</v>
      </c>
      <c r="R7" s="31" t="s">
        <v>39</v>
      </c>
      <c r="S7" s="31" t="s">
        <v>40</v>
      </c>
      <c r="T7" s="32" t="s">
        <v>41</v>
      </c>
      <c r="U7" s="144"/>
      <c r="V7" s="144"/>
      <c r="W7" s="132"/>
      <c r="X7" s="132"/>
      <c r="Z7" s="133"/>
      <c r="AA7" s="133"/>
      <c r="AB7" s="135"/>
      <c r="AC7" s="81"/>
      <c r="AD7" s="81"/>
      <c r="AE7" s="135"/>
      <c r="AF7" s="81"/>
      <c r="AG7" s="81"/>
    </row>
    <row r="8" spans="1:33">
      <c r="A8" s="108"/>
      <c r="B8" s="152"/>
      <c r="C8" s="153"/>
      <c r="D8" s="108"/>
      <c r="E8" s="108"/>
      <c r="F8" s="108"/>
      <c r="G8" s="108"/>
      <c r="H8" s="108"/>
      <c r="I8" s="108"/>
      <c r="J8" s="152"/>
      <c r="K8" s="120"/>
      <c r="L8" s="123"/>
      <c r="M8" s="120"/>
      <c r="N8" s="127"/>
      <c r="O8" s="127"/>
      <c r="P8" s="37" t="s">
        <v>42</v>
      </c>
      <c r="Q8" s="37" t="s">
        <v>43</v>
      </c>
      <c r="R8" s="37" t="s">
        <v>44</v>
      </c>
      <c r="S8" s="38"/>
      <c r="T8" s="39" t="s">
        <v>45</v>
      </c>
      <c r="U8" s="144"/>
      <c r="V8" s="144"/>
      <c r="W8" s="132"/>
      <c r="X8" s="132"/>
      <c r="Z8" s="134"/>
      <c r="AA8" s="134"/>
      <c r="AB8" s="136"/>
      <c r="AC8" s="82"/>
      <c r="AD8" s="82"/>
      <c r="AE8" s="136"/>
      <c r="AF8" s="82"/>
      <c r="AG8" s="82"/>
    </row>
    <row r="9" spans="1:33" ht="12.75" customHeight="1">
      <c r="A9" s="111" t="s">
        <v>831</v>
      </c>
      <c r="B9" s="97" t="s">
        <v>830</v>
      </c>
      <c r="C9" s="98"/>
      <c r="D9" s="85" t="s">
        <v>829</v>
      </c>
      <c r="E9" s="609" t="s">
        <v>280</v>
      </c>
      <c r="F9" s="85">
        <v>46344732</v>
      </c>
      <c r="G9" s="85">
        <v>1.956</v>
      </c>
      <c r="H9" s="85" t="s">
        <v>828</v>
      </c>
      <c r="I9" s="41" t="str">
        <f>IF(Z9="","",(IF(AA9-Z9&gt;0,CONCATENATE(TEXT(Z9,"#,##0"),"~",TEXT(AA9,"#,##0")),TEXT(Z9,"#,##0"))))</f>
        <v>1,780</v>
      </c>
      <c r="J9" s="94">
        <v>7</v>
      </c>
      <c r="K9" s="42">
        <v>14.5</v>
      </c>
      <c r="L9" s="43">
        <f>IF(K9&gt;0,1/K9*37.7*68.6,"")</f>
        <v>178.35999999999999</v>
      </c>
      <c r="M9" s="44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12.299999999999999</v>
      </c>
      <c r="N9" s="45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15.9</v>
      </c>
      <c r="O9" s="46" t="str">
        <f>IF(Z9="","",IF(AE9="",TEXT(AB9,"#,##0.0"),(IF(AB9-AE9&gt;0,CONCATENATE(TEXT(AE9,"#,##0.0"),"~",TEXT(AB9,"#,##0.0")),TEXT(AB9,"#,##0.0")))))</f>
        <v>23.5</v>
      </c>
      <c r="P9" s="608" t="s">
        <v>827</v>
      </c>
      <c r="Q9" s="80" t="s">
        <v>52</v>
      </c>
      <c r="R9" s="455" t="s">
        <v>58</v>
      </c>
      <c r="S9" s="50"/>
      <c r="T9" s="49"/>
      <c r="U9" s="51">
        <f>IFERROR(IF(K9&lt;M9,"",(ROUNDDOWN(K9/M9*100,0))),"")</f>
        <v>117</v>
      </c>
      <c r="V9" s="52" t="str">
        <f>IFERROR(IF(K9&lt;N9,"",(ROUNDDOWN(K9/N9*100,0))),"")</f>
        <v/>
      </c>
      <c r="W9" s="52">
        <f>IF(AC9&lt;55,"",IF(AA9="",AC9,IF(AF9-AC9&gt;0,CONCATENATE(AC9,"~",AF9),AC9)))</f>
        <v>61</v>
      </c>
      <c r="X9" s="53" t="str">
        <f>IF(AC9&lt;55,"",AD9)</f>
        <v>★1.0</v>
      </c>
      <c r="Z9" s="41">
        <v>1780</v>
      </c>
      <c r="AA9" s="54"/>
      <c r="AB9" s="55">
        <f>IF(Z9="","",ROUNDUP(ROUND(IF(Z9&gt;=2759,9.5,IF(Z9&lt;2759,(-2.47/1000000*Z9*Z9)-(8.52/10000*Z9)+30.65)),1)*1.1,1))</f>
        <v>23.5</v>
      </c>
      <c r="AC9" s="56">
        <f>IF(K9="","",ROUNDDOWN(K9/AB9*100,0))</f>
        <v>61</v>
      </c>
      <c r="AD9" s="56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★1.0</v>
      </c>
      <c r="AE9" s="55" t="str">
        <f>IF(AA9="","",ROUNDUP(ROUND(IF(AA9&gt;=2759,9.5,IF(AA9&lt;2759,(-2.47/1000000*AA9*AA9)-(8.52/10000*AA9)+30.65)),1)*1.1,1))</f>
        <v/>
      </c>
      <c r="AF9" s="56" t="str">
        <f>IF(AE9="","",IF(K9="","",ROUNDDOWN(K9/AE9*100,0)))</f>
        <v/>
      </c>
      <c r="AG9" s="56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2.75">
      <c r="A10" s="112"/>
      <c r="B10" s="99"/>
      <c r="C10" s="100"/>
      <c r="D10" s="86"/>
      <c r="E10" s="58" t="s">
        <v>279</v>
      </c>
      <c r="F10" s="86"/>
      <c r="G10" s="86"/>
      <c r="H10" s="86"/>
      <c r="I10" s="41" t="str">
        <f>IF(Z10="","",(IF(AA10-Z10&gt;0,CONCATENATE(TEXT(Z10,"#,##0"),"~",TEXT(AA10,"#,##0")),TEXT(Z10,"#,##0"))))</f>
        <v>1,870</v>
      </c>
      <c r="J10" s="95"/>
      <c r="K10" s="42">
        <v>13.9</v>
      </c>
      <c r="L10" s="43">
        <f>IF(K10&gt;0,1/K10*37.7*68.6,"")</f>
        <v>186.05899280575539</v>
      </c>
      <c r="M10" s="44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12.299999999999999</v>
      </c>
      <c r="N10" s="45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15.9</v>
      </c>
      <c r="O10" s="46" t="str">
        <f>IF(Z10="","",IF(AE10="",TEXT(AB10,"#,##0.0"),(IF(AB10-AE10&gt;0,CONCATENATE(TEXT(AE10,"#,##0.0"),"~",TEXT(AB10,"#,##0.0")),TEXT(AB10,"#,##0.0")))))</f>
        <v>22.5</v>
      </c>
      <c r="P10" s="606"/>
      <c r="Q10" s="81"/>
      <c r="R10" s="455" t="s">
        <v>58</v>
      </c>
      <c r="S10" s="50"/>
      <c r="T10" s="49"/>
      <c r="U10" s="51">
        <f>IFERROR(IF(K10&lt;M10,"",(ROUNDDOWN(K10/M10*100,0))),"")</f>
        <v>113</v>
      </c>
      <c r="V10" s="52" t="str">
        <f>IFERROR(IF(K10&lt;N10,"",(ROUNDDOWN(K10/N10*100,0))),"")</f>
        <v/>
      </c>
      <c r="W10" s="52">
        <f>IF(AC10&lt;55,"",IF(AA10="",AC10,IF(AF10-AC10&gt;0,CONCATENATE(AC10,"~",AF10),AC10)))</f>
        <v>61</v>
      </c>
      <c r="X10" s="53" t="str">
        <f>IF(AC10&lt;55,"",AD10)</f>
        <v>★1.0</v>
      </c>
      <c r="Z10" s="41">
        <v>1870</v>
      </c>
      <c r="AA10" s="57"/>
      <c r="AB10" s="55">
        <f>IF(Z10="","",ROUNDUP(ROUND(IF(Z10&gt;=2759,9.5,IF(Z10&lt;2759,(-2.47/1000000*Z10*Z10)-(8.52/10000*Z10)+30.65)),1)*1.1,1))</f>
        <v>22.5</v>
      </c>
      <c r="AC10" s="56">
        <f>IF(K10="","",ROUNDDOWN(K10/AB10*100,0))</f>
        <v>61</v>
      </c>
      <c r="AD10" s="56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★1.0</v>
      </c>
      <c r="AE10" s="55" t="str">
        <f>IF(AA10="","",ROUNDUP(ROUND(IF(AA10&gt;=2759,9.5,IF(AA10&lt;2759,(-2.47/1000000*AA10*AA10)-(8.52/10000*AA10)+30.65)),1)*1.1,1))</f>
        <v/>
      </c>
      <c r="AF10" s="56" t="str">
        <f>IF(AE10="","",IF(K10="","",ROUNDDOWN(K10/AE10*100,0)))</f>
        <v/>
      </c>
      <c r="AG10" s="56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2.75">
      <c r="A11" s="112"/>
      <c r="B11" s="99"/>
      <c r="C11" s="100"/>
      <c r="D11" s="87"/>
      <c r="E11" s="58" t="s">
        <v>743</v>
      </c>
      <c r="F11" s="87"/>
      <c r="G11" s="87"/>
      <c r="H11" s="87"/>
      <c r="I11" s="41" t="str">
        <f>IF(Z11="","",(IF(AA11-Z11&gt;0,CONCATENATE(TEXT(Z11,"#,##0"),"~",TEXT(AA11,"#,##0")),TEXT(Z11,"#,##0"))))</f>
        <v>1,890</v>
      </c>
      <c r="J11" s="95"/>
      <c r="K11" s="42">
        <v>13.9</v>
      </c>
      <c r="L11" s="43">
        <f>IF(K11&gt;0,1/K11*37.7*68.6,"")</f>
        <v>186.05899280575539</v>
      </c>
      <c r="M11" s="44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11.299999999999999</v>
      </c>
      <c r="N11" s="45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14.9</v>
      </c>
      <c r="O11" s="46" t="str">
        <f>IF(Z11="","",IF(AE11="",TEXT(AB11,"#,##0.0"),(IF(AB11-AE11&gt;0,CONCATENATE(TEXT(AE11,"#,##0.0"),"~",TEXT(AB11,"#,##0.0")),TEXT(AB11,"#,##0.0")))))</f>
        <v>22.3</v>
      </c>
      <c r="P11" s="604"/>
      <c r="Q11" s="81"/>
      <c r="R11" s="455" t="s">
        <v>58</v>
      </c>
      <c r="S11" s="59"/>
      <c r="T11" s="49"/>
      <c r="U11" s="51">
        <f>IFERROR(IF(K11&lt;M11,"",(ROUNDDOWN(K11/M11*100,0))),"")</f>
        <v>123</v>
      </c>
      <c r="V11" s="52" t="str">
        <f>IFERROR(IF(K11&lt;N11,"",(ROUNDDOWN(K11/N11*100,0))),"")</f>
        <v/>
      </c>
      <c r="W11" s="52">
        <f>IF(AC11&lt;55,"",IF(AA11="",AC11,IF(AF11-AC11&gt;0,CONCATENATE(AC11,"~",AF11),AC11)))</f>
        <v>62</v>
      </c>
      <c r="X11" s="53" t="str">
        <f>IF(AC11&lt;55,"",AD11)</f>
        <v>★1.0</v>
      </c>
      <c r="Z11" s="41">
        <v>1890</v>
      </c>
      <c r="AA11" s="57"/>
      <c r="AB11" s="55">
        <f>IF(Z11="","",ROUNDUP(ROUND(IF(Z11&gt;=2759,9.5,IF(Z11&lt;2759,(-2.47/1000000*Z11*Z11)-(8.52/10000*Z11)+30.65)),1)*1.1,1))</f>
        <v>22.3</v>
      </c>
      <c r="AC11" s="56">
        <f>IF(K11="","",ROUNDDOWN(K11/AB11*100,0))</f>
        <v>62</v>
      </c>
      <c r="AD11" s="56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★1.0</v>
      </c>
      <c r="AE11" s="55" t="str">
        <f>IF(AA11="","",ROUNDUP(ROUND(IF(AA11&gt;=2759,9.5,IF(AA11&lt;2759,(-2.47/1000000*AA11*AA11)-(8.52/10000*AA11)+30.65)),1)*1.1,1))</f>
        <v/>
      </c>
      <c r="AF11" s="56" t="str">
        <f>IF(AE11="","",IF(K11="","",ROUNDDOWN(K11/AE11*100,0)))</f>
        <v/>
      </c>
      <c r="AG11" s="56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</row>
    <row r="12" spans="1:33" ht="12.75" customHeight="1">
      <c r="A12" s="111" t="s">
        <v>831</v>
      </c>
      <c r="B12" s="97" t="s">
        <v>830</v>
      </c>
      <c r="C12" s="98"/>
      <c r="D12" s="85" t="s">
        <v>829</v>
      </c>
      <c r="E12" s="609" t="s">
        <v>275</v>
      </c>
      <c r="F12" s="85">
        <v>46353934</v>
      </c>
      <c r="G12" s="85">
        <v>1.956</v>
      </c>
      <c r="H12" s="85" t="s">
        <v>828</v>
      </c>
      <c r="I12" s="41" t="str">
        <f>IF(Z12="","",(IF(AA12-Z12&gt;0,CONCATENATE(TEXT(Z12,"#,##0"),"~",TEXT(AA12,"#,##0")),TEXT(Z12,"#,##0"))))</f>
        <v>1,780</v>
      </c>
      <c r="J12" s="94">
        <v>7</v>
      </c>
      <c r="K12" s="42">
        <v>14.7</v>
      </c>
      <c r="L12" s="43">
        <f>IF(K12&gt;0,1/K12*37.7*68.6,"")</f>
        <v>175.93333333333334</v>
      </c>
      <c r="M12" s="44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12.299999999999999</v>
      </c>
      <c r="N12" s="45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15.9</v>
      </c>
      <c r="O12" s="46" t="str">
        <f>IF(Z12="","",IF(AE12="",TEXT(AB12,"#,##0.0"),(IF(AB12-AE12&gt;0,CONCATENATE(TEXT(AE12,"#,##0.0"),"~",TEXT(AB12,"#,##0.0")),TEXT(AB12,"#,##0.0")))))</f>
        <v>23.5</v>
      </c>
      <c r="P12" s="608" t="s">
        <v>827</v>
      </c>
      <c r="Q12" s="81"/>
      <c r="R12" s="455" t="s">
        <v>58</v>
      </c>
      <c r="S12" s="50"/>
      <c r="T12" s="49"/>
      <c r="U12" s="51">
        <f>IFERROR(IF(K12&lt;M12,"",(ROUNDDOWN(K12/M12*100,0))),"")</f>
        <v>119</v>
      </c>
      <c r="V12" s="52" t="str">
        <f>IFERROR(IF(K12&lt;N12,"",(ROUNDDOWN(K12/N12*100,0))),"")</f>
        <v/>
      </c>
      <c r="W12" s="52">
        <f>IF(AC12&lt;55,"",IF(AA12="",AC12,IF(AF12-AC12&gt;0,CONCATENATE(AC12,"~",AF12),AC12)))</f>
        <v>62</v>
      </c>
      <c r="X12" s="53" t="str">
        <f>IF(AC12&lt;55,"",AD12)</f>
        <v>★1.0</v>
      </c>
      <c r="Z12" s="41">
        <v>1780</v>
      </c>
      <c r="AA12" s="54"/>
      <c r="AB12" s="55">
        <f>IF(Z12="","",ROUNDUP(ROUND(IF(Z12&gt;=2759,9.5,IF(Z12&lt;2759,(-2.47/1000000*Z12*Z12)-(8.52/10000*Z12)+30.65)),1)*1.1,1))</f>
        <v>23.5</v>
      </c>
      <c r="AC12" s="56">
        <f>IF(K12="","",ROUNDDOWN(K12/AB12*100,0))</f>
        <v>62</v>
      </c>
      <c r="AD12" s="56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★1.0</v>
      </c>
      <c r="AE12" s="55" t="str">
        <f>IF(AA12="","",ROUNDUP(ROUND(IF(AA12&gt;=2759,9.5,IF(AA12&lt;2759,(-2.47/1000000*AA12*AA12)-(8.52/10000*AA12)+30.65)),1)*1.1,1))</f>
        <v/>
      </c>
      <c r="AF12" s="56" t="str">
        <f>IF(AE12="","",IF(K12="","",ROUNDDOWN(K12/AE12*100,0)))</f>
        <v/>
      </c>
      <c r="AG12" s="56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</row>
    <row r="13" spans="1:33" ht="12.75">
      <c r="A13" s="112"/>
      <c r="B13" s="99"/>
      <c r="C13" s="100"/>
      <c r="D13" s="86"/>
      <c r="E13" s="58" t="s">
        <v>273</v>
      </c>
      <c r="F13" s="86"/>
      <c r="G13" s="86"/>
      <c r="H13" s="86"/>
      <c r="I13" s="41" t="str">
        <f>IF(Z13="","",(IF(AA13-Z13&gt;0,CONCATENATE(TEXT(Z13,"#,##0"),"~",TEXT(AA13,"#,##0")),TEXT(Z13,"#,##0"))))</f>
        <v>1,870</v>
      </c>
      <c r="J13" s="95"/>
      <c r="K13" s="42">
        <v>14.4</v>
      </c>
      <c r="L13" s="43">
        <f>IF(K13&gt;0,1/K13*37.7*68.6,"")</f>
        <v>179.59861111111113</v>
      </c>
      <c r="M13" s="44">
        <f>IFERROR(VALUE(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),"")</f>
        <v>12.299999999999999</v>
      </c>
      <c r="N13" s="45">
        <f>IFERROR(VALUE(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),"")</f>
        <v>15.9</v>
      </c>
      <c r="O13" s="46" t="str">
        <f>IF(Z13="","",IF(AE13="",TEXT(AB13,"#,##0.0"),(IF(AB13-AE13&gt;0,CONCATENATE(TEXT(AE13,"#,##0.0"),"~",TEXT(AB13,"#,##0.0")),TEXT(AB13,"#,##0.0")))))</f>
        <v>22.5</v>
      </c>
      <c r="P13" s="606"/>
      <c r="Q13" s="81"/>
      <c r="R13" s="455" t="s">
        <v>58</v>
      </c>
      <c r="S13" s="50"/>
      <c r="T13" s="49"/>
      <c r="U13" s="51">
        <f>IFERROR(IF(K13&lt;M13,"",(ROUNDDOWN(K13/M13*100,0))),"")</f>
        <v>117</v>
      </c>
      <c r="V13" s="52" t="str">
        <f>IFERROR(IF(K13&lt;N13,"",(ROUNDDOWN(K13/N13*100,0))),"")</f>
        <v/>
      </c>
      <c r="W13" s="52">
        <f>IF(AC13&lt;55,"",IF(AA13="",AC13,IF(AF13-AC13&gt;0,CONCATENATE(AC13,"~",AF13),AC13)))</f>
        <v>64</v>
      </c>
      <c r="X13" s="53" t="str">
        <f>IF(AC13&lt;55,"",AD13)</f>
        <v>★1.0</v>
      </c>
      <c r="Z13" s="41">
        <v>1870</v>
      </c>
      <c r="AA13" s="57"/>
      <c r="AB13" s="55">
        <f>IF(Z13="","",ROUNDUP(ROUND(IF(Z13&gt;=2759,9.5,IF(Z13&lt;2759,(-2.47/1000000*Z13*Z13)-(8.52/10000*Z13)+30.65)),1)*1.1,1))</f>
        <v>22.5</v>
      </c>
      <c r="AC13" s="56">
        <f>IF(K13="","",ROUNDDOWN(K13/AB13*100,0))</f>
        <v>64</v>
      </c>
      <c r="AD13" s="56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★1.0</v>
      </c>
      <c r="AE13" s="55" t="str">
        <f>IF(AA13="","",ROUNDUP(ROUND(IF(AA13&gt;=2759,9.5,IF(AA13&lt;2759,(-2.47/1000000*AA13*AA13)-(8.52/10000*AA13)+30.65)),1)*1.1,1))</f>
        <v/>
      </c>
      <c r="AF13" s="56" t="str">
        <f>IF(AE13="","",IF(K13="","",ROUNDDOWN(K13/AE13*100,0)))</f>
        <v/>
      </c>
      <c r="AG13" s="56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/>
      </c>
    </row>
    <row r="14" spans="1:33" ht="12.75">
      <c r="A14" s="112"/>
      <c r="B14" s="99"/>
      <c r="C14" s="100"/>
      <c r="D14" s="87"/>
      <c r="E14" s="58" t="s">
        <v>826</v>
      </c>
      <c r="F14" s="87"/>
      <c r="G14" s="87"/>
      <c r="H14" s="87"/>
      <c r="I14" s="41" t="str">
        <f>IF(Z14="","",(IF(AA14-Z14&gt;0,CONCATENATE(TEXT(Z14,"#,##0"),"~",TEXT(AA14,"#,##0")),TEXT(Z14,"#,##0"))))</f>
        <v>1,890</v>
      </c>
      <c r="J14" s="95"/>
      <c r="K14" s="42">
        <v>14.4</v>
      </c>
      <c r="L14" s="43">
        <f>IF(K14&gt;0,1/K14*37.7*68.6,"")</f>
        <v>179.59861111111113</v>
      </c>
      <c r="M14" s="44">
        <f>IFERROR(VALUE(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),"")</f>
        <v>11.299999999999999</v>
      </c>
      <c r="N14" s="45">
        <f>IFERROR(VALUE(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),"")</f>
        <v>14.9</v>
      </c>
      <c r="O14" s="46" t="str">
        <f>IF(Z14="","",IF(AE14="",TEXT(AB14,"#,##0.0"),(IF(AB14-AE14&gt;0,CONCATENATE(TEXT(AE14,"#,##0.0"),"~",TEXT(AB14,"#,##0.0")),TEXT(AB14,"#,##0.0")))))</f>
        <v>22.3</v>
      </c>
      <c r="P14" s="604"/>
      <c r="Q14" s="81"/>
      <c r="R14" s="455" t="s">
        <v>58</v>
      </c>
      <c r="S14" s="59"/>
      <c r="T14" s="49"/>
      <c r="U14" s="51">
        <f>IFERROR(IF(K14&lt;M14,"",(ROUNDDOWN(K14/M14*100,0))),"")</f>
        <v>127</v>
      </c>
      <c r="V14" s="52" t="str">
        <f>IFERROR(IF(K14&lt;N14,"",(ROUNDDOWN(K14/N14*100,0))),"")</f>
        <v/>
      </c>
      <c r="W14" s="52">
        <f>IF(AC14&lt;55,"",IF(AA14="",AC14,IF(AF14-AC14&gt;0,CONCATENATE(AC14,"~",AF14),AC14)))</f>
        <v>64</v>
      </c>
      <c r="X14" s="53" t="str">
        <f>IF(AC14&lt;55,"",AD14)</f>
        <v>★1.0</v>
      </c>
      <c r="Z14" s="41">
        <v>1890</v>
      </c>
      <c r="AA14" s="57"/>
      <c r="AB14" s="55">
        <f>IF(Z14="","",ROUNDUP(ROUND(IF(Z14&gt;=2759,9.5,IF(Z14&lt;2759,(-2.47/1000000*Z14*Z14)-(8.52/10000*Z14)+30.65)),1)*1.1,1))</f>
        <v>22.3</v>
      </c>
      <c r="AC14" s="56">
        <f>IF(K14="","",ROUNDDOWN(K14/AB14*100,0))</f>
        <v>64</v>
      </c>
      <c r="AD14" s="56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★1.0</v>
      </c>
      <c r="AE14" s="55" t="str">
        <f>IF(AA14="","",ROUNDUP(ROUND(IF(AA14&gt;=2759,9.5,IF(AA14&lt;2759,(-2.47/1000000*AA14*AA14)-(8.52/10000*AA14)+30.65)),1)*1.1,1))</f>
        <v/>
      </c>
      <c r="AF14" s="56" t="str">
        <f>IF(AE14="","",IF(K14="","",ROUNDDOWN(K14/AE14*100,0)))</f>
        <v/>
      </c>
      <c r="AG14" s="56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/>
      </c>
    </row>
    <row r="15" spans="1:33" ht="13.5" thickBot="1">
      <c r="A15" s="63"/>
      <c r="B15" s="64"/>
      <c r="C15" s="65"/>
      <c r="D15" s="66"/>
      <c r="E15" s="67"/>
      <c r="F15" s="49"/>
      <c r="G15" s="68"/>
      <c r="H15" s="49"/>
      <c r="I15" s="49"/>
      <c r="J15" s="69"/>
      <c r="K15" s="70"/>
      <c r="L15" s="71" t="str">
        <f>IF(K15&gt;0,1/K15*37.7*68.6,"")</f>
        <v/>
      </c>
      <c r="M15" s="72"/>
      <c r="N15" s="73"/>
      <c r="O15" s="74"/>
      <c r="P15" s="49"/>
      <c r="Q15" s="82"/>
      <c r="R15" s="49"/>
      <c r="S15" s="62"/>
      <c r="T15" s="49"/>
      <c r="U15" s="76" t="str">
        <f>IF(K15&lt;&gt;0, IF(K15&gt;=M15,ROUNDDOWN(K15/M15*100,0),""),"")</f>
        <v/>
      </c>
      <c r="V15" s="76" t="str">
        <f>IF(K15&lt;&gt;0, IF(K15&gt;=N15,ROUNDDOWN(K15/N15*100,0),""),"")</f>
        <v/>
      </c>
      <c r="W15" s="76" t="str">
        <f>IF(K15&lt;&gt;0, IF((K15/O15)&gt;=0.55,ROUNDDOWN(K15/O15*100,0),""),"")</f>
        <v/>
      </c>
      <c r="X15" s="76" t="str">
        <f>IF(W15="","",IF(W15&gt;=100,"★5.0",IF(W15&gt;=95,"★4.5",IF(W15&gt;=90,"★4.0",IF(W15&gt;=85,"★3.5",IF(W15&gt;=80,"★3.0",IF(W15&gt;=75,"★2.5",IF(W15&gt;=70,"★2.0",IF(W15&gt;=65,"★1.5",IF(W15&gt;=60,"★1.0",IF(W15&gt;=55,"★0.5")))))))))))</f>
        <v/>
      </c>
    </row>
    <row r="16" spans="1:33">
      <c r="E16" s="5"/>
      <c r="J16" s="77"/>
    </row>
    <row r="17" spans="2:15">
      <c r="B17" s="2" t="s">
        <v>66</v>
      </c>
      <c r="E17" s="5"/>
    </row>
    <row r="18" spans="2:15">
      <c r="B18" s="2" t="s">
        <v>67</v>
      </c>
      <c r="E18" s="5"/>
    </row>
    <row r="19" spans="2:15" ht="12.75">
      <c r="B19" s="2" t="s">
        <v>68</v>
      </c>
      <c r="E19" s="5"/>
      <c r="K19" s="78"/>
      <c r="N19" s="78"/>
      <c r="O19" s="78"/>
    </row>
    <row r="20" spans="2:15" ht="12.75">
      <c r="B20" s="2" t="s">
        <v>69</v>
      </c>
      <c r="E20" s="5"/>
      <c r="K20" s="78"/>
      <c r="N20" s="78"/>
      <c r="O20" s="78"/>
    </row>
    <row r="21" spans="2:15" ht="12.75">
      <c r="B21" s="2" t="s">
        <v>70</v>
      </c>
      <c r="E21" s="5"/>
      <c r="K21" s="79"/>
      <c r="N21" s="79"/>
      <c r="O21" s="79"/>
    </row>
    <row r="22" spans="2:15">
      <c r="B22" s="2" t="s">
        <v>71</v>
      </c>
      <c r="E22" s="5"/>
    </row>
    <row r="23" spans="2:15">
      <c r="B23" s="2" t="s">
        <v>72</v>
      </c>
      <c r="E23" s="5"/>
    </row>
    <row r="24" spans="2:15">
      <c r="B24" s="2" t="s">
        <v>73</v>
      </c>
      <c r="E24" s="5"/>
    </row>
    <row r="25" spans="2:15">
      <c r="B25" s="2" t="s">
        <v>74</v>
      </c>
      <c r="E25" s="5"/>
    </row>
    <row r="26" spans="2:15">
      <c r="C26" s="2" t="s">
        <v>75</v>
      </c>
      <c r="E26" s="5"/>
    </row>
  </sheetData>
  <mergeCells count="52">
    <mergeCell ref="Q4:S4"/>
    <mergeCell ref="U4:U8"/>
    <mergeCell ref="V4:V8"/>
    <mergeCell ref="W4:X4"/>
    <mergeCell ref="K4:N4"/>
    <mergeCell ref="D6:D8"/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AA4:AA8"/>
    <mergeCell ref="AB4:AB8"/>
    <mergeCell ref="AC4:AC8"/>
    <mergeCell ref="AD4:AD8"/>
    <mergeCell ref="AE4:AE8"/>
    <mergeCell ref="AF4:AF8"/>
    <mergeCell ref="Z4:Z8"/>
    <mergeCell ref="AG4:AG8"/>
    <mergeCell ref="K5:K8"/>
    <mergeCell ref="L5:L8"/>
    <mergeCell ref="M5:M8"/>
    <mergeCell ref="N5:N8"/>
    <mergeCell ref="O5:O8"/>
    <mergeCell ref="Q5:S5"/>
    <mergeCell ref="W5:W8"/>
    <mergeCell ref="X5:X8"/>
    <mergeCell ref="J9:J11"/>
    <mergeCell ref="P9:P11"/>
    <mergeCell ref="E6:E8"/>
    <mergeCell ref="F6:F8"/>
    <mergeCell ref="G6:G8"/>
    <mergeCell ref="A9:A11"/>
    <mergeCell ref="B9:C11"/>
    <mergeCell ref="D9:D11"/>
    <mergeCell ref="F9:F11"/>
    <mergeCell ref="G9:G11"/>
    <mergeCell ref="Q9:Q15"/>
    <mergeCell ref="A12:A14"/>
    <mergeCell ref="B12:C14"/>
    <mergeCell ref="D12:D14"/>
    <mergeCell ref="F12:F14"/>
    <mergeCell ref="G12:G14"/>
    <mergeCell ref="H12:H14"/>
    <mergeCell ref="J12:J14"/>
    <mergeCell ref="P12:P14"/>
    <mergeCell ref="H9:H11"/>
  </mergeCells>
  <phoneticPr fontId="3"/>
  <pageMargins left="0.7" right="0.7" top="0.75" bottom="0.75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3C72-24B2-43A9-A291-0271B07AA640}">
  <sheetPr>
    <tabColor indexed="13"/>
    <pageSetUpPr fitToPage="1"/>
  </sheetPr>
  <dimension ref="A1:AG80"/>
  <sheetViews>
    <sheetView view="pageBreakPreview" topLeftCell="A26" zoomScale="85" zoomScaleNormal="100" zoomScaleSheetLayoutView="85" workbookViewId="0">
      <selection activeCell="A2" sqref="A2:X35"/>
    </sheetView>
  </sheetViews>
  <sheetFormatPr defaultRowHeight="11.25"/>
  <cols>
    <col min="1" max="1" width="15.875" style="169" customWidth="1"/>
    <col min="2" max="2" width="3.875" style="169" bestFit="1" customWidth="1"/>
    <col min="3" max="3" width="38.25" style="169" customWidth="1"/>
    <col min="4" max="4" width="13.875" style="169" bestFit="1" customWidth="1"/>
    <col min="5" max="5" width="16.25" style="372" customWidth="1"/>
    <col min="6" max="6" width="13.125" style="169" customWidth="1"/>
    <col min="7" max="7" width="7.375" style="169" customWidth="1"/>
    <col min="8" max="8" width="12.125" style="169" bestFit="1" customWidth="1"/>
    <col min="9" max="9" width="10.5" style="169" bestFit="1" customWidth="1"/>
    <col min="10" max="10" width="7" style="169" bestFit="1" customWidth="1"/>
    <col min="11" max="11" width="6.375" style="169" bestFit="1" customWidth="1"/>
    <col min="12" max="12" width="8.75" style="169" bestFit="1" customWidth="1"/>
    <col min="13" max="14" width="8.5" style="169" bestFit="1" customWidth="1"/>
    <col min="15" max="15" width="8.625" style="169" customWidth="1"/>
    <col min="16" max="16" width="14.375" style="169" bestFit="1" customWidth="1"/>
    <col min="17" max="17" width="13.5" style="169" customWidth="1"/>
    <col min="18" max="18" width="6" style="169" customWidth="1"/>
    <col min="19" max="19" width="17.25" style="169" customWidth="1"/>
    <col min="20" max="20" width="11" style="169" bestFit="1" customWidth="1"/>
    <col min="21" max="22" width="8.25" style="169" bestFit="1" customWidth="1"/>
    <col min="23" max="25" width="9" style="169"/>
    <col min="26" max="27" width="10.625" style="169" customWidth="1"/>
    <col min="28" max="33" width="9" style="169" customWidth="1"/>
    <col min="34" max="256" width="9" style="169"/>
    <col min="257" max="257" width="15.875" style="169" customWidth="1"/>
    <col min="258" max="258" width="3.875" style="169" bestFit="1" customWidth="1"/>
    <col min="259" max="259" width="38.25" style="169" customWidth="1"/>
    <col min="260" max="260" width="13.875" style="169" bestFit="1" customWidth="1"/>
    <col min="261" max="261" width="16.25" style="169" customWidth="1"/>
    <col min="262" max="262" width="13.125" style="169" customWidth="1"/>
    <col min="263" max="263" width="7.375" style="169" customWidth="1"/>
    <col min="264" max="264" width="12.125" style="169" bestFit="1" customWidth="1"/>
    <col min="265" max="265" width="10.5" style="169" bestFit="1" customWidth="1"/>
    <col min="266" max="266" width="7" style="169" bestFit="1" customWidth="1"/>
    <col min="267" max="267" width="5.875" style="169" bestFit="1" customWidth="1"/>
    <col min="268" max="268" width="8.75" style="169" bestFit="1" customWidth="1"/>
    <col min="269" max="270" width="8.5" style="169" bestFit="1" customWidth="1"/>
    <col min="271" max="271" width="8.625" style="169" customWidth="1"/>
    <col min="272" max="272" width="14.375" style="169" bestFit="1" customWidth="1"/>
    <col min="273" max="273" width="13.5" style="169" customWidth="1"/>
    <col min="274" max="274" width="6" style="169" customWidth="1"/>
    <col min="275" max="275" width="17.25" style="169" customWidth="1"/>
    <col min="276" max="276" width="11" style="169" bestFit="1" customWidth="1"/>
    <col min="277" max="278" width="8.25" style="169" bestFit="1" customWidth="1"/>
    <col min="279" max="512" width="9" style="169"/>
    <col min="513" max="513" width="15.875" style="169" customWidth="1"/>
    <col min="514" max="514" width="3.875" style="169" bestFit="1" customWidth="1"/>
    <col min="515" max="515" width="38.25" style="169" customWidth="1"/>
    <col min="516" max="516" width="13.875" style="169" bestFit="1" customWidth="1"/>
    <col min="517" max="517" width="16.25" style="169" customWidth="1"/>
    <col min="518" max="518" width="13.125" style="169" customWidth="1"/>
    <col min="519" max="519" width="7.375" style="169" customWidth="1"/>
    <col min="520" max="520" width="12.125" style="169" bestFit="1" customWidth="1"/>
    <col min="521" max="521" width="10.5" style="169" bestFit="1" customWidth="1"/>
    <col min="522" max="522" width="7" style="169" bestFit="1" customWidth="1"/>
    <col min="523" max="523" width="5.875" style="169" bestFit="1" customWidth="1"/>
    <col min="524" max="524" width="8.75" style="169" bestFit="1" customWidth="1"/>
    <col min="525" max="526" width="8.5" style="169" bestFit="1" customWidth="1"/>
    <col min="527" max="527" width="8.625" style="169" customWidth="1"/>
    <col min="528" max="528" width="14.375" style="169" bestFit="1" customWidth="1"/>
    <col min="529" max="529" width="13.5" style="169" customWidth="1"/>
    <col min="530" max="530" width="6" style="169" customWidth="1"/>
    <col min="531" max="531" width="17.25" style="169" customWidth="1"/>
    <col min="532" max="532" width="11" style="169" bestFit="1" customWidth="1"/>
    <col min="533" max="534" width="8.25" style="169" bestFit="1" customWidth="1"/>
    <col min="535" max="768" width="9" style="169"/>
    <col min="769" max="769" width="15.875" style="169" customWidth="1"/>
    <col min="770" max="770" width="3.875" style="169" bestFit="1" customWidth="1"/>
    <col min="771" max="771" width="38.25" style="169" customWidth="1"/>
    <col min="772" max="772" width="13.875" style="169" bestFit="1" customWidth="1"/>
    <col min="773" max="773" width="16.25" style="169" customWidth="1"/>
    <col min="774" max="774" width="13.125" style="169" customWidth="1"/>
    <col min="775" max="775" width="7.375" style="169" customWidth="1"/>
    <col min="776" max="776" width="12.125" style="169" bestFit="1" customWidth="1"/>
    <col min="777" max="777" width="10.5" style="169" bestFit="1" customWidth="1"/>
    <col min="778" max="778" width="7" style="169" bestFit="1" customWidth="1"/>
    <col min="779" max="779" width="5.875" style="169" bestFit="1" customWidth="1"/>
    <col min="780" max="780" width="8.75" style="169" bestFit="1" customWidth="1"/>
    <col min="781" max="782" width="8.5" style="169" bestFit="1" customWidth="1"/>
    <col min="783" max="783" width="8.625" style="169" customWidth="1"/>
    <col min="784" max="784" width="14.375" style="169" bestFit="1" customWidth="1"/>
    <col min="785" max="785" width="13.5" style="169" customWidth="1"/>
    <col min="786" max="786" width="6" style="169" customWidth="1"/>
    <col min="787" max="787" width="17.25" style="169" customWidth="1"/>
    <col min="788" max="788" width="11" style="169" bestFit="1" customWidth="1"/>
    <col min="789" max="790" width="8.25" style="169" bestFit="1" customWidth="1"/>
    <col min="791" max="1024" width="9" style="169"/>
    <col min="1025" max="1025" width="15.875" style="169" customWidth="1"/>
    <col min="1026" max="1026" width="3.875" style="169" bestFit="1" customWidth="1"/>
    <col min="1027" max="1027" width="38.25" style="169" customWidth="1"/>
    <col min="1028" max="1028" width="13.875" style="169" bestFit="1" customWidth="1"/>
    <col min="1029" max="1029" width="16.25" style="169" customWidth="1"/>
    <col min="1030" max="1030" width="13.125" style="169" customWidth="1"/>
    <col min="1031" max="1031" width="7.375" style="169" customWidth="1"/>
    <col min="1032" max="1032" width="12.125" style="169" bestFit="1" customWidth="1"/>
    <col min="1033" max="1033" width="10.5" style="169" bestFit="1" customWidth="1"/>
    <col min="1034" max="1034" width="7" style="169" bestFit="1" customWidth="1"/>
    <col min="1035" max="1035" width="5.875" style="169" bestFit="1" customWidth="1"/>
    <col min="1036" max="1036" width="8.75" style="169" bestFit="1" customWidth="1"/>
    <col min="1037" max="1038" width="8.5" style="169" bestFit="1" customWidth="1"/>
    <col min="1039" max="1039" width="8.625" style="169" customWidth="1"/>
    <col min="1040" max="1040" width="14.375" style="169" bestFit="1" customWidth="1"/>
    <col min="1041" max="1041" width="13.5" style="169" customWidth="1"/>
    <col min="1042" max="1042" width="6" style="169" customWidth="1"/>
    <col min="1043" max="1043" width="17.25" style="169" customWidth="1"/>
    <col min="1044" max="1044" width="11" style="169" bestFit="1" customWidth="1"/>
    <col min="1045" max="1046" width="8.25" style="169" bestFit="1" customWidth="1"/>
    <col min="1047" max="1280" width="9" style="169"/>
    <col min="1281" max="1281" width="15.875" style="169" customWidth="1"/>
    <col min="1282" max="1282" width="3.875" style="169" bestFit="1" customWidth="1"/>
    <col min="1283" max="1283" width="38.25" style="169" customWidth="1"/>
    <col min="1284" max="1284" width="13.875" style="169" bestFit="1" customWidth="1"/>
    <col min="1285" max="1285" width="16.25" style="169" customWidth="1"/>
    <col min="1286" max="1286" width="13.125" style="169" customWidth="1"/>
    <col min="1287" max="1287" width="7.375" style="169" customWidth="1"/>
    <col min="1288" max="1288" width="12.125" style="169" bestFit="1" customWidth="1"/>
    <col min="1289" max="1289" width="10.5" style="169" bestFit="1" customWidth="1"/>
    <col min="1290" max="1290" width="7" style="169" bestFit="1" customWidth="1"/>
    <col min="1291" max="1291" width="5.875" style="169" bestFit="1" customWidth="1"/>
    <col min="1292" max="1292" width="8.75" style="169" bestFit="1" customWidth="1"/>
    <col min="1293" max="1294" width="8.5" style="169" bestFit="1" customWidth="1"/>
    <col min="1295" max="1295" width="8.625" style="169" customWidth="1"/>
    <col min="1296" max="1296" width="14.375" style="169" bestFit="1" customWidth="1"/>
    <col min="1297" max="1297" width="13.5" style="169" customWidth="1"/>
    <col min="1298" max="1298" width="6" style="169" customWidth="1"/>
    <col min="1299" max="1299" width="17.25" style="169" customWidth="1"/>
    <col min="1300" max="1300" width="11" style="169" bestFit="1" customWidth="1"/>
    <col min="1301" max="1302" width="8.25" style="169" bestFit="1" customWidth="1"/>
    <col min="1303" max="1536" width="9" style="169"/>
    <col min="1537" max="1537" width="15.875" style="169" customWidth="1"/>
    <col min="1538" max="1538" width="3.875" style="169" bestFit="1" customWidth="1"/>
    <col min="1539" max="1539" width="38.25" style="169" customWidth="1"/>
    <col min="1540" max="1540" width="13.875" style="169" bestFit="1" customWidth="1"/>
    <col min="1541" max="1541" width="16.25" style="169" customWidth="1"/>
    <col min="1542" max="1542" width="13.125" style="169" customWidth="1"/>
    <col min="1543" max="1543" width="7.375" style="169" customWidth="1"/>
    <col min="1544" max="1544" width="12.125" style="169" bestFit="1" customWidth="1"/>
    <col min="1545" max="1545" width="10.5" style="169" bestFit="1" customWidth="1"/>
    <col min="1546" max="1546" width="7" style="169" bestFit="1" customWidth="1"/>
    <col min="1547" max="1547" width="5.875" style="169" bestFit="1" customWidth="1"/>
    <col min="1548" max="1548" width="8.75" style="169" bestFit="1" customWidth="1"/>
    <col min="1549" max="1550" width="8.5" style="169" bestFit="1" customWidth="1"/>
    <col min="1551" max="1551" width="8.625" style="169" customWidth="1"/>
    <col min="1552" max="1552" width="14.375" style="169" bestFit="1" customWidth="1"/>
    <col min="1553" max="1553" width="13.5" style="169" customWidth="1"/>
    <col min="1554" max="1554" width="6" style="169" customWidth="1"/>
    <col min="1555" max="1555" width="17.25" style="169" customWidth="1"/>
    <col min="1556" max="1556" width="11" style="169" bestFit="1" customWidth="1"/>
    <col min="1557" max="1558" width="8.25" style="169" bestFit="1" customWidth="1"/>
    <col min="1559" max="1792" width="9" style="169"/>
    <col min="1793" max="1793" width="15.875" style="169" customWidth="1"/>
    <col min="1794" max="1794" width="3.875" style="169" bestFit="1" customWidth="1"/>
    <col min="1795" max="1795" width="38.25" style="169" customWidth="1"/>
    <col min="1796" max="1796" width="13.875" style="169" bestFit="1" customWidth="1"/>
    <col min="1797" max="1797" width="16.25" style="169" customWidth="1"/>
    <col min="1798" max="1798" width="13.125" style="169" customWidth="1"/>
    <col min="1799" max="1799" width="7.375" style="169" customWidth="1"/>
    <col min="1800" max="1800" width="12.125" style="169" bestFit="1" customWidth="1"/>
    <col min="1801" max="1801" width="10.5" style="169" bestFit="1" customWidth="1"/>
    <col min="1802" max="1802" width="7" style="169" bestFit="1" customWidth="1"/>
    <col min="1803" max="1803" width="5.875" style="169" bestFit="1" customWidth="1"/>
    <col min="1804" max="1804" width="8.75" style="169" bestFit="1" customWidth="1"/>
    <col min="1805" max="1806" width="8.5" style="169" bestFit="1" customWidth="1"/>
    <col min="1807" max="1807" width="8.625" style="169" customWidth="1"/>
    <col min="1808" max="1808" width="14.375" style="169" bestFit="1" customWidth="1"/>
    <col min="1809" max="1809" width="13.5" style="169" customWidth="1"/>
    <col min="1810" max="1810" width="6" style="169" customWidth="1"/>
    <col min="1811" max="1811" width="17.25" style="169" customWidth="1"/>
    <col min="1812" max="1812" width="11" style="169" bestFit="1" customWidth="1"/>
    <col min="1813" max="1814" width="8.25" style="169" bestFit="1" customWidth="1"/>
    <col min="1815" max="2048" width="9" style="169"/>
    <col min="2049" max="2049" width="15.875" style="169" customWidth="1"/>
    <col min="2050" max="2050" width="3.875" style="169" bestFit="1" customWidth="1"/>
    <col min="2051" max="2051" width="38.25" style="169" customWidth="1"/>
    <col min="2052" max="2052" width="13.875" style="169" bestFit="1" customWidth="1"/>
    <col min="2053" max="2053" width="16.25" style="169" customWidth="1"/>
    <col min="2054" max="2054" width="13.125" style="169" customWidth="1"/>
    <col min="2055" max="2055" width="7.375" style="169" customWidth="1"/>
    <col min="2056" max="2056" width="12.125" style="169" bestFit="1" customWidth="1"/>
    <col min="2057" max="2057" width="10.5" style="169" bestFit="1" customWidth="1"/>
    <col min="2058" max="2058" width="7" style="169" bestFit="1" customWidth="1"/>
    <col min="2059" max="2059" width="5.875" style="169" bestFit="1" customWidth="1"/>
    <col min="2060" max="2060" width="8.75" style="169" bestFit="1" customWidth="1"/>
    <col min="2061" max="2062" width="8.5" style="169" bestFit="1" customWidth="1"/>
    <col min="2063" max="2063" width="8.625" style="169" customWidth="1"/>
    <col min="2064" max="2064" width="14.375" style="169" bestFit="1" customWidth="1"/>
    <col min="2065" max="2065" width="13.5" style="169" customWidth="1"/>
    <col min="2066" max="2066" width="6" style="169" customWidth="1"/>
    <col min="2067" max="2067" width="17.25" style="169" customWidth="1"/>
    <col min="2068" max="2068" width="11" style="169" bestFit="1" customWidth="1"/>
    <col min="2069" max="2070" width="8.25" style="169" bestFit="1" customWidth="1"/>
    <col min="2071" max="2304" width="9" style="169"/>
    <col min="2305" max="2305" width="15.875" style="169" customWidth="1"/>
    <col min="2306" max="2306" width="3.875" style="169" bestFit="1" customWidth="1"/>
    <col min="2307" max="2307" width="38.25" style="169" customWidth="1"/>
    <col min="2308" max="2308" width="13.875" style="169" bestFit="1" customWidth="1"/>
    <col min="2309" max="2309" width="16.25" style="169" customWidth="1"/>
    <col min="2310" max="2310" width="13.125" style="169" customWidth="1"/>
    <col min="2311" max="2311" width="7.375" style="169" customWidth="1"/>
    <col min="2312" max="2312" width="12.125" style="169" bestFit="1" customWidth="1"/>
    <col min="2313" max="2313" width="10.5" style="169" bestFit="1" customWidth="1"/>
    <col min="2314" max="2314" width="7" style="169" bestFit="1" customWidth="1"/>
    <col min="2315" max="2315" width="5.875" style="169" bestFit="1" customWidth="1"/>
    <col min="2316" max="2316" width="8.75" style="169" bestFit="1" customWidth="1"/>
    <col min="2317" max="2318" width="8.5" style="169" bestFit="1" customWidth="1"/>
    <col min="2319" max="2319" width="8.625" style="169" customWidth="1"/>
    <col min="2320" max="2320" width="14.375" style="169" bestFit="1" customWidth="1"/>
    <col min="2321" max="2321" width="13.5" style="169" customWidth="1"/>
    <col min="2322" max="2322" width="6" style="169" customWidth="1"/>
    <col min="2323" max="2323" width="17.25" style="169" customWidth="1"/>
    <col min="2324" max="2324" width="11" style="169" bestFit="1" customWidth="1"/>
    <col min="2325" max="2326" width="8.25" style="169" bestFit="1" customWidth="1"/>
    <col min="2327" max="2560" width="9" style="169"/>
    <col min="2561" max="2561" width="15.875" style="169" customWidth="1"/>
    <col min="2562" max="2562" width="3.875" style="169" bestFit="1" customWidth="1"/>
    <col min="2563" max="2563" width="38.25" style="169" customWidth="1"/>
    <col min="2564" max="2564" width="13.875" style="169" bestFit="1" customWidth="1"/>
    <col min="2565" max="2565" width="16.25" style="169" customWidth="1"/>
    <col min="2566" max="2566" width="13.125" style="169" customWidth="1"/>
    <col min="2567" max="2567" width="7.375" style="169" customWidth="1"/>
    <col min="2568" max="2568" width="12.125" style="169" bestFit="1" customWidth="1"/>
    <col min="2569" max="2569" width="10.5" style="169" bestFit="1" customWidth="1"/>
    <col min="2570" max="2570" width="7" style="169" bestFit="1" customWidth="1"/>
    <col min="2571" max="2571" width="5.875" style="169" bestFit="1" customWidth="1"/>
    <col min="2572" max="2572" width="8.75" style="169" bestFit="1" customWidth="1"/>
    <col min="2573" max="2574" width="8.5" style="169" bestFit="1" customWidth="1"/>
    <col min="2575" max="2575" width="8.625" style="169" customWidth="1"/>
    <col min="2576" max="2576" width="14.375" style="169" bestFit="1" customWidth="1"/>
    <col min="2577" max="2577" width="13.5" style="169" customWidth="1"/>
    <col min="2578" max="2578" width="6" style="169" customWidth="1"/>
    <col min="2579" max="2579" width="17.25" style="169" customWidth="1"/>
    <col min="2580" max="2580" width="11" style="169" bestFit="1" customWidth="1"/>
    <col min="2581" max="2582" width="8.25" style="169" bestFit="1" customWidth="1"/>
    <col min="2583" max="2816" width="9" style="169"/>
    <col min="2817" max="2817" width="15.875" style="169" customWidth="1"/>
    <col min="2818" max="2818" width="3.875" style="169" bestFit="1" customWidth="1"/>
    <col min="2819" max="2819" width="38.25" style="169" customWidth="1"/>
    <col min="2820" max="2820" width="13.875" style="169" bestFit="1" customWidth="1"/>
    <col min="2821" max="2821" width="16.25" style="169" customWidth="1"/>
    <col min="2822" max="2822" width="13.125" style="169" customWidth="1"/>
    <col min="2823" max="2823" width="7.375" style="169" customWidth="1"/>
    <col min="2824" max="2824" width="12.125" style="169" bestFit="1" customWidth="1"/>
    <col min="2825" max="2825" width="10.5" style="169" bestFit="1" customWidth="1"/>
    <col min="2826" max="2826" width="7" style="169" bestFit="1" customWidth="1"/>
    <col min="2827" max="2827" width="5.875" style="169" bestFit="1" customWidth="1"/>
    <col min="2828" max="2828" width="8.75" style="169" bestFit="1" customWidth="1"/>
    <col min="2829" max="2830" width="8.5" style="169" bestFit="1" customWidth="1"/>
    <col min="2831" max="2831" width="8.625" style="169" customWidth="1"/>
    <col min="2832" max="2832" width="14.375" style="169" bestFit="1" customWidth="1"/>
    <col min="2833" max="2833" width="13.5" style="169" customWidth="1"/>
    <col min="2834" max="2834" width="6" style="169" customWidth="1"/>
    <col min="2835" max="2835" width="17.25" style="169" customWidth="1"/>
    <col min="2836" max="2836" width="11" style="169" bestFit="1" customWidth="1"/>
    <col min="2837" max="2838" width="8.25" style="169" bestFit="1" customWidth="1"/>
    <col min="2839" max="3072" width="9" style="169"/>
    <col min="3073" max="3073" width="15.875" style="169" customWidth="1"/>
    <col min="3074" max="3074" width="3.875" style="169" bestFit="1" customWidth="1"/>
    <col min="3075" max="3075" width="38.25" style="169" customWidth="1"/>
    <col min="3076" max="3076" width="13.875" style="169" bestFit="1" customWidth="1"/>
    <col min="3077" max="3077" width="16.25" style="169" customWidth="1"/>
    <col min="3078" max="3078" width="13.125" style="169" customWidth="1"/>
    <col min="3079" max="3079" width="7.375" style="169" customWidth="1"/>
    <col min="3080" max="3080" width="12.125" style="169" bestFit="1" customWidth="1"/>
    <col min="3081" max="3081" width="10.5" style="169" bestFit="1" customWidth="1"/>
    <col min="3082" max="3082" width="7" style="169" bestFit="1" customWidth="1"/>
    <col min="3083" max="3083" width="5.875" style="169" bestFit="1" customWidth="1"/>
    <col min="3084" max="3084" width="8.75" style="169" bestFit="1" customWidth="1"/>
    <col min="3085" max="3086" width="8.5" style="169" bestFit="1" customWidth="1"/>
    <col min="3087" max="3087" width="8.625" style="169" customWidth="1"/>
    <col min="3088" max="3088" width="14.375" style="169" bestFit="1" customWidth="1"/>
    <col min="3089" max="3089" width="13.5" style="169" customWidth="1"/>
    <col min="3090" max="3090" width="6" style="169" customWidth="1"/>
    <col min="3091" max="3091" width="17.25" style="169" customWidth="1"/>
    <col min="3092" max="3092" width="11" style="169" bestFit="1" customWidth="1"/>
    <col min="3093" max="3094" width="8.25" style="169" bestFit="1" customWidth="1"/>
    <col min="3095" max="3328" width="9" style="169"/>
    <col min="3329" max="3329" width="15.875" style="169" customWidth="1"/>
    <col min="3330" max="3330" width="3.875" style="169" bestFit="1" customWidth="1"/>
    <col min="3331" max="3331" width="38.25" style="169" customWidth="1"/>
    <col min="3332" max="3332" width="13.875" style="169" bestFit="1" customWidth="1"/>
    <col min="3333" max="3333" width="16.25" style="169" customWidth="1"/>
    <col min="3334" max="3334" width="13.125" style="169" customWidth="1"/>
    <col min="3335" max="3335" width="7.375" style="169" customWidth="1"/>
    <col min="3336" max="3336" width="12.125" style="169" bestFit="1" customWidth="1"/>
    <col min="3337" max="3337" width="10.5" style="169" bestFit="1" customWidth="1"/>
    <col min="3338" max="3338" width="7" style="169" bestFit="1" customWidth="1"/>
    <col min="3339" max="3339" width="5.875" style="169" bestFit="1" customWidth="1"/>
    <col min="3340" max="3340" width="8.75" style="169" bestFit="1" customWidth="1"/>
    <col min="3341" max="3342" width="8.5" style="169" bestFit="1" customWidth="1"/>
    <col min="3343" max="3343" width="8.625" style="169" customWidth="1"/>
    <col min="3344" max="3344" width="14.375" style="169" bestFit="1" customWidth="1"/>
    <col min="3345" max="3345" width="13.5" style="169" customWidth="1"/>
    <col min="3346" max="3346" width="6" style="169" customWidth="1"/>
    <col min="3347" max="3347" width="17.25" style="169" customWidth="1"/>
    <col min="3348" max="3348" width="11" style="169" bestFit="1" customWidth="1"/>
    <col min="3349" max="3350" width="8.25" style="169" bestFit="1" customWidth="1"/>
    <col min="3351" max="3584" width="9" style="169"/>
    <col min="3585" max="3585" width="15.875" style="169" customWidth="1"/>
    <col min="3586" max="3586" width="3.875" style="169" bestFit="1" customWidth="1"/>
    <col min="3587" max="3587" width="38.25" style="169" customWidth="1"/>
    <col min="3588" max="3588" width="13.875" style="169" bestFit="1" customWidth="1"/>
    <col min="3589" max="3589" width="16.25" style="169" customWidth="1"/>
    <col min="3590" max="3590" width="13.125" style="169" customWidth="1"/>
    <col min="3591" max="3591" width="7.375" style="169" customWidth="1"/>
    <col min="3592" max="3592" width="12.125" style="169" bestFit="1" customWidth="1"/>
    <col min="3593" max="3593" width="10.5" style="169" bestFit="1" customWidth="1"/>
    <col min="3594" max="3594" width="7" style="169" bestFit="1" customWidth="1"/>
    <col min="3595" max="3595" width="5.875" style="169" bestFit="1" customWidth="1"/>
    <col min="3596" max="3596" width="8.75" style="169" bestFit="1" customWidth="1"/>
    <col min="3597" max="3598" width="8.5" style="169" bestFit="1" customWidth="1"/>
    <col min="3599" max="3599" width="8.625" style="169" customWidth="1"/>
    <col min="3600" max="3600" width="14.375" style="169" bestFit="1" customWidth="1"/>
    <col min="3601" max="3601" width="13.5" style="169" customWidth="1"/>
    <col min="3602" max="3602" width="6" style="169" customWidth="1"/>
    <col min="3603" max="3603" width="17.25" style="169" customWidth="1"/>
    <col min="3604" max="3604" width="11" style="169" bestFit="1" customWidth="1"/>
    <col min="3605" max="3606" width="8.25" style="169" bestFit="1" customWidth="1"/>
    <col min="3607" max="3840" width="9" style="169"/>
    <col min="3841" max="3841" width="15.875" style="169" customWidth="1"/>
    <col min="3842" max="3842" width="3.875" style="169" bestFit="1" customWidth="1"/>
    <col min="3843" max="3843" width="38.25" style="169" customWidth="1"/>
    <col min="3844" max="3844" width="13.875" style="169" bestFit="1" customWidth="1"/>
    <col min="3845" max="3845" width="16.25" style="169" customWidth="1"/>
    <col min="3846" max="3846" width="13.125" style="169" customWidth="1"/>
    <col min="3847" max="3847" width="7.375" style="169" customWidth="1"/>
    <col min="3848" max="3848" width="12.125" style="169" bestFit="1" customWidth="1"/>
    <col min="3849" max="3849" width="10.5" style="169" bestFit="1" customWidth="1"/>
    <col min="3850" max="3850" width="7" style="169" bestFit="1" customWidth="1"/>
    <col min="3851" max="3851" width="5.875" style="169" bestFit="1" customWidth="1"/>
    <col min="3852" max="3852" width="8.75" style="169" bestFit="1" customWidth="1"/>
    <col min="3853" max="3854" width="8.5" style="169" bestFit="1" customWidth="1"/>
    <col min="3855" max="3855" width="8.625" style="169" customWidth="1"/>
    <col min="3856" max="3856" width="14.375" style="169" bestFit="1" customWidth="1"/>
    <col min="3857" max="3857" width="13.5" style="169" customWidth="1"/>
    <col min="3858" max="3858" width="6" style="169" customWidth="1"/>
    <col min="3859" max="3859" width="17.25" style="169" customWidth="1"/>
    <col min="3860" max="3860" width="11" style="169" bestFit="1" customWidth="1"/>
    <col min="3861" max="3862" width="8.25" style="169" bestFit="1" customWidth="1"/>
    <col min="3863" max="4096" width="9" style="169"/>
    <col min="4097" max="4097" width="15.875" style="169" customWidth="1"/>
    <col min="4098" max="4098" width="3.875" style="169" bestFit="1" customWidth="1"/>
    <col min="4099" max="4099" width="38.25" style="169" customWidth="1"/>
    <col min="4100" max="4100" width="13.875" style="169" bestFit="1" customWidth="1"/>
    <col min="4101" max="4101" width="16.25" style="169" customWidth="1"/>
    <col min="4102" max="4102" width="13.125" style="169" customWidth="1"/>
    <col min="4103" max="4103" width="7.375" style="169" customWidth="1"/>
    <col min="4104" max="4104" width="12.125" style="169" bestFit="1" customWidth="1"/>
    <col min="4105" max="4105" width="10.5" style="169" bestFit="1" customWidth="1"/>
    <col min="4106" max="4106" width="7" style="169" bestFit="1" customWidth="1"/>
    <col min="4107" max="4107" width="5.875" style="169" bestFit="1" customWidth="1"/>
    <col min="4108" max="4108" width="8.75" style="169" bestFit="1" customWidth="1"/>
    <col min="4109" max="4110" width="8.5" style="169" bestFit="1" customWidth="1"/>
    <col min="4111" max="4111" width="8.625" style="169" customWidth="1"/>
    <col min="4112" max="4112" width="14.375" style="169" bestFit="1" customWidth="1"/>
    <col min="4113" max="4113" width="13.5" style="169" customWidth="1"/>
    <col min="4114" max="4114" width="6" style="169" customWidth="1"/>
    <col min="4115" max="4115" width="17.25" style="169" customWidth="1"/>
    <col min="4116" max="4116" width="11" style="169" bestFit="1" customWidth="1"/>
    <col min="4117" max="4118" width="8.25" style="169" bestFit="1" customWidth="1"/>
    <col min="4119" max="4352" width="9" style="169"/>
    <col min="4353" max="4353" width="15.875" style="169" customWidth="1"/>
    <col min="4354" max="4354" width="3.875" style="169" bestFit="1" customWidth="1"/>
    <col min="4355" max="4355" width="38.25" style="169" customWidth="1"/>
    <col min="4356" max="4356" width="13.875" style="169" bestFit="1" customWidth="1"/>
    <col min="4357" max="4357" width="16.25" style="169" customWidth="1"/>
    <col min="4358" max="4358" width="13.125" style="169" customWidth="1"/>
    <col min="4359" max="4359" width="7.375" style="169" customWidth="1"/>
    <col min="4360" max="4360" width="12.125" style="169" bestFit="1" customWidth="1"/>
    <col min="4361" max="4361" width="10.5" style="169" bestFit="1" customWidth="1"/>
    <col min="4362" max="4362" width="7" style="169" bestFit="1" customWidth="1"/>
    <col min="4363" max="4363" width="5.875" style="169" bestFit="1" customWidth="1"/>
    <col min="4364" max="4364" width="8.75" style="169" bestFit="1" customWidth="1"/>
    <col min="4365" max="4366" width="8.5" style="169" bestFit="1" customWidth="1"/>
    <col min="4367" max="4367" width="8.625" style="169" customWidth="1"/>
    <col min="4368" max="4368" width="14.375" style="169" bestFit="1" customWidth="1"/>
    <col min="4369" max="4369" width="13.5" style="169" customWidth="1"/>
    <col min="4370" max="4370" width="6" style="169" customWidth="1"/>
    <col min="4371" max="4371" width="17.25" style="169" customWidth="1"/>
    <col min="4372" max="4372" width="11" style="169" bestFit="1" customWidth="1"/>
    <col min="4373" max="4374" width="8.25" style="169" bestFit="1" customWidth="1"/>
    <col min="4375" max="4608" width="9" style="169"/>
    <col min="4609" max="4609" width="15.875" style="169" customWidth="1"/>
    <col min="4610" max="4610" width="3.875" style="169" bestFit="1" customWidth="1"/>
    <col min="4611" max="4611" width="38.25" style="169" customWidth="1"/>
    <col min="4612" max="4612" width="13.875" style="169" bestFit="1" customWidth="1"/>
    <col min="4613" max="4613" width="16.25" style="169" customWidth="1"/>
    <col min="4614" max="4614" width="13.125" style="169" customWidth="1"/>
    <col min="4615" max="4615" width="7.375" style="169" customWidth="1"/>
    <col min="4616" max="4616" width="12.125" style="169" bestFit="1" customWidth="1"/>
    <col min="4617" max="4617" width="10.5" style="169" bestFit="1" customWidth="1"/>
    <col min="4618" max="4618" width="7" style="169" bestFit="1" customWidth="1"/>
    <col min="4619" max="4619" width="5.875" style="169" bestFit="1" customWidth="1"/>
    <col min="4620" max="4620" width="8.75" style="169" bestFit="1" customWidth="1"/>
    <col min="4621" max="4622" width="8.5" style="169" bestFit="1" customWidth="1"/>
    <col min="4623" max="4623" width="8.625" style="169" customWidth="1"/>
    <col min="4624" max="4624" width="14.375" style="169" bestFit="1" customWidth="1"/>
    <col min="4625" max="4625" width="13.5" style="169" customWidth="1"/>
    <col min="4626" max="4626" width="6" style="169" customWidth="1"/>
    <col min="4627" max="4627" width="17.25" style="169" customWidth="1"/>
    <col min="4628" max="4628" width="11" style="169" bestFit="1" customWidth="1"/>
    <col min="4629" max="4630" width="8.25" style="169" bestFit="1" customWidth="1"/>
    <col min="4631" max="4864" width="9" style="169"/>
    <col min="4865" max="4865" width="15.875" style="169" customWidth="1"/>
    <col min="4866" max="4866" width="3.875" style="169" bestFit="1" customWidth="1"/>
    <col min="4867" max="4867" width="38.25" style="169" customWidth="1"/>
    <col min="4868" max="4868" width="13.875" style="169" bestFit="1" customWidth="1"/>
    <col min="4869" max="4869" width="16.25" style="169" customWidth="1"/>
    <col min="4870" max="4870" width="13.125" style="169" customWidth="1"/>
    <col min="4871" max="4871" width="7.375" style="169" customWidth="1"/>
    <col min="4872" max="4872" width="12.125" style="169" bestFit="1" customWidth="1"/>
    <col min="4873" max="4873" width="10.5" style="169" bestFit="1" customWidth="1"/>
    <col min="4874" max="4874" width="7" style="169" bestFit="1" customWidth="1"/>
    <col min="4875" max="4875" width="5.875" style="169" bestFit="1" customWidth="1"/>
    <col min="4876" max="4876" width="8.75" style="169" bestFit="1" customWidth="1"/>
    <col min="4877" max="4878" width="8.5" style="169" bestFit="1" customWidth="1"/>
    <col min="4879" max="4879" width="8.625" style="169" customWidth="1"/>
    <col min="4880" max="4880" width="14.375" style="169" bestFit="1" customWidth="1"/>
    <col min="4881" max="4881" width="13.5" style="169" customWidth="1"/>
    <col min="4882" max="4882" width="6" style="169" customWidth="1"/>
    <col min="4883" max="4883" width="17.25" style="169" customWidth="1"/>
    <col min="4884" max="4884" width="11" style="169" bestFit="1" customWidth="1"/>
    <col min="4885" max="4886" width="8.25" style="169" bestFit="1" customWidth="1"/>
    <col min="4887" max="5120" width="9" style="169"/>
    <col min="5121" max="5121" width="15.875" style="169" customWidth="1"/>
    <col min="5122" max="5122" width="3.875" style="169" bestFit="1" customWidth="1"/>
    <col min="5123" max="5123" width="38.25" style="169" customWidth="1"/>
    <col min="5124" max="5124" width="13.875" style="169" bestFit="1" customWidth="1"/>
    <col min="5125" max="5125" width="16.25" style="169" customWidth="1"/>
    <col min="5126" max="5126" width="13.125" style="169" customWidth="1"/>
    <col min="5127" max="5127" width="7.375" style="169" customWidth="1"/>
    <col min="5128" max="5128" width="12.125" style="169" bestFit="1" customWidth="1"/>
    <col min="5129" max="5129" width="10.5" style="169" bestFit="1" customWidth="1"/>
    <col min="5130" max="5130" width="7" style="169" bestFit="1" customWidth="1"/>
    <col min="5131" max="5131" width="5.875" style="169" bestFit="1" customWidth="1"/>
    <col min="5132" max="5132" width="8.75" style="169" bestFit="1" customWidth="1"/>
    <col min="5133" max="5134" width="8.5" style="169" bestFit="1" customWidth="1"/>
    <col min="5135" max="5135" width="8.625" style="169" customWidth="1"/>
    <col min="5136" max="5136" width="14.375" style="169" bestFit="1" customWidth="1"/>
    <col min="5137" max="5137" width="13.5" style="169" customWidth="1"/>
    <col min="5138" max="5138" width="6" style="169" customWidth="1"/>
    <col min="5139" max="5139" width="17.25" style="169" customWidth="1"/>
    <col min="5140" max="5140" width="11" style="169" bestFit="1" customWidth="1"/>
    <col min="5141" max="5142" width="8.25" style="169" bestFit="1" customWidth="1"/>
    <col min="5143" max="5376" width="9" style="169"/>
    <col min="5377" max="5377" width="15.875" style="169" customWidth="1"/>
    <col min="5378" max="5378" width="3.875" style="169" bestFit="1" customWidth="1"/>
    <col min="5379" max="5379" width="38.25" style="169" customWidth="1"/>
    <col min="5380" max="5380" width="13.875" style="169" bestFit="1" customWidth="1"/>
    <col min="5381" max="5381" width="16.25" style="169" customWidth="1"/>
    <col min="5382" max="5382" width="13.125" style="169" customWidth="1"/>
    <col min="5383" max="5383" width="7.375" style="169" customWidth="1"/>
    <col min="5384" max="5384" width="12.125" style="169" bestFit="1" customWidth="1"/>
    <col min="5385" max="5385" width="10.5" style="169" bestFit="1" customWidth="1"/>
    <col min="5386" max="5386" width="7" style="169" bestFit="1" customWidth="1"/>
    <col min="5387" max="5387" width="5.875" style="169" bestFit="1" customWidth="1"/>
    <col min="5388" max="5388" width="8.75" style="169" bestFit="1" customWidth="1"/>
    <col min="5389" max="5390" width="8.5" style="169" bestFit="1" customWidth="1"/>
    <col min="5391" max="5391" width="8.625" style="169" customWidth="1"/>
    <col min="5392" max="5392" width="14.375" style="169" bestFit="1" customWidth="1"/>
    <col min="5393" max="5393" width="13.5" style="169" customWidth="1"/>
    <col min="5394" max="5394" width="6" style="169" customWidth="1"/>
    <col min="5395" max="5395" width="17.25" style="169" customWidth="1"/>
    <col min="5396" max="5396" width="11" style="169" bestFit="1" customWidth="1"/>
    <col min="5397" max="5398" width="8.25" style="169" bestFit="1" customWidth="1"/>
    <col min="5399" max="5632" width="9" style="169"/>
    <col min="5633" max="5633" width="15.875" style="169" customWidth="1"/>
    <col min="5634" max="5634" width="3.875" style="169" bestFit="1" customWidth="1"/>
    <col min="5635" max="5635" width="38.25" style="169" customWidth="1"/>
    <col min="5636" max="5636" width="13.875" style="169" bestFit="1" customWidth="1"/>
    <col min="5637" max="5637" width="16.25" style="169" customWidth="1"/>
    <col min="5638" max="5638" width="13.125" style="169" customWidth="1"/>
    <col min="5639" max="5639" width="7.375" style="169" customWidth="1"/>
    <col min="5640" max="5640" width="12.125" style="169" bestFit="1" customWidth="1"/>
    <col min="5641" max="5641" width="10.5" style="169" bestFit="1" customWidth="1"/>
    <col min="5642" max="5642" width="7" style="169" bestFit="1" customWidth="1"/>
    <col min="5643" max="5643" width="5.875" style="169" bestFit="1" customWidth="1"/>
    <col min="5644" max="5644" width="8.75" style="169" bestFit="1" customWidth="1"/>
    <col min="5645" max="5646" width="8.5" style="169" bestFit="1" customWidth="1"/>
    <col min="5647" max="5647" width="8.625" style="169" customWidth="1"/>
    <col min="5648" max="5648" width="14.375" style="169" bestFit="1" customWidth="1"/>
    <col min="5649" max="5649" width="13.5" style="169" customWidth="1"/>
    <col min="5650" max="5650" width="6" style="169" customWidth="1"/>
    <col min="5651" max="5651" width="17.25" style="169" customWidth="1"/>
    <col min="5652" max="5652" width="11" style="169" bestFit="1" customWidth="1"/>
    <col min="5653" max="5654" width="8.25" style="169" bestFit="1" customWidth="1"/>
    <col min="5655" max="5888" width="9" style="169"/>
    <col min="5889" max="5889" width="15.875" style="169" customWidth="1"/>
    <col min="5890" max="5890" width="3.875" style="169" bestFit="1" customWidth="1"/>
    <col min="5891" max="5891" width="38.25" style="169" customWidth="1"/>
    <col min="5892" max="5892" width="13.875" style="169" bestFit="1" customWidth="1"/>
    <col min="5893" max="5893" width="16.25" style="169" customWidth="1"/>
    <col min="5894" max="5894" width="13.125" style="169" customWidth="1"/>
    <col min="5895" max="5895" width="7.375" style="169" customWidth="1"/>
    <col min="5896" max="5896" width="12.125" style="169" bestFit="1" customWidth="1"/>
    <col min="5897" max="5897" width="10.5" style="169" bestFit="1" customWidth="1"/>
    <col min="5898" max="5898" width="7" style="169" bestFit="1" customWidth="1"/>
    <col min="5899" max="5899" width="5.875" style="169" bestFit="1" customWidth="1"/>
    <col min="5900" max="5900" width="8.75" style="169" bestFit="1" customWidth="1"/>
    <col min="5901" max="5902" width="8.5" style="169" bestFit="1" customWidth="1"/>
    <col min="5903" max="5903" width="8.625" style="169" customWidth="1"/>
    <col min="5904" max="5904" width="14.375" style="169" bestFit="1" customWidth="1"/>
    <col min="5905" max="5905" width="13.5" style="169" customWidth="1"/>
    <col min="5906" max="5906" width="6" style="169" customWidth="1"/>
    <col min="5907" max="5907" width="17.25" style="169" customWidth="1"/>
    <col min="5908" max="5908" width="11" style="169" bestFit="1" customWidth="1"/>
    <col min="5909" max="5910" width="8.25" style="169" bestFit="1" customWidth="1"/>
    <col min="5911" max="6144" width="9" style="169"/>
    <col min="6145" max="6145" width="15.875" style="169" customWidth="1"/>
    <col min="6146" max="6146" width="3.875" style="169" bestFit="1" customWidth="1"/>
    <col min="6147" max="6147" width="38.25" style="169" customWidth="1"/>
    <col min="6148" max="6148" width="13.875" style="169" bestFit="1" customWidth="1"/>
    <col min="6149" max="6149" width="16.25" style="169" customWidth="1"/>
    <col min="6150" max="6150" width="13.125" style="169" customWidth="1"/>
    <col min="6151" max="6151" width="7.375" style="169" customWidth="1"/>
    <col min="6152" max="6152" width="12.125" style="169" bestFit="1" customWidth="1"/>
    <col min="6153" max="6153" width="10.5" style="169" bestFit="1" customWidth="1"/>
    <col min="6154" max="6154" width="7" style="169" bestFit="1" customWidth="1"/>
    <col min="6155" max="6155" width="5.875" style="169" bestFit="1" customWidth="1"/>
    <col min="6156" max="6156" width="8.75" style="169" bestFit="1" customWidth="1"/>
    <col min="6157" max="6158" width="8.5" style="169" bestFit="1" customWidth="1"/>
    <col min="6159" max="6159" width="8.625" style="169" customWidth="1"/>
    <col min="6160" max="6160" width="14.375" style="169" bestFit="1" customWidth="1"/>
    <col min="6161" max="6161" width="13.5" style="169" customWidth="1"/>
    <col min="6162" max="6162" width="6" style="169" customWidth="1"/>
    <col min="6163" max="6163" width="17.25" style="169" customWidth="1"/>
    <col min="6164" max="6164" width="11" style="169" bestFit="1" customWidth="1"/>
    <col min="6165" max="6166" width="8.25" style="169" bestFit="1" customWidth="1"/>
    <col min="6167" max="6400" width="9" style="169"/>
    <col min="6401" max="6401" width="15.875" style="169" customWidth="1"/>
    <col min="6402" max="6402" width="3.875" style="169" bestFit="1" customWidth="1"/>
    <col min="6403" max="6403" width="38.25" style="169" customWidth="1"/>
    <col min="6404" max="6404" width="13.875" style="169" bestFit="1" customWidth="1"/>
    <col min="6405" max="6405" width="16.25" style="169" customWidth="1"/>
    <col min="6406" max="6406" width="13.125" style="169" customWidth="1"/>
    <col min="6407" max="6407" width="7.375" style="169" customWidth="1"/>
    <col min="6408" max="6408" width="12.125" style="169" bestFit="1" customWidth="1"/>
    <col min="6409" max="6409" width="10.5" style="169" bestFit="1" customWidth="1"/>
    <col min="6410" max="6410" width="7" style="169" bestFit="1" customWidth="1"/>
    <col min="6411" max="6411" width="5.875" style="169" bestFit="1" customWidth="1"/>
    <col min="6412" max="6412" width="8.75" style="169" bestFit="1" customWidth="1"/>
    <col min="6413" max="6414" width="8.5" style="169" bestFit="1" customWidth="1"/>
    <col min="6415" max="6415" width="8.625" style="169" customWidth="1"/>
    <col min="6416" max="6416" width="14.375" style="169" bestFit="1" customWidth="1"/>
    <col min="6417" max="6417" width="13.5" style="169" customWidth="1"/>
    <col min="6418" max="6418" width="6" style="169" customWidth="1"/>
    <col min="6419" max="6419" width="17.25" style="169" customWidth="1"/>
    <col min="6420" max="6420" width="11" style="169" bestFit="1" customWidth="1"/>
    <col min="6421" max="6422" width="8.25" style="169" bestFit="1" customWidth="1"/>
    <col min="6423" max="6656" width="9" style="169"/>
    <col min="6657" max="6657" width="15.875" style="169" customWidth="1"/>
    <col min="6658" max="6658" width="3.875" style="169" bestFit="1" customWidth="1"/>
    <col min="6659" max="6659" width="38.25" style="169" customWidth="1"/>
    <col min="6660" max="6660" width="13.875" style="169" bestFit="1" customWidth="1"/>
    <col min="6661" max="6661" width="16.25" style="169" customWidth="1"/>
    <col min="6662" max="6662" width="13.125" style="169" customWidth="1"/>
    <col min="6663" max="6663" width="7.375" style="169" customWidth="1"/>
    <col min="6664" max="6664" width="12.125" style="169" bestFit="1" customWidth="1"/>
    <col min="6665" max="6665" width="10.5" style="169" bestFit="1" customWidth="1"/>
    <col min="6666" max="6666" width="7" style="169" bestFit="1" customWidth="1"/>
    <col min="6667" max="6667" width="5.875" style="169" bestFit="1" customWidth="1"/>
    <col min="6668" max="6668" width="8.75" style="169" bestFit="1" customWidth="1"/>
    <col min="6669" max="6670" width="8.5" style="169" bestFit="1" customWidth="1"/>
    <col min="6671" max="6671" width="8.625" style="169" customWidth="1"/>
    <col min="6672" max="6672" width="14.375" style="169" bestFit="1" customWidth="1"/>
    <col min="6673" max="6673" width="13.5" style="169" customWidth="1"/>
    <col min="6674" max="6674" width="6" style="169" customWidth="1"/>
    <col min="6675" max="6675" width="17.25" style="169" customWidth="1"/>
    <col min="6676" max="6676" width="11" style="169" bestFit="1" customWidth="1"/>
    <col min="6677" max="6678" width="8.25" style="169" bestFit="1" customWidth="1"/>
    <col min="6679" max="6912" width="9" style="169"/>
    <col min="6913" max="6913" width="15.875" style="169" customWidth="1"/>
    <col min="6914" max="6914" width="3.875" style="169" bestFit="1" customWidth="1"/>
    <col min="6915" max="6915" width="38.25" style="169" customWidth="1"/>
    <col min="6916" max="6916" width="13.875" style="169" bestFit="1" customWidth="1"/>
    <col min="6917" max="6917" width="16.25" style="169" customWidth="1"/>
    <col min="6918" max="6918" width="13.125" style="169" customWidth="1"/>
    <col min="6919" max="6919" width="7.375" style="169" customWidth="1"/>
    <col min="6920" max="6920" width="12.125" style="169" bestFit="1" customWidth="1"/>
    <col min="6921" max="6921" width="10.5" style="169" bestFit="1" customWidth="1"/>
    <col min="6922" max="6922" width="7" style="169" bestFit="1" customWidth="1"/>
    <col min="6923" max="6923" width="5.875" style="169" bestFit="1" customWidth="1"/>
    <col min="6924" max="6924" width="8.75" style="169" bestFit="1" customWidth="1"/>
    <col min="6925" max="6926" width="8.5" style="169" bestFit="1" customWidth="1"/>
    <col min="6927" max="6927" width="8.625" style="169" customWidth="1"/>
    <col min="6928" max="6928" width="14.375" style="169" bestFit="1" customWidth="1"/>
    <col min="6929" max="6929" width="13.5" style="169" customWidth="1"/>
    <col min="6930" max="6930" width="6" style="169" customWidth="1"/>
    <col min="6931" max="6931" width="17.25" style="169" customWidth="1"/>
    <col min="6932" max="6932" width="11" style="169" bestFit="1" customWidth="1"/>
    <col min="6933" max="6934" width="8.25" style="169" bestFit="1" customWidth="1"/>
    <col min="6935" max="7168" width="9" style="169"/>
    <col min="7169" max="7169" width="15.875" style="169" customWidth="1"/>
    <col min="7170" max="7170" width="3.875" style="169" bestFit="1" customWidth="1"/>
    <col min="7171" max="7171" width="38.25" style="169" customWidth="1"/>
    <col min="7172" max="7172" width="13.875" style="169" bestFit="1" customWidth="1"/>
    <col min="7173" max="7173" width="16.25" style="169" customWidth="1"/>
    <col min="7174" max="7174" width="13.125" style="169" customWidth="1"/>
    <col min="7175" max="7175" width="7.375" style="169" customWidth="1"/>
    <col min="7176" max="7176" width="12.125" style="169" bestFit="1" customWidth="1"/>
    <col min="7177" max="7177" width="10.5" style="169" bestFit="1" customWidth="1"/>
    <col min="7178" max="7178" width="7" style="169" bestFit="1" customWidth="1"/>
    <col min="7179" max="7179" width="5.875" style="169" bestFit="1" customWidth="1"/>
    <col min="7180" max="7180" width="8.75" style="169" bestFit="1" customWidth="1"/>
    <col min="7181" max="7182" width="8.5" style="169" bestFit="1" customWidth="1"/>
    <col min="7183" max="7183" width="8.625" style="169" customWidth="1"/>
    <col min="7184" max="7184" width="14.375" style="169" bestFit="1" customWidth="1"/>
    <col min="7185" max="7185" width="13.5" style="169" customWidth="1"/>
    <col min="7186" max="7186" width="6" style="169" customWidth="1"/>
    <col min="7187" max="7187" width="17.25" style="169" customWidth="1"/>
    <col min="7188" max="7188" width="11" style="169" bestFit="1" customWidth="1"/>
    <col min="7189" max="7190" width="8.25" style="169" bestFit="1" customWidth="1"/>
    <col min="7191" max="7424" width="9" style="169"/>
    <col min="7425" max="7425" width="15.875" style="169" customWidth="1"/>
    <col min="7426" max="7426" width="3.875" style="169" bestFit="1" customWidth="1"/>
    <col min="7427" max="7427" width="38.25" style="169" customWidth="1"/>
    <col min="7428" max="7428" width="13.875" style="169" bestFit="1" customWidth="1"/>
    <col min="7429" max="7429" width="16.25" style="169" customWidth="1"/>
    <col min="7430" max="7430" width="13.125" style="169" customWidth="1"/>
    <col min="7431" max="7431" width="7.375" style="169" customWidth="1"/>
    <col min="7432" max="7432" width="12.125" style="169" bestFit="1" customWidth="1"/>
    <col min="7433" max="7433" width="10.5" style="169" bestFit="1" customWidth="1"/>
    <col min="7434" max="7434" width="7" style="169" bestFit="1" customWidth="1"/>
    <col min="7435" max="7435" width="5.875" style="169" bestFit="1" customWidth="1"/>
    <col min="7436" max="7436" width="8.75" style="169" bestFit="1" customWidth="1"/>
    <col min="7437" max="7438" width="8.5" style="169" bestFit="1" customWidth="1"/>
    <col min="7439" max="7439" width="8.625" style="169" customWidth="1"/>
    <col min="7440" max="7440" width="14.375" style="169" bestFit="1" customWidth="1"/>
    <col min="7441" max="7441" width="13.5" style="169" customWidth="1"/>
    <col min="7442" max="7442" width="6" style="169" customWidth="1"/>
    <col min="7443" max="7443" width="17.25" style="169" customWidth="1"/>
    <col min="7444" max="7444" width="11" style="169" bestFit="1" customWidth="1"/>
    <col min="7445" max="7446" width="8.25" style="169" bestFit="1" customWidth="1"/>
    <col min="7447" max="7680" width="9" style="169"/>
    <col min="7681" max="7681" width="15.875" style="169" customWidth="1"/>
    <col min="7682" max="7682" width="3.875" style="169" bestFit="1" customWidth="1"/>
    <col min="7683" max="7683" width="38.25" style="169" customWidth="1"/>
    <col min="7684" max="7684" width="13.875" style="169" bestFit="1" customWidth="1"/>
    <col min="7685" max="7685" width="16.25" style="169" customWidth="1"/>
    <col min="7686" max="7686" width="13.125" style="169" customWidth="1"/>
    <col min="7687" max="7687" width="7.375" style="169" customWidth="1"/>
    <col min="7688" max="7688" width="12.125" style="169" bestFit="1" customWidth="1"/>
    <col min="7689" max="7689" width="10.5" style="169" bestFit="1" customWidth="1"/>
    <col min="7690" max="7690" width="7" style="169" bestFit="1" customWidth="1"/>
    <col min="7691" max="7691" width="5.875" style="169" bestFit="1" customWidth="1"/>
    <col min="7692" max="7692" width="8.75" style="169" bestFit="1" customWidth="1"/>
    <col min="7693" max="7694" width="8.5" style="169" bestFit="1" customWidth="1"/>
    <col min="7695" max="7695" width="8.625" style="169" customWidth="1"/>
    <col min="7696" max="7696" width="14.375" style="169" bestFit="1" customWidth="1"/>
    <col min="7697" max="7697" width="13.5" style="169" customWidth="1"/>
    <col min="7698" max="7698" width="6" style="169" customWidth="1"/>
    <col min="7699" max="7699" width="17.25" style="169" customWidth="1"/>
    <col min="7700" max="7700" width="11" style="169" bestFit="1" customWidth="1"/>
    <col min="7701" max="7702" width="8.25" style="169" bestFit="1" customWidth="1"/>
    <col min="7703" max="7936" width="9" style="169"/>
    <col min="7937" max="7937" width="15.875" style="169" customWidth="1"/>
    <col min="7938" max="7938" width="3.875" style="169" bestFit="1" customWidth="1"/>
    <col min="7939" max="7939" width="38.25" style="169" customWidth="1"/>
    <col min="7940" max="7940" width="13.875" style="169" bestFit="1" customWidth="1"/>
    <col min="7941" max="7941" width="16.25" style="169" customWidth="1"/>
    <col min="7942" max="7942" width="13.125" style="169" customWidth="1"/>
    <col min="7943" max="7943" width="7.375" style="169" customWidth="1"/>
    <col min="7944" max="7944" width="12.125" style="169" bestFit="1" customWidth="1"/>
    <col min="7945" max="7945" width="10.5" style="169" bestFit="1" customWidth="1"/>
    <col min="7946" max="7946" width="7" style="169" bestFit="1" customWidth="1"/>
    <col min="7947" max="7947" width="5.875" style="169" bestFit="1" customWidth="1"/>
    <col min="7948" max="7948" width="8.75" style="169" bestFit="1" customWidth="1"/>
    <col min="7949" max="7950" width="8.5" style="169" bestFit="1" customWidth="1"/>
    <col min="7951" max="7951" width="8.625" style="169" customWidth="1"/>
    <col min="7952" max="7952" width="14.375" style="169" bestFit="1" customWidth="1"/>
    <col min="7953" max="7953" width="13.5" style="169" customWidth="1"/>
    <col min="7954" max="7954" width="6" style="169" customWidth="1"/>
    <col min="7955" max="7955" width="17.25" style="169" customWidth="1"/>
    <col min="7956" max="7956" width="11" style="169" bestFit="1" customWidth="1"/>
    <col min="7957" max="7958" width="8.25" style="169" bestFit="1" customWidth="1"/>
    <col min="7959" max="8192" width="9" style="169"/>
    <col min="8193" max="8193" width="15.875" style="169" customWidth="1"/>
    <col min="8194" max="8194" width="3.875" style="169" bestFit="1" customWidth="1"/>
    <col min="8195" max="8195" width="38.25" style="169" customWidth="1"/>
    <col min="8196" max="8196" width="13.875" style="169" bestFit="1" customWidth="1"/>
    <col min="8197" max="8197" width="16.25" style="169" customWidth="1"/>
    <col min="8198" max="8198" width="13.125" style="169" customWidth="1"/>
    <col min="8199" max="8199" width="7.375" style="169" customWidth="1"/>
    <col min="8200" max="8200" width="12.125" style="169" bestFit="1" customWidth="1"/>
    <col min="8201" max="8201" width="10.5" style="169" bestFit="1" customWidth="1"/>
    <col min="8202" max="8202" width="7" style="169" bestFit="1" customWidth="1"/>
    <col min="8203" max="8203" width="5.875" style="169" bestFit="1" customWidth="1"/>
    <col min="8204" max="8204" width="8.75" style="169" bestFit="1" customWidth="1"/>
    <col min="8205" max="8206" width="8.5" style="169" bestFit="1" customWidth="1"/>
    <col min="8207" max="8207" width="8.625" style="169" customWidth="1"/>
    <col min="8208" max="8208" width="14.375" style="169" bestFit="1" customWidth="1"/>
    <col min="8209" max="8209" width="13.5" style="169" customWidth="1"/>
    <col min="8210" max="8210" width="6" style="169" customWidth="1"/>
    <col min="8211" max="8211" width="17.25" style="169" customWidth="1"/>
    <col min="8212" max="8212" width="11" style="169" bestFit="1" customWidth="1"/>
    <col min="8213" max="8214" width="8.25" style="169" bestFit="1" customWidth="1"/>
    <col min="8215" max="8448" width="9" style="169"/>
    <col min="8449" max="8449" width="15.875" style="169" customWidth="1"/>
    <col min="8450" max="8450" width="3.875" style="169" bestFit="1" customWidth="1"/>
    <col min="8451" max="8451" width="38.25" style="169" customWidth="1"/>
    <col min="8452" max="8452" width="13.875" style="169" bestFit="1" customWidth="1"/>
    <col min="8453" max="8453" width="16.25" style="169" customWidth="1"/>
    <col min="8454" max="8454" width="13.125" style="169" customWidth="1"/>
    <col min="8455" max="8455" width="7.375" style="169" customWidth="1"/>
    <col min="8456" max="8456" width="12.125" style="169" bestFit="1" customWidth="1"/>
    <col min="8457" max="8457" width="10.5" style="169" bestFit="1" customWidth="1"/>
    <col min="8458" max="8458" width="7" style="169" bestFit="1" customWidth="1"/>
    <col min="8459" max="8459" width="5.875" style="169" bestFit="1" customWidth="1"/>
    <col min="8460" max="8460" width="8.75" style="169" bestFit="1" customWidth="1"/>
    <col min="8461" max="8462" width="8.5" style="169" bestFit="1" customWidth="1"/>
    <col min="8463" max="8463" width="8.625" style="169" customWidth="1"/>
    <col min="8464" max="8464" width="14.375" style="169" bestFit="1" customWidth="1"/>
    <col min="8465" max="8465" width="13.5" style="169" customWidth="1"/>
    <col min="8466" max="8466" width="6" style="169" customWidth="1"/>
    <col min="8467" max="8467" width="17.25" style="169" customWidth="1"/>
    <col min="8468" max="8468" width="11" style="169" bestFit="1" customWidth="1"/>
    <col min="8469" max="8470" width="8.25" style="169" bestFit="1" customWidth="1"/>
    <col min="8471" max="8704" width="9" style="169"/>
    <col min="8705" max="8705" width="15.875" style="169" customWidth="1"/>
    <col min="8706" max="8706" width="3.875" style="169" bestFit="1" customWidth="1"/>
    <col min="8707" max="8707" width="38.25" style="169" customWidth="1"/>
    <col min="8708" max="8708" width="13.875" style="169" bestFit="1" customWidth="1"/>
    <col min="8709" max="8709" width="16.25" style="169" customWidth="1"/>
    <col min="8710" max="8710" width="13.125" style="169" customWidth="1"/>
    <col min="8711" max="8711" width="7.375" style="169" customWidth="1"/>
    <col min="8712" max="8712" width="12.125" style="169" bestFit="1" customWidth="1"/>
    <col min="8713" max="8713" width="10.5" style="169" bestFit="1" customWidth="1"/>
    <col min="8714" max="8714" width="7" style="169" bestFit="1" customWidth="1"/>
    <col min="8715" max="8715" width="5.875" style="169" bestFit="1" customWidth="1"/>
    <col min="8716" max="8716" width="8.75" style="169" bestFit="1" customWidth="1"/>
    <col min="8717" max="8718" width="8.5" style="169" bestFit="1" customWidth="1"/>
    <col min="8719" max="8719" width="8.625" style="169" customWidth="1"/>
    <col min="8720" max="8720" width="14.375" style="169" bestFit="1" customWidth="1"/>
    <col min="8721" max="8721" width="13.5" style="169" customWidth="1"/>
    <col min="8722" max="8722" width="6" style="169" customWidth="1"/>
    <col min="8723" max="8723" width="17.25" style="169" customWidth="1"/>
    <col min="8724" max="8724" width="11" style="169" bestFit="1" customWidth="1"/>
    <col min="8725" max="8726" width="8.25" style="169" bestFit="1" customWidth="1"/>
    <col min="8727" max="8960" width="9" style="169"/>
    <col min="8961" max="8961" width="15.875" style="169" customWidth="1"/>
    <col min="8962" max="8962" width="3.875" style="169" bestFit="1" customWidth="1"/>
    <col min="8963" max="8963" width="38.25" style="169" customWidth="1"/>
    <col min="8964" max="8964" width="13.875" style="169" bestFit="1" customWidth="1"/>
    <col min="8965" max="8965" width="16.25" style="169" customWidth="1"/>
    <col min="8966" max="8966" width="13.125" style="169" customWidth="1"/>
    <col min="8967" max="8967" width="7.375" style="169" customWidth="1"/>
    <col min="8968" max="8968" width="12.125" style="169" bestFit="1" customWidth="1"/>
    <col min="8969" max="8969" width="10.5" style="169" bestFit="1" customWidth="1"/>
    <col min="8970" max="8970" width="7" style="169" bestFit="1" customWidth="1"/>
    <col min="8971" max="8971" width="5.875" style="169" bestFit="1" customWidth="1"/>
    <col min="8972" max="8972" width="8.75" style="169" bestFit="1" customWidth="1"/>
    <col min="8973" max="8974" width="8.5" style="169" bestFit="1" customWidth="1"/>
    <col min="8975" max="8975" width="8.625" style="169" customWidth="1"/>
    <col min="8976" max="8976" width="14.375" style="169" bestFit="1" customWidth="1"/>
    <col min="8977" max="8977" width="13.5" style="169" customWidth="1"/>
    <col min="8978" max="8978" width="6" style="169" customWidth="1"/>
    <col min="8979" max="8979" width="17.25" style="169" customWidth="1"/>
    <col min="8980" max="8980" width="11" style="169" bestFit="1" customWidth="1"/>
    <col min="8981" max="8982" width="8.25" style="169" bestFit="1" customWidth="1"/>
    <col min="8983" max="9216" width="9" style="169"/>
    <col min="9217" max="9217" width="15.875" style="169" customWidth="1"/>
    <col min="9218" max="9218" width="3.875" style="169" bestFit="1" customWidth="1"/>
    <col min="9219" max="9219" width="38.25" style="169" customWidth="1"/>
    <col min="9220" max="9220" width="13.875" style="169" bestFit="1" customWidth="1"/>
    <col min="9221" max="9221" width="16.25" style="169" customWidth="1"/>
    <col min="9222" max="9222" width="13.125" style="169" customWidth="1"/>
    <col min="9223" max="9223" width="7.375" style="169" customWidth="1"/>
    <col min="9224" max="9224" width="12.125" style="169" bestFit="1" customWidth="1"/>
    <col min="9225" max="9225" width="10.5" style="169" bestFit="1" customWidth="1"/>
    <col min="9226" max="9226" width="7" style="169" bestFit="1" customWidth="1"/>
    <col min="9227" max="9227" width="5.875" style="169" bestFit="1" customWidth="1"/>
    <col min="9228" max="9228" width="8.75" style="169" bestFit="1" customWidth="1"/>
    <col min="9229" max="9230" width="8.5" style="169" bestFit="1" customWidth="1"/>
    <col min="9231" max="9231" width="8.625" style="169" customWidth="1"/>
    <col min="9232" max="9232" width="14.375" style="169" bestFit="1" customWidth="1"/>
    <col min="9233" max="9233" width="13.5" style="169" customWidth="1"/>
    <col min="9234" max="9234" width="6" style="169" customWidth="1"/>
    <col min="9235" max="9235" width="17.25" style="169" customWidth="1"/>
    <col min="9236" max="9236" width="11" style="169" bestFit="1" customWidth="1"/>
    <col min="9237" max="9238" width="8.25" style="169" bestFit="1" customWidth="1"/>
    <col min="9239" max="9472" width="9" style="169"/>
    <col min="9473" max="9473" width="15.875" style="169" customWidth="1"/>
    <col min="9474" max="9474" width="3.875" style="169" bestFit="1" customWidth="1"/>
    <col min="9475" max="9475" width="38.25" style="169" customWidth="1"/>
    <col min="9476" max="9476" width="13.875" style="169" bestFit="1" customWidth="1"/>
    <col min="9477" max="9477" width="16.25" style="169" customWidth="1"/>
    <col min="9478" max="9478" width="13.125" style="169" customWidth="1"/>
    <col min="9479" max="9479" width="7.375" style="169" customWidth="1"/>
    <col min="9480" max="9480" width="12.125" style="169" bestFit="1" customWidth="1"/>
    <col min="9481" max="9481" width="10.5" style="169" bestFit="1" customWidth="1"/>
    <col min="9482" max="9482" width="7" style="169" bestFit="1" customWidth="1"/>
    <col min="9483" max="9483" width="5.875" style="169" bestFit="1" customWidth="1"/>
    <col min="9484" max="9484" width="8.75" style="169" bestFit="1" customWidth="1"/>
    <col min="9485" max="9486" width="8.5" style="169" bestFit="1" customWidth="1"/>
    <col min="9487" max="9487" width="8.625" style="169" customWidth="1"/>
    <col min="9488" max="9488" width="14.375" style="169" bestFit="1" customWidth="1"/>
    <col min="9489" max="9489" width="13.5" style="169" customWidth="1"/>
    <col min="9490" max="9490" width="6" style="169" customWidth="1"/>
    <col min="9491" max="9491" width="17.25" style="169" customWidth="1"/>
    <col min="9492" max="9492" width="11" style="169" bestFit="1" customWidth="1"/>
    <col min="9493" max="9494" width="8.25" style="169" bestFit="1" customWidth="1"/>
    <col min="9495" max="9728" width="9" style="169"/>
    <col min="9729" max="9729" width="15.875" style="169" customWidth="1"/>
    <col min="9730" max="9730" width="3.875" style="169" bestFit="1" customWidth="1"/>
    <col min="9731" max="9731" width="38.25" style="169" customWidth="1"/>
    <col min="9732" max="9732" width="13.875" style="169" bestFit="1" customWidth="1"/>
    <col min="9733" max="9733" width="16.25" style="169" customWidth="1"/>
    <col min="9734" max="9734" width="13.125" style="169" customWidth="1"/>
    <col min="9735" max="9735" width="7.375" style="169" customWidth="1"/>
    <col min="9736" max="9736" width="12.125" style="169" bestFit="1" customWidth="1"/>
    <col min="9737" max="9737" width="10.5" style="169" bestFit="1" customWidth="1"/>
    <col min="9738" max="9738" width="7" style="169" bestFit="1" customWidth="1"/>
    <col min="9739" max="9739" width="5.875" style="169" bestFit="1" customWidth="1"/>
    <col min="9740" max="9740" width="8.75" style="169" bestFit="1" customWidth="1"/>
    <col min="9741" max="9742" width="8.5" style="169" bestFit="1" customWidth="1"/>
    <col min="9743" max="9743" width="8.625" style="169" customWidth="1"/>
    <col min="9744" max="9744" width="14.375" style="169" bestFit="1" customWidth="1"/>
    <col min="9745" max="9745" width="13.5" style="169" customWidth="1"/>
    <col min="9746" max="9746" width="6" style="169" customWidth="1"/>
    <col min="9747" max="9747" width="17.25" style="169" customWidth="1"/>
    <col min="9748" max="9748" width="11" style="169" bestFit="1" customWidth="1"/>
    <col min="9749" max="9750" width="8.25" style="169" bestFit="1" customWidth="1"/>
    <col min="9751" max="9984" width="9" style="169"/>
    <col min="9985" max="9985" width="15.875" style="169" customWidth="1"/>
    <col min="9986" max="9986" width="3.875" style="169" bestFit="1" customWidth="1"/>
    <col min="9987" max="9987" width="38.25" style="169" customWidth="1"/>
    <col min="9988" max="9988" width="13.875" style="169" bestFit="1" customWidth="1"/>
    <col min="9989" max="9989" width="16.25" style="169" customWidth="1"/>
    <col min="9990" max="9990" width="13.125" style="169" customWidth="1"/>
    <col min="9991" max="9991" width="7.375" style="169" customWidth="1"/>
    <col min="9992" max="9992" width="12.125" style="169" bestFit="1" customWidth="1"/>
    <col min="9993" max="9993" width="10.5" style="169" bestFit="1" customWidth="1"/>
    <col min="9994" max="9994" width="7" style="169" bestFit="1" customWidth="1"/>
    <col min="9995" max="9995" width="5.875" style="169" bestFit="1" customWidth="1"/>
    <col min="9996" max="9996" width="8.75" style="169" bestFit="1" customWidth="1"/>
    <col min="9997" max="9998" width="8.5" style="169" bestFit="1" customWidth="1"/>
    <col min="9999" max="9999" width="8.625" style="169" customWidth="1"/>
    <col min="10000" max="10000" width="14.375" style="169" bestFit="1" customWidth="1"/>
    <col min="10001" max="10001" width="13.5" style="169" customWidth="1"/>
    <col min="10002" max="10002" width="6" style="169" customWidth="1"/>
    <col min="10003" max="10003" width="17.25" style="169" customWidth="1"/>
    <col min="10004" max="10004" width="11" style="169" bestFit="1" customWidth="1"/>
    <col min="10005" max="10006" width="8.25" style="169" bestFit="1" customWidth="1"/>
    <col min="10007" max="10240" width="9" style="169"/>
    <col min="10241" max="10241" width="15.875" style="169" customWidth="1"/>
    <col min="10242" max="10242" width="3.875" style="169" bestFit="1" customWidth="1"/>
    <col min="10243" max="10243" width="38.25" style="169" customWidth="1"/>
    <col min="10244" max="10244" width="13.875" style="169" bestFit="1" customWidth="1"/>
    <col min="10245" max="10245" width="16.25" style="169" customWidth="1"/>
    <col min="10246" max="10246" width="13.125" style="169" customWidth="1"/>
    <col min="10247" max="10247" width="7.375" style="169" customWidth="1"/>
    <col min="10248" max="10248" width="12.125" style="169" bestFit="1" customWidth="1"/>
    <col min="10249" max="10249" width="10.5" style="169" bestFit="1" customWidth="1"/>
    <col min="10250" max="10250" width="7" style="169" bestFit="1" customWidth="1"/>
    <col min="10251" max="10251" width="5.875" style="169" bestFit="1" customWidth="1"/>
    <col min="10252" max="10252" width="8.75" style="169" bestFit="1" customWidth="1"/>
    <col min="10253" max="10254" width="8.5" style="169" bestFit="1" customWidth="1"/>
    <col min="10255" max="10255" width="8.625" style="169" customWidth="1"/>
    <col min="10256" max="10256" width="14.375" style="169" bestFit="1" customWidth="1"/>
    <col min="10257" max="10257" width="13.5" style="169" customWidth="1"/>
    <col min="10258" max="10258" width="6" style="169" customWidth="1"/>
    <col min="10259" max="10259" width="17.25" style="169" customWidth="1"/>
    <col min="10260" max="10260" width="11" style="169" bestFit="1" customWidth="1"/>
    <col min="10261" max="10262" width="8.25" style="169" bestFit="1" customWidth="1"/>
    <col min="10263" max="10496" width="9" style="169"/>
    <col min="10497" max="10497" width="15.875" style="169" customWidth="1"/>
    <col min="10498" max="10498" width="3.875" style="169" bestFit="1" customWidth="1"/>
    <col min="10499" max="10499" width="38.25" style="169" customWidth="1"/>
    <col min="10500" max="10500" width="13.875" style="169" bestFit="1" customWidth="1"/>
    <col min="10501" max="10501" width="16.25" style="169" customWidth="1"/>
    <col min="10502" max="10502" width="13.125" style="169" customWidth="1"/>
    <col min="10503" max="10503" width="7.375" style="169" customWidth="1"/>
    <col min="10504" max="10504" width="12.125" style="169" bestFit="1" customWidth="1"/>
    <col min="10505" max="10505" width="10.5" style="169" bestFit="1" customWidth="1"/>
    <col min="10506" max="10506" width="7" style="169" bestFit="1" customWidth="1"/>
    <col min="10507" max="10507" width="5.875" style="169" bestFit="1" customWidth="1"/>
    <col min="10508" max="10508" width="8.75" style="169" bestFit="1" customWidth="1"/>
    <col min="10509" max="10510" width="8.5" style="169" bestFit="1" customWidth="1"/>
    <col min="10511" max="10511" width="8.625" style="169" customWidth="1"/>
    <col min="10512" max="10512" width="14.375" style="169" bestFit="1" customWidth="1"/>
    <col min="10513" max="10513" width="13.5" style="169" customWidth="1"/>
    <col min="10514" max="10514" width="6" style="169" customWidth="1"/>
    <col min="10515" max="10515" width="17.25" style="169" customWidth="1"/>
    <col min="10516" max="10516" width="11" style="169" bestFit="1" customWidth="1"/>
    <col min="10517" max="10518" width="8.25" style="169" bestFit="1" customWidth="1"/>
    <col min="10519" max="10752" width="9" style="169"/>
    <col min="10753" max="10753" width="15.875" style="169" customWidth="1"/>
    <col min="10754" max="10754" width="3.875" style="169" bestFit="1" customWidth="1"/>
    <col min="10755" max="10755" width="38.25" style="169" customWidth="1"/>
    <col min="10756" max="10756" width="13.875" style="169" bestFit="1" customWidth="1"/>
    <col min="10757" max="10757" width="16.25" style="169" customWidth="1"/>
    <col min="10758" max="10758" width="13.125" style="169" customWidth="1"/>
    <col min="10759" max="10759" width="7.375" style="169" customWidth="1"/>
    <col min="10760" max="10760" width="12.125" style="169" bestFit="1" customWidth="1"/>
    <col min="10761" max="10761" width="10.5" style="169" bestFit="1" customWidth="1"/>
    <col min="10762" max="10762" width="7" style="169" bestFit="1" customWidth="1"/>
    <col min="10763" max="10763" width="5.875" style="169" bestFit="1" customWidth="1"/>
    <col min="10764" max="10764" width="8.75" style="169" bestFit="1" customWidth="1"/>
    <col min="10765" max="10766" width="8.5" style="169" bestFit="1" customWidth="1"/>
    <col min="10767" max="10767" width="8.625" style="169" customWidth="1"/>
    <col min="10768" max="10768" width="14.375" style="169" bestFit="1" customWidth="1"/>
    <col min="10769" max="10769" width="13.5" style="169" customWidth="1"/>
    <col min="10770" max="10770" width="6" style="169" customWidth="1"/>
    <col min="10771" max="10771" width="17.25" style="169" customWidth="1"/>
    <col min="10772" max="10772" width="11" style="169" bestFit="1" customWidth="1"/>
    <col min="10773" max="10774" width="8.25" style="169" bestFit="1" customWidth="1"/>
    <col min="10775" max="11008" width="9" style="169"/>
    <col min="11009" max="11009" width="15.875" style="169" customWidth="1"/>
    <col min="11010" max="11010" width="3.875" style="169" bestFit="1" customWidth="1"/>
    <col min="11011" max="11011" width="38.25" style="169" customWidth="1"/>
    <col min="11012" max="11012" width="13.875" style="169" bestFit="1" customWidth="1"/>
    <col min="11013" max="11013" width="16.25" style="169" customWidth="1"/>
    <col min="11014" max="11014" width="13.125" style="169" customWidth="1"/>
    <col min="11015" max="11015" width="7.375" style="169" customWidth="1"/>
    <col min="11016" max="11016" width="12.125" style="169" bestFit="1" customWidth="1"/>
    <col min="11017" max="11017" width="10.5" style="169" bestFit="1" customWidth="1"/>
    <col min="11018" max="11018" width="7" style="169" bestFit="1" customWidth="1"/>
    <col min="11019" max="11019" width="5.875" style="169" bestFit="1" customWidth="1"/>
    <col min="11020" max="11020" width="8.75" style="169" bestFit="1" customWidth="1"/>
    <col min="11021" max="11022" width="8.5" style="169" bestFit="1" customWidth="1"/>
    <col min="11023" max="11023" width="8.625" style="169" customWidth="1"/>
    <col min="11024" max="11024" width="14.375" style="169" bestFit="1" customWidth="1"/>
    <col min="11025" max="11025" width="13.5" style="169" customWidth="1"/>
    <col min="11026" max="11026" width="6" style="169" customWidth="1"/>
    <col min="11027" max="11027" width="17.25" style="169" customWidth="1"/>
    <col min="11028" max="11028" width="11" style="169" bestFit="1" customWidth="1"/>
    <col min="11029" max="11030" width="8.25" style="169" bestFit="1" customWidth="1"/>
    <col min="11031" max="11264" width="9" style="169"/>
    <col min="11265" max="11265" width="15.875" style="169" customWidth="1"/>
    <col min="11266" max="11266" width="3.875" style="169" bestFit="1" customWidth="1"/>
    <col min="11267" max="11267" width="38.25" style="169" customWidth="1"/>
    <col min="11268" max="11268" width="13.875" style="169" bestFit="1" customWidth="1"/>
    <col min="11269" max="11269" width="16.25" style="169" customWidth="1"/>
    <col min="11270" max="11270" width="13.125" style="169" customWidth="1"/>
    <col min="11271" max="11271" width="7.375" style="169" customWidth="1"/>
    <col min="11272" max="11272" width="12.125" style="169" bestFit="1" customWidth="1"/>
    <col min="11273" max="11273" width="10.5" style="169" bestFit="1" customWidth="1"/>
    <col min="11274" max="11274" width="7" style="169" bestFit="1" customWidth="1"/>
    <col min="11275" max="11275" width="5.875" style="169" bestFit="1" customWidth="1"/>
    <col min="11276" max="11276" width="8.75" style="169" bestFit="1" customWidth="1"/>
    <col min="11277" max="11278" width="8.5" style="169" bestFit="1" customWidth="1"/>
    <col min="11279" max="11279" width="8.625" style="169" customWidth="1"/>
    <col min="11280" max="11280" width="14.375" style="169" bestFit="1" customWidth="1"/>
    <col min="11281" max="11281" width="13.5" style="169" customWidth="1"/>
    <col min="11282" max="11282" width="6" style="169" customWidth="1"/>
    <col min="11283" max="11283" width="17.25" style="169" customWidth="1"/>
    <col min="11284" max="11284" width="11" style="169" bestFit="1" customWidth="1"/>
    <col min="11285" max="11286" width="8.25" style="169" bestFit="1" customWidth="1"/>
    <col min="11287" max="11520" width="9" style="169"/>
    <col min="11521" max="11521" width="15.875" style="169" customWidth="1"/>
    <col min="11522" max="11522" width="3.875" style="169" bestFit="1" customWidth="1"/>
    <col min="11523" max="11523" width="38.25" style="169" customWidth="1"/>
    <col min="11524" max="11524" width="13.875" style="169" bestFit="1" customWidth="1"/>
    <col min="11525" max="11525" width="16.25" style="169" customWidth="1"/>
    <col min="11526" max="11526" width="13.125" style="169" customWidth="1"/>
    <col min="11527" max="11527" width="7.375" style="169" customWidth="1"/>
    <col min="11528" max="11528" width="12.125" style="169" bestFit="1" customWidth="1"/>
    <col min="11529" max="11529" width="10.5" style="169" bestFit="1" customWidth="1"/>
    <col min="11530" max="11530" width="7" style="169" bestFit="1" customWidth="1"/>
    <col min="11531" max="11531" width="5.875" style="169" bestFit="1" customWidth="1"/>
    <col min="11532" max="11532" width="8.75" style="169" bestFit="1" customWidth="1"/>
    <col min="11533" max="11534" width="8.5" style="169" bestFit="1" customWidth="1"/>
    <col min="11535" max="11535" width="8.625" style="169" customWidth="1"/>
    <col min="11536" max="11536" width="14.375" style="169" bestFit="1" customWidth="1"/>
    <col min="11537" max="11537" width="13.5" style="169" customWidth="1"/>
    <col min="11538" max="11538" width="6" style="169" customWidth="1"/>
    <col min="11539" max="11539" width="17.25" style="169" customWidth="1"/>
    <col min="11540" max="11540" width="11" style="169" bestFit="1" customWidth="1"/>
    <col min="11541" max="11542" width="8.25" style="169" bestFit="1" customWidth="1"/>
    <col min="11543" max="11776" width="9" style="169"/>
    <col min="11777" max="11777" width="15.875" style="169" customWidth="1"/>
    <col min="11778" max="11778" width="3.875" style="169" bestFit="1" customWidth="1"/>
    <col min="11779" max="11779" width="38.25" style="169" customWidth="1"/>
    <col min="11780" max="11780" width="13.875" style="169" bestFit="1" customWidth="1"/>
    <col min="11781" max="11781" width="16.25" style="169" customWidth="1"/>
    <col min="11782" max="11782" width="13.125" style="169" customWidth="1"/>
    <col min="11783" max="11783" width="7.375" style="169" customWidth="1"/>
    <col min="11784" max="11784" width="12.125" style="169" bestFit="1" customWidth="1"/>
    <col min="11785" max="11785" width="10.5" style="169" bestFit="1" customWidth="1"/>
    <col min="11786" max="11786" width="7" style="169" bestFit="1" customWidth="1"/>
    <col min="11787" max="11787" width="5.875" style="169" bestFit="1" customWidth="1"/>
    <col min="11788" max="11788" width="8.75" style="169" bestFit="1" customWidth="1"/>
    <col min="11789" max="11790" width="8.5" style="169" bestFit="1" customWidth="1"/>
    <col min="11791" max="11791" width="8.625" style="169" customWidth="1"/>
    <col min="11792" max="11792" width="14.375" style="169" bestFit="1" customWidth="1"/>
    <col min="11793" max="11793" width="13.5" style="169" customWidth="1"/>
    <col min="11794" max="11794" width="6" style="169" customWidth="1"/>
    <col min="11795" max="11795" width="17.25" style="169" customWidth="1"/>
    <col min="11796" max="11796" width="11" style="169" bestFit="1" customWidth="1"/>
    <col min="11797" max="11798" width="8.25" style="169" bestFit="1" customWidth="1"/>
    <col min="11799" max="12032" width="9" style="169"/>
    <col min="12033" max="12033" width="15.875" style="169" customWidth="1"/>
    <col min="12034" max="12034" width="3.875" style="169" bestFit="1" customWidth="1"/>
    <col min="12035" max="12035" width="38.25" style="169" customWidth="1"/>
    <col min="12036" max="12036" width="13.875" style="169" bestFit="1" customWidth="1"/>
    <col min="12037" max="12037" width="16.25" style="169" customWidth="1"/>
    <col min="12038" max="12038" width="13.125" style="169" customWidth="1"/>
    <col min="12039" max="12039" width="7.375" style="169" customWidth="1"/>
    <col min="12040" max="12040" width="12.125" style="169" bestFit="1" customWidth="1"/>
    <col min="12041" max="12041" width="10.5" style="169" bestFit="1" customWidth="1"/>
    <col min="12042" max="12042" width="7" style="169" bestFit="1" customWidth="1"/>
    <col min="12043" max="12043" width="5.875" style="169" bestFit="1" customWidth="1"/>
    <col min="12044" max="12044" width="8.75" style="169" bestFit="1" customWidth="1"/>
    <col min="12045" max="12046" width="8.5" style="169" bestFit="1" customWidth="1"/>
    <col min="12047" max="12047" width="8.625" style="169" customWidth="1"/>
    <col min="12048" max="12048" width="14.375" style="169" bestFit="1" customWidth="1"/>
    <col min="12049" max="12049" width="13.5" style="169" customWidth="1"/>
    <col min="12050" max="12050" width="6" style="169" customWidth="1"/>
    <col min="12051" max="12051" width="17.25" style="169" customWidth="1"/>
    <col min="12052" max="12052" width="11" style="169" bestFit="1" customWidth="1"/>
    <col min="12053" max="12054" width="8.25" style="169" bestFit="1" customWidth="1"/>
    <col min="12055" max="12288" width="9" style="169"/>
    <col min="12289" max="12289" width="15.875" style="169" customWidth="1"/>
    <col min="12290" max="12290" width="3.875" style="169" bestFit="1" customWidth="1"/>
    <col min="12291" max="12291" width="38.25" style="169" customWidth="1"/>
    <col min="12292" max="12292" width="13.875" style="169" bestFit="1" customWidth="1"/>
    <col min="12293" max="12293" width="16.25" style="169" customWidth="1"/>
    <col min="12294" max="12294" width="13.125" style="169" customWidth="1"/>
    <col min="12295" max="12295" width="7.375" style="169" customWidth="1"/>
    <col min="12296" max="12296" width="12.125" style="169" bestFit="1" customWidth="1"/>
    <col min="12297" max="12297" width="10.5" style="169" bestFit="1" customWidth="1"/>
    <col min="12298" max="12298" width="7" style="169" bestFit="1" customWidth="1"/>
    <col min="12299" max="12299" width="5.875" style="169" bestFit="1" customWidth="1"/>
    <col min="12300" max="12300" width="8.75" style="169" bestFit="1" customWidth="1"/>
    <col min="12301" max="12302" width="8.5" style="169" bestFit="1" customWidth="1"/>
    <col min="12303" max="12303" width="8.625" style="169" customWidth="1"/>
    <col min="12304" max="12304" width="14.375" style="169" bestFit="1" customWidth="1"/>
    <col min="12305" max="12305" width="13.5" style="169" customWidth="1"/>
    <col min="12306" max="12306" width="6" style="169" customWidth="1"/>
    <col min="12307" max="12307" width="17.25" style="169" customWidth="1"/>
    <col min="12308" max="12308" width="11" style="169" bestFit="1" customWidth="1"/>
    <col min="12309" max="12310" width="8.25" style="169" bestFit="1" customWidth="1"/>
    <col min="12311" max="12544" width="9" style="169"/>
    <col min="12545" max="12545" width="15.875" style="169" customWidth="1"/>
    <col min="12546" max="12546" width="3.875" style="169" bestFit="1" customWidth="1"/>
    <col min="12547" max="12547" width="38.25" style="169" customWidth="1"/>
    <col min="12548" max="12548" width="13.875" style="169" bestFit="1" customWidth="1"/>
    <col min="12549" max="12549" width="16.25" style="169" customWidth="1"/>
    <col min="12550" max="12550" width="13.125" style="169" customWidth="1"/>
    <col min="12551" max="12551" width="7.375" style="169" customWidth="1"/>
    <col min="12552" max="12552" width="12.125" style="169" bestFit="1" customWidth="1"/>
    <col min="12553" max="12553" width="10.5" style="169" bestFit="1" customWidth="1"/>
    <col min="12554" max="12554" width="7" style="169" bestFit="1" customWidth="1"/>
    <col min="12555" max="12555" width="5.875" style="169" bestFit="1" customWidth="1"/>
    <col min="12556" max="12556" width="8.75" style="169" bestFit="1" customWidth="1"/>
    <col min="12557" max="12558" width="8.5" style="169" bestFit="1" customWidth="1"/>
    <col min="12559" max="12559" width="8.625" style="169" customWidth="1"/>
    <col min="12560" max="12560" width="14.375" style="169" bestFit="1" customWidth="1"/>
    <col min="12561" max="12561" width="13.5" style="169" customWidth="1"/>
    <col min="12562" max="12562" width="6" style="169" customWidth="1"/>
    <col min="12563" max="12563" width="17.25" style="169" customWidth="1"/>
    <col min="12564" max="12564" width="11" style="169" bestFit="1" customWidth="1"/>
    <col min="12565" max="12566" width="8.25" style="169" bestFit="1" customWidth="1"/>
    <col min="12567" max="12800" width="9" style="169"/>
    <col min="12801" max="12801" width="15.875" style="169" customWidth="1"/>
    <col min="12802" max="12802" width="3.875" style="169" bestFit="1" customWidth="1"/>
    <col min="12803" max="12803" width="38.25" style="169" customWidth="1"/>
    <col min="12804" max="12804" width="13.875" style="169" bestFit="1" customWidth="1"/>
    <col min="12805" max="12805" width="16.25" style="169" customWidth="1"/>
    <col min="12806" max="12806" width="13.125" style="169" customWidth="1"/>
    <col min="12807" max="12807" width="7.375" style="169" customWidth="1"/>
    <col min="12808" max="12808" width="12.125" style="169" bestFit="1" customWidth="1"/>
    <col min="12809" max="12809" width="10.5" style="169" bestFit="1" customWidth="1"/>
    <col min="12810" max="12810" width="7" style="169" bestFit="1" customWidth="1"/>
    <col min="12811" max="12811" width="5.875" style="169" bestFit="1" customWidth="1"/>
    <col min="12812" max="12812" width="8.75" style="169" bestFit="1" customWidth="1"/>
    <col min="12813" max="12814" width="8.5" style="169" bestFit="1" customWidth="1"/>
    <col min="12815" max="12815" width="8.625" style="169" customWidth="1"/>
    <col min="12816" max="12816" width="14.375" style="169" bestFit="1" customWidth="1"/>
    <col min="12817" max="12817" width="13.5" style="169" customWidth="1"/>
    <col min="12818" max="12818" width="6" style="169" customWidth="1"/>
    <col min="12819" max="12819" width="17.25" style="169" customWidth="1"/>
    <col min="12820" max="12820" width="11" style="169" bestFit="1" customWidth="1"/>
    <col min="12821" max="12822" width="8.25" style="169" bestFit="1" customWidth="1"/>
    <col min="12823" max="13056" width="9" style="169"/>
    <col min="13057" max="13057" width="15.875" style="169" customWidth="1"/>
    <col min="13058" max="13058" width="3.875" style="169" bestFit="1" customWidth="1"/>
    <col min="13059" max="13059" width="38.25" style="169" customWidth="1"/>
    <col min="13060" max="13060" width="13.875" style="169" bestFit="1" customWidth="1"/>
    <col min="13061" max="13061" width="16.25" style="169" customWidth="1"/>
    <col min="13062" max="13062" width="13.125" style="169" customWidth="1"/>
    <col min="13063" max="13063" width="7.375" style="169" customWidth="1"/>
    <col min="13064" max="13064" width="12.125" style="169" bestFit="1" customWidth="1"/>
    <col min="13065" max="13065" width="10.5" style="169" bestFit="1" customWidth="1"/>
    <col min="13066" max="13066" width="7" style="169" bestFit="1" customWidth="1"/>
    <col min="13067" max="13067" width="5.875" style="169" bestFit="1" customWidth="1"/>
    <col min="13068" max="13068" width="8.75" style="169" bestFit="1" customWidth="1"/>
    <col min="13069" max="13070" width="8.5" style="169" bestFit="1" customWidth="1"/>
    <col min="13071" max="13071" width="8.625" style="169" customWidth="1"/>
    <col min="13072" max="13072" width="14.375" style="169" bestFit="1" customWidth="1"/>
    <col min="13073" max="13073" width="13.5" style="169" customWidth="1"/>
    <col min="13074" max="13074" width="6" style="169" customWidth="1"/>
    <col min="13075" max="13075" width="17.25" style="169" customWidth="1"/>
    <col min="13076" max="13076" width="11" style="169" bestFit="1" customWidth="1"/>
    <col min="13077" max="13078" width="8.25" style="169" bestFit="1" customWidth="1"/>
    <col min="13079" max="13312" width="9" style="169"/>
    <col min="13313" max="13313" width="15.875" style="169" customWidth="1"/>
    <col min="13314" max="13314" width="3.875" style="169" bestFit="1" customWidth="1"/>
    <col min="13315" max="13315" width="38.25" style="169" customWidth="1"/>
    <col min="13316" max="13316" width="13.875" style="169" bestFit="1" customWidth="1"/>
    <col min="13317" max="13317" width="16.25" style="169" customWidth="1"/>
    <col min="13318" max="13318" width="13.125" style="169" customWidth="1"/>
    <col min="13319" max="13319" width="7.375" style="169" customWidth="1"/>
    <col min="13320" max="13320" width="12.125" style="169" bestFit="1" customWidth="1"/>
    <col min="13321" max="13321" width="10.5" style="169" bestFit="1" customWidth="1"/>
    <col min="13322" max="13322" width="7" style="169" bestFit="1" customWidth="1"/>
    <col min="13323" max="13323" width="5.875" style="169" bestFit="1" customWidth="1"/>
    <col min="13324" max="13324" width="8.75" style="169" bestFit="1" customWidth="1"/>
    <col min="13325" max="13326" width="8.5" style="169" bestFit="1" customWidth="1"/>
    <col min="13327" max="13327" width="8.625" style="169" customWidth="1"/>
    <col min="13328" max="13328" width="14.375" style="169" bestFit="1" customWidth="1"/>
    <col min="13329" max="13329" width="13.5" style="169" customWidth="1"/>
    <col min="13330" max="13330" width="6" style="169" customWidth="1"/>
    <col min="13331" max="13331" width="17.25" style="169" customWidth="1"/>
    <col min="13332" max="13332" width="11" style="169" bestFit="1" customWidth="1"/>
    <col min="13333" max="13334" width="8.25" style="169" bestFit="1" customWidth="1"/>
    <col min="13335" max="13568" width="9" style="169"/>
    <col min="13569" max="13569" width="15.875" style="169" customWidth="1"/>
    <col min="13570" max="13570" width="3.875" style="169" bestFit="1" customWidth="1"/>
    <col min="13571" max="13571" width="38.25" style="169" customWidth="1"/>
    <col min="13572" max="13572" width="13.875" style="169" bestFit="1" customWidth="1"/>
    <col min="13573" max="13573" width="16.25" style="169" customWidth="1"/>
    <col min="13574" max="13574" width="13.125" style="169" customWidth="1"/>
    <col min="13575" max="13575" width="7.375" style="169" customWidth="1"/>
    <col min="13576" max="13576" width="12.125" style="169" bestFit="1" customWidth="1"/>
    <col min="13577" max="13577" width="10.5" style="169" bestFit="1" customWidth="1"/>
    <col min="13578" max="13578" width="7" style="169" bestFit="1" customWidth="1"/>
    <col min="13579" max="13579" width="5.875" style="169" bestFit="1" customWidth="1"/>
    <col min="13580" max="13580" width="8.75" style="169" bestFit="1" customWidth="1"/>
    <col min="13581" max="13582" width="8.5" style="169" bestFit="1" customWidth="1"/>
    <col min="13583" max="13583" width="8.625" style="169" customWidth="1"/>
    <col min="13584" max="13584" width="14.375" style="169" bestFit="1" customWidth="1"/>
    <col min="13585" max="13585" width="13.5" style="169" customWidth="1"/>
    <col min="13586" max="13586" width="6" style="169" customWidth="1"/>
    <col min="13587" max="13587" width="17.25" style="169" customWidth="1"/>
    <col min="13588" max="13588" width="11" style="169" bestFit="1" customWidth="1"/>
    <col min="13589" max="13590" width="8.25" style="169" bestFit="1" customWidth="1"/>
    <col min="13591" max="13824" width="9" style="169"/>
    <col min="13825" max="13825" width="15.875" style="169" customWidth="1"/>
    <col min="13826" max="13826" width="3.875" style="169" bestFit="1" customWidth="1"/>
    <col min="13827" max="13827" width="38.25" style="169" customWidth="1"/>
    <col min="13828" max="13828" width="13.875" style="169" bestFit="1" customWidth="1"/>
    <col min="13829" max="13829" width="16.25" style="169" customWidth="1"/>
    <col min="13830" max="13830" width="13.125" style="169" customWidth="1"/>
    <col min="13831" max="13831" width="7.375" style="169" customWidth="1"/>
    <col min="13832" max="13832" width="12.125" style="169" bestFit="1" customWidth="1"/>
    <col min="13833" max="13833" width="10.5" style="169" bestFit="1" customWidth="1"/>
    <col min="13834" max="13834" width="7" style="169" bestFit="1" customWidth="1"/>
    <col min="13835" max="13835" width="5.875" style="169" bestFit="1" customWidth="1"/>
    <col min="13836" max="13836" width="8.75" style="169" bestFit="1" customWidth="1"/>
    <col min="13837" max="13838" width="8.5" style="169" bestFit="1" customWidth="1"/>
    <col min="13839" max="13839" width="8.625" style="169" customWidth="1"/>
    <col min="13840" max="13840" width="14.375" style="169" bestFit="1" customWidth="1"/>
    <col min="13841" max="13841" width="13.5" style="169" customWidth="1"/>
    <col min="13842" max="13842" width="6" style="169" customWidth="1"/>
    <col min="13843" max="13843" width="17.25" style="169" customWidth="1"/>
    <col min="13844" max="13844" width="11" style="169" bestFit="1" customWidth="1"/>
    <col min="13845" max="13846" width="8.25" style="169" bestFit="1" customWidth="1"/>
    <col min="13847" max="14080" width="9" style="169"/>
    <col min="14081" max="14081" width="15.875" style="169" customWidth="1"/>
    <col min="14082" max="14082" width="3.875" style="169" bestFit="1" customWidth="1"/>
    <col min="14083" max="14083" width="38.25" style="169" customWidth="1"/>
    <col min="14084" max="14084" width="13.875" style="169" bestFit="1" customWidth="1"/>
    <col min="14085" max="14085" width="16.25" style="169" customWidth="1"/>
    <col min="14086" max="14086" width="13.125" style="169" customWidth="1"/>
    <col min="14087" max="14087" width="7.375" style="169" customWidth="1"/>
    <col min="14088" max="14088" width="12.125" style="169" bestFit="1" customWidth="1"/>
    <col min="14089" max="14089" width="10.5" style="169" bestFit="1" customWidth="1"/>
    <col min="14090" max="14090" width="7" style="169" bestFit="1" customWidth="1"/>
    <col min="14091" max="14091" width="5.875" style="169" bestFit="1" customWidth="1"/>
    <col min="14092" max="14092" width="8.75" style="169" bestFit="1" customWidth="1"/>
    <col min="14093" max="14094" width="8.5" style="169" bestFit="1" customWidth="1"/>
    <col min="14095" max="14095" width="8.625" style="169" customWidth="1"/>
    <col min="14096" max="14096" width="14.375" style="169" bestFit="1" customWidth="1"/>
    <col min="14097" max="14097" width="13.5" style="169" customWidth="1"/>
    <col min="14098" max="14098" width="6" style="169" customWidth="1"/>
    <col min="14099" max="14099" width="17.25" style="169" customWidth="1"/>
    <col min="14100" max="14100" width="11" style="169" bestFit="1" customWidth="1"/>
    <col min="14101" max="14102" width="8.25" style="169" bestFit="1" customWidth="1"/>
    <col min="14103" max="14336" width="9" style="169"/>
    <col min="14337" max="14337" width="15.875" style="169" customWidth="1"/>
    <col min="14338" max="14338" width="3.875" style="169" bestFit="1" customWidth="1"/>
    <col min="14339" max="14339" width="38.25" style="169" customWidth="1"/>
    <col min="14340" max="14340" width="13.875" style="169" bestFit="1" customWidth="1"/>
    <col min="14341" max="14341" width="16.25" style="169" customWidth="1"/>
    <col min="14342" max="14342" width="13.125" style="169" customWidth="1"/>
    <col min="14343" max="14343" width="7.375" style="169" customWidth="1"/>
    <col min="14344" max="14344" width="12.125" style="169" bestFit="1" customWidth="1"/>
    <col min="14345" max="14345" width="10.5" style="169" bestFit="1" customWidth="1"/>
    <col min="14346" max="14346" width="7" style="169" bestFit="1" customWidth="1"/>
    <col min="14347" max="14347" width="5.875" style="169" bestFit="1" customWidth="1"/>
    <col min="14348" max="14348" width="8.75" style="169" bestFit="1" customWidth="1"/>
    <col min="14349" max="14350" width="8.5" style="169" bestFit="1" customWidth="1"/>
    <col min="14351" max="14351" width="8.625" style="169" customWidth="1"/>
    <col min="14352" max="14352" width="14.375" style="169" bestFit="1" customWidth="1"/>
    <col min="14353" max="14353" width="13.5" style="169" customWidth="1"/>
    <col min="14354" max="14354" width="6" style="169" customWidth="1"/>
    <col min="14355" max="14355" width="17.25" style="169" customWidth="1"/>
    <col min="14356" max="14356" width="11" style="169" bestFit="1" customWidth="1"/>
    <col min="14357" max="14358" width="8.25" style="169" bestFit="1" customWidth="1"/>
    <col min="14359" max="14592" width="9" style="169"/>
    <col min="14593" max="14593" width="15.875" style="169" customWidth="1"/>
    <col min="14594" max="14594" width="3.875" style="169" bestFit="1" customWidth="1"/>
    <col min="14595" max="14595" width="38.25" style="169" customWidth="1"/>
    <col min="14596" max="14596" width="13.875" style="169" bestFit="1" customWidth="1"/>
    <col min="14597" max="14597" width="16.25" style="169" customWidth="1"/>
    <col min="14598" max="14598" width="13.125" style="169" customWidth="1"/>
    <col min="14599" max="14599" width="7.375" style="169" customWidth="1"/>
    <col min="14600" max="14600" width="12.125" style="169" bestFit="1" customWidth="1"/>
    <col min="14601" max="14601" width="10.5" style="169" bestFit="1" customWidth="1"/>
    <col min="14602" max="14602" width="7" style="169" bestFit="1" customWidth="1"/>
    <col min="14603" max="14603" width="5.875" style="169" bestFit="1" customWidth="1"/>
    <col min="14604" max="14604" width="8.75" style="169" bestFit="1" customWidth="1"/>
    <col min="14605" max="14606" width="8.5" style="169" bestFit="1" customWidth="1"/>
    <col min="14607" max="14607" width="8.625" style="169" customWidth="1"/>
    <col min="14608" max="14608" width="14.375" style="169" bestFit="1" customWidth="1"/>
    <col min="14609" max="14609" width="13.5" style="169" customWidth="1"/>
    <col min="14610" max="14610" width="6" style="169" customWidth="1"/>
    <col min="14611" max="14611" width="17.25" style="169" customWidth="1"/>
    <col min="14612" max="14612" width="11" style="169" bestFit="1" customWidth="1"/>
    <col min="14613" max="14614" width="8.25" style="169" bestFit="1" customWidth="1"/>
    <col min="14615" max="14848" width="9" style="169"/>
    <col min="14849" max="14849" width="15.875" style="169" customWidth="1"/>
    <col min="14850" max="14850" width="3.875" style="169" bestFit="1" customWidth="1"/>
    <col min="14851" max="14851" width="38.25" style="169" customWidth="1"/>
    <col min="14852" max="14852" width="13.875" style="169" bestFit="1" customWidth="1"/>
    <col min="14853" max="14853" width="16.25" style="169" customWidth="1"/>
    <col min="14854" max="14854" width="13.125" style="169" customWidth="1"/>
    <col min="14855" max="14855" width="7.375" style="169" customWidth="1"/>
    <col min="14856" max="14856" width="12.125" style="169" bestFit="1" customWidth="1"/>
    <col min="14857" max="14857" width="10.5" style="169" bestFit="1" customWidth="1"/>
    <col min="14858" max="14858" width="7" style="169" bestFit="1" customWidth="1"/>
    <col min="14859" max="14859" width="5.875" style="169" bestFit="1" customWidth="1"/>
    <col min="14860" max="14860" width="8.75" style="169" bestFit="1" customWidth="1"/>
    <col min="14861" max="14862" width="8.5" style="169" bestFit="1" customWidth="1"/>
    <col min="14863" max="14863" width="8.625" style="169" customWidth="1"/>
    <col min="14864" max="14864" width="14.375" style="169" bestFit="1" customWidth="1"/>
    <col min="14865" max="14865" width="13.5" style="169" customWidth="1"/>
    <col min="14866" max="14866" width="6" style="169" customWidth="1"/>
    <col min="14867" max="14867" width="17.25" style="169" customWidth="1"/>
    <col min="14868" max="14868" width="11" style="169" bestFit="1" customWidth="1"/>
    <col min="14869" max="14870" width="8.25" style="169" bestFit="1" customWidth="1"/>
    <col min="14871" max="15104" width="9" style="169"/>
    <col min="15105" max="15105" width="15.875" style="169" customWidth="1"/>
    <col min="15106" max="15106" width="3.875" style="169" bestFit="1" customWidth="1"/>
    <col min="15107" max="15107" width="38.25" style="169" customWidth="1"/>
    <col min="15108" max="15108" width="13.875" style="169" bestFit="1" customWidth="1"/>
    <col min="15109" max="15109" width="16.25" style="169" customWidth="1"/>
    <col min="15110" max="15110" width="13.125" style="169" customWidth="1"/>
    <col min="15111" max="15111" width="7.375" style="169" customWidth="1"/>
    <col min="15112" max="15112" width="12.125" style="169" bestFit="1" customWidth="1"/>
    <col min="15113" max="15113" width="10.5" style="169" bestFit="1" customWidth="1"/>
    <col min="15114" max="15114" width="7" style="169" bestFit="1" customWidth="1"/>
    <col min="15115" max="15115" width="5.875" style="169" bestFit="1" customWidth="1"/>
    <col min="15116" max="15116" width="8.75" style="169" bestFit="1" customWidth="1"/>
    <col min="15117" max="15118" width="8.5" style="169" bestFit="1" customWidth="1"/>
    <col min="15119" max="15119" width="8.625" style="169" customWidth="1"/>
    <col min="15120" max="15120" width="14.375" style="169" bestFit="1" customWidth="1"/>
    <col min="15121" max="15121" width="13.5" style="169" customWidth="1"/>
    <col min="15122" max="15122" width="6" style="169" customWidth="1"/>
    <col min="15123" max="15123" width="17.25" style="169" customWidth="1"/>
    <col min="15124" max="15124" width="11" style="169" bestFit="1" customWidth="1"/>
    <col min="15125" max="15126" width="8.25" style="169" bestFit="1" customWidth="1"/>
    <col min="15127" max="15360" width="9" style="169"/>
    <col min="15361" max="15361" width="15.875" style="169" customWidth="1"/>
    <col min="15362" max="15362" width="3.875" style="169" bestFit="1" customWidth="1"/>
    <col min="15363" max="15363" width="38.25" style="169" customWidth="1"/>
    <col min="15364" max="15364" width="13.875" style="169" bestFit="1" customWidth="1"/>
    <col min="15365" max="15365" width="16.25" style="169" customWidth="1"/>
    <col min="15366" max="15366" width="13.125" style="169" customWidth="1"/>
    <col min="15367" max="15367" width="7.375" style="169" customWidth="1"/>
    <col min="15368" max="15368" width="12.125" style="169" bestFit="1" customWidth="1"/>
    <col min="15369" max="15369" width="10.5" style="169" bestFit="1" customWidth="1"/>
    <col min="15370" max="15370" width="7" style="169" bestFit="1" customWidth="1"/>
    <col min="15371" max="15371" width="5.875" style="169" bestFit="1" customWidth="1"/>
    <col min="15372" max="15372" width="8.75" style="169" bestFit="1" customWidth="1"/>
    <col min="15373" max="15374" width="8.5" style="169" bestFit="1" customWidth="1"/>
    <col min="15375" max="15375" width="8.625" style="169" customWidth="1"/>
    <col min="15376" max="15376" width="14.375" style="169" bestFit="1" customWidth="1"/>
    <col min="15377" max="15377" width="13.5" style="169" customWidth="1"/>
    <col min="15378" max="15378" width="6" style="169" customWidth="1"/>
    <col min="15379" max="15379" width="17.25" style="169" customWidth="1"/>
    <col min="15380" max="15380" width="11" style="169" bestFit="1" customWidth="1"/>
    <col min="15381" max="15382" width="8.25" style="169" bestFit="1" customWidth="1"/>
    <col min="15383" max="15616" width="9" style="169"/>
    <col min="15617" max="15617" width="15.875" style="169" customWidth="1"/>
    <col min="15618" max="15618" width="3.875" style="169" bestFit="1" customWidth="1"/>
    <col min="15619" max="15619" width="38.25" style="169" customWidth="1"/>
    <col min="15620" max="15620" width="13.875" style="169" bestFit="1" customWidth="1"/>
    <col min="15621" max="15621" width="16.25" style="169" customWidth="1"/>
    <col min="15622" max="15622" width="13.125" style="169" customWidth="1"/>
    <col min="15623" max="15623" width="7.375" style="169" customWidth="1"/>
    <col min="15624" max="15624" width="12.125" style="169" bestFit="1" customWidth="1"/>
    <col min="15625" max="15625" width="10.5" style="169" bestFit="1" customWidth="1"/>
    <col min="15626" max="15626" width="7" style="169" bestFit="1" customWidth="1"/>
    <col min="15627" max="15627" width="5.875" style="169" bestFit="1" customWidth="1"/>
    <col min="15628" max="15628" width="8.75" style="169" bestFit="1" customWidth="1"/>
    <col min="15629" max="15630" width="8.5" style="169" bestFit="1" customWidth="1"/>
    <col min="15631" max="15631" width="8.625" style="169" customWidth="1"/>
    <col min="15632" max="15632" width="14.375" style="169" bestFit="1" customWidth="1"/>
    <col min="15633" max="15633" width="13.5" style="169" customWidth="1"/>
    <col min="15634" max="15634" width="6" style="169" customWidth="1"/>
    <col min="15635" max="15635" width="17.25" style="169" customWidth="1"/>
    <col min="15636" max="15636" width="11" style="169" bestFit="1" customWidth="1"/>
    <col min="15637" max="15638" width="8.25" style="169" bestFit="1" customWidth="1"/>
    <col min="15639" max="15872" width="9" style="169"/>
    <col min="15873" max="15873" width="15.875" style="169" customWidth="1"/>
    <col min="15874" max="15874" width="3.875" style="169" bestFit="1" customWidth="1"/>
    <col min="15875" max="15875" width="38.25" style="169" customWidth="1"/>
    <col min="15876" max="15876" width="13.875" style="169" bestFit="1" customWidth="1"/>
    <col min="15877" max="15877" width="16.25" style="169" customWidth="1"/>
    <col min="15878" max="15878" width="13.125" style="169" customWidth="1"/>
    <col min="15879" max="15879" width="7.375" style="169" customWidth="1"/>
    <col min="15880" max="15880" width="12.125" style="169" bestFit="1" customWidth="1"/>
    <col min="15881" max="15881" width="10.5" style="169" bestFit="1" customWidth="1"/>
    <col min="15882" max="15882" width="7" style="169" bestFit="1" customWidth="1"/>
    <col min="15883" max="15883" width="5.875" style="169" bestFit="1" customWidth="1"/>
    <col min="15884" max="15884" width="8.75" style="169" bestFit="1" customWidth="1"/>
    <col min="15885" max="15886" width="8.5" style="169" bestFit="1" customWidth="1"/>
    <col min="15887" max="15887" width="8.625" style="169" customWidth="1"/>
    <col min="15888" max="15888" width="14.375" style="169" bestFit="1" customWidth="1"/>
    <col min="15889" max="15889" width="13.5" style="169" customWidth="1"/>
    <col min="15890" max="15890" width="6" style="169" customWidth="1"/>
    <col min="15891" max="15891" width="17.25" style="169" customWidth="1"/>
    <col min="15892" max="15892" width="11" style="169" bestFit="1" customWidth="1"/>
    <col min="15893" max="15894" width="8.25" style="169" bestFit="1" customWidth="1"/>
    <col min="15895" max="16128" width="9" style="169"/>
    <col min="16129" max="16129" width="15.875" style="169" customWidth="1"/>
    <col min="16130" max="16130" width="3.875" style="169" bestFit="1" customWidth="1"/>
    <col min="16131" max="16131" width="38.25" style="169" customWidth="1"/>
    <col min="16132" max="16132" width="13.875" style="169" bestFit="1" customWidth="1"/>
    <col min="16133" max="16133" width="16.25" style="169" customWidth="1"/>
    <col min="16134" max="16134" width="13.125" style="169" customWidth="1"/>
    <col min="16135" max="16135" width="7.375" style="169" customWidth="1"/>
    <col min="16136" max="16136" width="12.125" style="169" bestFit="1" customWidth="1"/>
    <col min="16137" max="16137" width="10.5" style="169" bestFit="1" customWidth="1"/>
    <col min="16138" max="16138" width="7" style="169" bestFit="1" customWidth="1"/>
    <col min="16139" max="16139" width="5.875" style="169" bestFit="1" customWidth="1"/>
    <col min="16140" max="16140" width="8.75" style="169" bestFit="1" customWidth="1"/>
    <col min="16141" max="16142" width="8.5" style="169" bestFit="1" customWidth="1"/>
    <col min="16143" max="16143" width="8.625" style="169" customWidth="1"/>
    <col min="16144" max="16144" width="14.375" style="169" bestFit="1" customWidth="1"/>
    <col min="16145" max="16145" width="13.5" style="169" customWidth="1"/>
    <col min="16146" max="16146" width="6" style="169" customWidth="1"/>
    <col min="16147" max="16147" width="17.25" style="169" customWidth="1"/>
    <col min="16148" max="16148" width="11" style="169" bestFit="1" customWidth="1"/>
    <col min="16149" max="16150" width="8.25" style="169" bestFit="1" customWidth="1"/>
    <col min="16151" max="16384" width="9" style="169"/>
  </cols>
  <sheetData>
    <row r="1" spans="1:33" ht="21.75" customHeight="1">
      <c r="A1" s="442"/>
      <c r="B1" s="442"/>
      <c r="R1" s="441"/>
    </row>
    <row r="2" spans="1:33" ht="15">
      <c r="A2" s="160"/>
      <c r="B2" s="160"/>
      <c r="C2" s="160"/>
      <c r="D2" s="160"/>
      <c r="E2" s="160"/>
      <c r="F2" s="292"/>
      <c r="G2" s="160"/>
      <c r="H2" s="160"/>
      <c r="I2" s="160"/>
      <c r="J2" s="440" t="s">
        <v>520</v>
      </c>
      <c r="K2" s="288"/>
      <c r="L2" s="288"/>
      <c r="M2" s="288"/>
      <c r="N2" s="288"/>
      <c r="O2" s="288"/>
      <c r="P2" s="288"/>
      <c r="Q2" s="288"/>
      <c r="R2" s="439"/>
      <c r="S2" s="439"/>
      <c r="T2" s="439"/>
      <c r="U2" s="439"/>
      <c r="V2" s="439"/>
      <c r="W2" s="160"/>
      <c r="X2" s="160"/>
    </row>
    <row r="3" spans="1:33" ht="23.25" customHeight="1">
      <c r="A3" s="290" t="s">
        <v>2</v>
      </c>
      <c r="B3" s="289"/>
      <c r="C3" s="160"/>
      <c r="D3" s="160"/>
      <c r="E3" s="160"/>
      <c r="F3" s="160"/>
      <c r="G3" s="160"/>
      <c r="H3" s="160"/>
      <c r="I3" s="160"/>
      <c r="J3" s="288"/>
      <c r="K3" s="160"/>
      <c r="L3" s="160"/>
      <c r="M3" s="160"/>
      <c r="N3" s="160"/>
      <c r="O3" s="160"/>
      <c r="P3" s="160"/>
      <c r="Q3" s="160"/>
      <c r="R3" s="287"/>
      <c r="S3" s="286" t="s">
        <v>150</v>
      </c>
      <c r="T3" s="286"/>
      <c r="U3" s="286"/>
      <c r="V3" s="286"/>
      <c r="W3" s="286"/>
      <c r="X3" s="286"/>
      <c r="Z3" s="438" t="s">
        <v>4</v>
      </c>
      <c r="AA3" s="437"/>
      <c r="AB3" s="436" t="s">
        <v>5</v>
      </c>
      <c r="AC3" s="434"/>
      <c r="AD3" s="434"/>
      <c r="AE3" s="435" t="s">
        <v>6</v>
      </c>
      <c r="AF3" s="434"/>
      <c r="AG3" s="433"/>
    </row>
    <row r="4" spans="1:33" ht="14.25" customHeight="1" thickBot="1">
      <c r="A4" s="249" t="s">
        <v>149</v>
      </c>
      <c r="B4" s="278" t="s">
        <v>148</v>
      </c>
      <c r="C4" s="281"/>
      <c r="D4" s="280"/>
      <c r="E4" s="279"/>
      <c r="F4" s="278" t="s">
        <v>147</v>
      </c>
      <c r="G4" s="277"/>
      <c r="H4" s="250" t="s">
        <v>146</v>
      </c>
      <c r="I4" s="251" t="s">
        <v>145</v>
      </c>
      <c r="J4" s="276" t="s">
        <v>144</v>
      </c>
      <c r="K4" s="275" t="s">
        <v>13</v>
      </c>
      <c r="L4" s="274"/>
      <c r="M4" s="274"/>
      <c r="N4" s="274"/>
      <c r="O4" s="273"/>
      <c r="P4" s="250" t="s">
        <v>142</v>
      </c>
      <c r="Q4" s="272" t="s">
        <v>519</v>
      </c>
      <c r="R4" s="271"/>
      <c r="S4" s="270"/>
      <c r="T4" s="269" t="s">
        <v>140</v>
      </c>
      <c r="U4" s="268" t="s">
        <v>14</v>
      </c>
      <c r="V4" s="250" t="s">
        <v>139</v>
      </c>
      <c r="W4" s="267" t="s">
        <v>16</v>
      </c>
      <c r="X4" s="266"/>
      <c r="Z4" s="430" t="s">
        <v>518</v>
      </c>
      <c r="AA4" s="430" t="s">
        <v>517</v>
      </c>
      <c r="AB4" s="432" t="s">
        <v>516</v>
      </c>
      <c r="AC4" s="431" t="s">
        <v>20</v>
      </c>
      <c r="AD4" s="431" t="s">
        <v>21</v>
      </c>
      <c r="AE4" s="432" t="s">
        <v>516</v>
      </c>
      <c r="AF4" s="431" t="s">
        <v>20</v>
      </c>
      <c r="AG4" s="431" t="s">
        <v>22</v>
      </c>
    </row>
    <row r="5" spans="1:33" ht="13.5" customHeight="1">
      <c r="A5" s="239"/>
      <c r="B5" s="246"/>
      <c r="C5" s="247"/>
      <c r="D5" s="263"/>
      <c r="E5" s="262"/>
      <c r="F5" s="233"/>
      <c r="G5" s="261"/>
      <c r="H5" s="239"/>
      <c r="I5" s="239"/>
      <c r="J5" s="246"/>
      <c r="K5" s="260" t="s">
        <v>138</v>
      </c>
      <c r="L5" s="259" t="s">
        <v>24</v>
      </c>
      <c r="M5" s="258" t="s">
        <v>25</v>
      </c>
      <c r="N5" s="257" t="s">
        <v>135</v>
      </c>
      <c r="O5" s="257" t="s">
        <v>134</v>
      </c>
      <c r="P5" s="242"/>
      <c r="Q5" s="256"/>
      <c r="R5" s="255"/>
      <c r="S5" s="254"/>
      <c r="T5" s="253"/>
      <c r="U5" s="240"/>
      <c r="V5" s="239"/>
      <c r="W5" s="250" t="s">
        <v>20</v>
      </c>
      <c r="X5" s="250" t="s">
        <v>21</v>
      </c>
      <c r="Z5" s="430"/>
      <c r="AA5" s="430"/>
      <c r="AB5" s="430"/>
      <c r="AC5" s="429"/>
      <c r="AD5" s="429"/>
      <c r="AE5" s="430"/>
      <c r="AF5" s="429"/>
      <c r="AG5" s="429"/>
    </row>
    <row r="6" spans="1:33" ht="13.5" customHeight="1">
      <c r="A6" s="239"/>
      <c r="B6" s="246"/>
      <c r="C6" s="247"/>
      <c r="D6" s="249" t="s">
        <v>133</v>
      </c>
      <c r="E6" s="252" t="s">
        <v>32</v>
      </c>
      <c r="F6" s="249" t="s">
        <v>133</v>
      </c>
      <c r="G6" s="251" t="s">
        <v>515</v>
      </c>
      <c r="H6" s="239"/>
      <c r="I6" s="239"/>
      <c r="J6" s="246"/>
      <c r="K6" s="244"/>
      <c r="L6" s="245"/>
      <c r="M6" s="244"/>
      <c r="N6" s="243"/>
      <c r="O6" s="243"/>
      <c r="P6" s="242"/>
      <c r="Q6" s="250" t="s">
        <v>131</v>
      </c>
      <c r="R6" s="250" t="s">
        <v>130</v>
      </c>
      <c r="S6" s="249" t="s">
        <v>129</v>
      </c>
      <c r="T6" s="248" t="s">
        <v>128</v>
      </c>
      <c r="U6" s="240"/>
      <c r="V6" s="239"/>
      <c r="W6" s="238"/>
      <c r="X6" s="238"/>
      <c r="Z6" s="430"/>
      <c r="AA6" s="430"/>
      <c r="AB6" s="430"/>
      <c r="AC6" s="429"/>
      <c r="AD6" s="429"/>
      <c r="AE6" s="430"/>
      <c r="AF6" s="429"/>
      <c r="AG6" s="429"/>
    </row>
    <row r="7" spans="1:33" ht="13.5" customHeight="1">
      <c r="A7" s="239"/>
      <c r="B7" s="246"/>
      <c r="C7" s="247"/>
      <c r="D7" s="239"/>
      <c r="E7" s="239"/>
      <c r="F7" s="239"/>
      <c r="G7" s="239"/>
      <c r="H7" s="239"/>
      <c r="I7" s="239"/>
      <c r="J7" s="246"/>
      <c r="K7" s="244"/>
      <c r="L7" s="245"/>
      <c r="M7" s="244"/>
      <c r="N7" s="243"/>
      <c r="O7" s="243"/>
      <c r="P7" s="242"/>
      <c r="Q7" s="242"/>
      <c r="R7" s="242"/>
      <c r="S7" s="239"/>
      <c r="T7" s="241"/>
      <c r="U7" s="240"/>
      <c r="V7" s="239"/>
      <c r="W7" s="238"/>
      <c r="X7" s="238"/>
      <c r="Z7" s="430"/>
      <c r="AA7" s="430"/>
      <c r="AB7" s="430"/>
      <c r="AC7" s="429"/>
      <c r="AD7" s="429"/>
      <c r="AE7" s="430"/>
      <c r="AF7" s="429"/>
      <c r="AG7" s="429"/>
    </row>
    <row r="8" spans="1:33" ht="13.5" customHeight="1">
      <c r="A8" s="226"/>
      <c r="B8" s="233"/>
      <c r="C8" s="234"/>
      <c r="D8" s="226"/>
      <c r="E8" s="226"/>
      <c r="F8" s="226"/>
      <c r="G8" s="226"/>
      <c r="H8" s="226"/>
      <c r="I8" s="226"/>
      <c r="J8" s="233"/>
      <c r="K8" s="231"/>
      <c r="L8" s="232"/>
      <c r="M8" s="231"/>
      <c r="N8" s="230"/>
      <c r="O8" s="230"/>
      <c r="P8" s="229"/>
      <c r="Q8" s="229"/>
      <c r="R8" s="229"/>
      <c r="S8" s="226"/>
      <c r="T8" s="228"/>
      <c r="U8" s="227"/>
      <c r="V8" s="226"/>
      <c r="W8" s="225"/>
      <c r="X8" s="225"/>
      <c r="Z8" s="428"/>
      <c r="AA8" s="428"/>
      <c r="AB8" s="428"/>
      <c r="AC8" s="427"/>
      <c r="AD8" s="427"/>
      <c r="AE8" s="428"/>
      <c r="AF8" s="427"/>
      <c r="AG8" s="427"/>
    </row>
    <row r="9" spans="1:33" ht="47.1" customHeight="1">
      <c r="A9" s="426" t="s">
        <v>514</v>
      </c>
      <c r="B9" s="410"/>
      <c r="C9" s="425" t="s">
        <v>513</v>
      </c>
      <c r="D9" s="401" t="s">
        <v>509</v>
      </c>
      <c r="E9" s="386" t="s">
        <v>399</v>
      </c>
      <c r="F9" s="423" t="s">
        <v>469</v>
      </c>
      <c r="G9" s="401">
        <v>2993</v>
      </c>
      <c r="H9" s="400" t="s">
        <v>463</v>
      </c>
      <c r="I9" s="399" t="s">
        <v>512</v>
      </c>
      <c r="J9" s="382">
        <v>5</v>
      </c>
      <c r="K9" s="381">
        <v>10.5</v>
      </c>
      <c r="L9" s="43">
        <f>IF(K9&gt;0,1/K9*37.7*68.6,"")</f>
        <v>246.30666666666664</v>
      </c>
      <c r="M9" s="203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8.1999999999999993</v>
      </c>
      <c r="N9" s="202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11.7</v>
      </c>
      <c r="O9" s="201" t="str">
        <f>IF(Z9="","",IF(AE9="",TEXT(AB9,"#,##0.0"),(IF(AB9-AE9&gt;0,CONCATENATE(TEXT(AE9,"#,##0.0"),"~",TEXT(AB9,"#,##0.0")),TEXT(AB9,"#,##0.0")))))</f>
        <v>11.4~11.7</v>
      </c>
      <c r="P9" s="379" t="s">
        <v>451</v>
      </c>
      <c r="Q9" s="380" t="s">
        <v>450</v>
      </c>
      <c r="R9" s="379" t="s">
        <v>58</v>
      </c>
      <c r="S9" s="198"/>
      <c r="T9" s="378"/>
      <c r="U9" s="197">
        <f>IFERROR(IF(K9&lt;M9,"",(ROUNDDOWN(K9/M9*100,0))),"")</f>
        <v>128</v>
      </c>
      <c r="V9" s="196" t="str">
        <f>IFERROR(IF(K9&lt;N9,"",(ROUNDDOWN(K9/N9*100,0))),"")</f>
        <v/>
      </c>
      <c r="W9" s="196" t="str">
        <f>IF(AC9&lt;55,"",IF(AA9="",AC9,IF(AF9-AC9&gt;0,CONCATENATE(AC9,"~",AF9),AC9)))</f>
        <v>89~92</v>
      </c>
      <c r="X9" s="195" t="str">
        <f>IF(AC9&lt;55,"",AD9)</f>
        <v>★3.5</v>
      </c>
      <c r="Z9" s="168">
        <v>2680</v>
      </c>
      <c r="AA9" s="377">
        <v>2700</v>
      </c>
      <c r="AB9" s="166">
        <f>IF(Z9="","",ROUNDUP(ROUND(IF(Z9&gt;=2759,9.5,IF(Z9&lt;2759,(-2.47/1000000*Z9*Z9)-(8.52/10000*Z9)+30.65)),1)*1.1,1))</f>
        <v>11.7</v>
      </c>
      <c r="AC9" s="376">
        <f>IF(K9="","",ROUNDDOWN(K9/AB9*100,0))</f>
        <v>89</v>
      </c>
      <c r="AD9" s="376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★3.5</v>
      </c>
      <c r="AE9" s="166">
        <f>IF(AA9="","",ROUNDUP(ROUND(IF(AA9&gt;=2759,9.5,IF(AA9&lt;2759,(-2.47/1000000*AA9*AA9)-(8.52/10000*AA9)+30.65)),1)*1.1,1))</f>
        <v>11.4</v>
      </c>
      <c r="AF9" s="376">
        <f>IF(AE9="","",IF(K9="","",ROUNDDOWN(K9/AE9*100,0)))</f>
        <v>92</v>
      </c>
      <c r="AG9" s="376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★4.0</v>
      </c>
    </row>
    <row r="10" spans="1:33" ht="47.1" customHeight="1">
      <c r="A10" s="393"/>
      <c r="B10" s="410"/>
      <c r="C10" s="421"/>
      <c r="D10" s="401" t="s">
        <v>509</v>
      </c>
      <c r="E10" s="386" t="s">
        <v>395</v>
      </c>
      <c r="F10" s="423" t="s">
        <v>469</v>
      </c>
      <c r="G10" s="401">
        <v>2993</v>
      </c>
      <c r="H10" s="400" t="s">
        <v>463</v>
      </c>
      <c r="I10" s="399">
        <v>2630</v>
      </c>
      <c r="J10" s="382">
        <v>5</v>
      </c>
      <c r="K10" s="381">
        <v>10.5</v>
      </c>
      <c r="L10" s="43">
        <f>IF(K10&gt;0,1/K10*37.7*68.6,"")</f>
        <v>246.30666666666664</v>
      </c>
      <c r="M10" s="203">
        <f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8.1999999999999993</v>
      </c>
      <c r="N10" s="202">
        <f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11.7</v>
      </c>
      <c r="O10" s="201" t="str">
        <f>IF(Z10="","",IF(AE10="",TEXT(AB10,"#,##0.0"),(IF(AB10-AE10&gt;0,CONCATENATE(TEXT(AE10,"#,##0.0"),"~",TEXT(AB10,"#,##0.0")),TEXT(AB10,"#,##0.0")))))</f>
        <v>12.5~12.7</v>
      </c>
      <c r="P10" s="379" t="s">
        <v>451</v>
      </c>
      <c r="Q10" s="380" t="s">
        <v>450</v>
      </c>
      <c r="R10" s="379" t="s">
        <v>58</v>
      </c>
      <c r="S10" s="198"/>
      <c r="T10" s="378"/>
      <c r="U10" s="197">
        <f>IFERROR(IF(K10&lt;M10,"",(ROUNDDOWN(K10/M10*100,0))),"")</f>
        <v>128</v>
      </c>
      <c r="V10" s="196" t="str">
        <f>IFERROR(IF(K10&lt;N10,"",(ROUNDDOWN(K10/N10*100,0))),"")</f>
        <v/>
      </c>
      <c r="W10" s="196" t="str">
        <f>IF(AC10&lt;55,"",IF(AA10="",AC10,IF(AF10-AC10&gt;0,CONCATENATE(AC10,"~",AF10),AC10)))</f>
        <v>82~84</v>
      </c>
      <c r="X10" s="195" t="str">
        <f>IF(AC10&lt;55,"",AD10)</f>
        <v>★3.0</v>
      </c>
      <c r="Z10" s="168">
        <v>2620</v>
      </c>
      <c r="AA10" s="377">
        <v>2630</v>
      </c>
      <c r="AB10" s="166">
        <f>IF(Z10="","",ROUNDUP(ROUND(IF(Z10&gt;=2759,9.5,IF(Z10&lt;2759,(-2.47/1000000*Z10*Z10)-(8.52/10000*Z10)+30.65)),1)*1.1,1))</f>
        <v>12.7</v>
      </c>
      <c r="AC10" s="376">
        <f>IF(K10="","",ROUNDDOWN(K10/AB10*100,0))</f>
        <v>82</v>
      </c>
      <c r="AD10" s="376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★3.0</v>
      </c>
      <c r="AE10" s="166">
        <f>IF(AA10="","",ROUNDUP(ROUND(IF(AA10&gt;=2759,9.5,IF(AA10&lt;2759,(-2.47/1000000*AA10*AA10)-(8.52/10000*AA10)+30.65)),1)*1.1,1))</f>
        <v>12.5</v>
      </c>
      <c r="AF10" s="376">
        <f>IF(AE10="","",IF(K10="","",ROUNDDOWN(K10/AE10*100,0)))</f>
        <v>84</v>
      </c>
      <c r="AG10" s="376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>★3.0</v>
      </c>
    </row>
    <row r="11" spans="1:33" ht="47.1" customHeight="1">
      <c r="A11" s="393"/>
      <c r="B11" s="410"/>
      <c r="C11" s="421"/>
      <c r="D11" s="401" t="s">
        <v>509</v>
      </c>
      <c r="E11" s="386" t="s">
        <v>511</v>
      </c>
      <c r="F11" s="423" t="s">
        <v>469</v>
      </c>
      <c r="G11" s="401">
        <v>2993</v>
      </c>
      <c r="H11" s="400" t="s">
        <v>463</v>
      </c>
      <c r="I11" s="399" t="s">
        <v>510</v>
      </c>
      <c r="J11" s="382">
        <v>5</v>
      </c>
      <c r="K11" s="381">
        <v>10.5</v>
      </c>
      <c r="L11" s="43">
        <f>IF(K11&gt;0,1/K11*37.7*68.6,"")</f>
        <v>246.30666666666664</v>
      </c>
      <c r="M11" s="203">
        <f>IFERROR(VALUE(IF(Z11="","",ROUNDUP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*1.1,1))),"")</f>
        <v>8.1999999999999993</v>
      </c>
      <c r="N11" s="202">
        <f>IFERROR(VALUE(IF(Z11="","",ROUNDUP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*1.1,1))),"")</f>
        <v>11.7</v>
      </c>
      <c r="O11" s="201" t="str">
        <f>IF(Z11="","",IF(AE11="",TEXT(AB11,"#,##0.0"),(IF(AB11-AE11&gt;0,CONCATENATE(TEXT(AE11,"#,##0.0"),"~",TEXT(AB11,"#,##0.0")),TEXT(AB11,"#,##0.0")))))</f>
        <v>12.9~13.2</v>
      </c>
      <c r="P11" s="379" t="s">
        <v>451</v>
      </c>
      <c r="Q11" s="380" t="s">
        <v>450</v>
      </c>
      <c r="R11" s="379" t="s">
        <v>58</v>
      </c>
      <c r="S11" s="198"/>
      <c r="T11" s="378"/>
      <c r="U11" s="197">
        <f>IFERROR(IF(K11&lt;M11,"",(ROUNDDOWN(K11/M11*100,0))),"")</f>
        <v>128</v>
      </c>
      <c r="V11" s="196" t="str">
        <f>IFERROR(IF(K11&lt;N11,"",(ROUNDDOWN(K11/N11*100,0))),"")</f>
        <v/>
      </c>
      <c r="W11" s="196" t="str">
        <f>IF(AC11&lt;55,"",IF(AA11="",AC11,IF(AF11-AC11&gt;0,CONCATENATE(AC11,"~",AF11),AC11)))</f>
        <v>79~81</v>
      </c>
      <c r="X11" s="195" t="str">
        <f>IF(AC11&lt;55,"",AD11)</f>
        <v>★2.5</v>
      </c>
      <c r="Z11" s="168">
        <v>2580</v>
      </c>
      <c r="AA11" s="168">
        <v>2600</v>
      </c>
      <c r="AB11" s="166">
        <f>IF(Z11="","",ROUNDUP(ROUND(IF(Z11&gt;=2759,9.5,IF(Z11&lt;2759,(-2.47/1000000*Z11*Z11)-(8.52/10000*Z11)+30.65)),1)*1.1,1))</f>
        <v>13.2</v>
      </c>
      <c r="AC11" s="376">
        <f>IF(K11="","",ROUNDDOWN(K11/AB11*100,0))</f>
        <v>79</v>
      </c>
      <c r="AD11" s="376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★2.5</v>
      </c>
      <c r="AE11" s="166">
        <f>IF(AA11="","",ROUNDUP(ROUND(IF(AA11&gt;=2759,9.5,IF(AA11&lt;2759,(-2.47/1000000*AA11*AA11)-(8.52/10000*AA11)+30.65)),1)*1.1,1))</f>
        <v>12.9</v>
      </c>
      <c r="AF11" s="376">
        <f>IF(AE11="","",IF(K11="","",ROUNDDOWN(K11/AE11*100,0)))</f>
        <v>81</v>
      </c>
      <c r="AG11" s="376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>★3.0</v>
      </c>
    </row>
    <row r="12" spans="1:33" ht="47.1" customHeight="1">
      <c r="A12" s="393"/>
      <c r="B12" s="403"/>
      <c r="C12" s="424"/>
      <c r="D12" s="401" t="s">
        <v>509</v>
      </c>
      <c r="E12" s="386" t="s">
        <v>508</v>
      </c>
      <c r="F12" s="423" t="s">
        <v>469</v>
      </c>
      <c r="G12" s="401">
        <v>2993</v>
      </c>
      <c r="H12" s="400" t="s">
        <v>463</v>
      </c>
      <c r="I12" s="399" t="s">
        <v>507</v>
      </c>
      <c r="J12" s="382">
        <v>5</v>
      </c>
      <c r="K12" s="381">
        <v>10.5</v>
      </c>
      <c r="L12" s="43">
        <f>IF(K12&gt;0,1/K12*37.7*68.6,"")</f>
        <v>246.30666666666664</v>
      </c>
      <c r="M12" s="203">
        <f>IFERROR(VALUE(IF(Z12="","",ROUNDUP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*1.1,1))),"")</f>
        <v>8.1999999999999993</v>
      </c>
      <c r="N12" s="202">
        <f>IFERROR(VALUE(IF(Z12="","",ROUNDUP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*1.1,1))),"")</f>
        <v>11.7</v>
      </c>
      <c r="O12" s="201" t="str">
        <f>IF(Z12="","",IF(AE12="",TEXT(AB12,"#,##0.0"),(IF(AB12-AE12&gt;0,CONCATENATE(TEXT(AE12,"#,##0.0"),"~",TEXT(AB12,"#,##0.0")),TEXT(AB12,"#,##0.0")))))</f>
        <v>13.7~15.1</v>
      </c>
      <c r="P12" s="379" t="s">
        <v>451</v>
      </c>
      <c r="Q12" s="380" t="s">
        <v>450</v>
      </c>
      <c r="R12" s="379" t="s">
        <v>58</v>
      </c>
      <c r="S12" s="198"/>
      <c r="T12" s="378"/>
      <c r="U12" s="197">
        <f>IFERROR(IF(K12&lt;M12,"",(ROUNDDOWN(K12/M12*100,0))),"")</f>
        <v>128</v>
      </c>
      <c r="V12" s="196" t="str">
        <f>IFERROR(IF(K12&lt;N12,"",(ROUNDDOWN(K12/N12*100,0))),"")</f>
        <v/>
      </c>
      <c r="W12" s="196" t="str">
        <f>IF(AC12&lt;55,"",IF(AA12="",AC12,IF(AF12-AC12&gt;0,CONCATENATE(AC12,"~",AF12),AC12)))</f>
        <v>69~76</v>
      </c>
      <c r="X12" s="195" t="str">
        <f>IF(AC12&lt;55,"",AD12)</f>
        <v>★1.5</v>
      </c>
      <c r="Z12" s="168">
        <v>2450</v>
      </c>
      <c r="AA12" s="168">
        <v>2550</v>
      </c>
      <c r="AB12" s="166">
        <f>IF(Z12="","",ROUNDUP(ROUND(IF(Z12&gt;=2759,9.5,IF(Z12&lt;2759,(-2.47/1000000*Z12*Z12)-(8.52/10000*Z12)+30.65)),1)*1.1,1))</f>
        <v>15.1</v>
      </c>
      <c r="AC12" s="376">
        <f>IF(K12="","",ROUNDDOWN(K12/AB12*100,0))</f>
        <v>69</v>
      </c>
      <c r="AD12" s="376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★1.5</v>
      </c>
      <c r="AE12" s="166">
        <f>IF(AA12="","",ROUNDUP(ROUND(IF(AA12&gt;=2759,9.5,IF(AA12&lt;2759,(-2.47/1000000*AA12*AA12)-(8.52/10000*AA12)+30.65)),1)*1.1,1))</f>
        <v>13.7</v>
      </c>
      <c r="AF12" s="376">
        <f>IF(AE12="","",IF(K12="","",ROUNDDOWN(K12/AE12*100,0)))</f>
        <v>76</v>
      </c>
      <c r="AG12" s="376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>★2.5</v>
      </c>
    </row>
    <row r="13" spans="1:33" ht="47.1" customHeight="1">
      <c r="A13" s="404"/>
      <c r="B13" s="410"/>
      <c r="C13" s="395" t="s">
        <v>506</v>
      </c>
      <c r="D13" s="401" t="s">
        <v>505</v>
      </c>
      <c r="E13" s="422" t="s">
        <v>280</v>
      </c>
      <c r="F13" s="380" t="s">
        <v>469</v>
      </c>
      <c r="G13" s="401">
        <v>2.9929999999999999</v>
      </c>
      <c r="H13" s="400" t="s">
        <v>463</v>
      </c>
      <c r="I13" s="399">
        <v>2530</v>
      </c>
      <c r="J13" s="382">
        <v>5</v>
      </c>
      <c r="K13" s="398">
        <v>11.3</v>
      </c>
      <c r="L13" s="43">
        <f>IF(K13&gt;0,1/K13*37.7*68.6,"")</f>
        <v>228.86902654867257</v>
      </c>
      <c r="M13" s="203">
        <f>IFERROR(VALUE(IF(Z13="","",ROUNDUP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*1.1,1))),"")</f>
        <v>8.1999999999999993</v>
      </c>
      <c r="N13" s="202">
        <f>IFERROR(VALUE(IF(Z13="","",ROUNDUP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*1.1,1))),"")</f>
        <v>11.7</v>
      </c>
      <c r="O13" s="201" t="str">
        <f>IF(Z13="","",IF(AE13="",TEXT(AB13,"#,##0.0"),(IF(AB13-AE13&gt;0,CONCATENATE(TEXT(AE13,"#,##0.0"),"~",TEXT(AB13,"#,##0.0")),TEXT(AB13,"#,##0.0")))))</f>
        <v>14.0</v>
      </c>
      <c r="P13" s="379" t="s">
        <v>451</v>
      </c>
      <c r="Q13" s="380" t="s">
        <v>450</v>
      </c>
      <c r="R13" s="379" t="s">
        <v>58</v>
      </c>
      <c r="S13" s="198"/>
      <c r="T13" s="378"/>
      <c r="U13" s="197">
        <f>IFERROR(IF(K13&lt;M13,"",(ROUNDDOWN(K13/M13*100,0))),"")</f>
        <v>137</v>
      </c>
      <c r="V13" s="196" t="str">
        <f>IFERROR(IF(K13&lt;N13,"",(ROUNDDOWN(K13/N13*100,0))),"")</f>
        <v/>
      </c>
      <c r="W13" s="196">
        <f>IF(AC13&lt;55,"",IF(AA13="",AC13,IF(AF13-AC13&gt;0,CONCATENATE(AC13,"~",AF13),AC13)))</f>
        <v>80</v>
      </c>
      <c r="X13" s="195" t="str">
        <f>IF(AC13&lt;55,"",AD13)</f>
        <v>★3.0</v>
      </c>
      <c r="Z13" s="168">
        <v>2530</v>
      </c>
      <c r="AA13" s="168"/>
      <c r="AB13" s="166">
        <f>IF(Z13="","",ROUNDUP(ROUND(IF(Z13&gt;=2759,9.5,IF(Z13&lt;2759,(-2.47/1000000*Z13*Z13)-(8.52/10000*Z13)+30.65)),1)*1.1,1))</f>
        <v>14</v>
      </c>
      <c r="AC13" s="376">
        <f>IF(K13="","",ROUNDDOWN(K13/AB13*100,0))</f>
        <v>80</v>
      </c>
      <c r="AD13" s="376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★3.0</v>
      </c>
      <c r="AE13" s="166" t="str">
        <f>IF(AA13="","",ROUNDUP(ROUND(IF(AA13&gt;=2759,9.5,IF(AA13&lt;2759,(-2.47/1000000*AA13*AA13)-(8.52/10000*AA13)+30.65)),1)*1.1,1))</f>
        <v/>
      </c>
      <c r="AF13" s="376" t="str">
        <f>IF(AE13="","",IF(K13="","",ROUNDDOWN(K13/AE13*100,0)))</f>
        <v/>
      </c>
      <c r="AG13" s="376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/>
      </c>
    </row>
    <row r="14" spans="1:33" ht="47.1" customHeight="1">
      <c r="A14" s="404"/>
      <c r="B14" s="403"/>
      <c r="C14" s="395"/>
      <c r="D14" s="401" t="s">
        <v>505</v>
      </c>
      <c r="E14" s="422" t="s">
        <v>504</v>
      </c>
      <c r="F14" s="380" t="s">
        <v>469</v>
      </c>
      <c r="G14" s="401">
        <v>2.9929999999999999</v>
      </c>
      <c r="H14" s="400" t="s">
        <v>463</v>
      </c>
      <c r="I14" s="399" t="s">
        <v>484</v>
      </c>
      <c r="J14" s="382">
        <v>5</v>
      </c>
      <c r="K14" s="398">
        <v>11.3</v>
      </c>
      <c r="L14" s="43">
        <f>IF(K14&gt;0,1/K14*37.7*68.6,"")</f>
        <v>228.86902654867257</v>
      </c>
      <c r="M14" s="203">
        <f>IFERROR(VALUE(IF(Z14="","",ROUNDUP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*1.1,1))),"")</f>
        <v>8.1999999999999993</v>
      </c>
      <c r="N14" s="202">
        <f>IFERROR(VALUE(IF(Z14="","",ROUNDUP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*1.1,1))),"")</f>
        <v>11.7</v>
      </c>
      <c r="O14" s="201" t="str">
        <f>IF(Z14="","",IF(AE14="",TEXT(AB14,"#,##0.0"),(IF(AB14-AE14&gt;0,CONCATENATE(TEXT(AE14,"#,##0.0"),"~",TEXT(AB14,"#,##0.0")),TEXT(AB14,"#,##0.0")))))</f>
        <v>14.5~15.1</v>
      </c>
      <c r="P14" s="379" t="s">
        <v>451</v>
      </c>
      <c r="Q14" s="380" t="s">
        <v>450</v>
      </c>
      <c r="R14" s="379" t="s">
        <v>58</v>
      </c>
      <c r="S14" s="198"/>
      <c r="T14" s="378"/>
      <c r="U14" s="197">
        <f>IFERROR(IF(K14&lt;M14,"",(ROUNDDOWN(K14/M14*100,0))),"")</f>
        <v>137</v>
      </c>
      <c r="V14" s="196" t="str">
        <f>IFERROR(IF(K14&lt;N14,"",(ROUNDDOWN(K14/N14*100,0))),"")</f>
        <v/>
      </c>
      <c r="W14" s="196" t="str">
        <f>IF(AC14&lt;55,"",IF(AA14="",AC14,IF(AF14-AC14&gt;0,CONCATENATE(AC14,"~",AF14),AC14)))</f>
        <v>74~77</v>
      </c>
      <c r="X14" s="195" t="str">
        <f>IF(AC14&lt;55,"",AD14)</f>
        <v>★2.0</v>
      </c>
      <c r="Z14" s="168">
        <v>2450</v>
      </c>
      <c r="AA14" s="168">
        <v>2500</v>
      </c>
      <c r="AB14" s="166">
        <f>IF(Z14="","",ROUNDUP(ROUND(IF(Z14&gt;=2759,9.5,IF(Z14&lt;2759,(-2.47/1000000*Z14*Z14)-(8.52/10000*Z14)+30.65)),1)*1.1,1))</f>
        <v>15.1</v>
      </c>
      <c r="AC14" s="376">
        <f>IF(K14="","",ROUNDDOWN(K14/AB14*100,0))</f>
        <v>74</v>
      </c>
      <c r="AD14" s="376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★2.0</v>
      </c>
      <c r="AE14" s="166">
        <f>IF(AA14="","",ROUNDUP(ROUND(IF(AA14&gt;=2759,9.5,IF(AA14&lt;2759,(-2.47/1000000*AA14*AA14)-(8.52/10000*AA14)+30.65)),1)*1.1,1))</f>
        <v>14.5</v>
      </c>
      <c r="AF14" s="376">
        <f>IF(AE14="","",IF(K14="","",ROUNDDOWN(K14/AE14*100,0)))</f>
        <v>77</v>
      </c>
      <c r="AG14" s="376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>★2.5</v>
      </c>
    </row>
    <row r="15" spans="1:33" ht="47.1" customHeight="1">
      <c r="A15" s="404"/>
      <c r="B15" s="414"/>
      <c r="C15" s="413" t="s">
        <v>503</v>
      </c>
      <c r="D15" s="401" t="s">
        <v>497</v>
      </c>
      <c r="E15" s="406" t="s">
        <v>502</v>
      </c>
      <c r="F15" s="380" t="s">
        <v>469</v>
      </c>
      <c r="G15" s="401">
        <v>2.9929999999999999</v>
      </c>
      <c r="H15" s="400" t="s">
        <v>463</v>
      </c>
      <c r="I15" s="399" t="s">
        <v>501</v>
      </c>
      <c r="J15" s="382" t="s">
        <v>467</v>
      </c>
      <c r="K15" s="398">
        <v>9.5</v>
      </c>
      <c r="L15" s="43">
        <f>IF(K15&gt;0,1/K15*37.7*68.6,"")</f>
        <v>272.23368421052629</v>
      </c>
      <c r="M15" s="203">
        <f>IFERROR(VALUE(IF(Z15="","",ROUNDUP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*1.1,1))),"")</f>
        <v>8.1999999999999993</v>
      </c>
      <c r="N15" s="202">
        <f>IFERROR(VALUE(IF(Z15="","",ROUNDUP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*1.1,1))),"")</f>
        <v>11.7</v>
      </c>
      <c r="O15" s="201" t="str">
        <f>IF(Z15="","",IF(AE15="",TEXT(AB15,"#,##0.0"),(IF(AB15-AE15&gt;0,CONCATENATE(TEXT(AE15,"#,##0.0"),"~",TEXT(AB15,"#,##0.0")),TEXT(AB15,"#,##0.0")))))</f>
        <v>14.0~14.7</v>
      </c>
      <c r="P15" s="379" t="s">
        <v>451</v>
      </c>
      <c r="Q15" s="380" t="s">
        <v>450</v>
      </c>
      <c r="R15" s="379" t="s">
        <v>58</v>
      </c>
      <c r="S15" s="198"/>
      <c r="T15" s="378"/>
      <c r="U15" s="197">
        <f>IFERROR(IF(K15&lt;M15,"",(ROUNDDOWN(K15/M15*100,0))),"")</f>
        <v>115</v>
      </c>
      <c r="V15" s="196" t="str">
        <f>IFERROR(IF(K15&lt;N15,"",(ROUNDDOWN(K15/N15*100,0))),"")</f>
        <v/>
      </c>
      <c r="W15" s="196" t="str">
        <f>IF(AC15&lt;55,"",IF(AA15="",AC15,IF(AF15-AC15&gt;0,CONCATENATE(AC15,"~",AF15),AC15)))</f>
        <v>64~67</v>
      </c>
      <c r="X15" s="195" t="str">
        <f>IF(AC15&lt;55,"",AD15)</f>
        <v>★1.0</v>
      </c>
      <c r="Z15" s="168">
        <v>2480</v>
      </c>
      <c r="AA15" s="168">
        <v>2530</v>
      </c>
      <c r="AB15" s="166">
        <f>IF(Z15="","",ROUNDUP(ROUND(IF(Z15&gt;=2759,9.5,IF(Z15&lt;2759,(-2.47/1000000*Z15*Z15)-(8.52/10000*Z15)+30.65)),1)*1.1,1))</f>
        <v>14.7</v>
      </c>
      <c r="AC15" s="376">
        <f>IF(K15="","",ROUNDDOWN(K15/AB15*100,0))</f>
        <v>64</v>
      </c>
      <c r="AD15" s="376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★1.0</v>
      </c>
      <c r="AE15" s="166">
        <f>IF(AA15="","",ROUNDUP(ROUND(IF(AA15&gt;=2759,9.5,IF(AA15&lt;2759,(-2.47/1000000*AA15*AA15)-(8.52/10000*AA15)+30.65)),1)*1.1,1))</f>
        <v>14</v>
      </c>
      <c r="AF15" s="376">
        <f>IF(AE15="","",IF(K15="","",ROUNDDOWN(K15/AE15*100,0)))</f>
        <v>67</v>
      </c>
      <c r="AG15" s="376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>★1.5</v>
      </c>
    </row>
    <row r="16" spans="1:33" ht="47.1" customHeight="1">
      <c r="A16" s="404"/>
      <c r="B16" s="410"/>
      <c r="C16" s="421"/>
      <c r="D16" s="401" t="s">
        <v>497</v>
      </c>
      <c r="E16" s="411" t="s">
        <v>500</v>
      </c>
      <c r="F16" s="380" t="s">
        <v>469</v>
      </c>
      <c r="G16" s="401">
        <v>2.9929999999999999</v>
      </c>
      <c r="H16" s="400" t="s">
        <v>463</v>
      </c>
      <c r="I16" s="399">
        <v>2560</v>
      </c>
      <c r="J16" s="382">
        <v>7</v>
      </c>
      <c r="K16" s="398">
        <v>9.5</v>
      </c>
      <c r="L16" s="43">
        <f>IF(K16&gt;0,1/K16*37.7*68.6,"")</f>
        <v>272.23368421052629</v>
      </c>
      <c r="M16" s="203">
        <f>IFERROR(VALUE(IF(Z16="","",ROUNDUP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*1.1,1))),"")</f>
        <v>8.1999999999999993</v>
      </c>
      <c r="N16" s="202">
        <f>IFERROR(VALUE(IF(Z16="","",ROUNDUP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*1.1,1))),"")</f>
        <v>11.7</v>
      </c>
      <c r="O16" s="201" t="str">
        <f>IF(Z16="","",IF(AE16="",TEXT(AB16,"#,##0.0"),(IF(AB16-AE16&gt;0,CONCATENATE(TEXT(AE16,"#,##0.0"),"~",TEXT(AB16,"#,##0.0")),TEXT(AB16,"#,##0.0")))))</f>
        <v>13.6</v>
      </c>
      <c r="P16" s="379" t="s">
        <v>451</v>
      </c>
      <c r="Q16" s="380" t="s">
        <v>450</v>
      </c>
      <c r="R16" s="379" t="s">
        <v>58</v>
      </c>
      <c r="S16" s="198"/>
      <c r="T16" s="378"/>
      <c r="U16" s="197">
        <f>IFERROR(IF(K16&lt;M16,"",(ROUNDDOWN(K16/M16*100,0))),"")</f>
        <v>115</v>
      </c>
      <c r="V16" s="196" t="str">
        <f>IFERROR(IF(K16&lt;N16,"",(ROUNDDOWN(K16/N16*100,0))),"")</f>
        <v/>
      </c>
      <c r="W16" s="196">
        <f>IF(AC16&lt;55,"",IF(AA16="",AC16,IF(AF16-AC16&gt;0,CONCATENATE(AC16,"~",AF16),AC16)))</f>
        <v>69</v>
      </c>
      <c r="X16" s="195" t="str">
        <f>IF(AC16&lt;55,"",AD16)</f>
        <v>★1.5</v>
      </c>
      <c r="Z16" s="168">
        <v>2560</v>
      </c>
      <c r="AA16" s="168"/>
      <c r="AB16" s="166">
        <f>IF(Z16="","",ROUNDUP(ROUND(IF(Z16&gt;=2759,9.5,IF(Z16&lt;2759,(-2.47/1000000*Z16*Z16)-(8.52/10000*Z16)+30.65)),1)*1.1,1))</f>
        <v>13.6</v>
      </c>
      <c r="AC16" s="376">
        <f>IF(K16="","",ROUNDDOWN(K16/AB16*100,0))</f>
        <v>69</v>
      </c>
      <c r="AD16" s="376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★1.5</v>
      </c>
      <c r="AE16" s="166" t="str">
        <f>IF(AA16="","",ROUNDUP(ROUND(IF(AA16&gt;=2759,9.5,IF(AA16&lt;2759,(-2.47/1000000*AA16*AA16)-(8.52/10000*AA16)+30.65)),1)*1.1,1))</f>
        <v/>
      </c>
      <c r="AF16" s="376" t="str">
        <f>IF(AE16="","",IF(K16="","",ROUNDDOWN(K16/AE16*100,0)))</f>
        <v/>
      </c>
      <c r="AG16" s="376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</row>
    <row r="17" spans="1:33" ht="47.1" customHeight="1">
      <c r="A17" s="404"/>
      <c r="B17" s="410"/>
      <c r="C17" s="421"/>
      <c r="D17" s="401" t="s">
        <v>497</v>
      </c>
      <c r="E17" s="411" t="s">
        <v>499</v>
      </c>
      <c r="F17" s="380" t="s">
        <v>469</v>
      </c>
      <c r="G17" s="401">
        <v>2.9929999999999999</v>
      </c>
      <c r="H17" s="400" t="s">
        <v>463</v>
      </c>
      <c r="I17" s="399" t="s">
        <v>498</v>
      </c>
      <c r="J17" s="382">
        <v>5</v>
      </c>
      <c r="K17" s="398">
        <v>9.5</v>
      </c>
      <c r="L17" s="43">
        <f>IF(K17&gt;0,1/K17*37.7*68.6,"")</f>
        <v>272.23368421052629</v>
      </c>
      <c r="M17" s="203">
        <f>IFERROR(VALUE(IF(Z17="","",ROUNDUP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*1.1,1))),"")</f>
        <v>8.1999999999999993</v>
      </c>
      <c r="N17" s="202">
        <f>IFERROR(VALUE(IF(Z17="","",ROUNDUP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*1.1,1))),"")</f>
        <v>11.7</v>
      </c>
      <c r="O17" s="201" t="str">
        <f>IF(Z17="","",IF(AE17="",TEXT(AB17,"#,##0.0"),(IF(AB17-AE17&gt;0,CONCATENATE(TEXT(AE17,"#,##0.0"),"~",TEXT(AB17,"#,##0.0")),TEXT(AB17,"#,##0.0")))))</f>
        <v>14.9~15.4</v>
      </c>
      <c r="P17" s="379" t="s">
        <v>451</v>
      </c>
      <c r="Q17" s="380" t="s">
        <v>450</v>
      </c>
      <c r="R17" s="379" t="s">
        <v>58</v>
      </c>
      <c r="S17" s="198"/>
      <c r="T17" s="378"/>
      <c r="U17" s="197">
        <f>IFERROR(IF(K17&lt;M17,"",(ROUNDDOWN(K17/M17*100,0))),"")</f>
        <v>115</v>
      </c>
      <c r="V17" s="196" t="str">
        <f>IFERROR(IF(K17&lt;N17,"",(ROUNDDOWN(K17/N17*100,0))),"")</f>
        <v/>
      </c>
      <c r="W17" s="196" t="str">
        <f>IF(AC17&lt;55,"",IF(AA17="",AC17,IF(AF17-AC17&gt;0,CONCATENATE(AC17,"~",AF17),AC17)))</f>
        <v>61~63</v>
      </c>
      <c r="X17" s="195" t="str">
        <f>IF(AC17&lt;55,"",AD17)</f>
        <v>★1.0</v>
      </c>
      <c r="Z17" s="168">
        <v>2430</v>
      </c>
      <c r="AA17" s="168">
        <v>2470</v>
      </c>
      <c r="AB17" s="166">
        <f>IF(Z17="","",ROUNDUP(ROUND(IF(Z17&gt;=2759,9.5,IF(Z17&lt;2759,(-2.47/1000000*Z17*Z17)-(8.52/10000*Z17)+30.65)),1)*1.1,1))</f>
        <v>15.4</v>
      </c>
      <c r="AC17" s="376">
        <f>IF(K17="","",ROUNDDOWN(K17/AB17*100,0))</f>
        <v>61</v>
      </c>
      <c r="AD17" s="376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★1.0</v>
      </c>
      <c r="AE17" s="166">
        <f>IF(AA17="","",ROUNDUP(ROUND(IF(AA17&gt;=2759,9.5,IF(AA17&lt;2759,(-2.47/1000000*AA17*AA17)-(8.52/10000*AA17)+30.65)),1)*1.1,1))</f>
        <v>14.9</v>
      </c>
      <c r="AF17" s="376">
        <f>IF(AE17="","",IF(K17="","",ROUNDDOWN(K17/AE17*100,0)))</f>
        <v>63</v>
      </c>
      <c r="AG17" s="376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>★1.0</v>
      </c>
    </row>
    <row r="18" spans="1:33" ht="47.1" customHeight="1">
      <c r="A18" s="404"/>
      <c r="B18" s="410"/>
      <c r="C18" s="421"/>
      <c r="D18" s="401" t="s">
        <v>497</v>
      </c>
      <c r="E18" s="411" t="s">
        <v>496</v>
      </c>
      <c r="F18" s="380" t="s">
        <v>469</v>
      </c>
      <c r="G18" s="401">
        <v>2.9929999999999999</v>
      </c>
      <c r="H18" s="400" t="s">
        <v>463</v>
      </c>
      <c r="I18" s="399" t="s">
        <v>495</v>
      </c>
      <c r="J18" s="382">
        <v>7</v>
      </c>
      <c r="K18" s="398">
        <v>9.5</v>
      </c>
      <c r="L18" s="43">
        <f>IF(K18&gt;0,1/K18*37.7*68.6,"")</f>
        <v>272.23368421052629</v>
      </c>
      <c r="M18" s="203">
        <f>IFERROR(VALUE(IF(Z18="","",ROUNDUP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*1.1,1))),"")</f>
        <v>8.1999999999999993</v>
      </c>
      <c r="N18" s="202">
        <f>IFERROR(VALUE(IF(Z18="","",ROUNDUP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*1.1,1))),"")</f>
        <v>11.7</v>
      </c>
      <c r="O18" s="201" t="str">
        <f>IF(Z18="","",IF(AE18="",TEXT(AB18,"#,##0.0"),(IF(AB18-AE18&gt;0,CONCATENATE(TEXT(AE18,"#,##0.0"),"~",TEXT(AB18,"#,##0.0")),TEXT(AB18,"#,##0.0")))))</f>
        <v>14.1~14.5</v>
      </c>
      <c r="P18" s="379" t="s">
        <v>451</v>
      </c>
      <c r="Q18" s="380" t="s">
        <v>450</v>
      </c>
      <c r="R18" s="379" t="s">
        <v>58</v>
      </c>
      <c r="S18" s="198"/>
      <c r="T18" s="378"/>
      <c r="U18" s="197">
        <f>IFERROR(IF(K18&lt;M18,"",(ROUNDDOWN(K18/M18*100,0))),"")</f>
        <v>115</v>
      </c>
      <c r="V18" s="196" t="str">
        <f>IFERROR(IF(K18&lt;N18,"",(ROUNDDOWN(K18/N18*100,0))),"")</f>
        <v/>
      </c>
      <c r="W18" s="196" t="str">
        <f>IF(AC18&lt;55,"",IF(AA18="",AC18,IF(AF18-AC18&gt;0,CONCATENATE(AC18,"~",AF18),AC18)))</f>
        <v>65~67</v>
      </c>
      <c r="X18" s="195" t="str">
        <f>IF(AC18&lt;55,"",AD18)</f>
        <v>★1.5</v>
      </c>
      <c r="Z18" s="168">
        <v>2500</v>
      </c>
      <c r="AA18" s="168">
        <v>2520</v>
      </c>
      <c r="AB18" s="166">
        <f>IF(Z18="","",ROUNDUP(ROUND(IF(Z18&gt;=2759,9.5,IF(Z18&lt;2759,(-2.47/1000000*Z18*Z18)-(8.52/10000*Z18)+30.65)),1)*1.1,1))</f>
        <v>14.5</v>
      </c>
      <c r="AC18" s="376">
        <f>IF(K18="","",ROUNDDOWN(K18/AB18*100,0))</f>
        <v>65</v>
      </c>
      <c r="AD18" s="376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★1.5</v>
      </c>
      <c r="AE18" s="166">
        <f>IF(AA18="","",ROUNDUP(ROUND(IF(AA18&gt;=2759,9.5,IF(AA18&lt;2759,(-2.47/1000000*AA18*AA18)-(8.52/10000*AA18)+30.65)),1)*1.1,1))</f>
        <v>14.1</v>
      </c>
      <c r="AF18" s="376">
        <f>IF(AE18="","",IF(K18="","",ROUNDDOWN(K18/AE18*100,0)))</f>
        <v>67</v>
      </c>
      <c r="AG18" s="376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>★1.5</v>
      </c>
    </row>
    <row r="19" spans="1:33" s="415" customFormat="1" ht="47.1" customHeight="1">
      <c r="A19" s="404"/>
      <c r="B19" s="410"/>
      <c r="C19" s="413" t="s">
        <v>494</v>
      </c>
      <c r="D19" s="404" t="s">
        <v>491</v>
      </c>
      <c r="E19" s="406" t="s">
        <v>490</v>
      </c>
      <c r="F19" s="380" t="s">
        <v>469</v>
      </c>
      <c r="G19" s="401">
        <v>2.9929999999999999</v>
      </c>
      <c r="H19" s="400" t="s">
        <v>463</v>
      </c>
      <c r="I19" s="399" t="s">
        <v>493</v>
      </c>
      <c r="J19" s="382">
        <v>5</v>
      </c>
      <c r="K19" s="398">
        <v>9.9</v>
      </c>
      <c r="L19" s="43">
        <f>IF(K19&gt;0,1/K19*37.7*68.6,"")</f>
        <v>261.23434343434343</v>
      </c>
      <c r="M19" s="203">
        <f>IFERROR(VALUE(IF(Z19="","",ROUNDUP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*1.1,1))),"")</f>
        <v>8.1999999999999993</v>
      </c>
      <c r="N19" s="202">
        <f>IFERROR(VALUE(IF(Z19="","",ROUNDUP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*1.1,1))),"")</f>
        <v>11.7</v>
      </c>
      <c r="O19" s="201" t="str">
        <f>IF(Z19="","",IF(AE19="",TEXT(AB19,"#,##0.0"),(IF(AB19-AE19&gt;0,CONCATENATE(TEXT(AE19,"#,##0.0"),"~",TEXT(AB19,"#,##0.0")),TEXT(AB19,"#,##0.0")))))</f>
        <v>16.3~16.7</v>
      </c>
      <c r="P19" s="379" t="s">
        <v>451</v>
      </c>
      <c r="Q19" s="380" t="s">
        <v>450</v>
      </c>
      <c r="R19" s="379" t="s">
        <v>58</v>
      </c>
      <c r="S19" s="198"/>
      <c r="T19" s="378"/>
      <c r="U19" s="197">
        <f>IFERROR(IF(K19&lt;M19,"",(ROUNDDOWN(K19/M19*100,0))),"")</f>
        <v>120</v>
      </c>
      <c r="V19" s="196" t="str">
        <f>IFERROR(IF(K19&lt;N19,"",(ROUNDDOWN(K19/N19*100,0))),"")</f>
        <v/>
      </c>
      <c r="W19" s="196" t="str">
        <f>IF(AC19&lt;55,"",IF(AA19="",AC19,IF(AF19-AC19&gt;0,CONCATENATE(AC19,"~",AF19),AC19)))</f>
        <v>59~60</v>
      </c>
      <c r="X19" s="195" t="str">
        <f>IF(AC19&lt;55,"",AD19)</f>
        <v>★0.5</v>
      </c>
      <c r="Z19" s="193">
        <v>2340</v>
      </c>
      <c r="AA19" s="193">
        <v>2370</v>
      </c>
      <c r="AB19" s="417">
        <f>IF(Z19="","",ROUNDUP(ROUND(IF(Z19&gt;=2759,9.5,IF(Z19&lt;2759,(-2.47/1000000*Z19*Z19)-(8.52/10000*Z19)+30.65)),1)*1.1,1))</f>
        <v>16.700000000000003</v>
      </c>
      <c r="AC19" s="416">
        <f>IF(K19="","",ROUNDDOWN(K19/AB19*100,0))</f>
        <v>59</v>
      </c>
      <c r="AD19" s="416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★0.5</v>
      </c>
      <c r="AE19" s="417">
        <f>IF(AA19="","",ROUNDUP(ROUND(IF(AA19&gt;=2759,9.5,IF(AA19&lt;2759,(-2.47/1000000*AA19*AA19)-(8.52/10000*AA19)+30.65)),1)*1.1,1))</f>
        <v>16.3</v>
      </c>
      <c r="AF19" s="416">
        <f>IF(AE19="","",IF(K19="","",ROUNDDOWN(K19/AE19*100,0)))</f>
        <v>60</v>
      </c>
      <c r="AG19" s="416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>★1.0</v>
      </c>
    </row>
    <row r="20" spans="1:33" s="415" customFormat="1" ht="47.1" customHeight="1">
      <c r="A20" s="404"/>
      <c r="B20" s="410"/>
      <c r="C20" s="413" t="s">
        <v>492</v>
      </c>
      <c r="D20" s="420" t="s">
        <v>491</v>
      </c>
      <c r="E20" s="406" t="s">
        <v>490</v>
      </c>
      <c r="F20" s="380" t="s">
        <v>469</v>
      </c>
      <c r="G20" s="401">
        <v>2.9929999999999999</v>
      </c>
      <c r="H20" s="400" t="s">
        <v>463</v>
      </c>
      <c r="I20" s="399" t="s">
        <v>489</v>
      </c>
      <c r="J20" s="382">
        <v>5</v>
      </c>
      <c r="K20" s="398">
        <v>9.9</v>
      </c>
      <c r="L20" s="43">
        <f>IF(K20&gt;0,1/K20*37.7*68.6,"")</f>
        <v>261.23434343434343</v>
      </c>
      <c r="M20" s="203">
        <f>IFERROR(VALUE(IF(Z20="","",ROUNDUP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*1.1,1))),"")</f>
        <v>8.1999999999999993</v>
      </c>
      <c r="N20" s="202">
        <f>IFERROR(VALUE(IF(Z20="","",ROUNDUP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*1.1,1))),"")</f>
        <v>11.7</v>
      </c>
      <c r="O20" s="201" t="str">
        <f>IF(Z20="","",IF(AE20="",TEXT(AB20,"#,##0.0"),(IF(AB20-AE20&gt;0,CONCATENATE(TEXT(AE20,"#,##0.0"),"~",TEXT(AB20,"#,##0.0")),TEXT(AB20,"#,##0.0")))))</f>
        <v>16.3~16.7</v>
      </c>
      <c r="P20" s="379" t="s">
        <v>451</v>
      </c>
      <c r="Q20" s="380" t="s">
        <v>450</v>
      </c>
      <c r="R20" s="379" t="s">
        <v>58</v>
      </c>
      <c r="S20" s="198"/>
      <c r="T20" s="378"/>
      <c r="U20" s="197">
        <f>IFERROR(IF(K20&lt;M20,"",(ROUNDDOWN(K20/M20*100,0))),"")</f>
        <v>120</v>
      </c>
      <c r="V20" s="196" t="str">
        <f>IFERROR(IF(K20&lt;N20,"",(ROUNDDOWN(K20/N20*100,0))),"")</f>
        <v/>
      </c>
      <c r="W20" s="196" t="str">
        <f>IF(AC20&lt;55,"",IF(AA20="",AC20,IF(AF20-AC20&gt;0,CONCATENATE(AC20,"~",AF20),AC20)))</f>
        <v>59~60</v>
      </c>
      <c r="X20" s="195" t="str">
        <f>IF(AC20&lt;55,"",AD20)</f>
        <v>★0.5</v>
      </c>
      <c r="Z20" s="193">
        <v>2340</v>
      </c>
      <c r="AA20" s="193">
        <v>2370</v>
      </c>
      <c r="AB20" s="417">
        <f>IF(Z20="","",ROUNDUP(ROUND(IF(Z20&gt;=2759,9.5,IF(Z20&lt;2759,(-2.47/1000000*Z20*Z20)-(8.52/10000*Z20)+30.65)),1)*1.1,1))</f>
        <v>16.700000000000003</v>
      </c>
      <c r="AC20" s="416">
        <f>IF(K20="","",ROUNDDOWN(K20/AB20*100,0))</f>
        <v>59</v>
      </c>
      <c r="AD20" s="416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★0.5</v>
      </c>
      <c r="AE20" s="417">
        <f>IF(AA20="","",ROUNDUP(ROUND(IF(AA20&gt;=2759,9.5,IF(AA20&lt;2759,(-2.47/1000000*AA20*AA20)-(8.52/10000*AA20)+30.65)),1)*1.1,1))</f>
        <v>16.3</v>
      </c>
      <c r="AF20" s="416">
        <f>IF(AE20="","",IF(K20="","",ROUNDDOWN(K20/AE20*100,0)))</f>
        <v>60</v>
      </c>
      <c r="AG20" s="416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>★1.0</v>
      </c>
    </row>
    <row r="21" spans="1:33" ht="47.1" customHeight="1">
      <c r="A21" s="404"/>
      <c r="B21" s="414"/>
      <c r="C21" s="413" t="s">
        <v>488</v>
      </c>
      <c r="D21" s="412" t="s">
        <v>481</v>
      </c>
      <c r="E21" s="406" t="s">
        <v>487</v>
      </c>
      <c r="F21" s="380" t="s">
        <v>469</v>
      </c>
      <c r="G21" s="401">
        <v>2.9929999999999999</v>
      </c>
      <c r="H21" s="400" t="s">
        <v>463</v>
      </c>
      <c r="I21" s="399" t="s">
        <v>486</v>
      </c>
      <c r="J21" s="382" t="s">
        <v>467</v>
      </c>
      <c r="K21" s="398">
        <v>9.9</v>
      </c>
      <c r="L21" s="43">
        <f>IF(K21&gt;0,1/K21*37.7*68.6,"")</f>
        <v>261.23434343434343</v>
      </c>
      <c r="M21" s="203">
        <f>IFERROR(VALUE(IF(Z21="","",ROUNDUP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*1.1,1))),"")</f>
        <v>8.1999999999999993</v>
      </c>
      <c r="N21" s="202">
        <f>IFERROR(VALUE(IF(Z21="","",ROUNDUP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*1.1,1))),"")</f>
        <v>11.7</v>
      </c>
      <c r="O21" s="201" t="str">
        <f>IF(Z21="","",IF(AE21="",TEXT(AB21,"#,##0.0"),(IF(AB21-AE21&gt;0,CONCATENATE(TEXT(AE21,"#,##0.0"),"~",TEXT(AB21,"#,##0.0")),TEXT(AB21,"#,##0.0")))))</f>
        <v>13.4~14.0</v>
      </c>
      <c r="P21" s="379" t="s">
        <v>451</v>
      </c>
      <c r="Q21" s="380" t="s">
        <v>450</v>
      </c>
      <c r="R21" s="379" t="s">
        <v>58</v>
      </c>
      <c r="S21" s="198"/>
      <c r="T21" s="378"/>
      <c r="U21" s="197">
        <f>IFERROR(IF(K21&lt;M21,"",(ROUNDDOWN(K21/M21*100,0))),"")</f>
        <v>120</v>
      </c>
      <c r="V21" s="196" t="str">
        <f>IFERROR(IF(K21&lt;N21,"",(ROUNDDOWN(K21/N21*100,0))),"")</f>
        <v/>
      </c>
      <c r="W21" s="196" t="str">
        <f>IF(AC21&lt;55,"",IF(AA21="",AC21,IF(AF21-AC21&gt;0,CONCATENATE(AC21,"~",AF21),AC21)))</f>
        <v>70~73</v>
      </c>
      <c r="X21" s="195" t="str">
        <f>IF(AC21&lt;55,"",AD21)</f>
        <v>★2.0</v>
      </c>
      <c r="Z21" s="168">
        <v>2530</v>
      </c>
      <c r="AA21" s="168">
        <v>2570</v>
      </c>
      <c r="AB21" s="166">
        <f>IF(Z21="","",ROUNDUP(ROUND(IF(Z21&gt;=2759,9.5,IF(Z21&lt;2759,(-2.47/1000000*Z21*Z21)-(8.52/10000*Z21)+30.65)),1)*1.1,1))</f>
        <v>14</v>
      </c>
      <c r="AC21" s="376">
        <f>IF(K21="","",ROUNDDOWN(K21/AB21*100,0))</f>
        <v>70</v>
      </c>
      <c r="AD21" s="376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★2.0</v>
      </c>
      <c r="AE21" s="166">
        <f>IF(AA21="","",ROUNDUP(ROUND(IF(AA21&gt;=2759,9.5,IF(AA21&lt;2759,(-2.47/1000000*AA21*AA21)-(8.52/10000*AA21)+30.65)),1)*1.1,1))</f>
        <v>13.4</v>
      </c>
      <c r="AF21" s="376">
        <f>IF(AE21="","",IF(K21="","",ROUNDDOWN(K21/AE21*100,0)))</f>
        <v>73</v>
      </c>
      <c r="AG21" s="376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>★2.0</v>
      </c>
    </row>
    <row r="22" spans="1:33" ht="47.1" customHeight="1">
      <c r="A22" s="404"/>
      <c r="B22" s="410"/>
      <c r="C22" s="395"/>
      <c r="D22" s="409"/>
      <c r="E22" s="419" t="s">
        <v>485</v>
      </c>
      <c r="F22" s="380" t="s">
        <v>469</v>
      </c>
      <c r="G22" s="401">
        <v>2.9929999999999999</v>
      </c>
      <c r="H22" s="400" t="s">
        <v>463</v>
      </c>
      <c r="I22" s="399" t="s">
        <v>484</v>
      </c>
      <c r="J22" s="382" t="s">
        <v>467</v>
      </c>
      <c r="K22" s="398">
        <v>9.9</v>
      </c>
      <c r="L22" s="43">
        <f>IF(K22&gt;0,1/K22*37.7*68.6,"")</f>
        <v>261.23434343434343</v>
      </c>
      <c r="M22" s="203">
        <f>IFERROR(VALUE(IF(Z22="","",ROUNDUP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*1.1,1))),"")</f>
        <v>8.1999999999999993</v>
      </c>
      <c r="N22" s="202">
        <f>IFERROR(VALUE(IF(Z22="","",ROUNDUP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*1.1,1))),"")</f>
        <v>11.7</v>
      </c>
      <c r="O22" s="201" t="str">
        <f>IF(Z22="","",IF(AE22="",TEXT(AB22,"#,##0.0"),(IF(AB22-AE22&gt;0,CONCATENATE(TEXT(AE22,"#,##0.0"),"~",TEXT(AB22,"#,##0.0")),TEXT(AB22,"#,##0.0")))))</f>
        <v>14.5~15.1</v>
      </c>
      <c r="P22" s="379" t="s">
        <v>451</v>
      </c>
      <c r="Q22" s="380" t="s">
        <v>450</v>
      </c>
      <c r="R22" s="379" t="s">
        <v>58</v>
      </c>
      <c r="S22" s="198"/>
      <c r="T22" s="378"/>
      <c r="U22" s="197">
        <f>IFERROR(IF(K22&lt;M22,"",(ROUNDDOWN(K22/M22*100,0))),"")</f>
        <v>120</v>
      </c>
      <c r="V22" s="196" t="str">
        <f>IFERROR(IF(K22&lt;N22,"",(ROUNDDOWN(K22/N22*100,0))),"")</f>
        <v/>
      </c>
      <c r="W22" s="196" t="str">
        <f>IF(AC22&lt;55,"",IF(AA22="",AC22,IF(AF22-AC22&gt;0,CONCATENATE(AC22,"~",AF22),AC22)))</f>
        <v>65~68</v>
      </c>
      <c r="X22" s="195" t="str">
        <f>IF(AC22&lt;55,"",AD22)</f>
        <v>★1.5</v>
      </c>
      <c r="Z22" s="168">
        <v>2450</v>
      </c>
      <c r="AA22" s="168">
        <v>2500</v>
      </c>
      <c r="AB22" s="166">
        <f>IF(Z22="","",ROUNDUP(ROUND(IF(Z22&gt;=2759,9.5,IF(Z22&lt;2759,(-2.47/1000000*Z22*Z22)-(8.52/10000*Z22)+30.65)),1)*1.1,1))</f>
        <v>15.1</v>
      </c>
      <c r="AC22" s="376">
        <f>IF(K22="","",ROUNDDOWN(K22/AB22*100,0))</f>
        <v>65</v>
      </c>
      <c r="AD22" s="376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★1.5</v>
      </c>
      <c r="AE22" s="166">
        <f>IF(AA22="","",ROUNDUP(ROUND(IF(AA22&gt;=2759,9.5,IF(AA22&lt;2759,(-2.47/1000000*AA22*AA22)-(8.52/10000*AA22)+30.65)),1)*1.1,1))</f>
        <v>14.5</v>
      </c>
      <c r="AF22" s="376">
        <f>IF(AE22="","",IF(K22="","",ROUNDDOWN(K22/AE22*100,0)))</f>
        <v>68</v>
      </c>
      <c r="AG22" s="376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>★1.5</v>
      </c>
    </row>
    <row r="23" spans="1:33" ht="47.1" customHeight="1">
      <c r="A23" s="404"/>
      <c r="B23" s="410"/>
      <c r="C23" s="395"/>
      <c r="D23" s="409"/>
      <c r="E23" s="419" t="s">
        <v>483</v>
      </c>
      <c r="F23" s="380" t="s">
        <v>469</v>
      </c>
      <c r="G23" s="401">
        <v>2.9929999999999999</v>
      </c>
      <c r="H23" s="400" t="s">
        <v>463</v>
      </c>
      <c r="I23" s="399" t="s">
        <v>482</v>
      </c>
      <c r="J23" s="382" t="s">
        <v>467</v>
      </c>
      <c r="K23" s="398">
        <v>9.9</v>
      </c>
      <c r="L23" s="43">
        <f>IF(K23&gt;0,1/K23*37.7*68.6,"")</f>
        <v>261.23434343434343</v>
      </c>
      <c r="M23" s="203">
        <f>IFERROR(VALUE(IF(Z23="","",ROUNDUP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*1.1,1))),"")</f>
        <v>8.1999999999999993</v>
      </c>
      <c r="N23" s="202">
        <f>IFERROR(VALUE(IF(Z23="","",ROUNDUP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*1.1,1))),"")</f>
        <v>11.7</v>
      </c>
      <c r="O23" s="201" t="str">
        <f>IF(Z23="","",IF(AE23="",TEXT(AB23,"#,##0.0"),(IF(AB23-AE23&gt;0,CONCATENATE(TEXT(AE23,"#,##0.0"),"~",TEXT(AB23,"#,##0.0")),TEXT(AB23,"#,##0.0")))))</f>
        <v>15.6~16.1</v>
      </c>
      <c r="P23" s="379" t="s">
        <v>451</v>
      </c>
      <c r="Q23" s="380" t="s">
        <v>450</v>
      </c>
      <c r="R23" s="379" t="s">
        <v>58</v>
      </c>
      <c r="S23" s="198"/>
      <c r="T23" s="378"/>
      <c r="U23" s="197">
        <f>IFERROR(IF(K23&lt;M23,"",(ROUNDDOWN(K23/M23*100,0))),"")</f>
        <v>120</v>
      </c>
      <c r="V23" s="196" t="str">
        <f>IFERROR(IF(K23&lt;N23,"",(ROUNDDOWN(K23/N23*100,0))),"")</f>
        <v/>
      </c>
      <c r="W23" s="196" t="str">
        <f>IF(AC23&lt;55,"",IF(AA23="",AC23,IF(AF23-AC23&gt;0,CONCATENATE(AC23,"~",AF23),AC23)))</f>
        <v>61~63</v>
      </c>
      <c r="X23" s="195" t="str">
        <f>IF(AC23&lt;55,"",AD23)</f>
        <v>★1.0</v>
      </c>
      <c r="Z23" s="168">
        <v>2380</v>
      </c>
      <c r="AA23" s="168">
        <v>2420</v>
      </c>
      <c r="AB23" s="166">
        <f>IF(Z23="","",ROUNDUP(ROUND(IF(Z23&gt;=2759,9.5,IF(Z23&lt;2759,(-2.47/1000000*Z23*Z23)-(8.52/10000*Z23)+30.65)),1)*1.1,1))</f>
        <v>16.100000000000001</v>
      </c>
      <c r="AC23" s="376">
        <f>IF(K23="","",ROUNDDOWN(K23/AB23*100,0))</f>
        <v>61</v>
      </c>
      <c r="AD23" s="376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★1.0</v>
      </c>
      <c r="AE23" s="166">
        <f>IF(AA23="","",ROUNDUP(ROUND(IF(AA23&gt;=2759,9.5,IF(AA23&lt;2759,(-2.47/1000000*AA23*AA23)-(8.52/10000*AA23)+30.65)),1)*1.1,1))</f>
        <v>15.6</v>
      </c>
      <c r="AF23" s="376">
        <f>IF(AE23="","",IF(K23="","",ROUNDDOWN(K23/AE23*100,0)))</f>
        <v>63</v>
      </c>
      <c r="AG23" s="376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>★1.0</v>
      </c>
    </row>
    <row r="24" spans="1:33" ht="47.1" customHeight="1">
      <c r="A24" s="404"/>
      <c r="B24" s="414"/>
      <c r="C24" s="413" t="s">
        <v>479</v>
      </c>
      <c r="D24" s="412" t="s">
        <v>481</v>
      </c>
      <c r="E24" s="406">
        <v>1001</v>
      </c>
      <c r="F24" s="380" t="s">
        <v>469</v>
      </c>
      <c r="G24" s="401">
        <v>2.9929999999999999</v>
      </c>
      <c r="H24" s="400" t="s">
        <v>463</v>
      </c>
      <c r="I24" s="399">
        <v>2640</v>
      </c>
      <c r="J24" s="382">
        <v>8</v>
      </c>
      <c r="K24" s="398">
        <v>9.9</v>
      </c>
      <c r="L24" s="43">
        <f>IF(K24&gt;0,1/K24*37.7*68.6,"")</f>
        <v>261.23434343434343</v>
      </c>
      <c r="M24" s="203">
        <f>IFERROR(VALUE(IF(Z24="","",ROUNDUP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*1.1,1))),"")</f>
        <v>8.1999999999999993</v>
      </c>
      <c r="N24" s="202">
        <f>IFERROR(VALUE(IF(Z24="","",ROUNDUP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*1.1,1))),"")</f>
        <v>11.7</v>
      </c>
      <c r="O24" s="201" t="str">
        <f>IF(Z24="","",IF(AE24="",TEXT(AB24,"#,##0.0"),(IF(AB24-AE24&gt;0,CONCATENATE(TEXT(AE24,"#,##0.0"),"~",TEXT(AB24,"#,##0.0")),TEXT(AB24,"#,##0.0")))))</f>
        <v>12.4</v>
      </c>
      <c r="P24" s="379" t="s">
        <v>451</v>
      </c>
      <c r="Q24" s="380" t="s">
        <v>450</v>
      </c>
      <c r="R24" s="379" t="s">
        <v>58</v>
      </c>
      <c r="S24" s="198"/>
      <c r="T24" s="378"/>
      <c r="U24" s="197">
        <f>IFERROR(IF(K24&lt;M24,"",(ROUNDDOWN(K24/M24*100,0))),"")</f>
        <v>120</v>
      </c>
      <c r="V24" s="196" t="str">
        <f>IFERROR(IF(K24&lt;N24,"",(ROUNDDOWN(K24/N24*100,0))),"")</f>
        <v/>
      </c>
      <c r="W24" s="196">
        <f>IF(AC24&lt;55,"",IF(AA24="",AC24,IF(AF24-AC24&gt;0,CONCATENATE(AC24,"~",AF24),AC24)))</f>
        <v>79</v>
      </c>
      <c r="X24" s="195" t="str">
        <f>IF(AC24&lt;55,"",AD24)</f>
        <v>★2.5</v>
      </c>
      <c r="Z24" s="397">
        <v>2640</v>
      </c>
      <c r="AA24" s="168"/>
      <c r="AB24" s="166">
        <f>IF(Z24="","",ROUNDUP(ROUND(IF(Z24&gt;=2759,9.5,IF(Z24&lt;2759,(-2.47/1000000*Z24*Z24)-(8.52/10000*Z24)+30.65)),1)*1.1,1))</f>
        <v>12.4</v>
      </c>
      <c r="AC24" s="376">
        <f>IF(K24="","",ROUNDDOWN(K24/AB24*100,0))</f>
        <v>79</v>
      </c>
      <c r="AD24" s="376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★2.5</v>
      </c>
      <c r="AE24" s="166" t="str">
        <f>IF(AA24="","",ROUNDUP(ROUND(IF(AA24&gt;=2759,9.5,IF(AA24&lt;2759,(-2.47/1000000*AA24*AA24)-(8.52/10000*AA24)+30.65)),1)*1.1,1))</f>
        <v/>
      </c>
      <c r="AF24" s="376" t="str">
        <f>IF(AE24="","",IF(K24="","",ROUNDDOWN(K24/AE24*100,0)))</f>
        <v/>
      </c>
      <c r="AG24" s="376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/>
      </c>
    </row>
    <row r="25" spans="1:33" ht="47.1" customHeight="1">
      <c r="A25" s="404"/>
      <c r="B25" s="410"/>
      <c r="C25" s="395"/>
      <c r="D25" s="409"/>
      <c r="E25" s="406">
        <v>1002</v>
      </c>
      <c r="F25" s="380" t="s">
        <v>469</v>
      </c>
      <c r="G25" s="401">
        <v>2.9929999999999999</v>
      </c>
      <c r="H25" s="400" t="s">
        <v>463</v>
      </c>
      <c r="I25" s="399">
        <v>2620</v>
      </c>
      <c r="J25" s="382">
        <v>8</v>
      </c>
      <c r="K25" s="398">
        <v>9.9</v>
      </c>
      <c r="L25" s="43">
        <f>IF(K25&gt;0,1/K25*37.7*68.6,"")</f>
        <v>261.23434343434343</v>
      </c>
      <c r="M25" s="203">
        <f>IFERROR(VALUE(IF(Z25="","",ROUNDUP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*1.1,1))),"")</f>
        <v>8.1999999999999993</v>
      </c>
      <c r="N25" s="202">
        <f>IFERROR(VALUE(IF(Z25="","",ROUNDUP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*1.1,1))),"")</f>
        <v>11.7</v>
      </c>
      <c r="O25" s="201" t="str">
        <f>IF(Z25="","",IF(AE25="",TEXT(AB25,"#,##0.0"),(IF(AB25-AE25&gt;0,CONCATENATE(TEXT(AE25,"#,##0.0"),"~",TEXT(AB25,"#,##0.0")),TEXT(AB25,"#,##0.0")))))</f>
        <v>12.7</v>
      </c>
      <c r="P25" s="379" t="s">
        <v>451</v>
      </c>
      <c r="Q25" s="380" t="s">
        <v>450</v>
      </c>
      <c r="R25" s="379" t="s">
        <v>58</v>
      </c>
      <c r="S25" s="198"/>
      <c r="T25" s="378"/>
      <c r="U25" s="197">
        <f>IFERROR(IF(K25&lt;M25,"",(ROUNDDOWN(K25/M25*100,0))),"")</f>
        <v>120</v>
      </c>
      <c r="V25" s="196" t="str">
        <f>IFERROR(IF(K25&lt;N25,"",(ROUNDDOWN(K25/N25*100,0))),"")</f>
        <v/>
      </c>
      <c r="W25" s="196">
        <f>IF(AC25&lt;55,"",IF(AA25="",AC25,IF(AF25-AC25&gt;0,CONCATENATE(AC25,"~",AF25),AC25)))</f>
        <v>77</v>
      </c>
      <c r="X25" s="195" t="str">
        <f>IF(AC25&lt;55,"",AD25)</f>
        <v>★2.5</v>
      </c>
      <c r="Z25" s="397">
        <v>2620</v>
      </c>
      <c r="AA25" s="168"/>
      <c r="AB25" s="166">
        <f>IF(Z25="","",ROUNDUP(ROUND(IF(Z25&gt;=2759,9.5,IF(Z25&lt;2759,(-2.47/1000000*Z25*Z25)-(8.52/10000*Z25)+30.65)),1)*1.1,1))</f>
        <v>12.7</v>
      </c>
      <c r="AC25" s="376">
        <f>IF(K25="","",ROUNDDOWN(K25/AB25*100,0))</f>
        <v>77</v>
      </c>
      <c r="AD25" s="376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★2.5</v>
      </c>
      <c r="AE25" s="166" t="str">
        <f>IF(AA25="","",ROUNDUP(ROUND(IF(AA25&gt;=2759,9.5,IF(AA25&lt;2759,(-2.47/1000000*AA25*AA25)-(8.52/10000*AA25)+30.65)),1)*1.1,1))</f>
        <v/>
      </c>
      <c r="AF25" s="376" t="str">
        <f>IF(AE25="","",IF(K25="","",ROUNDDOWN(K25/AE25*100,0)))</f>
        <v/>
      </c>
      <c r="AG25" s="376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/>
      </c>
    </row>
    <row r="26" spans="1:33" s="415" customFormat="1" ht="47.1" customHeight="1">
      <c r="A26" s="404"/>
      <c r="B26" s="410"/>
      <c r="C26" s="413" t="s">
        <v>480</v>
      </c>
      <c r="D26" s="409"/>
      <c r="E26" s="406">
        <v>1003</v>
      </c>
      <c r="F26" s="380" t="s">
        <v>469</v>
      </c>
      <c r="G26" s="401">
        <v>2.9929999999999999</v>
      </c>
      <c r="H26" s="400" t="s">
        <v>463</v>
      </c>
      <c r="I26" s="399">
        <v>2610</v>
      </c>
      <c r="J26" s="382">
        <v>5</v>
      </c>
      <c r="K26" s="398">
        <v>9.9</v>
      </c>
      <c r="L26" s="43">
        <f>IF(K26&gt;0,1/K26*37.7*68.6,"")</f>
        <v>261.23434343434343</v>
      </c>
      <c r="M26" s="203">
        <f>IFERROR(VALUE(IF(Z26="","",ROUNDUP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*1.1,1))),"")</f>
        <v>8.1999999999999993</v>
      </c>
      <c r="N26" s="202">
        <f>IFERROR(VALUE(IF(Z26="","",ROUNDUP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*1.1,1))),"")</f>
        <v>11.7</v>
      </c>
      <c r="O26" s="201" t="str">
        <f>IF(Z26="","",IF(AE26="",TEXT(AB26,"#,##0.0"),(IF(AB26-AE26&gt;0,CONCATENATE(TEXT(AE26,"#,##0.0"),"~",TEXT(AB26,"#,##0.0")),TEXT(AB26,"#,##0.0")))))</f>
        <v>12.7</v>
      </c>
      <c r="P26" s="379" t="s">
        <v>451</v>
      </c>
      <c r="Q26" s="380" t="s">
        <v>450</v>
      </c>
      <c r="R26" s="379" t="s">
        <v>58</v>
      </c>
      <c r="S26" s="198"/>
      <c r="T26" s="378"/>
      <c r="U26" s="197">
        <f>IFERROR(IF(K26&lt;M26,"",(ROUNDDOWN(K26/M26*100,0))),"")</f>
        <v>120</v>
      </c>
      <c r="V26" s="196" t="str">
        <f>IFERROR(IF(K26&lt;N26,"",(ROUNDDOWN(K26/N26*100,0))),"")</f>
        <v/>
      </c>
      <c r="W26" s="196">
        <f>IF(AC26&lt;55,"",IF(AA26="",AC26,IF(AF26-AC26&gt;0,CONCATENATE(AC26,"~",AF26),AC26)))</f>
        <v>77</v>
      </c>
      <c r="X26" s="195" t="str">
        <f>IF(AC26&lt;55,"",AD26)</f>
        <v>★2.5</v>
      </c>
      <c r="Z26" s="418">
        <v>2620</v>
      </c>
      <c r="AA26" s="193"/>
      <c r="AB26" s="417">
        <f>IF(Z26="","",ROUNDUP(ROUND(IF(Z26&gt;=2759,9.5,IF(Z26&lt;2759,(-2.47/1000000*Z26*Z26)-(8.52/10000*Z26)+30.65)),1)*1.1,1))</f>
        <v>12.7</v>
      </c>
      <c r="AC26" s="416">
        <f>IF(K26="","",ROUNDDOWN(K26/AB26*100,0))</f>
        <v>77</v>
      </c>
      <c r="AD26" s="416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★2.5</v>
      </c>
      <c r="AE26" s="417" t="str">
        <f>IF(AA26="","",ROUNDUP(ROUND(IF(AA26&gt;=2759,9.5,IF(AA26&lt;2759,(-2.47/1000000*AA26*AA26)-(8.52/10000*AA26)+30.65)),1)*1.1,1))</f>
        <v/>
      </c>
      <c r="AF26" s="416" t="str">
        <f>IF(AE26="","",IF(K26="","",ROUNDDOWN(K26/AE26*100,0)))</f>
        <v/>
      </c>
      <c r="AG26" s="416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/>
      </c>
    </row>
    <row r="27" spans="1:33" ht="47.1" customHeight="1">
      <c r="A27" s="404"/>
      <c r="B27" s="403"/>
      <c r="C27" s="408" t="s">
        <v>479</v>
      </c>
      <c r="D27" s="407"/>
      <c r="E27" s="406" t="s">
        <v>478</v>
      </c>
      <c r="F27" s="380" t="s">
        <v>469</v>
      </c>
      <c r="G27" s="401">
        <v>2.9929999999999999</v>
      </c>
      <c r="H27" s="400" t="s">
        <v>463</v>
      </c>
      <c r="I27" s="399" t="s">
        <v>477</v>
      </c>
      <c r="J27" s="382">
        <v>8</v>
      </c>
      <c r="K27" s="398">
        <v>9.9</v>
      </c>
      <c r="L27" s="43">
        <f>IF(K27&gt;0,1/K27*37.7*68.6,"")</f>
        <v>261.23434343434343</v>
      </c>
      <c r="M27" s="203">
        <f>IFERROR(VALUE(IF(Z27="","",ROUNDUP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*1.1,1))),"")</f>
        <v>8.1999999999999993</v>
      </c>
      <c r="N27" s="202">
        <f>IFERROR(VALUE(IF(Z27="","",ROUNDUP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*1.1,1))),"")</f>
        <v>11.7</v>
      </c>
      <c r="O27" s="201" t="str">
        <f>IF(Z27="","",IF(AE27="",TEXT(AB27,"#,##0.0"),(IF(AB27-AE27&gt;0,CONCATENATE(TEXT(AE27,"#,##0.0"),"~",TEXT(AB27,"#,##0.0")),TEXT(AB27,"#,##0.0")))))</f>
        <v>13.6~13.9</v>
      </c>
      <c r="P27" s="379" t="s">
        <v>451</v>
      </c>
      <c r="Q27" s="380" t="s">
        <v>450</v>
      </c>
      <c r="R27" s="379" t="s">
        <v>58</v>
      </c>
      <c r="S27" s="198"/>
      <c r="T27" s="378"/>
      <c r="U27" s="197">
        <f>IFERROR(IF(K27&lt;M27,"",(ROUNDDOWN(K27/M27*100,0))),"")</f>
        <v>120</v>
      </c>
      <c r="V27" s="196" t="str">
        <f>IFERROR(IF(K27&lt;N27,"",(ROUNDDOWN(K27/N27*100,0))),"")</f>
        <v/>
      </c>
      <c r="W27" s="196" t="str">
        <f>IF(AC27&lt;55,"",IF(AA27="",AC27,IF(AF27-AC27&gt;0,CONCATENATE(AC27,"~",AF27),AC27)))</f>
        <v>71~72</v>
      </c>
      <c r="X27" s="195" t="str">
        <f>IF(AC27&lt;55,"",AD27)</f>
        <v>★2.0</v>
      </c>
      <c r="Z27" s="168">
        <v>2540</v>
      </c>
      <c r="AA27" s="168">
        <v>2560</v>
      </c>
      <c r="AB27" s="166">
        <f>IF(Z27="","",ROUNDUP(ROUND(IF(Z27&gt;=2759,9.5,IF(Z27&lt;2759,(-2.47/1000000*Z27*Z27)-(8.52/10000*Z27)+30.65)),1)*1.1,1))</f>
        <v>13.9</v>
      </c>
      <c r="AC27" s="376">
        <f>IF(K27="","",ROUNDDOWN(K27/AB27*100,0))</f>
        <v>71</v>
      </c>
      <c r="AD27" s="376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★2.0</v>
      </c>
      <c r="AE27" s="166">
        <f>IF(AA27="","",ROUNDUP(ROUND(IF(AA27&gt;=2759,9.5,IF(AA27&lt;2759,(-2.47/1000000*AA27*AA27)-(8.52/10000*AA27)+30.65)),1)*1.1,1))</f>
        <v>13.6</v>
      </c>
      <c r="AF27" s="376">
        <f>IF(AE27="","",IF(K27="","",ROUNDDOWN(K27/AE27*100,0)))</f>
        <v>72</v>
      </c>
      <c r="AG27" s="376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>★2.0</v>
      </c>
    </row>
    <row r="28" spans="1:33" ht="47.1" customHeight="1">
      <c r="A28" s="404"/>
      <c r="B28" s="414"/>
      <c r="C28" s="413" t="s">
        <v>476</v>
      </c>
      <c r="D28" s="412" t="s">
        <v>475</v>
      </c>
      <c r="E28" s="411" t="s">
        <v>474</v>
      </c>
      <c r="F28" s="380" t="s">
        <v>469</v>
      </c>
      <c r="G28" s="401">
        <v>2.9929999999999999</v>
      </c>
      <c r="H28" s="400" t="s">
        <v>463</v>
      </c>
      <c r="I28" s="399" t="s">
        <v>473</v>
      </c>
      <c r="J28" s="382" t="s">
        <v>467</v>
      </c>
      <c r="K28" s="398">
        <v>9.9</v>
      </c>
      <c r="L28" s="43">
        <f>IF(K28&gt;0,1/K28*37.7*68.6,"")</f>
        <v>261.23434343434343</v>
      </c>
      <c r="M28" s="203">
        <f>IFERROR(VALUE(IF(Z28="","",ROUNDUP(IF(Z28&gt;=2271,"7.4",IF(Z28&gt;=2101,"8.7",IF(Z28&gt;=1991,"9.4",IF(Z28&gt;=1871,"10.2",IF(Z28&gt;=1761,"11.1",IF(Z28&gt;=1651,"12.2",IF(Z28&gt;=1531,"13.2",IF(Z28&gt;=1421,"14.4",IF(Z28&gt;=1311,"15.8",IF(Z28&gt;=1196,"17.2",IF(Z28&gt;=1081,"18.7",IF(Z28&gt;=971,"20.5",IF(Z28&gt;=856,"20.8",IF(Z28&gt;=741,"21.0",IF(Z28&gt;=601,"21.8","22.5")))))))))))))))*1.1,1))),"")</f>
        <v>8.1999999999999993</v>
      </c>
      <c r="N28" s="202">
        <f>IFERROR(VALUE(IF(Z28="","",ROUNDUP(IF(Z28&gt;=2271,"10.6",IF(Z28&gt;=2101,"11.9",IF(Z28&gt;=1991,"12.7",IF(Z28&gt;=1871,"13.5",IF(Z28&gt;=1761,"14.4",IF(Z28&gt;=1651,"15.4",IF(Z28&gt;=1531,"16.5",IF(Z28&gt;=1421,"17.6",IF(Z28&gt;=1311,"19.0",IF(Z28&gt;=1196,"20.3",IF(Z28&gt;=1081,"21.8",IF(Z28&gt;=971,"23.4",IF(Z28&gt;=856,"23.7",IF(Z28&gt;=741,"24.5","24.6"))))))))))))))*1.1,1))),"")</f>
        <v>11.7</v>
      </c>
      <c r="O28" s="201" t="str">
        <f>IF(Z28="","",IF(AE28="",TEXT(AB28,"#,##0.0"),(IF(AB28-AE28&gt;0,CONCATENATE(TEXT(AE28,"#,##0.0"),"~",TEXT(AB28,"#,##0.0")),TEXT(AB28,"#,##0.0")))))</f>
        <v>13.7~14.1</v>
      </c>
      <c r="P28" s="379" t="s">
        <v>451</v>
      </c>
      <c r="Q28" s="380" t="s">
        <v>450</v>
      </c>
      <c r="R28" s="379" t="s">
        <v>58</v>
      </c>
      <c r="S28" s="198"/>
      <c r="T28" s="378"/>
      <c r="U28" s="197">
        <f>IFERROR(IF(K28&lt;M28,"",(ROUNDDOWN(K28/M28*100,0))),"")</f>
        <v>120</v>
      </c>
      <c r="V28" s="196" t="str">
        <f>IFERROR(IF(K28&lt;N28,"",(ROUNDDOWN(K28/N28*100,0))),"")</f>
        <v/>
      </c>
      <c r="W28" s="196" t="str">
        <f>IF(AC28&lt;55,"",IF(AA28="",AC28,IF(AF28-AC28&gt;0,CONCATENATE(AC28,"~",AF28),AC28)))</f>
        <v>70~72</v>
      </c>
      <c r="X28" s="195" t="str">
        <f>IF(AC28&lt;55,"",AD28)</f>
        <v>★2.0</v>
      </c>
      <c r="Z28" s="168">
        <v>2520</v>
      </c>
      <c r="AA28" s="168">
        <v>2550</v>
      </c>
      <c r="AB28" s="166">
        <f>IF(Z28="","",ROUNDUP(ROUND(IF(Z28&gt;=2759,9.5,IF(Z28&lt;2759,(-2.47/1000000*Z28*Z28)-(8.52/10000*Z28)+30.65)),1)*1.1,1))</f>
        <v>14.1</v>
      </c>
      <c r="AC28" s="376">
        <f>IF(K28="","",ROUNDDOWN(K28/AB28*100,0))</f>
        <v>70</v>
      </c>
      <c r="AD28" s="376" t="str">
        <f>IF(AC28="","",IF(AC28&gt;=125,"★7.5",IF(AC28&gt;=120,"★7.0",IF(AC28&gt;=115,"★6.5",IF(AC28&gt;=110,"★6.0",IF(AC28&gt;=105,"★5.5",IF(AC28&gt;=100,"★5.0",IF(AC28&gt;=95,"★4.5",IF(AC28&gt;=90,"★4.0",IF(AC28&gt;=85,"★3.5",IF(AC28&gt;=80,"★3.0",IF(AC28&gt;=75,"★2.5",IF(AC28&gt;=70,"★2.0",IF(AC28&gt;=65,"★1.5",IF(AC28&gt;=60,"★1.0",IF(AC28&gt;=55,"★0.5"," "))))))))))))))))</f>
        <v>★2.0</v>
      </c>
      <c r="AE28" s="166">
        <f>IF(AA28="","",ROUNDUP(ROUND(IF(AA28&gt;=2759,9.5,IF(AA28&lt;2759,(-2.47/1000000*AA28*AA28)-(8.52/10000*AA28)+30.65)),1)*1.1,1))</f>
        <v>13.7</v>
      </c>
      <c r="AF28" s="376">
        <f>IF(AE28="","",IF(K28="","",ROUNDDOWN(K28/AE28*100,0)))</f>
        <v>72</v>
      </c>
      <c r="AG28" s="376" t="str">
        <f>IF(AF28="","",IF(AF28&gt;=125,"★7.5",IF(AF28&gt;=120,"★7.0",IF(AF28&gt;=115,"★6.5",IF(AF28&gt;=110,"★6.0",IF(AF28&gt;=105,"★5.5",IF(AF28&gt;=100,"★5.0",IF(AF28&gt;=95,"★4.5",IF(AF28&gt;=90,"★4.0",IF(AF28&gt;=85,"★3.5",IF(AF28&gt;=80,"★3.0",IF(AF28&gt;=75,"★2.5",IF(AF28&gt;=70,"★2.0",IF(AF28&gt;=65,"★1.5",IF(AF28&gt;=60,"★1.0",IF(AF28&gt;=55,"★0.5"," "))))))))))))))))</f>
        <v>★2.0</v>
      </c>
    </row>
    <row r="29" spans="1:33" ht="47.1" customHeight="1">
      <c r="A29" s="404"/>
      <c r="B29" s="410"/>
      <c r="C29" s="395"/>
      <c r="D29" s="409"/>
      <c r="E29" s="406" t="s">
        <v>472</v>
      </c>
      <c r="F29" s="380" t="s">
        <v>469</v>
      </c>
      <c r="G29" s="401">
        <v>2.9929999999999999</v>
      </c>
      <c r="H29" s="400" t="s">
        <v>463</v>
      </c>
      <c r="I29" s="399" t="s">
        <v>471</v>
      </c>
      <c r="J29" s="382" t="s">
        <v>467</v>
      </c>
      <c r="K29" s="398">
        <v>9.9</v>
      </c>
      <c r="L29" s="43">
        <f>IF(K29&gt;0,1/K29*37.7*68.6,"")</f>
        <v>261.23434343434343</v>
      </c>
      <c r="M29" s="203">
        <f>IFERROR(VALUE(IF(Z29="","",ROUNDUP(IF(Z29&gt;=2271,"7.4",IF(Z29&gt;=2101,"8.7",IF(Z29&gt;=1991,"9.4",IF(Z29&gt;=1871,"10.2",IF(Z29&gt;=1761,"11.1",IF(Z29&gt;=1651,"12.2",IF(Z29&gt;=1531,"13.2",IF(Z29&gt;=1421,"14.4",IF(Z29&gt;=1311,"15.8",IF(Z29&gt;=1196,"17.2",IF(Z29&gt;=1081,"18.7",IF(Z29&gt;=971,"20.5",IF(Z29&gt;=856,"20.8",IF(Z29&gt;=741,"21.0",IF(Z29&gt;=601,"21.8","22.5")))))))))))))))*1.1,1))),"")</f>
        <v>8.1999999999999993</v>
      </c>
      <c r="N29" s="202">
        <f>IFERROR(VALUE(IF(Z29="","",ROUNDUP(IF(Z29&gt;=2271,"10.6",IF(Z29&gt;=2101,"11.9",IF(Z29&gt;=1991,"12.7",IF(Z29&gt;=1871,"13.5",IF(Z29&gt;=1761,"14.4",IF(Z29&gt;=1651,"15.4",IF(Z29&gt;=1531,"16.5",IF(Z29&gt;=1421,"17.6",IF(Z29&gt;=1311,"19.0",IF(Z29&gt;=1196,"20.3",IF(Z29&gt;=1081,"21.8",IF(Z29&gt;=971,"23.4",IF(Z29&gt;=856,"23.7",IF(Z29&gt;=741,"24.5","24.6"))))))))))))))*1.1,1))),"")</f>
        <v>11.7</v>
      </c>
      <c r="O29" s="201" t="str">
        <f>IF(Z29="","",IF(AE29="",TEXT(AB29,"#,##0.0"),(IF(AB29-AE29&gt;0,CONCATENATE(TEXT(AE29,"#,##0.0"),"~",TEXT(AB29,"#,##0.0")),TEXT(AB29,"#,##0.0")))))</f>
        <v>14.5~15.3</v>
      </c>
      <c r="P29" s="379" t="s">
        <v>451</v>
      </c>
      <c r="Q29" s="380" t="s">
        <v>450</v>
      </c>
      <c r="R29" s="379" t="s">
        <v>58</v>
      </c>
      <c r="S29" s="198"/>
      <c r="T29" s="378"/>
      <c r="U29" s="197">
        <f>IFERROR(IF(K29&lt;M29,"",(ROUNDDOWN(K29/M29*100,0))),"")</f>
        <v>120</v>
      </c>
      <c r="V29" s="196" t="str">
        <f>IFERROR(IF(K29&lt;N29,"",(ROUNDDOWN(K29/N29*100,0))),"")</f>
        <v/>
      </c>
      <c r="W29" s="196" t="str">
        <f>IF(AC29&lt;55,"",IF(AA29="",AC29,IF(AF29-AC29&gt;0,CONCATENATE(AC29,"~",AF29),AC29)))</f>
        <v>64~68</v>
      </c>
      <c r="X29" s="195" t="str">
        <f>IF(AC29&lt;55,"",AD29)</f>
        <v>★1.0</v>
      </c>
      <c r="Z29" s="168">
        <v>2440</v>
      </c>
      <c r="AA29" s="168">
        <v>2500</v>
      </c>
      <c r="AB29" s="166">
        <f>IF(Z29="","",ROUNDUP(ROUND(IF(Z29&gt;=2759,9.5,IF(Z29&lt;2759,(-2.47/1000000*Z29*Z29)-(8.52/10000*Z29)+30.65)),1)*1.1,1))</f>
        <v>15.299999999999999</v>
      </c>
      <c r="AC29" s="376">
        <f>IF(K29="","",ROUNDDOWN(K29/AB29*100,0))</f>
        <v>64</v>
      </c>
      <c r="AD29" s="376" t="str">
        <f>IF(AC29="","",IF(AC29&gt;=125,"★7.5",IF(AC29&gt;=120,"★7.0",IF(AC29&gt;=115,"★6.5",IF(AC29&gt;=110,"★6.0",IF(AC29&gt;=105,"★5.5",IF(AC29&gt;=100,"★5.0",IF(AC29&gt;=95,"★4.5",IF(AC29&gt;=90,"★4.0",IF(AC29&gt;=85,"★3.5",IF(AC29&gt;=80,"★3.0",IF(AC29&gt;=75,"★2.5",IF(AC29&gt;=70,"★2.0",IF(AC29&gt;=65,"★1.5",IF(AC29&gt;=60,"★1.0",IF(AC29&gt;=55,"★0.5"," "))))))))))))))))</f>
        <v>★1.0</v>
      </c>
      <c r="AE29" s="166">
        <f>IF(AA29="","",ROUNDUP(ROUND(IF(AA29&gt;=2759,9.5,IF(AA29&lt;2759,(-2.47/1000000*AA29*AA29)-(8.52/10000*AA29)+30.65)),1)*1.1,1))</f>
        <v>14.5</v>
      </c>
      <c r="AF29" s="376">
        <f>IF(AE29="","",IF(K29="","",ROUNDDOWN(K29/AE29*100,0)))</f>
        <v>68</v>
      </c>
      <c r="AG29" s="376" t="str">
        <f>IF(AF29="","",IF(AF29&gt;=125,"★7.5",IF(AF29&gt;=120,"★7.0",IF(AF29&gt;=115,"★6.5",IF(AF29&gt;=110,"★6.0",IF(AF29&gt;=105,"★5.5",IF(AF29&gt;=100,"★5.0",IF(AF29&gt;=95,"★4.5",IF(AF29&gt;=90,"★4.0",IF(AF29&gt;=85,"★3.5",IF(AF29&gt;=80,"★3.0",IF(AF29&gt;=75,"★2.5",IF(AF29&gt;=70,"★2.0",IF(AF29&gt;=65,"★1.5",IF(AF29&gt;=60,"★1.0",IF(AF29&gt;=55,"★0.5"," "))))))))))))))))</f>
        <v>★1.5</v>
      </c>
    </row>
    <row r="30" spans="1:33" ht="47.1" customHeight="1">
      <c r="A30" s="404"/>
      <c r="B30" s="403"/>
      <c r="C30" s="408"/>
      <c r="D30" s="407"/>
      <c r="E30" s="406" t="s">
        <v>470</v>
      </c>
      <c r="F30" s="380" t="s">
        <v>469</v>
      </c>
      <c r="G30" s="401">
        <v>2.9929999999999999</v>
      </c>
      <c r="H30" s="400" t="s">
        <v>463</v>
      </c>
      <c r="I30" s="399" t="s">
        <v>468</v>
      </c>
      <c r="J30" s="382" t="s">
        <v>467</v>
      </c>
      <c r="K30" s="398">
        <v>9.9</v>
      </c>
      <c r="L30" s="43">
        <f>IF(K30&gt;0,1/K30*37.7*68.6,"")</f>
        <v>261.23434343434343</v>
      </c>
      <c r="M30" s="203">
        <f>IFERROR(VALUE(IF(Z30="","",ROUNDUP(IF(Z30&gt;=2271,"7.4",IF(Z30&gt;=2101,"8.7",IF(Z30&gt;=1991,"9.4",IF(Z30&gt;=1871,"10.2",IF(Z30&gt;=1761,"11.1",IF(Z30&gt;=1651,"12.2",IF(Z30&gt;=1531,"13.2",IF(Z30&gt;=1421,"14.4",IF(Z30&gt;=1311,"15.8",IF(Z30&gt;=1196,"17.2",IF(Z30&gt;=1081,"18.7",IF(Z30&gt;=971,"20.5",IF(Z30&gt;=856,"20.8",IF(Z30&gt;=741,"21.0",IF(Z30&gt;=601,"21.8","22.5")))))))))))))))*1.1,1))),"")</f>
        <v>8.1999999999999993</v>
      </c>
      <c r="N30" s="202">
        <f>IFERROR(VALUE(IF(Z30="","",ROUNDUP(IF(Z30&gt;=2271,"10.6",IF(Z30&gt;=2101,"11.9",IF(Z30&gt;=1991,"12.7",IF(Z30&gt;=1871,"13.5",IF(Z30&gt;=1761,"14.4",IF(Z30&gt;=1651,"15.4",IF(Z30&gt;=1531,"16.5",IF(Z30&gt;=1421,"17.6",IF(Z30&gt;=1311,"19.0",IF(Z30&gt;=1196,"20.3",IF(Z30&gt;=1081,"21.8",IF(Z30&gt;=971,"23.4",IF(Z30&gt;=856,"23.7",IF(Z30&gt;=741,"24.5","24.6"))))))))))))))*1.1,1))),"")</f>
        <v>11.7</v>
      </c>
      <c r="O30" s="201" t="str">
        <f>IF(Z30="","",IF(AE30="",TEXT(AB30,"#,##0.0"),(IF(AB30-AE30&gt;0,CONCATENATE(TEXT(AE30,"#,##0.0"),"~",TEXT(AB30,"#,##0.0")),TEXT(AB30,"#,##0.0")))))</f>
        <v>15.4~16.4</v>
      </c>
      <c r="P30" s="379" t="s">
        <v>451</v>
      </c>
      <c r="Q30" s="380" t="s">
        <v>450</v>
      </c>
      <c r="R30" s="379" t="s">
        <v>58</v>
      </c>
      <c r="S30" s="198"/>
      <c r="T30" s="378"/>
      <c r="U30" s="197">
        <f>IFERROR(IF(K30&lt;M30,"",(ROUNDDOWN(K30/M30*100,0))),"")</f>
        <v>120</v>
      </c>
      <c r="V30" s="196" t="str">
        <f>IFERROR(IF(K30&lt;N30,"",(ROUNDDOWN(K30/N30*100,0))),"")</f>
        <v/>
      </c>
      <c r="W30" s="196" t="str">
        <f>IF(AC30&lt;55,"",IF(AA30="",AC30,IF(AF30-AC30&gt;0,CONCATENATE(AC30,"~",AF30),AC30)))</f>
        <v>60~64</v>
      </c>
      <c r="X30" s="195" t="str">
        <f>IF(AC30&lt;55,"",AD30)</f>
        <v>★1.0</v>
      </c>
      <c r="Z30" s="168">
        <v>2360</v>
      </c>
      <c r="AA30" s="168">
        <v>2430</v>
      </c>
      <c r="AB30" s="166">
        <f>IF(Z30="","",ROUNDUP(ROUND(IF(Z30&gt;=2759,9.5,IF(Z30&lt;2759,(-2.47/1000000*Z30*Z30)-(8.52/10000*Z30)+30.65)),1)*1.1,1))</f>
        <v>16.400000000000002</v>
      </c>
      <c r="AC30" s="376">
        <f>IF(K30="","",ROUNDDOWN(K30/AB30*100,0))</f>
        <v>60</v>
      </c>
      <c r="AD30" s="376" t="str">
        <f>IF(AC30="","",IF(AC30&gt;=125,"★7.5",IF(AC30&gt;=120,"★7.0",IF(AC30&gt;=115,"★6.5",IF(AC30&gt;=110,"★6.0",IF(AC30&gt;=105,"★5.5",IF(AC30&gt;=100,"★5.0",IF(AC30&gt;=95,"★4.5",IF(AC30&gt;=90,"★4.0",IF(AC30&gt;=85,"★3.5",IF(AC30&gt;=80,"★3.0",IF(AC30&gt;=75,"★2.5",IF(AC30&gt;=70,"★2.0",IF(AC30&gt;=65,"★1.5",IF(AC30&gt;=60,"★1.0",IF(AC30&gt;=55,"★0.5"," "))))))))))))))))</f>
        <v>★1.0</v>
      </c>
      <c r="AE30" s="166">
        <f>IF(AA30="","",ROUNDUP(ROUND(IF(AA30&gt;=2759,9.5,IF(AA30&lt;2759,(-2.47/1000000*AA30*AA30)-(8.52/10000*AA30)+30.65)),1)*1.1,1))</f>
        <v>15.4</v>
      </c>
      <c r="AF30" s="376">
        <f>IF(AE30="","",IF(K30="","",ROUNDDOWN(K30/AE30*100,0)))</f>
        <v>64</v>
      </c>
      <c r="AG30" s="376" t="str">
        <f>IF(AF30="","",IF(AF30&gt;=125,"★7.5",IF(AF30&gt;=120,"★7.0",IF(AF30&gt;=115,"★6.5",IF(AF30&gt;=110,"★6.0",IF(AF30&gt;=105,"★5.5",IF(AF30&gt;=100,"★5.0",IF(AF30&gt;=95,"★4.5",IF(AF30&gt;=90,"★4.0",IF(AF30&gt;=85,"★3.5",IF(AF30&gt;=80,"★3.0",IF(AF30&gt;=75,"★2.5",IF(AF30&gt;=70,"★2.0",IF(AF30&gt;=65,"★1.5",IF(AF30&gt;=60,"★1.0",IF(AF30&gt;=55,"★0.5"," "))))))))))))))))</f>
        <v>★1.0</v>
      </c>
    </row>
    <row r="31" spans="1:33" ht="47.1" customHeight="1">
      <c r="A31" s="404"/>
      <c r="B31" s="403"/>
      <c r="C31" s="405" t="s">
        <v>465</v>
      </c>
      <c r="D31" s="401" t="s">
        <v>466</v>
      </c>
      <c r="E31" s="386" t="s">
        <v>387</v>
      </c>
      <c r="F31" s="380" t="s">
        <v>454</v>
      </c>
      <c r="G31" s="385">
        <v>1.9970000000000001</v>
      </c>
      <c r="H31" s="400" t="s">
        <v>463</v>
      </c>
      <c r="I31" s="399">
        <v>2100</v>
      </c>
      <c r="J31" s="382">
        <v>5</v>
      </c>
      <c r="K31" s="398">
        <v>13.6</v>
      </c>
      <c r="L31" s="43">
        <f>IF(K31&gt;0,1/K31*37.7*68.6,"")</f>
        <v>190.16323529411767</v>
      </c>
      <c r="M31" s="203">
        <f>IFERROR(VALUE(IF(Z31="","",ROUNDUP(IF(Z31&gt;=2271,"7.4",IF(Z31&gt;=2101,"8.7",IF(Z31&gt;=1991,"9.4",IF(Z31&gt;=1871,"10.2",IF(Z31&gt;=1761,"11.1",IF(Z31&gt;=1651,"12.2",IF(Z31&gt;=1531,"13.2",IF(Z31&gt;=1421,"14.4",IF(Z31&gt;=1311,"15.8",IF(Z31&gt;=1196,"17.2",IF(Z31&gt;=1081,"18.7",IF(Z31&gt;=971,"20.5",IF(Z31&gt;=856,"20.8",IF(Z31&gt;=741,"21.0",IF(Z31&gt;=601,"21.8","22.5")))))))))))))))*1.1,1))),"")</f>
        <v>10.4</v>
      </c>
      <c r="N31" s="202">
        <f>IFERROR(VALUE(IF(Z31="","",ROUNDUP(IF(Z31&gt;=2271,"10.6",IF(Z31&gt;=2101,"11.9",IF(Z31&gt;=1991,"12.7",IF(Z31&gt;=1871,"13.5",IF(Z31&gt;=1761,"14.4",IF(Z31&gt;=1651,"15.4",IF(Z31&gt;=1531,"16.5",IF(Z31&gt;=1421,"17.6",IF(Z31&gt;=1311,"19.0",IF(Z31&gt;=1196,"20.3",IF(Z31&gt;=1081,"21.8",IF(Z31&gt;=971,"23.4",IF(Z31&gt;=856,"23.7",IF(Z31&gt;=741,"24.5","24.6"))))))))))))))*1.1,1))),"")</f>
        <v>14</v>
      </c>
      <c r="O31" s="201" t="str">
        <f>IF(Z31="","",IF(AE31="",TEXT(AB31,"#,##0.0"),(IF(AB31-AE31&gt;0,CONCATENATE(TEXT(AE31,"#,##0.0"),"~",TEXT(AB31,"#,##0.0")),TEXT(AB31,"#,##0.0")))))</f>
        <v>19.8</v>
      </c>
      <c r="P31" s="379" t="s">
        <v>451</v>
      </c>
      <c r="Q31" s="380" t="s">
        <v>450</v>
      </c>
      <c r="R31" s="379" t="s">
        <v>58</v>
      </c>
      <c r="S31" s="198"/>
      <c r="T31" s="378"/>
      <c r="U31" s="197">
        <f>IFERROR(IF(K31&lt;M31,"",(ROUNDDOWN(K31/M31*100,0))),"")</f>
        <v>130</v>
      </c>
      <c r="V31" s="196" t="str">
        <f>IFERROR(IF(K31&lt;N31,"",(ROUNDDOWN(K31/N31*100,0))),"")</f>
        <v/>
      </c>
      <c r="W31" s="196">
        <f>IF(AC31&lt;55,"",IF(AA31="",AC31,IF(AF31-AC31&gt;0,CONCATENATE(AC31,"~",AF31),AC31)))</f>
        <v>68</v>
      </c>
      <c r="X31" s="195" t="str">
        <f>IF(AC31&lt;55,"",AD31)</f>
        <v>★1.5</v>
      </c>
      <c r="Z31" s="397">
        <v>2100</v>
      </c>
      <c r="AA31" s="168"/>
      <c r="AB31" s="166">
        <f>IF(Z31="","",ROUNDUP(ROUND(IF(Z31&gt;=2759,9.5,IF(Z31&lt;2759,(-2.47/1000000*Z31*Z31)-(8.52/10000*Z31)+30.65)),1)*1.1,1))</f>
        <v>19.8</v>
      </c>
      <c r="AC31" s="376">
        <f>IF(K31="","",ROUNDDOWN(K31/AB31*100,0))</f>
        <v>68</v>
      </c>
      <c r="AD31" s="376" t="str">
        <f>IF(AC31="","",IF(AC31&gt;=125,"★7.5",IF(AC31&gt;=120,"★7.0",IF(AC31&gt;=115,"★6.5",IF(AC31&gt;=110,"★6.0",IF(AC31&gt;=105,"★5.5",IF(AC31&gt;=100,"★5.0",IF(AC31&gt;=95,"★4.5",IF(AC31&gt;=90,"★4.0",IF(AC31&gt;=85,"★3.5",IF(AC31&gt;=80,"★3.0",IF(AC31&gt;=75,"★2.5",IF(AC31&gt;=70,"★2.0",IF(AC31&gt;=65,"★1.5",IF(AC31&gt;=60,"★1.0",IF(AC31&gt;=55,"★0.5"," "))))))))))))))))</f>
        <v>★1.5</v>
      </c>
      <c r="AE31" s="166" t="str">
        <f>IF(AA31="","",ROUNDUP(ROUND(IF(AA31&gt;=2759,9.5,IF(AA31&lt;2759,(-2.47/1000000*AA31*AA31)-(8.52/10000*AA31)+30.65)),1)*1.1,1))</f>
        <v/>
      </c>
      <c r="AF31" s="376" t="str">
        <f>IF(AE31="","",IF(K31="","",ROUNDDOWN(K31/AE31*100,0)))</f>
        <v/>
      </c>
      <c r="AG31" s="376" t="str">
        <f>IF(AF31="","",IF(AF31&gt;=125,"★7.5",IF(AF31&gt;=120,"★7.0",IF(AF31&gt;=115,"★6.5",IF(AF31&gt;=110,"★6.0",IF(AF31&gt;=105,"★5.5",IF(AF31&gt;=100,"★5.0",IF(AF31&gt;=95,"★4.5",IF(AF31&gt;=90,"★4.0",IF(AF31&gt;=85,"★3.5",IF(AF31&gt;=80,"★3.0",IF(AF31&gt;=75,"★2.5",IF(AF31&gt;=70,"★2.0",IF(AF31&gt;=65,"★1.5",IF(AF31&gt;=60,"★1.0",IF(AF31&gt;=55,"★0.5"," "))))))))))))))))</f>
        <v/>
      </c>
    </row>
    <row r="32" spans="1:33" ht="47.1" customHeight="1">
      <c r="A32" s="404"/>
      <c r="B32" s="403"/>
      <c r="C32" s="402" t="s">
        <v>465</v>
      </c>
      <c r="D32" s="401" t="s">
        <v>464</v>
      </c>
      <c r="E32" s="386" t="s">
        <v>460</v>
      </c>
      <c r="F32" s="380" t="s">
        <v>454</v>
      </c>
      <c r="G32" s="385">
        <v>1.9970000000000001</v>
      </c>
      <c r="H32" s="400" t="s">
        <v>463</v>
      </c>
      <c r="I32" s="399">
        <v>2090</v>
      </c>
      <c r="J32" s="382">
        <v>5</v>
      </c>
      <c r="K32" s="398">
        <v>13.6</v>
      </c>
      <c r="L32" s="43">
        <f>IF(K32&gt;0,1/K32*37.7*68.6,"")</f>
        <v>190.16323529411767</v>
      </c>
      <c r="M32" s="203">
        <f>IFERROR(VALUE(IF(Z32="","",ROUNDUP(IF(Z32&gt;=2271,"7.4",IF(Z32&gt;=2101,"8.7",IF(Z32&gt;=1991,"9.4",IF(Z32&gt;=1871,"10.2",IF(Z32&gt;=1761,"11.1",IF(Z32&gt;=1651,"12.2",IF(Z32&gt;=1531,"13.2",IF(Z32&gt;=1421,"14.4",IF(Z32&gt;=1311,"15.8",IF(Z32&gt;=1196,"17.2",IF(Z32&gt;=1081,"18.7",IF(Z32&gt;=971,"20.5",IF(Z32&gt;=856,"20.8",IF(Z32&gt;=741,"21.0",IF(Z32&gt;=601,"21.8","22.5")))))))))))))))*1.1,1))),"")</f>
        <v>10.4</v>
      </c>
      <c r="N32" s="202">
        <f>IFERROR(VALUE(IF(Z32="","",ROUNDUP(IF(Z32&gt;=2271,"10.6",IF(Z32&gt;=2101,"11.9",IF(Z32&gt;=1991,"12.7",IF(Z32&gt;=1871,"13.5",IF(Z32&gt;=1761,"14.4",IF(Z32&gt;=1651,"15.4",IF(Z32&gt;=1531,"16.5",IF(Z32&gt;=1421,"17.6",IF(Z32&gt;=1311,"19.0",IF(Z32&gt;=1196,"20.3",IF(Z32&gt;=1081,"21.8",IF(Z32&gt;=971,"23.4",IF(Z32&gt;=856,"23.7",IF(Z32&gt;=741,"24.5","24.6"))))))))))))))*1.1,1))),"")</f>
        <v>14</v>
      </c>
      <c r="O32" s="201" t="str">
        <f>IF(Z32="","",IF(AE32="",TEXT(AB32,"#,##0.0"),(IF(AB32-AE32&gt;0,CONCATENATE(TEXT(AE32,"#,##0.0"),"~",TEXT(AB32,"#,##0.0")),TEXT(AB32,"#,##0.0")))))</f>
        <v>20.0</v>
      </c>
      <c r="P32" s="379" t="s">
        <v>451</v>
      </c>
      <c r="Q32" s="380" t="s">
        <v>450</v>
      </c>
      <c r="R32" s="379" t="s">
        <v>58</v>
      </c>
      <c r="S32" s="198"/>
      <c r="T32" s="378"/>
      <c r="U32" s="197">
        <f>IFERROR(IF(K32&lt;M32,"",(ROUNDDOWN(K32/M32*100,0))),"")</f>
        <v>130</v>
      </c>
      <c r="V32" s="196" t="str">
        <f>IFERROR(IF(K32&lt;N32,"",(ROUNDDOWN(K32/N32*100,0))),"")</f>
        <v/>
      </c>
      <c r="W32" s="196">
        <f>IF(AC32&lt;55,"",IF(AA32="",AC32,IF(AF32-AC32&gt;0,CONCATENATE(AC32,"~",AF32),AC32)))</f>
        <v>68</v>
      </c>
      <c r="X32" s="195" t="str">
        <f>IF(AC32&lt;55,"",AD32)</f>
        <v>★1.5</v>
      </c>
      <c r="Z32" s="397">
        <v>2090</v>
      </c>
      <c r="AA32" s="168"/>
      <c r="AB32" s="166">
        <f>IF(Z32="","",ROUNDUP(ROUND(IF(Z32&gt;=2759,9.5,IF(Z32&lt;2759,(-2.47/1000000*Z32*Z32)-(8.52/10000*Z32)+30.65)),1)*1.1,1))</f>
        <v>20</v>
      </c>
      <c r="AC32" s="376">
        <f>IF(K32="","",ROUNDDOWN(K32/AB32*100,0))</f>
        <v>68</v>
      </c>
      <c r="AD32" s="376" t="str">
        <f>IF(AC32="","",IF(AC32&gt;=125,"★7.5",IF(AC32&gt;=120,"★7.0",IF(AC32&gt;=115,"★6.5",IF(AC32&gt;=110,"★6.0",IF(AC32&gt;=105,"★5.5",IF(AC32&gt;=100,"★5.0",IF(AC32&gt;=95,"★4.5",IF(AC32&gt;=90,"★4.0",IF(AC32&gt;=85,"★3.5",IF(AC32&gt;=80,"★3.0",IF(AC32&gt;=75,"★2.5",IF(AC32&gt;=70,"★2.0",IF(AC32&gt;=65,"★1.5",IF(AC32&gt;=60,"★1.0",IF(AC32&gt;=55,"★0.5"," "))))))))))))))))</f>
        <v>★1.5</v>
      </c>
      <c r="AE32" s="166" t="str">
        <f>IF(AA32="","",ROUNDUP(ROUND(IF(AA32&gt;=2759,9.5,IF(AA32&lt;2759,(-2.47/1000000*AA32*AA32)-(8.52/10000*AA32)+30.65)),1)*1.1,1))</f>
        <v/>
      </c>
      <c r="AF32" s="376" t="str">
        <f>IF(AE32="","",IF(K32="","",ROUNDDOWN(K32/AE32*100,0)))</f>
        <v/>
      </c>
      <c r="AG32" s="376" t="str">
        <f>IF(AF32="","",IF(AF32&gt;=125,"★7.5",IF(AF32&gt;=120,"★7.0",IF(AF32&gt;=115,"★6.5",IF(AF32&gt;=110,"★6.0",IF(AF32&gt;=105,"★5.5",IF(AF32&gt;=100,"★5.0",IF(AF32&gt;=95,"★4.5",IF(AF32&gt;=90,"★4.0",IF(AF32&gt;=85,"★3.5",IF(AF32&gt;=80,"★3.0",IF(AF32&gt;=75,"★2.5",IF(AF32&gt;=70,"★2.0",IF(AF32&gt;=65,"★1.5",IF(AF32&gt;=60,"★1.0",IF(AF32&gt;=55,"★0.5"," "))))))))))))))))</f>
        <v/>
      </c>
    </row>
    <row r="33" spans="1:33" ht="47.1" customHeight="1">
      <c r="A33" s="393"/>
      <c r="B33" s="396"/>
      <c r="C33" s="395" t="s">
        <v>462</v>
      </c>
      <c r="D33" s="379" t="s">
        <v>461</v>
      </c>
      <c r="E33" s="386" t="s">
        <v>460</v>
      </c>
      <c r="F33" s="380" t="s">
        <v>454</v>
      </c>
      <c r="G33" s="385">
        <v>1.9970000000000001</v>
      </c>
      <c r="H33" s="384" t="s">
        <v>453</v>
      </c>
      <c r="I33" s="390">
        <v>2000</v>
      </c>
      <c r="J33" s="382">
        <v>5</v>
      </c>
      <c r="K33" s="203">
        <v>13.3</v>
      </c>
      <c r="L33" s="43">
        <f>IF(K33&gt;0,1/K33*37.7*68.6,"")</f>
        <v>194.45263157894735</v>
      </c>
      <c r="M33" s="203">
        <f>IFERROR(VALUE(IF(Z33="","",ROUNDUP(IF(Z33&gt;=2271,"7.4",IF(Z33&gt;=2101,"8.7",IF(Z33&gt;=1991,"9.4",IF(Z33&gt;=1871,"10.2",IF(Z33&gt;=1761,"11.1",IF(Z33&gt;=1651,"12.2",IF(Z33&gt;=1531,"13.2",IF(Z33&gt;=1421,"14.4",IF(Z33&gt;=1311,"15.8",IF(Z33&gt;=1196,"17.2",IF(Z33&gt;=1081,"18.7",IF(Z33&gt;=971,"20.5",IF(Z33&gt;=856,"20.8",IF(Z33&gt;=741,"21.0",IF(Z33&gt;=601,"21.8","22.5")))))))))))))))*1.1,1))),"")</f>
        <v>10.4</v>
      </c>
      <c r="N33" s="202">
        <f>IFERROR(VALUE(IF(Z33="","",ROUNDUP(IF(Z33&gt;=2271,"10.6",IF(Z33&gt;=2101,"11.9",IF(Z33&gt;=1991,"12.7",IF(Z33&gt;=1871,"13.5",IF(Z33&gt;=1761,"14.4",IF(Z33&gt;=1651,"15.4",IF(Z33&gt;=1531,"16.5",IF(Z33&gt;=1421,"17.6",IF(Z33&gt;=1311,"19.0",IF(Z33&gt;=1196,"20.3",IF(Z33&gt;=1081,"21.8",IF(Z33&gt;=971,"23.4",IF(Z33&gt;=856,"23.7",IF(Z33&gt;=741,"24.5","24.6"))))))))))))))*1.1,1))),"")</f>
        <v>14</v>
      </c>
      <c r="O33" s="201" t="str">
        <f>IF(Z33="","",IF(AE33="",TEXT(AB33,"#,##0.0"),(IF(AB33-AE33&gt;0,CONCATENATE(TEXT(AE33,"#,##0.0"),"~",TEXT(AB33,"#,##0.0")),TEXT(AB33,"#,##0.0")))))</f>
        <v>21.1</v>
      </c>
      <c r="P33" s="379" t="s">
        <v>451</v>
      </c>
      <c r="Q33" s="380" t="s">
        <v>450</v>
      </c>
      <c r="R33" s="379" t="s">
        <v>58</v>
      </c>
      <c r="S33" s="198"/>
      <c r="T33" s="378"/>
      <c r="U33" s="197">
        <f>IFERROR(IF(K33&lt;M33,"",(ROUNDDOWN(K33/M33*100,0))),"")</f>
        <v>127</v>
      </c>
      <c r="V33" s="196" t="str">
        <f>IFERROR(IF(K33&lt;N33,"",(ROUNDDOWN(K33/N33*100,0))),"")</f>
        <v/>
      </c>
      <c r="W33" s="196">
        <f>IF(AC33&lt;55,"",IF(AA33="",AC33,IF(AF33-AC33&gt;0,CONCATENATE(AC33,"~",AF33),AC33)))</f>
        <v>63</v>
      </c>
      <c r="X33" s="195" t="str">
        <f>IF(AC33&lt;55,"",AD33)</f>
        <v>★1.0</v>
      </c>
      <c r="Z33" s="394">
        <v>2000</v>
      </c>
      <c r="AA33" s="168"/>
      <c r="AB33" s="166">
        <f>IF(Z33="","",ROUNDUP(ROUND(IF(Z33&gt;=2759,9.5,IF(Z33&lt;2759,(-2.47/1000000*Z33*Z33)-(8.52/10000*Z33)+30.65)),1)*1.1,1))</f>
        <v>21.1</v>
      </c>
      <c r="AC33" s="376">
        <f>IF(K33="","",ROUNDDOWN(K33/AB33*100,0))</f>
        <v>63</v>
      </c>
      <c r="AD33" s="376" t="str">
        <f>IF(AC33="","",IF(AC33&gt;=125,"★7.5",IF(AC33&gt;=120,"★7.0",IF(AC33&gt;=115,"★6.5",IF(AC33&gt;=110,"★6.0",IF(AC33&gt;=105,"★5.5",IF(AC33&gt;=100,"★5.0",IF(AC33&gt;=95,"★4.5",IF(AC33&gt;=90,"★4.0",IF(AC33&gt;=85,"★3.5",IF(AC33&gt;=80,"★3.0",IF(AC33&gt;=75,"★2.5",IF(AC33&gt;=70,"★2.0",IF(AC33&gt;=65,"★1.5",IF(AC33&gt;=60,"★1.0",IF(AC33&gt;=55,"★0.5"," "))))))))))))))))</f>
        <v>★1.0</v>
      </c>
      <c r="AE33" s="166" t="str">
        <f>IF(AA33="","",ROUNDUP(ROUND(IF(AA33&gt;=2759,9.5,IF(AA33&lt;2759,(-2.47/1000000*AA33*AA33)-(8.52/10000*AA33)+30.65)),1)*1.1,1))</f>
        <v/>
      </c>
      <c r="AF33" s="376" t="str">
        <f>IF(AE33="","",IF(K33="","",ROUNDDOWN(K33/AE33*100,0)))</f>
        <v/>
      </c>
      <c r="AG33" s="376" t="str">
        <f>IF(AF33="","",IF(AF33&gt;=125,"★7.5",IF(AF33&gt;=120,"★7.0",IF(AF33&gt;=115,"★6.5",IF(AF33&gt;=110,"★6.0",IF(AF33&gt;=105,"★5.5",IF(AF33&gt;=100,"★5.0",IF(AF33&gt;=95,"★4.5",IF(AF33&gt;=90,"★4.0",IF(AF33&gt;=85,"★3.5",IF(AF33&gt;=80,"★3.0",IF(AF33&gt;=75,"★2.5",IF(AF33&gt;=70,"★2.0",IF(AF33&gt;=65,"★1.5",IF(AF33&gt;=60,"★1.0",IF(AF33&gt;=55,"★0.5"," "))))))))))))))))</f>
        <v/>
      </c>
    </row>
    <row r="34" spans="1:33" ht="47.1" customHeight="1">
      <c r="A34" s="393"/>
      <c r="B34" s="392"/>
      <c r="C34" s="391" t="s">
        <v>459</v>
      </c>
      <c r="D34" s="379" t="s">
        <v>456</v>
      </c>
      <c r="E34" s="386" t="s">
        <v>458</v>
      </c>
      <c r="F34" s="380" t="s">
        <v>454</v>
      </c>
      <c r="G34" s="385">
        <v>1.9970000000000001</v>
      </c>
      <c r="H34" s="384" t="s">
        <v>453</v>
      </c>
      <c r="I34" s="390" t="s">
        <v>457</v>
      </c>
      <c r="J34" s="382">
        <v>5</v>
      </c>
      <c r="K34" s="381">
        <v>13.2</v>
      </c>
      <c r="L34" s="43">
        <f>IF(K34&gt;0,1/K34*37.7*68.6,"")</f>
        <v>195.92575757575759</v>
      </c>
      <c r="M34" s="203">
        <f>IFERROR(VALUE(IF(Z34="","",ROUNDUP(IF(Z34&gt;=2271,"7.4",IF(Z34&gt;=2101,"8.7",IF(Z34&gt;=1991,"9.4",IF(Z34&gt;=1871,"10.2",IF(Z34&gt;=1761,"11.1",IF(Z34&gt;=1651,"12.2",IF(Z34&gt;=1531,"13.2",IF(Z34&gt;=1421,"14.4",IF(Z34&gt;=1311,"15.8",IF(Z34&gt;=1196,"17.2",IF(Z34&gt;=1081,"18.7",IF(Z34&gt;=971,"20.5",IF(Z34&gt;=856,"20.8",IF(Z34&gt;=741,"21.0",IF(Z34&gt;=601,"21.8","22.5")))))))))))))))*1.1,1))),"")</f>
        <v>10.4</v>
      </c>
      <c r="N34" s="202">
        <f>IFERROR(VALUE(IF(Z34="","",ROUNDUP(IF(Z34&gt;=2271,"10.6",IF(Z34&gt;=2101,"11.9",IF(Z34&gt;=1991,"12.7",IF(Z34&gt;=1871,"13.5",IF(Z34&gt;=1761,"14.4",IF(Z34&gt;=1651,"15.4",IF(Z34&gt;=1531,"16.5",IF(Z34&gt;=1421,"17.6",IF(Z34&gt;=1311,"19.0",IF(Z34&gt;=1196,"20.3",IF(Z34&gt;=1081,"21.8",IF(Z34&gt;=971,"23.4",IF(Z34&gt;=856,"23.7",IF(Z34&gt;=741,"24.5","24.6"))))))))))))))*1.1,1))),"")</f>
        <v>14</v>
      </c>
      <c r="O34" s="201" t="str">
        <f>IF(Z34="","",IF(AE34="",TEXT(AB34,"#,##0.0"),(IF(AB34-AE34&gt;0,CONCATENATE(TEXT(AE34,"#,##0.0"),"~",TEXT(AB34,"#,##0.0")),TEXT(AB34,"#,##0.0")))))</f>
        <v>19.8~20.1</v>
      </c>
      <c r="P34" s="379" t="s">
        <v>451</v>
      </c>
      <c r="Q34" s="380" t="s">
        <v>450</v>
      </c>
      <c r="R34" s="379" t="s">
        <v>58</v>
      </c>
      <c r="S34" s="198"/>
      <c r="T34" s="378"/>
      <c r="U34" s="197">
        <f>IFERROR(IF(K34&lt;M34,"",(ROUNDDOWN(K34/M34*100,0))),"")</f>
        <v>126</v>
      </c>
      <c r="V34" s="196" t="str">
        <f>IFERROR(IF(K34&lt;N34,"",(ROUNDDOWN(K34/N34*100,0))),"")</f>
        <v/>
      </c>
      <c r="W34" s="196" t="str">
        <f>IF(AC34&lt;55,"",IF(AA34="",AC34,IF(AF34-AC34&gt;0,CONCATENATE(AC34,"~",AF34),AC34)))</f>
        <v>65~66</v>
      </c>
      <c r="X34" s="195" t="str">
        <f>IF(AC34&lt;55,"",AD34)</f>
        <v>★1.5</v>
      </c>
      <c r="Z34" s="168">
        <v>2080</v>
      </c>
      <c r="AA34" s="168">
        <v>2100</v>
      </c>
      <c r="AB34" s="166">
        <f>IF(Z34="","",ROUNDUP(ROUND(IF(Z34&gt;=2759,9.5,IF(Z34&lt;2759,(-2.47/1000000*Z34*Z34)-(8.52/10000*Z34)+30.65)),1)*1.1,1))</f>
        <v>20.100000000000001</v>
      </c>
      <c r="AC34" s="376">
        <f>IF(K34="","",ROUNDDOWN(K34/AB34*100,0))</f>
        <v>65</v>
      </c>
      <c r="AD34" s="376" t="str">
        <f>IF(AC34="","",IF(AC34&gt;=125,"★7.5",IF(AC34&gt;=120,"★7.0",IF(AC34&gt;=115,"★6.5",IF(AC34&gt;=110,"★6.0",IF(AC34&gt;=105,"★5.5",IF(AC34&gt;=100,"★5.0",IF(AC34&gt;=95,"★4.5",IF(AC34&gt;=90,"★4.0",IF(AC34&gt;=85,"★3.5",IF(AC34&gt;=80,"★3.0",IF(AC34&gt;=75,"★2.5",IF(AC34&gt;=70,"★2.0",IF(AC34&gt;=65,"★1.5",IF(AC34&gt;=60,"★1.0",IF(AC34&gt;=55,"★0.5"," "))))))))))))))))</f>
        <v>★1.5</v>
      </c>
      <c r="AE34" s="166">
        <f>IF(AA34="","",ROUNDUP(ROUND(IF(AA34&gt;=2759,9.5,IF(AA34&lt;2759,(-2.47/1000000*AA34*AA34)-(8.52/10000*AA34)+30.65)),1)*1.1,1))</f>
        <v>19.8</v>
      </c>
      <c r="AF34" s="376">
        <f>IF(AE34="","",IF(K34="","",ROUNDDOWN(K34/AE34*100,0)))</f>
        <v>66</v>
      </c>
      <c r="AG34" s="376" t="str">
        <f>IF(AF34="","",IF(AF34&gt;=125,"★7.5",IF(AF34&gt;=120,"★7.0",IF(AF34&gt;=115,"★6.5",IF(AF34&gt;=110,"★6.0",IF(AF34&gt;=105,"★5.5",IF(AF34&gt;=100,"★5.0",IF(AF34&gt;=95,"★4.5",IF(AF34&gt;=90,"★4.0",IF(AF34&gt;=85,"★3.5",IF(AF34&gt;=80,"★3.0",IF(AF34&gt;=75,"★2.5",IF(AF34&gt;=70,"★2.0",IF(AF34&gt;=65,"★1.5",IF(AF34&gt;=60,"★1.0",IF(AF34&gt;=55,"★0.5"," "))))))))))))))))</f>
        <v>★1.5</v>
      </c>
    </row>
    <row r="35" spans="1:33" ht="47.1" customHeight="1">
      <c r="A35" s="389"/>
      <c r="B35" s="388"/>
      <c r="C35" s="387"/>
      <c r="D35" s="379" t="s">
        <v>456</v>
      </c>
      <c r="E35" s="386" t="s">
        <v>455</v>
      </c>
      <c r="F35" s="380" t="s">
        <v>454</v>
      </c>
      <c r="G35" s="385">
        <v>1.9970000000000001</v>
      </c>
      <c r="H35" s="384" t="s">
        <v>453</v>
      </c>
      <c r="I35" s="383" t="s">
        <v>452</v>
      </c>
      <c r="J35" s="382">
        <v>7</v>
      </c>
      <c r="K35" s="381">
        <v>13.2</v>
      </c>
      <c r="L35" s="43">
        <f>IF(K35&gt;0,1/K35*37.7*68.6,"")</f>
        <v>195.92575757575759</v>
      </c>
      <c r="M35" s="203">
        <f>IFERROR(VALUE(IF(Z35="","",ROUNDUP(IF(Z35&gt;=2271,"7.4",IF(Z35&gt;=2101,"8.7",IF(Z35&gt;=1991,"9.4",IF(Z35&gt;=1871,"10.2",IF(Z35&gt;=1761,"11.1",IF(Z35&gt;=1651,"12.2",IF(Z35&gt;=1531,"13.2",IF(Z35&gt;=1421,"14.4",IF(Z35&gt;=1311,"15.8",IF(Z35&gt;=1196,"17.2",IF(Z35&gt;=1081,"18.7",IF(Z35&gt;=971,"20.5",IF(Z35&gt;=856,"20.8",IF(Z35&gt;=741,"21.0",IF(Z35&gt;=601,"21.8","22.5")))))))))))))))*1.1,1))),"")</f>
        <v>9.6</v>
      </c>
      <c r="N35" s="202">
        <f>IFERROR(VALUE(IF(Z35="","",ROUNDUP(IF(Z35&gt;=2271,"10.6",IF(Z35&gt;=2101,"11.9",IF(Z35&gt;=1991,"12.7",IF(Z35&gt;=1871,"13.5",IF(Z35&gt;=1761,"14.4",IF(Z35&gt;=1651,"15.4",IF(Z35&gt;=1531,"16.5",IF(Z35&gt;=1421,"17.6",IF(Z35&gt;=1311,"19.0",IF(Z35&gt;=1196,"20.3",IF(Z35&gt;=1081,"21.8",IF(Z35&gt;=971,"23.4",IF(Z35&gt;=856,"23.7",IF(Z35&gt;=741,"24.5","24.6"))))))))))))))*1.1,1))),"")</f>
        <v>13.1</v>
      </c>
      <c r="O35" s="201" t="str">
        <f>IF(Z35="","",IF(AE35="",TEXT(AB35,"#,##0.0"),(IF(AB35-AE35&gt;0,CONCATENATE(TEXT(AE35,"#,##0.0"),"~",TEXT(AB35,"#,##0.0")),TEXT(AB35,"#,##0.0")))))</f>
        <v>19.0~19.2</v>
      </c>
      <c r="P35" s="379" t="s">
        <v>451</v>
      </c>
      <c r="Q35" s="380" t="s">
        <v>450</v>
      </c>
      <c r="R35" s="379" t="s">
        <v>58</v>
      </c>
      <c r="S35" s="198"/>
      <c r="T35" s="378"/>
      <c r="U35" s="197">
        <f>IFERROR(IF(K35&lt;M35,"",(ROUNDDOWN(K35/M35*100,0))),"")</f>
        <v>137</v>
      </c>
      <c r="V35" s="196">
        <f>IFERROR(IF(K35&lt;N35,"",(ROUNDDOWN(K35/N35*100,0))),"")</f>
        <v>100</v>
      </c>
      <c r="W35" s="196" t="str">
        <f>IF(AC35&lt;55,"",IF(AA35="",AC35,IF(AF35-AC35&gt;0,CONCATENATE(AC35,"~",AF35),AC35)))</f>
        <v>68~69</v>
      </c>
      <c r="X35" s="195" t="str">
        <f>IF(AC35&lt;55,"",AD35)</f>
        <v>★1.5</v>
      </c>
      <c r="Z35" s="377">
        <v>2150</v>
      </c>
      <c r="AA35" s="168">
        <v>2170</v>
      </c>
      <c r="AB35" s="166">
        <f>IF(Z35="","",ROUNDUP(ROUND(IF(Z35&gt;=2759,9.5,IF(Z35&lt;2759,(-2.47/1000000*Z35*Z35)-(8.52/10000*Z35)+30.65)),1)*1.1,1))</f>
        <v>19.200000000000003</v>
      </c>
      <c r="AC35" s="376">
        <f>IF(K35="","",ROUNDDOWN(K35/AB35*100,0))</f>
        <v>68</v>
      </c>
      <c r="AD35" s="376" t="str">
        <f>IF(AC35="","",IF(AC35&gt;=125,"★7.5",IF(AC35&gt;=120,"★7.0",IF(AC35&gt;=115,"★6.5",IF(AC35&gt;=110,"★6.0",IF(AC35&gt;=105,"★5.5",IF(AC35&gt;=100,"★5.0",IF(AC35&gt;=95,"★4.5",IF(AC35&gt;=90,"★4.0",IF(AC35&gt;=85,"★3.5",IF(AC35&gt;=80,"★3.0",IF(AC35&gt;=75,"★2.5",IF(AC35&gt;=70,"★2.0",IF(AC35&gt;=65,"★1.5",IF(AC35&gt;=60,"★1.0",IF(AC35&gt;=55,"★0.5"," "))))))))))))))))</f>
        <v>★1.5</v>
      </c>
      <c r="AE35" s="166">
        <f>IF(AA35="","",ROUNDUP(ROUND(IF(AA35&gt;=2759,9.5,IF(AA35&lt;2759,(-2.47/1000000*AA35*AA35)-(8.52/10000*AA35)+30.65)),1)*1.1,1))</f>
        <v>19</v>
      </c>
      <c r="AF35" s="376">
        <f>IF(AE35="","",IF(K35="","",ROUNDDOWN(K35/AE35*100,0)))</f>
        <v>69</v>
      </c>
      <c r="AG35" s="376" t="str">
        <f>IF(AF35="","",IF(AF35&gt;=125,"★7.5",IF(AF35&gt;=120,"★7.0",IF(AF35&gt;=115,"★6.5",IF(AF35&gt;=110,"★6.0",IF(AF35&gt;=105,"★5.5",IF(AF35&gt;=100,"★5.0",IF(AF35&gt;=95,"★4.5",IF(AF35&gt;=90,"★4.0",IF(AF35&gt;=85,"★3.5",IF(AF35&gt;=80,"★3.0",IF(AF35&gt;=75,"★2.5",IF(AF35&gt;=70,"★2.0",IF(AF35&gt;=65,"★1.5",IF(AF35&gt;=60,"★1.0",IF(AF35&gt;=55,"★0.5"," "))))))))))))))))</f>
        <v>★1.5</v>
      </c>
    </row>
    <row r="36" spans="1:33">
      <c r="E36" s="169"/>
      <c r="J36" s="375"/>
      <c r="M36" s="374"/>
    </row>
    <row r="67" spans="5:5" ht="33.6" customHeight="1"/>
    <row r="80" spans="5:5">
      <c r="E80" s="373"/>
    </row>
  </sheetData>
  <sheetProtection selectLockedCells="1"/>
  <mergeCells count="40">
    <mergeCell ref="R6:R8"/>
    <mergeCell ref="W4:X4"/>
    <mergeCell ref="AF4:AF8"/>
    <mergeCell ref="AD4:AD8"/>
    <mergeCell ref="AG4:AG8"/>
    <mergeCell ref="Z4:Z8"/>
    <mergeCell ref="AB4:AB8"/>
    <mergeCell ref="AC4:AC8"/>
    <mergeCell ref="AA4:AA8"/>
    <mergeCell ref="AE4:AE8"/>
    <mergeCell ref="D6:D8"/>
    <mergeCell ref="E6:E8"/>
    <mergeCell ref="F6:F8"/>
    <mergeCell ref="G6:G8"/>
    <mergeCell ref="Q6:Q8"/>
    <mergeCell ref="M5:M8"/>
    <mergeCell ref="K5:K8"/>
    <mergeCell ref="L5:L8"/>
    <mergeCell ref="N5:N8"/>
    <mergeCell ref="O5:O8"/>
    <mergeCell ref="K4:O4"/>
    <mergeCell ref="P4:P8"/>
    <mergeCell ref="W5:W8"/>
    <mergeCell ref="X5:X8"/>
    <mergeCell ref="S6:S8"/>
    <mergeCell ref="T6:T8"/>
    <mergeCell ref="V4:V8"/>
    <mergeCell ref="Q4:S5"/>
    <mergeCell ref="T4:T5"/>
    <mergeCell ref="U4:U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Alfa Romeo</vt:lpstr>
      <vt:lpstr>Audi</vt:lpstr>
      <vt:lpstr>Citroen</vt:lpstr>
      <vt:lpstr>BMW</vt:lpstr>
      <vt:lpstr>DS</vt:lpstr>
      <vt:lpstr>Fiat</vt:lpstr>
      <vt:lpstr>Jaguar</vt:lpstr>
      <vt:lpstr>Jeep</vt:lpstr>
      <vt:lpstr>Land Rover</vt:lpstr>
      <vt:lpstr>Mazda_import</vt:lpstr>
      <vt:lpstr>Mercedes-Benz</vt:lpstr>
      <vt:lpstr>Peugeot</vt:lpstr>
      <vt:lpstr>Volkswagen</vt:lpstr>
      <vt:lpstr>'Alfa Romeo'!Print_Area</vt:lpstr>
      <vt:lpstr>Audi!Print_Area</vt:lpstr>
      <vt:lpstr>BMW!Print_Area</vt:lpstr>
      <vt:lpstr>Citroen!Print_Area</vt:lpstr>
      <vt:lpstr>DS!Print_Area</vt:lpstr>
      <vt:lpstr>Fiat!Print_Area</vt:lpstr>
      <vt:lpstr>Jaguar!Print_Area</vt:lpstr>
      <vt:lpstr>Jeep!Print_Area</vt:lpstr>
      <vt:lpstr>'Land Rover'!Print_Area</vt:lpstr>
      <vt:lpstr>Mazda_import!Print_Area</vt:lpstr>
      <vt:lpstr>'Mercedes-Benz'!Print_Area</vt:lpstr>
      <vt:lpstr>Peugeot!Print_Area</vt:lpstr>
      <vt:lpstr>Volkswagen!Print_Area</vt:lpstr>
      <vt:lpstr>'Alfa Romeo'!Print_Titles</vt:lpstr>
      <vt:lpstr>Audi!Print_Titles</vt:lpstr>
      <vt:lpstr>BMW!Print_Titles</vt:lpstr>
      <vt:lpstr>Citroen!Print_Titles</vt:lpstr>
      <vt:lpstr>DS!Print_Titles</vt:lpstr>
      <vt:lpstr>Jaguar!Print_Titles</vt:lpstr>
      <vt:lpstr>'Land Rover'!Print_Titles</vt:lpstr>
      <vt:lpstr>Mazda_import!Print_Titles</vt:lpstr>
      <vt:lpstr>'Mercedes-Benz'!Print_Titles</vt:lpstr>
      <vt:lpstr>Peugeot!Print_Titles</vt:lpstr>
      <vt:lpstr>Volkswagen!Print_Titles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2023-06-29T01:52:20Z</dcterms:created>
  <dcterms:modified xsi:type="dcterms:W3CDTF">2024-03-28T05:58:19Z</dcterms:modified>
</cp:coreProperties>
</file>