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cna101\env-T8U200$\○環Ｐ２\30_消化ガス\08 2015年度B-DASHプロジェクト\★採択後\30効果算定ツール、仕様書作成(国交省依頼)\"/>
    </mc:Choice>
  </mc:AlternateContent>
  <bookViews>
    <workbookView xWindow="0" yWindow="0" windowWidth="20490" windowHeight="846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1" l="1"/>
  <c r="E60" i="1" l="1"/>
  <c r="E59" i="1"/>
  <c r="E54" i="1"/>
  <c r="E53" i="1"/>
  <c r="E52" i="1"/>
  <c r="E55" i="1" s="1"/>
  <c r="E47" i="1"/>
  <c r="E46" i="1"/>
  <c r="E45" i="1"/>
  <c r="E48" i="1" s="1"/>
  <c r="E34" i="1"/>
  <c r="E33" i="1"/>
  <c r="E32" i="1"/>
  <c r="E28" i="1"/>
  <c r="E27" i="1"/>
  <c r="E26" i="1"/>
  <c r="E22" i="1"/>
  <c r="E21" i="1"/>
  <c r="E20" i="1"/>
  <c r="E40" i="1" l="1"/>
  <c r="E38" i="1"/>
  <c r="E39" i="1"/>
  <c r="E41" i="1" s="1"/>
</calcChain>
</file>

<file path=xl/sharedStrings.xml><?xml version="1.0" encoding="utf-8"?>
<sst xmlns="http://schemas.openxmlformats.org/spreadsheetml/2006/main" count="197" uniqueCount="131">
  <si>
    <t>諸元値一覧</t>
    <rPh sb="0" eb="2">
      <t>ショゲン</t>
    </rPh>
    <rPh sb="2" eb="3">
      <t>チ</t>
    </rPh>
    <rPh sb="3" eb="5">
      <t>イチラン</t>
    </rPh>
    <phoneticPr fontId="1"/>
  </si>
  <si>
    <t>項目</t>
    <rPh sb="0" eb="2">
      <t>コウモク</t>
    </rPh>
    <phoneticPr fontId="1"/>
  </si>
  <si>
    <t>単位</t>
    <rPh sb="0" eb="2">
      <t>タンイ</t>
    </rPh>
    <phoneticPr fontId="1"/>
  </si>
  <si>
    <t>数値</t>
    <rPh sb="0" eb="2">
      <t>スウチ</t>
    </rPh>
    <phoneticPr fontId="1"/>
  </si>
  <si>
    <t>日最大水量</t>
    <rPh sb="0" eb="1">
      <t>ニチ</t>
    </rPh>
    <rPh sb="1" eb="3">
      <t>サイダイ</t>
    </rPh>
    <rPh sb="3" eb="5">
      <t>スイリョウ</t>
    </rPh>
    <phoneticPr fontId="1"/>
  </si>
  <si>
    <t>微細藻類想定売却価格</t>
    <rPh sb="0" eb="4">
      <t>ビサイソウルイ</t>
    </rPh>
    <rPh sb="4" eb="6">
      <t>ソウテイ</t>
    </rPh>
    <rPh sb="6" eb="8">
      <t>バイキャク</t>
    </rPh>
    <rPh sb="8" eb="10">
      <t>カカク</t>
    </rPh>
    <phoneticPr fontId="1"/>
  </si>
  <si>
    <t>千円/kg</t>
    <rPh sb="0" eb="2">
      <t>センエン</t>
    </rPh>
    <phoneticPr fontId="1"/>
  </si>
  <si>
    <t>建設費</t>
    <rPh sb="0" eb="3">
      <t>ケンセツヒ</t>
    </rPh>
    <phoneticPr fontId="1"/>
  </si>
  <si>
    <t>微細藻類培養施設</t>
    <rPh sb="0" eb="4">
      <t>ビサイソウルイ</t>
    </rPh>
    <rPh sb="4" eb="6">
      <t>バイヨウ</t>
    </rPh>
    <rPh sb="6" eb="8">
      <t>シセツ</t>
    </rPh>
    <phoneticPr fontId="1"/>
  </si>
  <si>
    <t>汚泥可溶化施設</t>
    <rPh sb="0" eb="2">
      <t>オデイ</t>
    </rPh>
    <rPh sb="2" eb="5">
      <t>カヨウカ</t>
    </rPh>
    <rPh sb="5" eb="7">
      <t>シセツ</t>
    </rPh>
    <phoneticPr fontId="1"/>
  </si>
  <si>
    <t>費用関数</t>
    <rPh sb="0" eb="2">
      <t>ヒヨウ</t>
    </rPh>
    <rPh sb="2" eb="4">
      <t>カンスウ</t>
    </rPh>
    <phoneticPr fontId="1"/>
  </si>
  <si>
    <t>百万円</t>
    <rPh sb="0" eb="3">
      <t>ヒャクマンエン</t>
    </rPh>
    <phoneticPr fontId="1"/>
  </si>
  <si>
    <t>備考</t>
    <rPh sb="0" eb="2">
      <t>ビコウ</t>
    </rPh>
    <phoneticPr fontId="1"/>
  </si>
  <si>
    <t>維持管理費</t>
    <rPh sb="0" eb="2">
      <t>イジ</t>
    </rPh>
    <rPh sb="2" eb="5">
      <t>カンリヒ</t>
    </rPh>
    <phoneticPr fontId="1"/>
  </si>
  <si>
    <t>百万円/年</t>
    <rPh sb="0" eb="3">
      <t>ヒャクマンエン</t>
    </rPh>
    <rPh sb="4" eb="5">
      <t>ネン</t>
    </rPh>
    <phoneticPr fontId="1"/>
  </si>
  <si>
    <t>収益</t>
    <rPh sb="0" eb="2">
      <t>シュウエキ</t>
    </rPh>
    <phoneticPr fontId="1"/>
  </si>
  <si>
    <t>施設</t>
    <rPh sb="0" eb="2">
      <t>シセツ</t>
    </rPh>
    <phoneticPr fontId="1"/>
  </si>
  <si>
    <t>有価物売却益</t>
    <rPh sb="0" eb="3">
      <t>ユウカブツ</t>
    </rPh>
    <rPh sb="3" eb="5">
      <t>バイキャク</t>
    </rPh>
    <rPh sb="5" eb="6">
      <t>エキ</t>
    </rPh>
    <phoneticPr fontId="1"/>
  </si>
  <si>
    <t>微細藻類売却</t>
    <rPh sb="0" eb="2">
      <t>ビサイ</t>
    </rPh>
    <rPh sb="2" eb="4">
      <t>ソウルイ</t>
    </rPh>
    <rPh sb="4" eb="6">
      <t>バイキャク</t>
    </rPh>
    <phoneticPr fontId="1"/>
  </si>
  <si>
    <t>メタンガス売却</t>
    <rPh sb="5" eb="7">
      <t>バイキャク</t>
    </rPh>
    <phoneticPr fontId="1"/>
  </si>
  <si>
    <t>ユーティリティ使用量削減効果</t>
    <rPh sb="7" eb="10">
      <t>シヨウリョウ</t>
    </rPh>
    <rPh sb="10" eb="12">
      <t>サクゲン</t>
    </rPh>
    <rPh sb="12" eb="14">
      <t>コウカ</t>
    </rPh>
    <phoneticPr fontId="1"/>
  </si>
  <si>
    <t>汚泥温度上昇による重油使用量削減</t>
    <rPh sb="0" eb="2">
      <t>オデイ</t>
    </rPh>
    <rPh sb="2" eb="4">
      <t>オンド</t>
    </rPh>
    <rPh sb="4" eb="6">
      <t>ジョウショウ</t>
    </rPh>
    <rPh sb="9" eb="11">
      <t>ジュウユ</t>
    </rPh>
    <rPh sb="11" eb="14">
      <t>シヨウリョウ</t>
    </rPh>
    <rPh sb="14" eb="16">
      <t>サクゲン</t>
    </rPh>
    <phoneticPr fontId="1"/>
  </si>
  <si>
    <t>GJ/年</t>
    <rPh sb="3" eb="4">
      <t>ネン</t>
    </rPh>
    <phoneticPr fontId="1"/>
  </si>
  <si>
    <t>微細藻類培養液供給量</t>
    <rPh sb="0" eb="4">
      <t>ビサイソウルイ</t>
    </rPh>
    <rPh sb="4" eb="7">
      <t>バイヨウエキ</t>
    </rPh>
    <rPh sb="7" eb="9">
      <t>キョウキュウ</t>
    </rPh>
    <rPh sb="9" eb="10">
      <t>リョウ</t>
    </rPh>
    <phoneticPr fontId="1"/>
  </si>
  <si>
    <t>mg/L</t>
    <phoneticPr fontId="1"/>
  </si>
  <si>
    <t>%</t>
    <phoneticPr fontId="1"/>
  </si>
  <si>
    <t>kg/d</t>
    <phoneticPr fontId="1"/>
  </si>
  <si>
    <t>簡易算定式</t>
    <rPh sb="0" eb="2">
      <t>カンイ</t>
    </rPh>
    <rPh sb="2" eb="4">
      <t>サンテイ</t>
    </rPh>
    <rPh sb="4" eb="5">
      <t>シキ</t>
    </rPh>
    <phoneticPr fontId="1"/>
  </si>
  <si>
    <t>値</t>
    <rPh sb="0" eb="1">
      <t>アタイ</t>
    </rPh>
    <phoneticPr fontId="1"/>
  </si>
  <si>
    <t>計算式</t>
    <rPh sb="0" eb="2">
      <t>ケイサン</t>
    </rPh>
    <rPh sb="2" eb="3">
      <t>シキ</t>
    </rPh>
    <phoneticPr fontId="1"/>
  </si>
  <si>
    <t>実証研究において7日間培養した場合：平均10%</t>
    <rPh sb="0" eb="2">
      <t>ジッショウ</t>
    </rPh>
    <rPh sb="2" eb="4">
      <t>ケンキュウ</t>
    </rPh>
    <rPh sb="9" eb="10">
      <t>ニチ</t>
    </rPh>
    <rPh sb="10" eb="11">
      <t>カン</t>
    </rPh>
    <rPh sb="11" eb="13">
      <t>バイヨウ</t>
    </rPh>
    <rPh sb="15" eb="17">
      <t>バアイ</t>
    </rPh>
    <rPh sb="18" eb="20">
      <t>ヘイキン</t>
    </rPh>
    <phoneticPr fontId="1"/>
  </si>
  <si>
    <t>実証研究において7日間培養した場合：平均100%</t>
    <rPh sb="0" eb="2">
      <t>ジッショウ</t>
    </rPh>
    <rPh sb="2" eb="4">
      <t>ケンキュウ</t>
    </rPh>
    <rPh sb="9" eb="10">
      <t>ニチ</t>
    </rPh>
    <rPh sb="10" eb="11">
      <t>カン</t>
    </rPh>
    <rPh sb="11" eb="13">
      <t>バイヨウ</t>
    </rPh>
    <rPh sb="15" eb="17">
      <t>バアイ</t>
    </rPh>
    <rPh sb="18" eb="20">
      <t>ヘイキン</t>
    </rPh>
    <phoneticPr fontId="1"/>
  </si>
  <si>
    <r>
      <t>y=127・x</t>
    </r>
    <r>
      <rPr>
        <vertAlign val="superscript"/>
        <sz val="10"/>
        <color theme="1"/>
        <rFont val="ＭＳ Ｐゴシック"/>
        <family val="3"/>
        <charset val="128"/>
      </rPr>
      <t>0.397</t>
    </r>
    <phoneticPr fontId="1"/>
  </si>
  <si>
    <r>
      <t>y=1.49・x</t>
    </r>
    <r>
      <rPr>
        <vertAlign val="superscript"/>
        <sz val="10"/>
        <color theme="1"/>
        <rFont val="ＭＳ Ｐゴシック"/>
        <family val="3"/>
        <charset val="128"/>
      </rPr>
      <t>0.557</t>
    </r>
    <phoneticPr fontId="1"/>
  </si>
  <si>
    <t>y=0.00294・x＋179</t>
    <phoneticPr fontId="1"/>
  </si>
  <si>
    <r>
      <t>y=0.0897・x</t>
    </r>
    <r>
      <rPr>
        <vertAlign val="superscript"/>
        <sz val="10"/>
        <color theme="1"/>
        <rFont val="ＭＳ Ｐゴシック"/>
        <family val="3"/>
        <charset val="128"/>
      </rPr>
      <t>0.846</t>
    </r>
    <phoneticPr fontId="1"/>
  </si>
  <si>
    <r>
      <t>y=0.0233・x</t>
    </r>
    <r>
      <rPr>
        <vertAlign val="superscript"/>
        <sz val="10"/>
        <color theme="1"/>
        <rFont val="ＭＳ Ｐゴシック"/>
        <family val="3"/>
        <charset val="128"/>
      </rPr>
      <t>0.632</t>
    </r>
    <phoneticPr fontId="1"/>
  </si>
  <si>
    <t>y=0.000134・x＋11.7</t>
    <phoneticPr fontId="1"/>
  </si>
  <si>
    <t>y=(0.00151・x－0.0606)・z</t>
    <phoneticPr fontId="1"/>
  </si>
  <si>
    <t>x</t>
    <phoneticPr fontId="1"/>
  </si>
  <si>
    <t>z</t>
    <phoneticPr fontId="1"/>
  </si>
  <si>
    <t>y=0.00111・x</t>
    <phoneticPr fontId="1"/>
  </si>
  <si>
    <t>y=0.0000539・x</t>
    <phoneticPr fontId="1"/>
  </si>
  <si>
    <t>y=7.66・x</t>
    <phoneticPr fontId="1"/>
  </si>
  <si>
    <t>y=0.0568・x</t>
    <phoneticPr fontId="1"/>
  </si>
  <si>
    <t>y=0.0232・x</t>
    <phoneticPr fontId="1"/>
  </si>
  <si>
    <t>y=0.475・x</t>
    <phoneticPr fontId="1"/>
  </si>
  <si>
    <t>y=0.0052・x</t>
    <phoneticPr fontId="1"/>
  </si>
  <si>
    <t>y=0.0026・x</t>
    <phoneticPr fontId="1"/>
  </si>
  <si>
    <t>記号</t>
    <rPh sb="0" eb="2">
      <t>キゴウ</t>
    </rPh>
    <phoneticPr fontId="1"/>
  </si>
  <si>
    <t>Q</t>
    <phoneticPr fontId="1"/>
  </si>
  <si>
    <r>
      <t>Cr</t>
    </r>
    <r>
      <rPr>
        <vertAlign val="subscript"/>
        <sz val="10"/>
        <color theme="1"/>
        <rFont val="ＭＳ Ｐゴシック"/>
        <family val="3"/>
        <charset val="128"/>
      </rPr>
      <t>N</t>
    </r>
    <phoneticPr fontId="1"/>
  </si>
  <si>
    <r>
      <t>Cr</t>
    </r>
    <r>
      <rPr>
        <vertAlign val="subscript"/>
        <sz val="10"/>
        <color theme="1"/>
        <rFont val="ＭＳ Ｐゴシック"/>
        <family val="3"/>
        <charset val="128"/>
      </rPr>
      <t>P</t>
    </r>
    <phoneticPr fontId="1"/>
  </si>
  <si>
    <t>（１）経費回収年</t>
    <rPh sb="3" eb="5">
      <t>ケイヒ</t>
    </rPh>
    <rPh sb="5" eb="7">
      <t>カイシュウ</t>
    </rPh>
    <rPh sb="7" eb="8">
      <t>ネン</t>
    </rPh>
    <phoneticPr fontId="1"/>
  </si>
  <si>
    <t>　１）建設費</t>
    <rPh sb="3" eb="6">
      <t>ケンセツヒ</t>
    </rPh>
    <phoneticPr fontId="1"/>
  </si>
  <si>
    <t>　２）維持管理費</t>
    <rPh sb="3" eb="5">
      <t>イジ</t>
    </rPh>
    <rPh sb="5" eb="8">
      <t>カンリヒ</t>
    </rPh>
    <phoneticPr fontId="1"/>
  </si>
  <si>
    <t>　３）収益</t>
    <rPh sb="3" eb="5">
      <t>シュウエキ</t>
    </rPh>
    <phoneticPr fontId="1"/>
  </si>
  <si>
    <t>　４）経費回収年</t>
    <rPh sb="3" eb="5">
      <t>ケイヒ</t>
    </rPh>
    <rPh sb="5" eb="7">
      <t>カイシュウ</t>
    </rPh>
    <rPh sb="7" eb="8">
      <t>ネン</t>
    </rPh>
    <phoneticPr fontId="1"/>
  </si>
  <si>
    <t>－</t>
    <phoneticPr fontId="1"/>
  </si>
  <si>
    <t>経費回収年</t>
    <rPh sb="0" eb="2">
      <t>ケイヒ</t>
    </rPh>
    <rPh sb="2" eb="4">
      <t>カイシュウ</t>
    </rPh>
    <rPh sb="4" eb="5">
      <t>ネン</t>
    </rPh>
    <phoneticPr fontId="1"/>
  </si>
  <si>
    <t>年</t>
    <rPh sb="0" eb="1">
      <t>ネン</t>
    </rPh>
    <phoneticPr fontId="1"/>
  </si>
  <si>
    <t>（２）エネルギー</t>
    <phoneticPr fontId="1"/>
  </si>
  <si>
    <t>（３）温室効果ガス</t>
    <rPh sb="3" eb="5">
      <t>オンシツ</t>
    </rPh>
    <rPh sb="5" eb="7">
      <t>コウカ</t>
    </rPh>
    <phoneticPr fontId="1"/>
  </si>
  <si>
    <t>（４）窒素・りん削減</t>
    <rPh sb="3" eb="5">
      <t>チッソ</t>
    </rPh>
    <rPh sb="8" eb="10">
      <t>サクゲン</t>
    </rPh>
    <phoneticPr fontId="1"/>
  </si>
  <si>
    <t>A1</t>
    <phoneticPr fontId="1"/>
  </si>
  <si>
    <t>A2</t>
    <phoneticPr fontId="1"/>
  </si>
  <si>
    <t>A3</t>
    <phoneticPr fontId="1"/>
  </si>
  <si>
    <t>B1</t>
    <phoneticPr fontId="1"/>
  </si>
  <si>
    <t>B2</t>
    <phoneticPr fontId="1"/>
  </si>
  <si>
    <t>B3</t>
    <phoneticPr fontId="1"/>
  </si>
  <si>
    <t>C1</t>
    <phoneticPr fontId="1"/>
  </si>
  <si>
    <t>C2</t>
    <phoneticPr fontId="1"/>
  </si>
  <si>
    <t>C3</t>
    <phoneticPr fontId="1"/>
  </si>
  <si>
    <t>A=A1+A2+A3</t>
    <phoneticPr fontId="1"/>
  </si>
  <si>
    <t>B=B1+B2+B3</t>
    <phoneticPr fontId="1"/>
  </si>
  <si>
    <t>C=C1+C2+C3</t>
    <phoneticPr fontId="1"/>
  </si>
  <si>
    <t>E1</t>
    <phoneticPr fontId="1"/>
  </si>
  <si>
    <t>E2</t>
    <phoneticPr fontId="1"/>
  </si>
  <si>
    <t>E3</t>
    <phoneticPr fontId="1"/>
  </si>
  <si>
    <t>F1</t>
    <phoneticPr fontId="1"/>
  </si>
  <si>
    <t>F2</t>
    <phoneticPr fontId="1"/>
  </si>
  <si>
    <t>F3</t>
    <phoneticPr fontId="1"/>
  </si>
  <si>
    <r>
      <t>L</t>
    </r>
    <r>
      <rPr>
        <vertAlign val="subscript"/>
        <sz val="10"/>
        <color theme="1"/>
        <rFont val="ＭＳ Ｐゴシック"/>
        <family val="3"/>
        <charset val="128"/>
      </rPr>
      <t>N</t>
    </r>
    <phoneticPr fontId="1"/>
  </si>
  <si>
    <r>
      <t>L</t>
    </r>
    <r>
      <rPr>
        <vertAlign val="subscript"/>
        <sz val="10"/>
        <color theme="1"/>
        <rFont val="ＭＳ Ｐゴシック"/>
        <family val="3"/>
        <charset val="128"/>
      </rPr>
      <t>P</t>
    </r>
    <phoneticPr fontId="1"/>
  </si>
  <si>
    <t>エネルギー使用量</t>
    <rPh sb="5" eb="8">
      <t>シヨウリョウ</t>
    </rPh>
    <phoneticPr fontId="1"/>
  </si>
  <si>
    <t>エネルギー創出量</t>
    <rPh sb="5" eb="7">
      <t>ソウシュツ</t>
    </rPh>
    <rPh sb="7" eb="8">
      <t>リョウ</t>
    </rPh>
    <phoneticPr fontId="1"/>
  </si>
  <si>
    <t>エネルギー使用量削減効果</t>
    <rPh sb="5" eb="8">
      <t>シヨウリョウ</t>
    </rPh>
    <rPh sb="8" eb="10">
      <t>サクゲン</t>
    </rPh>
    <rPh sb="10" eb="12">
      <t>コウカ</t>
    </rPh>
    <phoneticPr fontId="1"/>
  </si>
  <si>
    <t>温室効果ガス排出量</t>
    <rPh sb="6" eb="8">
      <t>ハイシュツ</t>
    </rPh>
    <rPh sb="8" eb="9">
      <t>リョウ</t>
    </rPh>
    <phoneticPr fontId="1"/>
  </si>
  <si>
    <t>温室効果ガス削減量</t>
    <rPh sb="6" eb="8">
      <t>サクゲン</t>
    </rPh>
    <rPh sb="8" eb="9">
      <t>リョウ</t>
    </rPh>
    <phoneticPr fontId="1"/>
  </si>
  <si>
    <t>温室効果ガス有効利用量</t>
    <rPh sb="6" eb="8">
      <t>ユウコウ</t>
    </rPh>
    <rPh sb="8" eb="10">
      <t>リヨウ</t>
    </rPh>
    <rPh sb="10" eb="11">
      <t>リョウ</t>
    </rPh>
    <phoneticPr fontId="1"/>
  </si>
  <si>
    <t>D=A÷(C-B)</t>
    <phoneticPr fontId="1"/>
  </si>
  <si>
    <r>
      <t>CO</t>
    </r>
    <r>
      <rPr>
        <vertAlign val="subscript"/>
        <sz val="10"/>
        <color theme="1"/>
        <rFont val="ＭＳ Ｐゴシック"/>
        <family val="3"/>
        <charset val="128"/>
      </rPr>
      <t>2</t>
    </r>
    <r>
      <rPr>
        <sz val="10"/>
        <color theme="1"/>
        <rFont val="ＭＳ Ｐゴシック"/>
        <family val="3"/>
        <charset val="128"/>
      </rPr>
      <t>分離回収施設</t>
    </r>
    <rPh sb="3" eb="7">
      <t>ブンリカイシュウ</t>
    </rPh>
    <rPh sb="7" eb="9">
      <t>シセツ</t>
    </rPh>
    <phoneticPr fontId="1"/>
  </si>
  <si>
    <r>
      <t>藻体によるNH</t>
    </r>
    <r>
      <rPr>
        <vertAlign val="subscript"/>
        <sz val="10"/>
        <color theme="1"/>
        <rFont val="ＭＳ Ｐゴシック"/>
        <family val="3"/>
        <charset val="128"/>
      </rPr>
      <t>4</t>
    </r>
    <r>
      <rPr>
        <sz val="10"/>
        <color theme="1"/>
        <rFont val="ＭＳ Ｐゴシック"/>
        <family val="3"/>
        <charset val="128"/>
      </rPr>
      <t>-N除去率</t>
    </r>
    <rPh sb="0" eb="1">
      <t>モ</t>
    </rPh>
    <rPh sb="1" eb="2">
      <t>カラダ</t>
    </rPh>
    <rPh sb="10" eb="12">
      <t>ジョキョ</t>
    </rPh>
    <rPh sb="12" eb="13">
      <t>リツ</t>
    </rPh>
    <phoneticPr fontId="1"/>
  </si>
  <si>
    <r>
      <t>藻体によるPO</t>
    </r>
    <r>
      <rPr>
        <vertAlign val="subscript"/>
        <sz val="10"/>
        <color theme="1"/>
        <rFont val="ＭＳ Ｐゴシック"/>
        <family val="3"/>
        <charset val="128"/>
      </rPr>
      <t>4</t>
    </r>
    <r>
      <rPr>
        <sz val="10"/>
        <color theme="1"/>
        <rFont val="ＭＳ Ｐゴシック"/>
        <family val="3"/>
        <charset val="128"/>
      </rPr>
      <t>-P除去率</t>
    </r>
    <rPh sb="0" eb="1">
      <t>モ</t>
    </rPh>
    <rPh sb="1" eb="2">
      <t>カラダ</t>
    </rPh>
    <rPh sb="10" eb="12">
      <t>ジョキョ</t>
    </rPh>
    <rPh sb="12" eb="13">
      <t>リツ</t>
    </rPh>
    <phoneticPr fontId="1"/>
  </si>
  <si>
    <t>：数値入力セル</t>
    <rPh sb="1" eb="3">
      <t>スウチ</t>
    </rPh>
    <rPh sb="3" eb="5">
      <t>ニュウリョク</t>
    </rPh>
    <phoneticPr fontId="1"/>
  </si>
  <si>
    <t>：計算セル</t>
    <rPh sb="1" eb="3">
      <t>ケイサン</t>
    </rPh>
    <phoneticPr fontId="1"/>
  </si>
  <si>
    <r>
      <t>Cin</t>
    </r>
    <r>
      <rPr>
        <vertAlign val="subscript"/>
        <sz val="10"/>
        <color theme="1"/>
        <rFont val="ＭＳ Ｐゴシック"/>
        <family val="3"/>
        <charset val="128"/>
      </rPr>
      <t>N</t>
    </r>
    <phoneticPr fontId="1"/>
  </si>
  <si>
    <r>
      <t>Cin</t>
    </r>
    <r>
      <rPr>
        <vertAlign val="subscript"/>
        <sz val="10"/>
        <color theme="1"/>
        <rFont val="ＭＳ Ｐゴシック"/>
        <family val="3"/>
        <charset val="128"/>
      </rPr>
      <t>P</t>
    </r>
    <phoneticPr fontId="1"/>
  </si>
  <si>
    <t>F4=F1-F2-F3</t>
    <phoneticPr fontId="1"/>
  </si>
  <si>
    <t>温室効果ガス排出量（トータル）</t>
    <rPh sb="6" eb="8">
      <t>ハイシュツ</t>
    </rPh>
    <rPh sb="8" eb="9">
      <t>リョウ</t>
    </rPh>
    <phoneticPr fontId="1"/>
  </si>
  <si>
    <t>エネルギー使用量（トータル）</t>
    <rPh sb="5" eb="8">
      <t>シヨウリョウ</t>
    </rPh>
    <phoneticPr fontId="1"/>
  </si>
  <si>
    <t>E4=E1-E2-E3</t>
    <phoneticPr fontId="1"/>
  </si>
  <si>
    <r>
      <t>y=Q×Cin</t>
    </r>
    <r>
      <rPr>
        <vertAlign val="subscript"/>
        <sz val="10"/>
        <color theme="1"/>
        <rFont val="ＭＳ Ｐゴシック"/>
        <family val="3"/>
        <charset val="128"/>
      </rPr>
      <t>N</t>
    </r>
    <r>
      <rPr>
        <sz val="10"/>
        <color theme="1"/>
        <rFont val="ＭＳ Ｐゴシック"/>
        <family val="3"/>
        <charset val="128"/>
      </rPr>
      <t>×Cr</t>
    </r>
    <r>
      <rPr>
        <vertAlign val="subscript"/>
        <sz val="10"/>
        <color theme="1"/>
        <rFont val="ＭＳ Ｐゴシック"/>
        <family val="3"/>
        <charset val="128"/>
      </rPr>
      <t>N</t>
    </r>
    <r>
      <rPr>
        <sz val="10"/>
        <color theme="1"/>
        <rFont val="ＭＳ Ｐゴシック"/>
        <family val="3"/>
        <charset val="128"/>
      </rPr>
      <t>÷10</t>
    </r>
    <r>
      <rPr>
        <vertAlign val="superscript"/>
        <sz val="10"/>
        <color theme="1"/>
        <rFont val="ＭＳ Ｐゴシック"/>
        <family val="3"/>
        <charset val="128"/>
      </rPr>
      <t>3</t>
    </r>
    <phoneticPr fontId="1"/>
  </si>
  <si>
    <r>
      <t>y=Q×Cin</t>
    </r>
    <r>
      <rPr>
        <vertAlign val="subscript"/>
        <sz val="10"/>
        <color theme="1"/>
        <rFont val="ＭＳ Ｐゴシック"/>
        <family val="3"/>
        <charset val="128"/>
      </rPr>
      <t>P</t>
    </r>
    <r>
      <rPr>
        <sz val="10"/>
        <color theme="1"/>
        <rFont val="ＭＳ Ｐゴシック"/>
        <family val="3"/>
        <charset val="128"/>
      </rPr>
      <t>×Cr</t>
    </r>
    <r>
      <rPr>
        <vertAlign val="subscript"/>
        <sz val="10"/>
        <color theme="1"/>
        <rFont val="ＭＳ Ｐゴシック"/>
        <family val="3"/>
        <charset val="128"/>
      </rPr>
      <t>P</t>
    </r>
    <r>
      <rPr>
        <sz val="10"/>
        <color theme="1"/>
        <rFont val="ＭＳ Ｐゴシック"/>
        <family val="3"/>
        <charset val="128"/>
      </rPr>
      <t>÷10</t>
    </r>
    <r>
      <rPr>
        <vertAlign val="superscript"/>
        <sz val="10"/>
        <color theme="1"/>
        <rFont val="ＭＳ Ｐゴシック"/>
        <family val="3"/>
        <charset val="128"/>
      </rPr>
      <t>3</t>
    </r>
    <phoneticPr fontId="1"/>
  </si>
  <si>
    <r>
      <t>t-CO</t>
    </r>
    <r>
      <rPr>
        <vertAlign val="subscript"/>
        <sz val="10"/>
        <color theme="1"/>
        <rFont val="ＭＳ Ｐゴシック"/>
        <family val="3"/>
        <charset val="128"/>
      </rPr>
      <t>2</t>
    </r>
    <r>
      <rPr>
        <sz val="10"/>
        <color theme="1"/>
        <rFont val="ＭＳ Ｐゴシック"/>
        <family val="3"/>
        <charset val="128"/>
      </rPr>
      <t>/年</t>
    </r>
    <rPh sb="6" eb="7">
      <t>ネン</t>
    </rPh>
    <phoneticPr fontId="1"/>
  </si>
  <si>
    <r>
      <t>NH</t>
    </r>
    <r>
      <rPr>
        <vertAlign val="subscript"/>
        <sz val="10"/>
        <color theme="1"/>
        <rFont val="ＭＳ Ｐゴシック"/>
        <family val="3"/>
        <charset val="128"/>
      </rPr>
      <t>4</t>
    </r>
    <r>
      <rPr>
        <sz val="10"/>
        <color theme="1"/>
        <rFont val="ＭＳ Ｐゴシック"/>
        <family val="3"/>
        <charset val="128"/>
      </rPr>
      <t>-N除去量</t>
    </r>
    <rPh sb="5" eb="7">
      <t>ジョキョ</t>
    </rPh>
    <rPh sb="7" eb="8">
      <t>リョウ</t>
    </rPh>
    <phoneticPr fontId="1"/>
  </si>
  <si>
    <r>
      <t>PO</t>
    </r>
    <r>
      <rPr>
        <vertAlign val="subscript"/>
        <sz val="10"/>
        <color theme="1"/>
        <rFont val="ＭＳ Ｐゴシック"/>
        <family val="3"/>
        <charset val="128"/>
      </rPr>
      <t>4</t>
    </r>
    <r>
      <rPr>
        <sz val="10"/>
        <color theme="1"/>
        <rFont val="ＭＳ Ｐゴシック"/>
        <family val="3"/>
        <charset val="128"/>
      </rPr>
      <t>-P除去量</t>
    </r>
    <rPh sb="5" eb="7">
      <t>ジョキョ</t>
    </rPh>
    <rPh sb="7" eb="8">
      <t>リョウ</t>
    </rPh>
    <phoneticPr fontId="1"/>
  </si>
  <si>
    <r>
      <t>培養液中のNH</t>
    </r>
    <r>
      <rPr>
        <vertAlign val="subscript"/>
        <sz val="10"/>
        <color theme="1"/>
        <rFont val="ＭＳ Ｐゴシック"/>
        <family val="3"/>
        <charset val="128"/>
      </rPr>
      <t>4</t>
    </r>
    <r>
      <rPr>
        <sz val="10"/>
        <color theme="1"/>
        <rFont val="ＭＳ Ｐゴシック"/>
        <family val="3"/>
        <charset val="128"/>
      </rPr>
      <t>-N</t>
    </r>
    <r>
      <rPr>
        <sz val="10"/>
        <color theme="1"/>
        <rFont val="ＭＳ Ｐゴシック"/>
        <family val="3"/>
        <charset val="128"/>
      </rPr>
      <t>濃度</t>
    </r>
    <rPh sb="0" eb="3">
      <t>バイヨウエキ</t>
    </rPh>
    <rPh sb="3" eb="4">
      <t>チュウ</t>
    </rPh>
    <rPh sb="10" eb="12">
      <t>ノウド</t>
    </rPh>
    <phoneticPr fontId="1"/>
  </si>
  <si>
    <r>
      <t>培養液中の</t>
    </r>
    <r>
      <rPr>
        <sz val="10"/>
        <color theme="1"/>
        <rFont val="ＭＳ Ｐゴシック"/>
        <family val="3"/>
        <charset val="128"/>
      </rPr>
      <t>PO</t>
    </r>
    <r>
      <rPr>
        <vertAlign val="subscript"/>
        <sz val="10"/>
        <color theme="1"/>
        <rFont val="ＭＳ Ｐゴシック"/>
        <family val="3"/>
        <charset val="128"/>
      </rPr>
      <t>4</t>
    </r>
    <r>
      <rPr>
        <sz val="10"/>
        <color theme="1"/>
        <rFont val="ＭＳ Ｐゴシック"/>
        <family val="3"/>
        <charset val="128"/>
      </rPr>
      <t>-P濃度</t>
    </r>
    <rPh sb="0" eb="3">
      <t>バイヨウエキ</t>
    </rPh>
    <rPh sb="3" eb="4">
      <t>チュウ</t>
    </rPh>
    <rPh sb="10" eb="12">
      <t>ノウド</t>
    </rPh>
    <phoneticPr fontId="1"/>
  </si>
  <si>
    <t>モデルケースにおけるCO2分離回収量と、これを全量微細藻類培養に使用した場合に必要となる脱水分離液量</t>
    <rPh sb="13" eb="15">
      <t>ブンリ</t>
    </rPh>
    <rPh sb="15" eb="17">
      <t>カイシュウ</t>
    </rPh>
    <rPh sb="17" eb="18">
      <t>リョウ</t>
    </rPh>
    <rPh sb="23" eb="25">
      <t>ゼンリョウ</t>
    </rPh>
    <rPh sb="25" eb="27">
      <t>ビサイ</t>
    </rPh>
    <rPh sb="27" eb="29">
      <t>ソウルイ</t>
    </rPh>
    <rPh sb="29" eb="31">
      <t>バイヨウ</t>
    </rPh>
    <rPh sb="32" eb="34">
      <t>シヨウ</t>
    </rPh>
    <rPh sb="36" eb="38">
      <t>バアイ</t>
    </rPh>
    <rPh sb="39" eb="41">
      <t>ヒツヨウ</t>
    </rPh>
    <rPh sb="44" eb="46">
      <t>ダッスイ</t>
    </rPh>
    <rPh sb="46" eb="48">
      <t>ブンリ</t>
    </rPh>
    <rPh sb="48" eb="49">
      <t>エキ</t>
    </rPh>
    <rPh sb="49" eb="50">
      <t>リョウ</t>
    </rPh>
    <phoneticPr fontId="1"/>
  </si>
  <si>
    <t>（ガイドライン（案）表3-2）</t>
    <rPh sb="8" eb="9">
      <t>アン</t>
    </rPh>
    <rPh sb="10" eb="11">
      <t>ヒョウ</t>
    </rPh>
    <phoneticPr fontId="1"/>
  </si>
  <si>
    <t>下水処理水量</t>
    <rPh sb="0" eb="2">
      <t>ゲスイ</t>
    </rPh>
    <rPh sb="2" eb="4">
      <t>ショリ</t>
    </rPh>
    <rPh sb="4" eb="6">
      <t>スイリョウ</t>
    </rPh>
    <phoneticPr fontId="1"/>
  </si>
  <si>
    <t>CO2量</t>
    <rPh sb="3" eb="4">
      <t>リョウ</t>
    </rPh>
    <phoneticPr fontId="1"/>
  </si>
  <si>
    <t>脱水分離液量</t>
    <rPh sb="0" eb="2">
      <t>ダッスイ</t>
    </rPh>
    <rPh sb="2" eb="4">
      <t>ブンリ</t>
    </rPh>
    <rPh sb="4" eb="5">
      <t>エキ</t>
    </rPh>
    <rPh sb="5" eb="6">
      <t>リョウ</t>
    </rPh>
    <phoneticPr fontId="1"/>
  </si>
  <si>
    <t>発生量</t>
    <rPh sb="0" eb="2">
      <t>ハッセイ</t>
    </rPh>
    <rPh sb="2" eb="3">
      <t>リョウ</t>
    </rPh>
    <phoneticPr fontId="1"/>
  </si>
  <si>
    <t>微細藻類培養量</t>
    <rPh sb="0" eb="2">
      <t>ビサイ</t>
    </rPh>
    <rPh sb="2" eb="4">
      <t>ソウルイ</t>
    </rPh>
    <rPh sb="4" eb="6">
      <t>バイヨウ</t>
    </rPh>
    <rPh sb="6" eb="7">
      <t>リョウ</t>
    </rPh>
    <phoneticPr fontId="1"/>
  </si>
  <si>
    <t>未使用量</t>
    <rPh sb="0" eb="3">
      <t>ミシヨウ</t>
    </rPh>
    <rPh sb="3" eb="4">
      <t>リョウ</t>
    </rPh>
    <phoneticPr fontId="1"/>
  </si>
  <si>
    <t>※CO2量は汚泥可溶化技術を適用して消化ガス発生量を増加させた場合。</t>
    <rPh sb="4" eb="5">
      <t>リョウ</t>
    </rPh>
    <rPh sb="6" eb="8">
      <t>オデイ</t>
    </rPh>
    <rPh sb="8" eb="11">
      <t>カヨウカ</t>
    </rPh>
    <rPh sb="11" eb="13">
      <t>ギジュツ</t>
    </rPh>
    <rPh sb="14" eb="16">
      <t>テキヨウ</t>
    </rPh>
    <rPh sb="18" eb="20">
      <t>ショウカ</t>
    </rPh>
    <rPh sb="22" eb="24">
      <t>ハッセイ</t>
    </rPh>
    <rPh sb="24" eb="25">
      <t>リョウ</t>
    </rPh>
    <rPh sb="26" eb="28">
      <t>ゾウカ</t>
    </rPh>
    <rPh sb="31" eb="33">
      <t>バアイ</t>
    </rPh>
    <phoneticPr fontId="1"/>
  </si>
  <si>
    <t>　微細藻類培養には脱水分離液を3倍希釈して使用する。</t>
    <rPh sb="1" eb="7">
      <t>ビサイソウルイバイヨウ</t>
    </rPh>
    <rPh sb="9" eb="11">
      <t>ダッスイ</t>
    </rPh>
    <rPh sb="11" eb="13">
      <t>ブンリ</t>
    </rPh>
    <rPh sb="13" eb="14">
      <t>エキ</t>
    </rPh>
    <rPh sb="16" eb="17">
      <t>バイ</t>
    </rPh>
    <rPh sb="17" eb="19">
      <t>キシャク</t>
    </rPh>
    <rPh sb="21" eb="23">
      <t>シヨウ</t>
    </rPh>
    <phoneticPr fontId="1"/>
  </si>
  <si>
    <t>＜参考１＞</t>
    <rPh sb="1" eb="3">
      <t>サンコウ</t>
    </rPh>
    <phoneticPr fontId="1"/>
  </si>
  <si>
    <t>（出典：同技術　導入ガイドライン（案）　第３章　導入検討）</t>
    <rPh sb="1" eb="3">
      <t>シュッテン</t>
    </rPh>
    <rPh sb="4" eb="5">
      <t>ドウ</t>
    </rPh>
    <rPh sb="5" eb="7">
      <t>ギジュツ</t>
    </rPh>
    <rPh sb="8" eb="10">
      <t>ドウニュウ</t>
    </rPh>
    <rPh sb="17" eb="18">
      <t>アン</t>
    </rPh>
    <rPh sb="20" eb="21">
      <t>ダイ</t>
    </rPh>
    <rPh sb="22" eb="23">
      <t>ショウ</t>
    </rPh>
    <rPh sb="24" eb="26">
      <t>ドウニュウ</t>
    </rPh>
    <rPh sb="26" eb="28">
      <t>ケントウ</t>
    </rPh>
    <phoneticPr fontId="1"/>
  </si>
  <si>
    <t>＜参考２＞</t>
    <rPh sb="1" eb="3">
      <t>サンコウ</t>
    </rPh>
    <phoneticPr fontId="1"/>
  </si>
  <si>
    <t>＜参考２＞から、Q=(0.00254・x)×3とする。</t>
    <rPh sb="1" eb="3">
      <t>サンコウ</t>
    </rPh>
    <phoneticPr fontId="1"/>
  </si>
  <si>
    <t>（ガイドライン（案）図3-12）</t>
    <rPh sb="8" eb="9">
      <t>アン</t>
    </rPh>
    <rPh sb="10" eb="11">
      <t>ズ</t>
    </rPh>
    <phoneticPr fontId="1"/>
  </si>
  <si>
    <t>微細藻類の市場調査に向けた用途と法規制等との関係</t>
    <rPh sb="0" eb="2">
      <t>ビサイ</t>
    </rPh>
    <rPh sb="2" eb="4">
      <t>ソウルイ</t>
    </rPh>
    <rPh sb="5" eb="9">
      <t>シジョウチョウサ</t>
    </rPh>
    <rPh sb="10" eb="11">
      <t>ム</t>
    </rPh>
    <rPh sb="13" eb="15">
      <t>ヨウト</t>
    </rPh>
    <rPh sb="16" eb="17">
      <t>ホウ</t>
    </rPh>
    <rPh sb="17" eb="19">
      <t>キセイ</t>
    </rPh>
    <rPh sb="19" eb="20">
      <t>トウ</t>
    </rPh>
    <rPh sb="22" eb="24">
      <t>カンケイ</t>
    </rPh>
    <phoneticPr fontId="1"/>
  </si>
  <si>
    <t>＜参考１＞を参考に、利用方法や市場規模、加工コストを調査して想定する。</t>
    <rPh sb="1" eb="3">
      <t>サンコウ</t>
    </rPh>
    <phoneticPr fontId="1"/>
  </si>
  <si>
    <t>脱水分離液中の濃度の3分の1の値を入力する。（デフォルト値は実証研究における値。）</t>
    <rPh sb="0" eb="2">
      <t>ダッスイ</t>
    </rPh>
    <rPh sb="2" eb="4">
      <t>ブンリ</t>
    </rPh>
    <rPh sb="4" eb="5">
      <t>エキ</t>
    </rPh>
    <rPh sb="5" eb="6">
      <t>チュウ</t>
    </rPh>
    <rPh sb="7" eb="9">
      <t>ノウド</t>
    </rPh>
    <rPh sb="11" eb="12">
      <t>ブン</t>
    </rPh>
    <rPh sb="15" eb="16">
      <t>アタイ</t>
    </rPh>
    <rPh sb="17" eb="19">
      <t>ニュウリョク</t>
    </rPh>
    <rPh sb="28" eb="29">
      <t>アタイ</t>
    </rPh>
    <rPh sb="30" eb="32">
      <t>ジッショウ</t>
    </rPh>
    <rPh sb="32" eb="34">
      <t>ケンキュウ</t>
    </rPh>
    <rPh sb="38" eb="39">
      <t>アタイ</t>
    </rPh>
    <phoneticPr fontId="1"/>
  </si>
  <si>
    <r>
      <t>m</t>
    </r>
    <r>
      <rPr>
        <vertAlign val="superscript"/>
        <sz val="10"/>
        <color theme="1"/>
        <rFont val="ＭＳ Ｐゴシック"/>
        <family val="3"/>
        <charset val="128"/>
      </rPr>
      <t>3</t>
    </r>
    <r>
      <rPr>
        <sz val="10"/>
        <color theme="1"/>
        <rFont val="ＭＳ Ｐゴシック"/>
        <family val="3"/>
        <charset val="128"/>
      </rPr>
      <t>/日</t>
    </r>
    <rPh sb="3" eb="4">
      <t>ニチ</t>
    </rPh>
    <phoneticPr fontId="1"/>
  </si>
  <si>
    <r>
      <t>m</t>
    </r>
    <r>
      <rPr>
        <vertAlign val="superscript"/>
        <sz val="10"/>
        <color theme="1"/>
        <rFont val="ＭＳ Ｐゴシック"/>
        <family val="3"/>
        <charset val="128"/>
      </rPr>
      <t>3</t>
    </r>
    <r>
      <rPr>
        <sz val="10"/>
        <color theme="1"/>
        <rFont val="ＭＳ Ｐゴシック"/>
        <family val="3"/>
        <charset val="128"/>
      </rPr>
      <t>/日</t>
    </r>
    <rPh sb="3" eb="4">
      <t>ニチ</t>
    </rPh>
    <phoneticPr fontId="1"/>
  </si>
  <si>
    <r>
      <t>Nm</t>
    </r>
    <r>
      <rPr>
        <vertAlign val="superscript"/>
        <sz val="10"/>
        <color theme="1"/>
        <rFont val="ＭＳ Ｐゴシック"/>
        <family val="3"/>
        <charset val="128"/>
      </rPr>
      <t>3</t>
    </r>
    <r>
      <rPr>
        <sz val="10"/>
        <color theme="1"/>
        <rFont val="ＭＳ Ｐゴシック"/>
        <family val="3"/>
        <charset val="128"/>
      </rPr>
      <t>/日</t>
    </r>
    <rPh sb="4" eb="5">
      <t>ニチ</t>
    </rPh>
    <phoneticPr fontId="1"/>
  </si>
  <si>
    <r>
      <t>バイオガス中のCO</t>
    </r>
    <r>
      <rPr>
        <vertAlign val="subscript"/>
        <sz val="14"/>
        <color theme="1"/>
        <rFont val="ＭＳ Ｐゴシック"/>
        <family val="3"/>
        <charset val="128"/>
      </rPr>
      <t>2</t>
    </r>
    <r>
      <rPr>
        <sz val="14"/>
        <color theme="1"/>
        <rFont val="ＭＳ Ｐゴシック"/>
        <family val="3"/>
        <charset val="128"/>
      </rPr>
      <t>分離・回収と微細藻類培養への利用技術　効果算定ツール</t>
    </r>
    <rPh sb="5" eb="6">
      <t>チュウ</t>
    </rPh>
    <rPh sb="10" eb="12">
      <t>ブンリ</t>
    </rPh>
    <rPh sb="13" eb="15">
      <t>カイシュウ</t>
    </rPh>
    <rPh sb="16" eb="22">
      <t>ビサイソウルイバイヨウ</t>
    </rPh>
    <rPh sb="24" eb="26">
      <t>リヨウ</t>
    </rPh>
    <rPh sb="26" eb="28">
      <t>ギジュツ</t>
    </rPh>
    <rPh sb="29" eb="31">
      <t>コウカ</t>
    </rPh>
    <rPh sb="31" eb="33">
      <t>サンテイ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</si>
</sst>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_ "/>
  </numFmts>
  <fonts count="8" x14ac:knownFonts="1">
    <font>
      <sz val="11"/>
      <color theme="1"/>
      <name val="游ゴシック"/>
      <family val="2"/>
      <charset val="128"/>
      <scheme val="minor"/>
    </font>
    <font>
      <sz val="6"/>
      <name val="游ゴシック"/>
      <family val="2"/>
      <charset val="128"/>
      <scheme val="minor"/>
    </font>
    <font>
      <sz val="10"/>
      <color theme="1"/>
      <name val="ＭＳ Ｐゴシック"/>
      <family val="3"/>
      <charset val="128"/>
    </font>
    <font>
      <vertAlign val="superscript"/>
      <sz val="10"/>
      <color theme="1"/>
      <name val="ＭＳ Ｐゴシック"/>
      <family val="3"/>
      <charset val="128"/>
    </font>
    <font>
      <vertAlign val="subscript"/>
      <sz val="10"/>
      <color theme="1"/>
      <name val="ＭＳ Ｐゴシック"/>
      <family val="3"/>
      <charset val="128"/>
    </font>
    <font>
      <sz val="14"/>
      <color theme="1"/>
      <name val="ＭＳ Ｐゴシック"/>
      <family val="3"/>
      <charset val="128"/>
    </font>
    <font>
      <sz val="12"/>
      <color theme="1"/>
      <name val="ＭＳ Ｐゴシック"/>
      <family val="3"/>
      <charset val="128"/>
    </font>
    <font>
      <vertAlign val="subscript"/>
      <sz val="14"/>
      <color theme="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style="double">
        <color auto="1"/>
      </top>
      <bottom style="thin">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double">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1">
    <xf numFmtId="0" fontId="0" fillId="0" borderId="0">
      <alignment vertical="center"/>
    </xf>
  </cellStyleXfs>
  <cellXfs count="37">
    <xf numFmtId="0" fontId="0" fillId="0" borderId="0" xfId="0">
      <alignment vertical="center"/>
    </xf>
    <xf numFmtId="0" fontId="2" fillId="0" borderId="0" xfId="0" applyFont="1">
      <alignment vertical="center"/>
    </xf>
    <xf numFmtId="0" fontId="2" fillId="2" borderId="0" xfId="0" applyFont="1" applyFill="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176" fontId="2" fillId="2" borderId="1" xfId="0" applyNumberFormat="1" applyFont="1" applyFill="1" applyBorder="1">
      <alignment vertical="center"/>
    </xf>
    <xf numFmtId="176" fontId="2" fillId="2" borderId="3" xfId="0" applyNumberFormat="1" applyFont="1" applyFill="1" applyBorder="1">
      <alignment vertical="center"/>
    </xf>
    <xf numFmtId="0" fontId="2" fillId="3" borderId="0" xfId="0" applyFont="1" applyFill="1">
      <alignment vertical="center"/>
    </xf>
    <xf numFmtId="176" fontId="2" fillId="3" borderId="3" xfId="0" applyNumberFormat="1" applyFont="1" applyFill="1" applyBorder="1">
      <alignment vertical="center"/>
    </xf>
    <xf numFmtId="176" fontId="2" fillId="3" borderId="1" xfId="0" applyNumberFormat="1" applyFont="1" applyFill="1" applyBorder="1">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right"/>
    </xf>
    <xf numFmtId="0" fontId="6" fillId="0" borderId="0" xfId="0" applyFont="1">
      <alignment vertical="center"/>
    </xf>
    <xf numFmtId="0" fontId="5" fillId="0" borderId="0" xfId="0" applyFont="1">
      <alignment vertical="center"/>
    </xf>
    <xf numFmtId="0" fontId="2" fillId="0" borderId="10" xfId="0" applyFont="1" applyBorder="1" applyAlignment="1">
      <alignment horizontal="centerContinuous" vertical="center"/>
    </xf>
    <xf numFmtId="0" fontId="2" fillId="0" borderId="11" xfId="0" applyFont="1" applyBorder="1" applyAlignment="1">
      <alignment horizontal="centerContinuous" vertical="center"/>
    </xf>
    <xf numFmtId="0" fontId="2" fillId="0" borderId="12" xfId="0" applyFont="1" applyBorder="1" applyAlignment="1">
      <alignment horizontal="centerContinuous" vertical="center"/>
    </xf>
    <xf numFmtId="0" fontId="2" fillId="0" borderId="16"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center" vertical="center"/>
    </xf>
    <xf numFmtId="177" fontId="2" fillId="0" borderId="1" xfId="0" applyNumberFormat="1"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10</xdr:row>
      <xdr:rowOff>0</xdr:rowOff>
    </xdr:from>
    <xdr:to>
      <xdr:col>13</xdr:col>
      <xdr:colOff>58056</xdr:colOff>
      <xdr:row>23</xdr:row>
      <xdr:rowOff>232928</xdr:rowOff>
    </xdr:to>
    <xdr:pic>
      <xdr:nvPicPr>
        <xdr:cNvPr id="5" name="図 4"/>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0310813" y="2063750"/>
          <a:ext cx="4725306" cy="282055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tabSelected="1" zoomScale="70" zoomScaleNormal="70" workbookViewId="0">
      <selection activeCell="E1" sqref="E1"/>
    </sheetView>
  </sheetViews>
  <sheetFormatPr defaultColWidth="9" defaultRowHeight="15" customHeight="1" x14ac:dyDescent="0.4"/>
  <cols>
    <col min="1" max="1" width="24" style="1" bestFit="1" customWidth="1"/>
    <col min="2" max="2" width="29.625" style="1" bestFit="1" customWidth="1"/>
    <col min="3" max="3" width="9.375" style="1" bestFit="1" customWidth="1"/>
    <col min="4" max="5" width="21.375" style="1" bestFit="1" customWidth="1"/>
    <col min="6" max="6" width="11.75" style="1" bestFit="1" customWidth="1"/>
    <col min="7" max="7" width="30.875" style="1" customWidth="1"/>
    <col min="8" max="8" width="9" style="1"/>
    <col min="9" max="9" width="11.625" style="1" bestFit="1" customWidth="1"/>
    <col min="10" max="10" width="8.375" style="1" customWidth="1"/>
    <col min="11" max="13" width="13.75" style="1" customWidth="1"/>
    <col min="14" max="16384" width="9" style="1"/>
  </cols>
  <sheetData>
    <row r="1" spans="1:9" s="27" customFormat="1" ht="23.1" customHeight="1" x14ac:dyDescent="0.4">
      <c r="A1" s="27" t="s">
        <v>130</v>
      </c>
    </row>
    <row r="2" spans="1:9" s="26" customFormat="1" ht="15" customHeight="1" x14ac:dyDescent="0.4">
      <c r="A2" s="26" t="s">
        <v>120</v>
      </c>
    </row>
    <row r="4" spans="1:9" ht="15" customHeight="1" x14ac:dyDescent="0.4">
      <c r="A4" s="2"/>
      <c r="B4" s="1" t="s">
        <v>94</v>
      </c>
    </row>
    <row r="5" spans="1:9" ht="15" customHeight="1" x14ac:dyDescent="0.4">
      <c r="A5" s="20"/>
      <c r="B5" s="1" t="s">
        <v>95</v>
      </c>
    </row>
    <row r="7" spans="1:9" s="24" customFormat="1" ht="19.5" customHeight="1" x14ac:dyDescent="0.15">
      <c r="A7" s="23" t="s">
        <v>0</v>
      </c>
      <c r="C7" s="25"/>
    </row>
    <row r="8" spans="1:9" ht="15" customHeight="1" thickBot="1" x14ac:dyDescent="0.45">
      <c r="A8" s="4" t="s">
        <v>49</v>
      </c>
      <c r="B8" s="4" t="s">
        <v>1</v>
      </c>
      <c r="C8" s="4" t="s">
        <v>2</v>
      </c>
      <c r="D8" s="4" t="s">
        <v>3</v>
      </c>
      <c r="E8" s="6" t="s">
        <v>12</v>
      </c>
      <c r="F8" s="7"/>
      <c r="G8" s="8"/>
      <c r="I8" s="36" t="s">
        <v>119</v>
      </c>
    </row>
    <row r="9" spans="1:9" ht="15" customHeight="1" thickTop="1" x14ac:dyDescent="0.4">
      <c r="A9" s="5" t="s">
        <v>39</v>
      </c>
      <c r="B9" s="5" t="s">
        <v>4</v>
      </c>
      <c r="C9" s="5" t="s">
        <v>127</v>
      </c>
      <c r="D9" s="19">
        <v>50000</v>
      </c>
      <c r="E9" s="9"/>
      <c r="F9" s="10"/>
      <c r="G9" s="11"/>
      <c r="I9" s="1" t="s">
        <v>124</v>
      </c>
    </row>
    <row r="10" spans="1:9" ht="15" customHeight="1" x14ac:dyDescent="0.4">
      <c r="A10" s="3" t="s">
        <v>40</v>
      </c>
      <c r="B10" s="3" t="s">
        <v>5</v>
      </c>
      <c r="C10" s="3" t="s">
        <v>6</v>
      </c>
      <c r="D10" s="18">
        <v>30</v>
      </c>
      <c r="E10" s="12" t="s">
        <v>125</v>
      </c>
      <c r="F10" s="13"/>
      <c r="G10" s="14"/>
      <c r="I10" s="1" t="s">
        <v>123</v>
      </c>
    </row>
    <row r="11" spans="1:9" ht="15" customHeight="1" x14ac:dyDescent="0.4">
      <c r="A11" s="3" t="s">
        <v>50</v>
      </c>
      <c r="B11" s="3" t="s">
        <v>23</v>
      </c>
      <c r="C11" s="3" t="s">
        <v>127</v>
      </c>
      <c r="D11" s="22">
        <f>(0.00254*D9)*3</f>
        <v>381.00000000000006</v>
      </c>
      <c r="E11" s="12" t="s">
        <v>122</v>
      </c>
      <c r="F11" s="13"/>
      <c r="G11" s="14"/>
    </row>
    <row r="12" spans="1:9" ht="15" customHeight="1" x14ac:dyDescent="0.4">
      <c r="A12" s="3" t="s">
        <v>96</v>
      </c>
      <c r="B12" s="3" t="s">
        <v>107</v>
      </c>
      <c r="C12" s="3" t="s">
        <v>24</v>
      </c>
      <c r="D12" s="18">
        <v>450</v>
      </c>
      <c r="E12" s="12" t="s">
        <v>126</v>
      </c>
      <c r="F12" s="13"/>
      <c r="G12" s="14"/>
    </row>
    <row r="13" spans="1:9" ht="15" customHeight="1" x14ac:dyDescent="0.4">
      <c r="A13" s="3" t="s">
        <v>97</v>
      </c>
      <c r="B13" s="3" t="s">
        <v>108</v>
      </c>
      <c r="C13" s="3" t="s">
        <v>24</v>
      </c>
      <c r="D13" s="18">
        <v>40</v>
      </c>
      <c r="E13" s="12" t="s">
        <v>126</v>
      </c>
      <c r="F13" s="13"/>
      <c r="G13" s="14"/>
    </row>
    <row r="14" spans="1:9" ht="15" customHeight="1" x14ac:dyDescent="0.4">
      <c r="A14" s="3" t="s">
        <v>51</v>
      </c>
      <c r="B14" s="3" t="s">
        <v>92</v>
      </c>
      <c r="C14" s="3" t="s">
        <v>25</v>
      </c>
      <c r="D14" s="18">
        <v>10</v>
      </c>
      <c r="E14" s="12" t="s">
        <v>30</v>
      </c>
      <c r="F14" s="13"/>
      <c r="G14" s="14"/>
    </row>
    <row r="15" spans="1:9" ht="15" customHeight="1" x14ac:dyDescent="0.4">
      <c r="A15" s="3" t="s">
        <v>52</v>
      </c>
      <c r="B15" s="3" t="s">
        <v>93</v>
      </c>
      <c r="C15" s="3" t="s">
        <v>25</v>
      </c>
      <c r="D15" s="18">
        <v>100</v>
      </c>
      <c r="E15" s="12" t="s">
        <v>31</v>
      </c>
      <c r="F15" s="13"/>
      <c r="G15" s="14"/>
    </row>
    <row r="17" spans="1:14" s="26" customFormat="1" ht="19.5" customHeight="1" x14ac:dyDescent="0.4">
      <c r="A17" s="26" t="s">
        <v>53</v>
      </c>
    </row>
    <row r="18" spans="1:14" s="26" customFormat="1" ht="19.5" customHeight="1" x14ac:dyDescent="0.4">
      <c r="A18" s="26" t="s">
        <v>54</v>
      </c>
    </row>
    <row r="19" spans="1:14" ht="15" customHeight="1" thickBot="1" x14ac:dyDescent="0.45">
      <c r="A19" s="4" t="s">
        <v>1</v>
      </c>
      <c r="B19" s="4" t="s">
        <v>16</v>
      </c>
      <c r="C19" s="4" t="s">
        <v>2</v>
      </c>
      <c r="D19" s="4" t="s">
        <v>10</v>
      </c>
      <c r="E19" s="4" t="s">
        <v>28</v>
      </c>
      <c r="F19" s="4" t="s">
        <v>12</v>
      </c>
    </row>
    <row r="20" spans="1:14" ht="15" customHeight="1" thickTop="1" x14ac:dyDescent="0.4">
      <c r="A20" s="15" t="s">
        <v>7</v>
      </c>
      <c r="B20" s="5" t="s">
        <v>8</v>
      </c>
      <c r="C20" s="5" t="s">
        <v>11</v>
      </c>
      <c r="D20" s="5" t="s">
        <v>32</v>
      </c>
      <c r="E20" s="21">
        <f>127*POWER(D$9,0.397)</f>
        <v>9317.4015519647473</v>
      </c>
      <c r="F20" s="5" t="s">
        <v>64</v>
      </c>
    </row>
    <row r="21" spans="1:14" ht="15" customHeight="1" x14ac:dyDescent="0.4">
      <c r="A21" s="17"/>
      <c r="B21" s="3" t="s">
        <v>91</v>
      </c>
      <c r="C21" s="3" t="s">
        <v>11</v>
      </c>
      <c r="D21" s="3" t="s">
        <v>33</v>
      </c>
      <c r="E21" s="22">
        <f>1.49*POWER(D$9,0.557)</f>
        <v>617.323146081407</v>
      </c>
      <c r="F21" s="3" t="s">
        <v>65</v>
      </c>
    </row>
    <row r="22" spans="1:14" ht="15" customHeight="1" x14ac:dyDescent="0.4">
      <c r="A22" s="16"/>
      <c r="B22" s="3" t="s">
        <v>9</v>
      </c>
      <c r="C22" s="3" t="s">
        <v>11</v>
      </c>
      <c r="D22" s="3" t="s">
        <v>34</v>
      </c>
      <c r="E22" s="22">
        <f>0.00294*D$9+179</f>
        <v>326</v>
      </c>
      <c r="F22" s="3" t="s">
        <v>66</v>
      </c>
    </row>
    <row r="24" spans="1:14" s="26" customFormat="1" ht="19.5" customHeight="1" x14ac:dyDescent="0.4">
      <c r="A24" s="26" t="s">
        <v>55</v>
      </c>
      <c r="I24" s="1"/>
      <c r="J24" s="1"/>
      <c r="K24" s="1"/>
      <c r="L24" s="1"/>
      <c r="M24" s="1"/>
      <c r="N24" s="1"/>
    </row>
    <row r="25" spans="1:14" ht="15" customHeight="1" thickBot="1" x14ac:dyDescent="0.45">
      <c r="A25" s="4" t="s">
        <v>1</v>
      </c>
      <c r="B25" s="4" t="s">
        <v>16</v>
      </c>
      <c r="C25" s="4" t="s">
        <v>2</v>
      </c>
      <c r="D25" s="4" t="s">
        <v>10</v>
      </c>
      <c r="E25" s="4" t="s">
        <v>28</v>
      </c>
      <c r="F25" s="4" t="s">
        <v>12</v>
      </c>
    </row>
    <row r="26" spans="1:14" ht="15" customHeight="1" thickTop="1" x14ac:dyDescent="0.4">
      <c r="A26" s="15" t="s">
        <v>13</v>
      </c>
      <c r="B26" s="5" t="s">
        <v>8</v>
      </c>
      <c r="C26" s="5" t="s">
        <v>14</v>
      </c>
      <c r="D26" s="5" t="s">
        <v>35</v>
      </c>
      <c r="E26" s="21">
        <f>0.0897*POWER(D$9,0.846)</f>
        <v>847.46362560525336</v>
      </c>
      <c r="F26" s="5" t="s">
        <v>67</v>
      </c>
      <c r="I26" s="36" t="s">
        <v>121</v>
      </c>
      <c r="J26" s="35"/>
      <c r="K26" s="35"/>
      <c r="L26" s="35"/>
      <c r="M26" s="35"/>
      <c r="N26" s="35"/>
    </row>
    <row r="27" spans="1:14" ht="15" customHeight="1" x14ac:dyDescent="0.4">
      <c r="A27" s="17"/>
      <c r="B27" s="3" t="s">
        <v>91</v>
      </c>
      <c r="C27" s="3" t="s">
        <v>14</v>
      </c>
      <c r="D27" s="3" t="s">
        <v>36</v>
      </c>
      <c r="E27" s="22">
        <f>0.0233*POWER(D$9,0.632)</f>
        <v>21.732263581366791</v>
      </c>
      <c r="F27" s="3" t="s">
        <v>68</v>
      </c>
      <c r="I27" s="1" t="s">
        <v>109</v>
      </c>
    </row>
    <row r="28" spans="1:14" ht="15" customHeight="1" x14ac:dyDescent="0.4">
      <c r="A28" s="16"/>
      <c r="B28" s="3" t="s">
        <v>9</v>
      </c>
      <c r="C28" s="3" t="s">
        <v>14</v>
      </c>
      <c r="D28" s="3" t="s">
        <v>37</v>
      </c>
      <c r="E28" s="22">
        <f>0.000134*D$9+11.7</f>
        <v>18.399999999999999</v>
      </c>
      <c r="F28" s="3" t="s">
        <v>69</v>
      </c>
      <c r="I28" s="1" t="s">
        <v>110</v>
      </c>
    </row>
    <row r="29" spans="1:14" ht="15" customHeight="1" x14ac:dyDescent="0.4">
      <c r="I29" s="31" t="s">
        <v>111</v>
      </c>
      <c r="J29" s="31" t="s">
        <v>112</v>
      </c>
      <c r="K29" s="28" t="s">
        <v>113</v>
      </c>
      <c r="L29" s="29"/>
      <c r="M29" s="30"/>
    </row>
    <row r="30" spans="1:14" s="26" customFormat="1" ht="19.5" customHeight="1" x14ac:dyDescent="0.4">
      <c r="A30" s="26" t="s">
        <v>56</v>
      </c>
      <c r="I30" s="32"/>
      <c r="J30" s="32"/>
      <c r="K30" s="33" t="s">
        <v>114</v>
      </c>
      <c r="L30" s="33" t="s">
        <v>115</v>
      </c>
      <c r="M30" s="33" t="s">
        <v>116</v>
      </c>
      <c r="N30" s="1"/>
    </row>
    <row r="31" spans="1:14" ht="15" customHeight="1" thickBot="1" x14ac:dyDescent="0.45">
      <c r="A31" s="4" t="s">
        <v>1</v>
      </c>
      <c r="B31" s="4"/>
      <c r="C31" s="4" t="s">
        <v>2</v>
      </c>
      <c r="D31" s="4" t="s">
        <v>10</v>
      </c>
      <c r="E31" s="4" t="s">
        <v>28</v>
      </c>
      <c r="F31" s="4" t="s">
        <v>12</v>
      </c>
      <c r="I31" s="33" t="s">
        <v>128</v>
      </c>
      <c r="J31" s="33" t="s">
        <v>129</v>
      </c>
      <c r="K31" s="33" t="s">
        <v>128</v>
      </c>
      <c r="L31" s="33" t="s">
        <v>128</v>
      </c>
      <c r="M31" s="33" t="s">
        <v>128</v>
      </c>
    </row>
    <row r="32" spans="1:14" ht="15" customHeight="1" thickTop="1" x14ac:dyDescent="0.4">
      <c r="A32" s="15" t="s">
        <v>17</v>
      </c>
      <c r="B32" s="5" t="s">
        <v>18</v>
      </c>
      <c r="C32" s="5" t="s">
        <v>14</v>
      </c>
      <c r="D32" s="5" t="s">
        <v>38</v>
      </c>
      <c r="E32" s="21">
        <f>(0.00151*D$9-0.0606)*D$10</f>
        <v>2263.1820000000002</v>
      </c>
      <c r="F32" s="5" t="s">
        <v>70</v>
      </c>
      <c r="I32" s="34">
        <v>10000</v>
      </c>
      <c r="J32" s="34">
        <v>249</v>
      </c>
      <c r="K32" s="34">
        <v>50</v>
      </c>
      <c r="L32" s="34">
        <v>26</v>
      </c>
      <c r="M32" s="34">
        <v>24</v>
      </c>
    </row>
    <row r="33" spans="1:14" ht="15" customHeight="1" x14ac:dyDescent="0.4">
      <c r="A33" s="16"/>
      <c r="B33" s="3" t="s">
        <v>19</v>
      </c>
      <c r="C33" s="3" t="s">
        <v>14</v>
      </c>
      <c r="D33" s="3" t="s">
        <v>41</v>
      </c>
      <c r="E33" s="22">
        <f>0.00111*D$9</f>
        <v>55.500000000000007</v>
      </c>
      <c r="F33" s="3" t="s">
        <v>71</v>
      </c>
      <c r="I33" s="34">
        <v>30000</v>
      </c>
      <c r="J33" s="34">
        <v>746</v>
      </c>
      <c r="K33" s="34">
        <v>150</v>
      </c>
      <c r="L33" s="34">
        <v>76</v>
      </c>
      <c r="M33" s="34">
        <v>74</v>
      </c>
    </row>
    <row r="34" spans="1:14" ht="15" customHeight="1" x14ac:dyDescent="0.4">
      <c r="A34" s="3" t="s">
        <v>20</v>
      </c>
      <c r="B34" s="3" t="s">
        <v>21</v>
      </c>
      <c r="C34" s="3" t="s">
        <v>14</v>
      </c>
      <c r="D34" s="3" t="s">
        <v>42</v>
      </c>
      <c r="E34" s="22">
        <f>0.0000539*D$9</f>
        <v>2.6950000000000003</v>
      </c>
      <c r="F34" s="3" t="s">
        <v>72</v>
      </c>
      <c r="I34" s="34">
        <v>50000</v>
      </c>
      <c r="J34" s="34">
        <v>1243</v>
      </c>
      <c r="K34" s="34">
        <v>250</v>
      </c>
      <c r="L34" s="34">
        <v>127</v>
      </c>
      <c r="M34" s="34">
        <v>123</v>
      </c>
    </row>
    <row r="35" spans="1:14" ht="15" customHeight="1" x14ac:dyDescent="0.4">
      <c r="I35" s="34">
        <v>100000</v>
      </c>
      <c r="J35" s="34">
        <v>2486</v>
      </c>
      <c r="K35" s="34">
        <v>500</v>
      </c>
      <c r="L35" s="34">
        <v>254</v>
      </c>
      <c r="M35" s="34">
        <v>246</v>
      </c>
    </row>
    <row r="36" spans="1:14" s="26" customFormat="1" ht="19.5" customHeight="1" x14ac:dyDescent="0.4">
      <c r="A36" s="26" t="s">
        <v>57</v>
      </c>
      <c r="I36" s="1" t="s">
        <v>117</v>
      </c>
      <c r="J36" s="1"/>
      <c r="K36" s="1"/>
      <c r="L36" s="1"/>
      <c r="M36" s="1"/>
      <c r="N36" s="1"/>
    </row>
    <row r="37" spans="1:14" ht="15" customHeight="1" thickBot="1" x14ac:dyDescent="0.45">
      <c r="A37" s="6" t="s">
        <v>1</v>
      </c>
      <c r="B37" s="8"/>
      <c r="C37" s="4" t="s">
        <v>2</v>
      </c>
      <c r="D37" s="4" t="s">
        <v>10</v>
      </c>
      <c r="E37" s="4" t="s">
        <v>28</v>
      </c>
      <c r="F37" s="4" t="s">
        <v>12</v>
      </c>
      <c r="I37" s="1" t="s">
        <v>118</v>
      </c>
    </row>
    <row r="38" spans="1:14" ht="15" customHeight="1" thickTop="1" x14ac:dyDescent="0.4">
      <c r="A38" s="9" t="s">
        <v>7</v>
      </c>
      <c r="B38" s="11"/>
      <c r="C38" s="5" t="s">
        <v>11</v>
      </c>
      <c r="D38" s="5" t="s">
        <v>58</v>
      </c>
      <c r="E38" s="21">
        <f>E20+E21+E22</f>
        <v>10260.724698046155</v>
      </c>
      <c r="F38" s="5" t="s">
        <v>73</v>
      </c>
    </row>
    <row r="39" spans="1:14" ht="15" customHeight="1" x14ac:dyDescent="0.4">
      <c r="A39" s="12" t="s">
        <v>13</v>
      </c>
      <c r="B39" s="14"/>
      <c r="C39" s="3" t="s">
        <v>14</v>
      </c>
      <c r="D39" s="3" t="s">
        <v>58</v>
      </c>
      <c r="E39" s="22">
        <f>E26+E27+E28</f>
        <v>887.59588918662007</v>
      </c>
      <c r="F39" s="3" t="s">
        <v>74</v>
      </c>
    </row>
    <row r="40" spans="1:14" ht="15" customHeight="1" x14ac:dyDescent="0.4">
      <c r="A40" s="12" t="s">
        <v>15</v>
      </c>
      <c r="B40" s="14"/>
      <c r="C40" s="3" t="s">
        <v>14</v>
      </c>
      <c r="D40" s="3" t="s">
        <v>58</v>
      </c>
      <c r="E40" s="22">
        <f>E32+E33+E34</f>
        <v>2321.3770000000004</v>
      </c>
      <c r="F40" s="3" t="s">
        <v>75</v>
      </c>
    </row>
    <row r="41" spans="1:14" ht="15" customHeight="1" x14ac:dyDescent="0.4">
      <c r="A41" s="12" t="s">
        <v>59</v>
      </c>
      <c r="B41" s="14"/>
      <c r="C41" s="3" t="s">
        <v>60</v>
      </c>
      <c r="D41" s="3" t="s">
        <v>58</v>
      </c>
      <c r="E41" s="22">
        <f>E38/(E40-E39)</f>
        <v>7.1564094551540522</v>
      </c>
      <c r="F41" s="3" t="s">
        <v>90</v>
      </c>
    </row>
    <row r="43" spans="1:14" s="27" customFormat="1" ht="19.5" customHeight="1" x14ac:dyDescent="0.4">
      <c r="A43" s="27" t="s">
        <v>61</v>
      </c>
      <c r="I43" s="1"/>
      <c r="J43" s="1"/>
      <c r="K43" s="1"/>
      <c r="L43" s="1"/>
      <c r="M43" s="1"/>
      <c r="N43" s="1"/>
    </row>
    <row r="44" spans="1:14" ht="15" customHeight="1" thickBot="1" x14ac:dyDescent="0.45">
      <c r="A44" s="6" t="s">
        <v>1</v>
      </c>
      <c r="B44" s="8"/>
      <c r="C44" s="4" t="s">
        <v>2</v>
      </c>
      <c r="D44" s="4" t="s">
        <v>27</v>
      </c>
      <c r="E44" s="4" t="s">
        <v>28</v>
      </c>
      <c r="F44" s="4" t="s">
        <v>12</v>
      </c>
    </row>
    <row r="45" spans="1:14" ht="15" customHeight="1" thickTop="1" x14ac:dyDescent="0.4">
      <c r="A45" s="9" t="s">
        <v>84</v>
      </c>
      <c r="B45" s="11"/>
      <c r="C45" s="5" t="s">
        <v>22</v>
      </c>
      <c r="D45" s="5" t="s">
        <v>43</v>
      </c>
      <c r="E45" s="21">
        <f>7.66*D$9</f>
        <v>383000</v>
      </c>
      <c r="F45" s="5" t="s">
        <v>76</v>
      </c>
    </row>
    <row r="46" spans="1:14" ht="15" customHeight="1" x14ac:dyDescent="0.4">
      <c r="A46" s="12" t="s">
        <v>85</v>
      </c>
      <c r="B46" s="14"/>
      <c r="C46" s="3" t="s">
        <v>22</v>
      </c>
      <c r="D46" s="3" t="s">
        <v>44</v>
      </c>
      <c r="E46" s="22">
        <f>0.0568*D$9</f>
        <v>2840</v>
      </c>
      <c r="F46" s="3" t="s">
        <v>77</v>
      </c>
    </row>
    <row r="47" spans="1:14" ht="15" customHeight="1" x14ac:dyDescent="0.4">
      <c r="A47" s="12" t="s">
        <v>86</v>
      </c>
      <c r="B47" s="14"/>
      <c r="C47" s="3" t="s">
        <v>22</v>
      </c>
      <c r="D47" s="3" t="s">
        <v>45</v>
      </c>
      <c r="E47" s="22">
        <f>0.0232*D$9</f>
        <v>1160</v>
      </c>
      <c r="F47" s="3" t="s">
        <v>78</v>
      </c>
    </row>
    <row r="48" spans="1:14" ht="15" customHeight="1" x14ac:dyDescent="0.4">
      <c r="A48" s="12" t="s">
        <v>100</v>
      </c>
      <c r="B48" s="14"/>
      <c r="C48" s="3" t="s">
        <v>22</v>
      </c>
      <c r="D48" s="3" t="s">
        <v>58</v>
      </c>
      <c r="E48" s="22">
        <f>E45-E46-E47</f>
        <v>379000</v>
      </c>
      <c r="F48" s="3" t="s">
        <v>101</v>
      </c>
    </row>
    <row r="50" spans="1:14" s="27" customFormat="1" ht="19.5" customHeight="1" x14ac:dyDescent="0.4">
      <c r="A50" s="27" t="s">
        <v>62</v>
      </c>
      <c r="I50" s="1"/>
      <c r="J50" s="1"/>
      <c r="K50" s="1"/>
      <c r="L50" s="1"/>
      <c r="M50" s="1"/>
      <c r="N50" s="1"/>
    </row>
    <row r="51" spans="1:14" ht="15" customHeight="1" thickBot="1" x14ac:dyDescent="0.45">
      <c r="A51" s="6" t="s">
        <v>1</v>
      </c>
      <c r="B51" s="8"/>
      <c r="C51" s="4" t="s">
        <v>2</v>
      </c>
      <c r="D51" s="4" t="s">
        <v>27</v>
      </c>
      <c r="E51" s="4" t="s">
        <v>28</v>
      </c>
      <c r="F51" s="4" t="s">
        <v>12</v>
      </c>
    </row>
    <row r="52" spans="1:14" ht="15" customHeight="1" thickTop="1" x14ac:dyDescent="0.4">
      <c r="A52" s="9" t="s">
        <v>87</v>
      </c>
      <c r="B52" s="11"/>
      <c r="C52" s="5" t="s">
        <v>104</v>
      </c>
      <c r="D52" s="5" t="s">
        <v>46</v>
      </c>
      <c r="E52" s="21">
        <f>0.475*D$9</f>
        <v>23750</v>
      </c>
      <c r="F52" s="5" t="s">
        <v>79</v>
      </c>
    </row>
    <row r="53" spans="1:14" ht="15" customHeight="1" x14ac:dyDescent="0.4">
      <c r="A53" s="12" t="s">
        <v>88</v>
      </c>
      <c r="B53" s="14"/>
      <c r="C53" s="3" t="s">
        <v>104</v>
      </c>
      <c r="D53" s="3" t="s">
        <v>47</v>
      </c>
      <c r="E53" s="22">
        <f>0.0052*D$9</f>
        <v>260</v>
      </c>
      <c r="F53" s="3" t="s">
        <v>80</v>
      </c>
    </row>
    <row r="54" spans="1:14" ht="15" customHeight="1" x14ac:dyDescent="0.4">
      <c r="A54" s="12" t="s">
        <v>89</v>
      </c>
      <c r="B54" s="14"/>
      <c r="C54" s="3" t="s">
        <v>104</v>
      </c>
      <c r="D54" s="3" t="s">
        <v>48</v>
      </c>
      <c r="E54" s="22">
        <f>0.0026*D$9</f>
        <v>130</v>
      </c>
      <c r="F54" s="3" t="s">
        <v>81</v>
      </c>
    </row>
    <row r="55" spans="1:14" ht="15" customHeight="1" x14ac:dyDescent="0.4">
      <c r="A55" s="12" t="s">
        <v>99</v>
      </c>
      <c r="B55" s="14"/>
      <c r="C55" s="3" t="s">
        <v>104</v>
      </c>
      <c r="D55" s="3" t="s">
        <v>58</v>
      </c>
      <c r="E55" s="22">
        <f>E52-E53-E54</f>
        <v>23360</v>
      </c>
      <c r="F55" s="3" t="s">
        <v>98</v>
      </c>
    </row>
    <row r="57" spans="1:14" s="27" customFormat="1" ht="19.5" customHeight="1" x14ac:dyDescent="0.4">
      <c r="A57" s="27" t="s">
        <v>63</v>
      </c>
      <c r="I57" s="1"/>
      <c r="J57" s="1"/>
      <c r="K57" s="1"/>
      <c r="L57" s="1"/>
      <c r="M57" s="1"/>
      <c r="N57" s="1"/>
    </row>
    <row r="58" spans="1:14" ht="15" customHeight="1" thickBot="1" x14ac:dyDescent="0.45">
      <c r="A58" s="6" t="s">
        <v>1</v>
      </c>
      <c r="B58" s="8"/>
      <c r="C58" s="4" t="s">
        <v>2</v>
      </c>
      <c r="D58" s="4" t="s">
        <v>29</v>
      </c>
      <c r="E58" s="4" t="s">
        <v>28</v>
      </c>
      <c r="F58" s="4" t="s">
        <v>12</v>
      </c>
    </row>
    <row r="59" spans="1:14" ht="15" customHeight="1" thickTop="1" x14ac:dyDescent="0.4">
      <c r="A59" s="9" t="s">
        <v>105</v>
      </c>
      <c r="B59" s="11"/>
      <c r="C59" s="5" t="s">
        <v>26</v>
      </c>
      <c r="D59" s="5" t="s">
        <v>102</v>
      </c>
      <c r="E59" s="21">
        <f>D$11*D$12*D$14/1000</f>
        <v>1714.5000000000002</v>
      </c>
      <c r="F59" s="5" t="s">
        <v>82</v>
      </c>
    </row>
    <row r="60" spans="1:14" ht="15" customHeight="1" x14ac:dyDescent="0.4">
      <c r="A60" s="12" t="s">
        <v>106</v>
      </c>
      <c r="B60" s="14"/>
      <c r="C60" s="3" t="s">
        <v>26</v>
      </c>
      <c r="D60" s="3" t="s">
        <v>103</v>
      </c>
      <c r="E60" s="22">
        <f>D$11*D$13*D$15/1000</f>
        <v>1524.0000000000002</v>
      </c>
      <c r="F60" s="3" t="s">
        <v>83</v>
      </c>
    </row>
  </sheetData>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TISS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kiuchi tomoaki(木内 智明 ＴＩＳＳ ○社Ｓジ□環Ｐ技○環Ｐ２)</dc:creator>
  <cp:lastModifiedBy>kiuchi tomoaki(木内 智明 ＴＩＳＳ ○社Ｓジ□環Ｐ技○環Ｐ２)</cp:lastModifiedBy>
  <dcterms:created xsi:type="dcterms:W3CDTF">2020-08-31T07:59:31Z</dcterms:created>
  <dcterms:modified xsi:type="dcterms:W3CDTF">2020-09-03T09:39:20Z</dcterms:modified>
</cp:coreProperties>
</file>