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/>
  </bookViews>
  <sheets>
    <sheet name="試算シート" sheetId="3" r:id="rId1"/>
  </sheets>
  <definedNames>
    <definedName name="_xlnm.Print_Area" localSheetId="0">試算シート!$A$1:$M$34</definedName>
  </definedNames>
  <calcPr calcId="145621"/>
</workbook>
</file>

<file path=xl/calcChain.xml><?xml version="1.0" encoding="utf-8"?>
<calcChain xmlns="http://schemas.openxmlformats.org/spreadsheetml/2006/main">
  <c r="D4" i="3" l="1"/>
  <c r="H24" i="3" l="1"/>
  <c r="H26" i="3" l="1"/>
  <c r="H25" i="3"/>
  <c r="H18" i="3"/>
  <c r="H13" i="3"/>
  <c r="H15" i="3"/>
  <c r="H16" i="3" s="1"/>
  <c r="H10" i="3"/>
  <c r="H11" i="3" s="1"/>
  <c r="H27" i="3" l="1"/>
  <c r="F32" i="3" s="1"/>
  <c r="H20" i="3"/>
  <c r="F31" i="3" s="1"/>
  <c r="F33" i="3" l="1"/>
</calcChain>
</file>

<file path=xl/sharedStrings.xml><?xml version="1.0" encoding="utf-8"?>
<sst xmlns="http://schemas.openxmlformats.org/spreadsheetml/2006/main" count="91" uniqueCount="58">
  <si>
    <t>従来技術</t>
    <rPh sb="0" eb="2">
      <t>ジュウライ</t>
    </rPh>
    <rPh sb="2" eb="4">
      <t>ギジュツ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</si>
  <si>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</si>
  <si>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</si>
  <si>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</si>
  <si>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</si>
  <si>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</si>
  <si>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</si>
  <si>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</si>
  <si>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</si>
  <si>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</si>
  <si>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</si>
  <si>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</si>
  <si>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</si>
  <si>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</si>
  <si>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</si>
  <si>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備考</t>
    <rPh sb="0" eb="2">
      <t>ビコウ</t>
    </rPh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</si>
  <si>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</si>
  <si>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利子率(％)</t>
    <rPh sb="0" eb="2">
      <t>リシ</t>
    </rPh>
    <rPh sb="2" eb="3">
      <t>リツ</t>
    </rPh>
    <phoneticPr fontId="1"/>
  </si>
  <si>
    <t>OD法</t>
    <rPh sb="2" eb="3">
      <t>ホウ</t>
    </rPh>
    <phoneticPr fontId="1"/>
  </si>
  <si>
    <t>多段式接触酸化法</t>
    <rPh sb="0" eb="2">
      <t>タダン</t>
    </rPh>
    <rPh sb="2" eb="3">
      <t>シキ</t>
    </rPh>
    <rPh sb="3" eb="5">
      <t>セッショク</t>
    </rPh>
    <rPh sb="5" eb="7">
      <t>サンカ</t>
    </rPh>
    <rPh sb="7" eb="8">
      <t>ホウ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</si>
  <si>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=1415.4Q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0.7271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</si>
  <si>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=5416.4Q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0.5284</t>
    </r>
    <phoneticPr fontId="1"/>
  </si>
  <si>
    <r>
      <t>Y=建設費×i(1-i)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5">
      <t>ケンセツヒ</t>
    </rPh>
    <phoneticPr fontId="1"/>
  </si>
  <si>
    <t>※土木50年、機電10～15年であるが、一律15年で計算できるよう推定式を調整している。</t>
    <rPh sb="1" eb="3">
      <t>ドボク</t>
    </rPh>
    <rPh sb="5" eb="6">
      <t>ネン</t>
    </rPh>
    <rPh sb="7" eb="9">
      <t>キデン</t>
    </rPh>
    <rPh sb="14" eb="15">
      <t>ネン</t>
    </rPh>
    <rPh sb="20" eb="22">
      <t>イチリツ</t>
    </rPh>
    <rPh sb="24" eb="25">
      <t>ネン</t>
    </rPh>
    <rPh sb="26" eb="28">
      <t>ケイサン</t>
    </rPh>
    <rPh sb="33" eb="35">
      <t>スイテイ</t>
    </rPh>
    <rPh sb="35" eb="36">
      <t>シキ</t>
    </rPh>
    <rPh sb="37" eb="39">
      <t>チョウセイ</t>
    </rPh>
    <phoneticPr fontId="1"/>
  </si>
  <si>
    <t>対象年数(年)</t>
    <rPh sb="0" eb="2">
      <t>タイショウ</t>
    </rPh>
    <rPh sb="2" eb="4">
      <t>ネンスウ</t>
    </rPh>
    <rPh sb="5" eb="6">
      <t>ドシ</t>
    </rPh>
    <phoneticPr fontId="1"/>
  </si>
  <si>
    <t>建設費（機電＋土木改造）</t>
    <rPh sb="0" eb="2">
      <t>ケンセツ</t>
    </rPh>
    <rPh sb="4" eb="6">
      <t>キデン</t>
    </rPh>
    <rPh sb="7" eb="9">
      <t>ドボク</t>
    </rPh>
    <rPh sb="9" eb="11">
      <t>カイゾウ</t>
    </rPh>
    <phoneticPr fontId="1"/>
  </si>
  <si>
    <t>建設費（機電）</t>
    <rPh sb="0" eb="2">
      <t>ケンセツ</t>
    </rPh>
    <rPh sb="4" eb="6">
      <t>キデン</t>
    </rPh>
    <phoneticPr fontId="1"/>
  </si>
  <si>
    <t>維持管理費
(電力、薬品費、補修費、人件費)</t>
    <rPh sb="0" eb="2">
      <t>イジ</t>
    </rPh>
    <rPh sb="2" eb="5">
      <t>カンリヒ</t>
    </rPh>
    <rPh sb="7" eb="9">
      <t>デンリョク</t>
    </rPh>
    <rPh sb="10" eb="12">
      <t>ヤクヒン</t>
    </rPh>
    <rPh sb="12" eb="13">
      <t>ヒ</t>
    </rPh>
    <rPh sb="14" eb="17">
      <t>ホシュウヒ</t>
    </rPh>
    <rPh sb="18" eb="21">
      <t>ジンケンヒ</t>
    </rPh>
    <phoneticPr fontId="1"/>
  </si>
  <si>
    <r>
      <t>Y=25.873Q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0.779</t>
    </r>
    <phoneticPr fontId="1"/>
  </si>
  <si>
    <r>
      <t>Y=19.595Q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0.7284</t>
    </r>
    <phoneticPr fontId="1"/>
  </si>
  <si>
    <t>水処理施設(増加コスト)</t>
    <rPh sb="0" eb="1">
      <t>ミズ</t>
    </rPh>
    <rPh sb="1" eb="3">
      <t>ショリ</t>
    </rPh>
    <rPh sb="3" eb="5">
      <t>シセツ</t>
    </rPh>
    <rPh sb="6" eb="8">
      <t>ゾウカ</t>
    </rPh>
    <phoneticPr fontId="1"/>
  </si>
  <si>
    <r>
      <t>①、Q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2"/>
        <charset val="128"/>
        <scheme val="minor"/>
      </rPr>
      <t>：設備規模</t>
    </r>
    <r>
      <rPr>
        <sz val="11"/>
        <color theme="1"/>
        <rFont val="游ゴシック"/>
        <family val="3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>日</t>
    </r>
    <r>
      <rPr>
        <sz val="11"/>
        <color theme="1"/>
        <rFont val="游ゴシック"/>
        <family val="3"/>
        <charset val="128"/>
        <scheme val="minor"/>
      </rPr>
      <t>)</t>
    </r>
    <rPh sb="5" eb="7">
      <t>セツビ</t>
    </rPh>
    <rPh sb="7" eb="9">
      <t>キボ</t>
    </rPh>
    <rPh sb="13" eb="14">
      <t>ニチ</t>
    </rPh>
    <phoneticPr fontId="1"/>
  </si>
  <si>
    <t>②、i：利子率、n：耐用年数</t>
    <phoneticPr fontId="1"/>
  </si>
  <si>
    <t>③</t>
    <phoneticPr fontId="1"/>
  </si>
  <si>
    <r>
      <t>④、Q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2"/>
        <charset val="128"/>
        <scheme val="minor"/>
      </rPr>
      <t>：設備規模</t>
    </r>
    <r>
      <rPr>
        <sz val="11"/>
        <color theme="1"/>
        <rFont val="游ゴシック"/>
        <family val="3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>日</t>
    </r>
    <r>
      <rPr>
        <sz val="11"/>
        <color theme="1"/>
        <rFont val="游ゴシック"/>
        <family val="3"/>
        <charset val="128"/>
        <scheme val="minor"/>
      </rPr>
      <t>)</t>
    </r>
    <rPh sb="5" eb="7">
      <t>セツビ</t>
    </rPh>
    <rPh sb="7" eb="9">
      <t>キボ</t>
    </rPh>
    <rPh sb="13" eb="14">
      <t>ニチ</t>
    </rPh>
    <phoneticPr fontId="1"/>
  </si>
  <si>
    <t>⑤、i：利子率、n：耐用年数</t>
    <phoneticPr fontId="1"/>
  </si>
  <si>
    <t>⑥</t>
    <phoneticPr fontId="1"/>
  </si>
  <si>
    <t>百万円/年</t>
    <rPh sb="0" eb="3">
      <t>ヒャクマンエン</t>
    </rPh>
    <rPh sb="4" eb="5">
      <t>ネン</t>
    </rPh>
    <phoneticPr fontId="1"/>
  </si>
  <si>
    <t>汚泥処理施設(削減コスト)</t>
    <rPh sb="0" eb="2">
      <t>オデイ</t>
    </rPh>
    <rPh sb="2" eb="4">
      <t>ショリ</t>
    </rPh>
    <rPh sb="4" eb="6">
      <t>シセツ</t>
    </rPh>
    <rPh sb="7" eb="9">
      <t>サクゲン</t>
    </rPh>
    <phoneticPr fontId="1"/>
  </si>
  <si>
    <t>建設費（機）</t>
    <rPh sb="0" eb="2">
      <t>ケンセツ</t>
    </rPh>
    <rPh sb="4" eb="5">
      <t>キ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</si>
  <si>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=1468.6Q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0.2334</t>
    </r>
    <phoneticPr fontId="1"/>
  </si>
  <si>
    <t>維持管理費
(電力、薬品費、補修費、人権費)</t>
    <rPh sb="0" eb="2">
      <t>イジ</t>
    </rPh>
    <rPh sb="2" eb="4">
      <t>カンリ</t>
    </rPh>
    <rPh sb="7" eb="9">
      <t>デンリョク</t>
    </rPh>
    <rPh sb="10" eb="12">
      <t>ヤクヒン</t>
    </rPh>
    <rPh sb="12" eb="13">
      <t>ヒ</t>
    </rPh>
    <rPh sb="14" eb="16">
      <t>ホシュウ</t>
    </rPh>
    <rPh sb="16" eb="17">
      <t>ヒ</t>
    </rPh>
    <rPh sb="18" eb="20">
      <t>ジンケン</t>
    </rPh>
    <rPh sb="20" eb="21">
      <t>ヒ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</si>
  <si>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=873.33Q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vertAlign val="superscript"/>
        <sz val="11"/>
        <color theme="1"/>
        <rFont val="游ゴシック"/>
        <family val="3"/>
        <charset val="128"/>
        <scheme val="minor"/>
      </rPr>
      <t>0.3575</t>
    </r>
    <phoneticPr fontId="1"/>
  </si>
  <si>
    <t>維持管理費
(汚泥処分費)</t>
    <rPh sb="0" eb="2">
      <t>イジ</t>
    </rPh>
    <rPh sb="2" eb="4">
      <t>カンリ</t>
    </rPh>
    <rPh sb="7" eb="9">
      <t>オデイ</t>
    </rPh>
    <rPh sb="9" eb="11">
      <t>ショブン</t>
    </rPh>
    <rPh sb="11" eb="12">
      <t>ヒ</t>
    </rPh>
    <phoneticPr fontId="1"/>
  </si>
  <si>
    <r>
      <t>汚泥処分単価(千円/m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オデイ</t>
    </rPh>
    <rPh sb="2" eb="4">
      <t>ショブン</t>
    </rPh>
    <rPh sb="4" eb="6">
      <t>タンカ</t>
    </rPh>
    <rPh sb="7" eb="9">
      <t>センエン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</si>
  <si>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=0.139Q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3"/>
        <charset val="128"/>
        <scheme val="minor"/>
      </rPr>
      <t>×汚泥処分単価</t>
    </r>
    <phoneticPr fontId="1"/>
  </si>
  <si>
    <r>
      <t>⑧、Q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2"/>
        <charset val="128"/>
        <scheme val="minor"/>
      </rPr>
      <t>：設備規模</t>
    </r>
    <r>
      <rPr>
        <sz val="11"/>
        <color theme="1"/>
        <rFont val="游ゴシック"/>
        <family val="3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>日</t>
    </r>
    <r>
      <rPr>
        <sz val="11"/>
        <color theme="1"/>
        <rFont val="游ゴシック"/>
        <family val="3"/>
        <charset val="128"/>
        <scheme val="minor"/>
      </rPr>
      <t>)</t>
    </r>
    <rPh sb="5" eb="7">
      <t>セツビ</t>
    </rPh>
    <rPh sb="7" eb="9">
      <t>キボ</t>
    </rPh>
    <rPh sb="13" eb="14">
      <t>ニチ</t>
    </rPh>
    <phoneticPr fontId="1"/>
  </si>
  <si>
    <r>
      <t>➈、Q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2"/>
        <charset val="128"/>
        <scheme val="minor"/>
      </rPr>
      <t>：設備規模</t>
    </r>
    <r>
      <rPr>
        <sz val="11"/>
        <color theme="1"/>
        <rFont val="游ゴシック"/>
        <family val="3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>日</t>
    </r>
    <r>
      <rPr>
        <sz val="11"/>
        <color theme="1"/>
        <rFont val="游ゴシック"/>
        <family val="3"/>
        <charset val="128"/>
        <scheme val="minor"/>
      </rPr>
      <t>)</t>
    </r>
    <rPh sb="5" eb="7">
      <t>セツビ</t>
    </rPh>
    <rPh sb="7" eb="9">
      <t>キボ</t>
    </rPh>
    <rPh sb="13" eb="14">
      <t>ニチ</t>
    </rPh>
    <phoneticPr fontId="1"/>
  </si>
  <si>
    <t>➆＝（②－⑤）＋（③－⑥）</t>
    <phoneticPr fontId="1"/>
  </si>
  <si>
    <r>
      <t>➉、Q</t>
    </r>
    <r>
      <rPr>
        <vertAlign val="subscript"/>
        <sz val="11"/>
        <color theme="1"/>
        <rFont val="游ゴシック"/>
        <family val="3"/>
        <charset val="128"/>
        <scheme val="minor"/>
      </rPr>
      <t>R</t>
    </r>
    <r>
      <rPr>
        <sz val="11"/>
        <color theme="1"/>
        <rFont val="游ゴシック"/>
        <family val="2"/>
        <charset val="128"/>
        <scheme val="minor"/>
      </rPr>
      <t>：設備規模</t>
    </r>
    <r>
      <rPr>
        <sz val="11"/>
        <color theme="1"/>
        <rFont val="游ゴシック"/>
        <family val="3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</t>
    </r>
    <r>
      <rPr>
        <sz val="11"/>
        <color theme="1"/>
        <rFont val="游ゴシック"/>
        <family val="2"/>
        <charset val="128"/>
        <scheme val="minor"/>
      </rPr>
      <t>日</t>
    </r>
    <r>
      <rPr>
        <sz val="11"/>
        <color theme="1"/>
        <rFont val="游ゴシック"/>
        <family val="3"/>
        <charset val="128"/>
        <scheme val="minor"/>
      </rPr>
      <t>)</t>
    </r>
    <rPh sb="5" eb="7">
      <t>セツビ</t>
    </rPh>
    <rPh sb="7" eb="9">
      <t>キボ</t>
    </rPh>
    <rPh sb="13" eb="14">
      <t>ニチ</t>
    </rPh>
    <phoneticPr fontId="1"/>
  </si>
  <si>
    <t>⑪＝⑧＋➈＋➉</t>
    <phoneticPr fontId="1"/>
  </si>
  <si>
    <t>総費用(年価換算値)削減効果</t>
    <rPh sb="0" eb="3">
      <t>ソウヒヨウ</t>
    </rPh>
    <rPh sb="4" eb="5">
      <t>ネン</t>
    </rPh>
    <rPh sb="5" eb="6">
      <t>アタイ</t>
    </rPh>
    <rPh sb="6" eb="8">
      <t>カンサン</t>
    </rPh>
    <rPh sb="8" eb="9">
      <t>アタイ</t>
    </rPh>
    <rPh sb="10" eb="12">
      <t>サクゲン</t>
    </rPh>
    <rPh sb="12" eb="14">
      <t>コウカ</t>
    </rPh>
    <phoneticPr fontId="1"/>
  </si>
  <si>
    <t>➆</t>
    <phoneticPr fontId="1"/>
  </si>
  <si>
    <t>⑪</t>
    <phoneticPr fontId="1"/>
  </si>
  <si>
    <t>⑫＝⑪－➆</t>
    <phoneticPr fontId="1"/>
  </si>
  <si>
    <r>
      <t>1系列あたり設備規模</t>
    </r>
    <r>
      <rPr>
        <sz val="11"/>
        <color theme="1"/>
        <rFont val="游ゴシック"/>
        <family val="2"/>
        <charset val="128"/>
        <scheme val="minor"/>
      </rPr>
      <t>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1" eb="3">
      <t>ケイレツ</t>
    </rPh>
    <rPh sb="6" eb="8">
      <t>セツビ</t>
    </rPh>
    <rPh sb="8" eb="10">
      <t>キボ</t>
    </rPh>
    <phoneticPr fontId="1"/>
  </si>
  <si>
    <t>系列数(系列)</t>
    <rPh sb="0" eb="2">
      <t>ケイレツ</t>
    </rPh>
    <rPh sb="2" eb="3">
      <t>カズ</t>
    </rPh>
    <rPh sb="4" eb="6">
      <t>ケイレツ</t>
    </rPh>
    <phoneticPr fontId="1"/>
  </si>
  <si>
    <r>
      <t>改築設備規模(m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カイチク</t>
    </rPh>
    <rPh sb="2" eb="4">
      <t>セツビ</t>
    </rPh>
    <rPh sb="4" eb="6">
      <t>キボ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</si>
</sst>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0_ "/>
    <numFmt numFmtId="178" formatCode="0.0%"/>
    <numFmt numFmtId="179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9" fontId="0" fillId="0" borderId="5" xfId="0" applyNumberFormat="1" applyFill="1" applyBorder="1" applyAlignment="1">
      <alignment horizontal="center" vertical="center"/>
    </xf>
    <xf numFmtId="179" fontId="0" fillId="0" borderId="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32822" y="120463"/>
          <a:ext cx="3076015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tabSelected="1" view="pageBreakPreview" zoomScale="85" zoomScaleNormal="85" zoomScaleSheetLayoutView="85" workbookViewId="0">
      <selection activeCell="F6" sqref="F6"/>
    </sheetView>
  </sheetViews>
  <sheetFormatPr defaultRowHeight="18.75" x14ac:dyDescent="0.4"/>
  <cols>
    <col min="1" max="1" width="1.625" style="2" customWidth="1"/>
    <col min="2" max="2" width="11" style="2" customWidth="1"/>
    <col min="3" max="3" width="19.25" style="2" bestFit="1" customWidth="1"/>
    <col min="4" max="4" width="38.375" style="2" customWidth="1"/>
    <col min="5" max="5" width="12.375" style="2" customWidth="1"/>
    <col min="6" max="6" width="27.625" style="2" customWidth="1"/>
    <col min="7" max="7" width="24.625" style="12" customWidth="1"/>
    <col min="8" max="8" width="22.5" style="2" bestFit="1" customWidth="1"/>
    <col min="9" max="9" width="37.75" style="2" bestFit="1" customWidth="1"/>
    <col min="10" max="10" width="3.625" style="2" customWidth="1"/>
    <col min="11" max="11" width="13" style="15" bestFit="1" customWidth="1"/>
    <col min="12" max="12" width="12.25" style="15" bestFit="1" customWidth="1"/>
    <col min="13" max="14" width="1.625" style="15" customWidth="1"/>
    <col min="15" max="15" width="1.625" style="2" customWidth="1"/>
    <col min="16" max="17" width="19.25" style="2" hidden="1" customWidth="1"/>
    <col min="18" max="18" width="8.625" style="2" hidden="1" customWidth="1"/>
    <col min="19" max="19" width="21.375" style="2" hidden="1" customWidth="1"/>
    <col min="20" max="20" width="11.625" style="2" hidden="1" customWidth="1"/>
    <col min="21" max="16384" width="9" style="2"/>
  </cols>
  <sheetData>
    <row r="1" spans="2:18" s="12" customFormat="1" ht="33" x14ac:dyDescent="0.4">
      <c r="B1" s="9" t="s">
        <v>16</v>
      </c>
      <c r="D1" s="19"/>
      <c r="K1" s="15"/>
      <c r="L1" s="15"/>
      <c r="M1" s="15"/>
      <c r="N1" s="15"/>
    </row>
    <row r="2" spans="2:18" s="12" customFormat="1" ht="20.25" x14ac:dyDescent="0.4">
      <c r="B2" s="56" t="s">
        <v>55</v>
      </c>
      <c r="C2" s="42"/>
      <c r="D2" s="25"/>
      <c r="F2" s="15"/>
      <c r="G2" s="15"/>
    </row>
    <row r="3" spans="2:18" s="35" customFormat="1" x14ac:dyDescent="0.4">
      <c r="B3" s="42" t="s">
        <v>56</v>
      </c>
      <c r="C3" s="42"/>
      <c r="D3" s="25"/>
    </row>
    <row r="4" spans="2:18" s="35" customFormat="1" ht="20.25" x14ac:dyDescent="0.4">
      <c r="B4" s="42" t="s">
        <v>57</v>
      </c>
      <c r="C4" s="42"/>
      <c r="D4" s="25">
        <f>D2*D3</f>
        <v>0</v>
      </c>
    </row>
    <row r="5" spans="2:18" s="12" customFormat="1" ht="20.25" x14ac:dyDescent="0.4">
      <c r="B5" s="42" t="s">
        <v>44</v>
      </c>
      <c r="C5" s="42"/>
      <c r="D5" s="25"/>
      <c r="F5" s="15"/>
      <c r="G5" s="15"/>
    </row>
    <row r="6" spans="2:18" s="12" customFormat="1" x14ac:dyDescent="0.4">
      <c r="B6" s="43"/>
      <c r="C6" s="43"/>
      <c r="F6" s="15"/>
      <c r="G6" s="15"/>
    </row>
    <row r="7" spans="2:18" s="12" customFormat="1" x14ac:dyDescent="0.4">
      <c r="F7" s="1"/>
    </row>
    <row r="8" spans="2:18" ht="33" x14ac:dyDescent="0.4">
      <c r="B8" s="31" t="s">
        <v>30</v>
      </c>
      <c r="C8" s="24"/>
      <c r="D8" s="24"/>
      <c r="E8" s="24"/>
      <c r="F8" s="24"/>
      <c r="G8" s="24"/>
      <c r="H8" s="24"/>
      <c r="I8" s="24"/>
      <c r="O8" s="20"/>
      <c r="P8" s="16"/>
      <c r="Q8" s="16"/>
      <c r="R8" s="16"/>
    </row>
    <row r="9" spans="2:18" x14ac:dyDescent="0.4">
      <c r="B9" s="3" t="s">
        <v>5</v>
      </c>
      <c r="C9" s="3" t="s">
        <v>7</v>
      </c>
      <c r="D9" s="3" t="s">
        <v>6</v>
      </c>
      <c r="E9" s="3" t="s">
        <v>10</v>
      </c>
      <c r="F9" s="57" t="s">
        <v>13</v>
      </c>
      <c r="G9" s="58"/>
      <c r="H9" s="3" t="s">
        <v>3</v>
      </c>
      <c r="I9" s="3" t="s">
        <v>4</v>
      </c>
      <c r="O9" s="16"/>
      <c r="P9" s="16"/>
      <c r="Q9" s="16"/>
      <c r="R9" s="16"/>
    </row>
    <row r="10" spans="2:18" ht="39" customHeight="1" x14ac:dyDescent="0.4">
      <c r="B10" s="44" t="s">
        <v>2</v>
      </c>
      <c r="C10" s="65" t="s">
        <v>19</v>
      </c>
      <c r="D10" s="7" t="s">
        <v>25</v>
      </c>
      <c r="E10" s="3" t="s">
        <v>11</v>
      </c>
      <c r="F10" s="59" t="s">
        <v>20</v>
      </c>
      <c r="G10" s="60"/>
      <c r="H10" s="32">
        <f>(1415.4*D4^0.7271)/1000</f>
        <v>0</v>
      </c>
      <c r="I10" s="8" t="s">
        <v>31</v>
      </c>
      <c r="O10" s="23"/>
      <c r="P10" s="23"/>
      <c r="Q10" s="16"/>
      <c r="R10" s="16"/>
    </row>
    <row r="11" spans="2:18" s="15" customFormat="1" ht="19.5" customHeight="1" x14ac:dyDescent="0.4">
      <c r="B11" s="45"/>
      <c r="C11" s="65"/>
      <c r="D11" s="44" t="s">
        <v>1</v>
      </c>
      <c r="E11" s="54" t="s">
        <v>12</v>
      </c>
      <c r="F11" s="67" t="s">
        <v>22</v>
      </c>
      <c r="G11" s="68"/>
      <c r="H11" s="80">
        <f>H10*L11/100*(1+L11/100)^L12/((1+L11/100)^L12-1)</f>
        <v>0</v>
      </c>
      <c r="I11" s="52" t="s">
        <v>32</v>
      </c>
      <c r="K11" s="26" t="s">
        <v>17</v>
      </c>
      <c r="L11" s="25">
        <v>2.2999999999999998</v>
      </c>
      <c r="O11" s="23"/>
      <c r="P11" s="23"/>
      <c r="Q11" s="21"/>
      <c r="R11" s="16"/>
    </row>
    <row r="12" spans="2:18" ht="19.5" customHeight="1" x14ac:dyDescent="0.4">
      <c r="B12" s="45"/>
      <c r="C12" s="65"/>
      <c r="D12" s="66"/>
      <c r="E12" s="55"/>
      <c r="F12" s="69"/>
      <c r="G12" s="70"/>
      <c r="H12" s="81"/>
      <c r="I12" s="53"/>
      <c r="K12" s="14" t="s">
        <v>24</v>
      </c>
      <c r="L12" s="37">
        <v>15</v>
      </c>
      <c r="O12" s="71"/>
      <c r="P12" s="71"/>
      <c r="Q12" s="22"/>
      <c r="R12" s="16"/>
    </row>
    <row r="13" spans="2:18" s="15" customFormat="1" ht="19.5" customHeight="1" x14ac:dyDescent="0.4">
      <c r="B13" s="45"/>
      <c r="C13" s="65"/>
      <c r="D13" s="52" t="s">
        <v>27</v>
      </c>
      <c r="E13" s="54" t="s">
        <v>12</v>
      </c>
      <c r="F13" s="61" t="s">
        <v>28</v>
      </c>
      <c r="G13" s="62"/>
      <c r="H13" s="75">
        <f>(25.873*D4^0.779)/1000</f>
        <v>0</v>
      </c>
      <c r="I13" s="44" t="s">
        <v>33</v>
      </c>
      <c r="K13" s="72" t="s">
        <v>23</v>
      </c>
      <c r="L13" s="72"/>
      <c r="Q13" s="6"/>
      <c r="R13" s="16"/>
    </row>
    <row r="14" spans="2:18" ht="19.5" customHeight="1" x14ac:dyDescent="0.4">
      <c r="B14" s="45"/>
      <c r="C14" s="65"/>
      <c r="D14" s="53"/>
      <c r="E14" s="55"/>
      <c r="F14" s="63"/>
      <c r="G14" s="64"/>
      <c r="H14" s="76"/>
      <c r="I14" s="66"/>
      <c r="K14" s="73"/>
      <c r="L14" s="73"/>
      <c r="Q14" s="6"/>
      <c r="R14" s="4"/>
    </row>
    <row r="15" spans="2:18" ht="39" customHeight="1" x14ac:dyDescent="0.4">
      <c r="B15" s="44" t="s">
        <v>0</v>
      </c>
      <c r="C15" s="44" t="s">
        <v>18</v>
      </c>
      <c r="D15" s="29" t="s">
        <v>26</v>
      </c>
      <c r="E15" s="27" t="s">
        <v>11</v>
      </c>
      <c r="F15" s="59" t="s">
        <v>21</v>
      </c>
      <c r="G15" s="60"/>
      <c r="H15" s="32">
        <f>(5416.4*D4^0.5284)/1000</f>
        <v>0</v>
      </c>
      <c r="I15" s="8" t="s">
        <v>34</v>
      </c>
      <c r="K15" s="74"/>
      <c r="L15" s="74"/>
      <c r="O15" s="16"/>
      <c r="P15" s="16"/>
      <c r="Q15" s="21"/>
      <c r="R15" s="16"/>
    </row>
    <row r="16" spans="2:18" ht="19.5" customHeight="1" x14ac:dyDescent="0.4">
      <c r="B16" s="45"/>
      <c r="C16" s="45"/>
      <c r="D16" s="44" t="s">
        <v>1</v>
      </c>
      <c r="E16" s="54" t="s">
        <v>12</v>
      </c>
      <c r="F16" s="67" t="s">
        <v>22</v>
      </c>
      <c r="G16" s="68"/>
      <c r="H16" s="80">
        <f>H15*L16/100*(1+L16/100)^L17/((1+L16/100)^L17-1)</f>
        <v>0</v>
      </c>
      <c r="I16" s="52" t="s">
        <v>35</v>
      </c>
      <c r="K16" s="27" t="s">
        <v>17</v>
      </c>
      <c r="L16" s="25">
        <v>2.2999999999999998</v>
      </c>
      <c r="M16" s="71"/>
      <c r="N16" s="71"/>
      <c r="O16" s="6"/>
      <c r="P16" s="16"/>
    </row>
    <row r="17" spans="2:18" s="15" customFormat="1" ht="19.5" customHeight="1" x14ac:dyDescent="0.4">
      <c r="B17" s="45"/>
      <c r="C17" s="45"/>
      <c r="D17" s="66"/>
      <c r="E17" s="55"/>
      <c r="F17" s="69"/>
      <c r="G17" s="70"/>
      <c r="H17" s="81"/>
      <c r="I17" s="53"/>
      <c r="K17" s="27" t="s">
        <v>24</v>
      </c>
      <c r="L17" s="37">
        <v>15</v>
      </c>
      <c r="M17" s="23"/>
      <c r="N17" s="23"/>
      <c r="O17" s="6"/>
      <c r="P17" s="16"/>
    </row>
    <row r="18" spans="2:18" s="15" customFormat="1" ht="19.5" customHeight="1" x14ac:dyDescent="0.4">
      <c r="B18" s="45"/>
      <c r="C18" s="45"/>
      <c r="D18" s="52" t="s">
        <v>27</v>
      </c>
      <c r="E18" s="54" t="s">
        <v>12</v>
      </c>
      <c r="F18" s="61" t="s">
        <v>29</v>
      </c>
      <c r="G18" s="62"/>
      <c r="H18" s="75">
        <f>(19.595*D4^0.7284)/1000</f>
        <v>0</v>
      </c>
      <c r="I18" s="44" t="s">
        <v>36</v>
      </c>
      <c r="K18" s="72" t="s">
        <v>23</v>
      </c>
      <c r="L18" s="72"/>
      <c r="M18" s="23"/>
      <c r="N18" s="23"/>
      <c r="O18" s="6"/>
      <c r="P18" s="16"/>
    </row>
    <row r="19" spans="2:18" ht="19.5" customHeight="1" x14ac:dyDescent="0.4">
      <c r="B19" s="45"/>
      <c r="C19" s="45"/>
      <c r="D19" s="53"/>
      <c r="E19" s="55"/>
      <c r="F19" s="63"/>
      <c r="G19" s="64"/>
      <c r="H19" s="76"/>
      <c r="I19" s="66"/>
      <c r="K19" s="73"/>
      <c r="L19" s="73"/>
      <c r="M19" s="23"/>
      <c r="N19" s="23"/>
      <c r="O19" s="16"/>
      <c r="P19" s="16"/>
    </row>
    <row r="20" spans="2:18" ht="39" customHeight="1" x14ac:dyDescent="0.4">
      <c r="B20" s="46" t="s">
        <v>30</v>
      </c>
      <c r="C20" s="47"/>
      <c r="D20" s="48"/>
      <c r="E20" s="11" t="s">
        <v>37</v>
      </c>
      <c r="F20" s="57" t="s">
        <v>14</v>
      </c>
      <c r="G20" s="58"/>
      <c r="H20" s="33">
        <f>(H11-H16)+(H13-H18)</f>
        <v>0</v>
      </c>
      <c r="I20" s="8" t="s">
        <v>48</v>
      </c>
      <c r="K20" s="73"/>
      <c r="L20" s="73"/>
    </row>
    <row r="21" spans="2:18" s="18" customFormat="1" ht="19.5" customHeight="1" x14ac:dyDescent="0.4"/>
    <row r="22" spans="2:18" s="28" customFormat="1" ht="33" x14ac:dyDescent="0.4">
      <c r="B22" s="31" t="s">
        <v>38</v>
      </c>
      <c r="C22" s="24"/>
      <c r="D22" s="24"/>
      <c r="E22" s="24"/>
      <c r="F22" s="24"/>
      <c r="G22" s="24"/>
      <c r="H22" s="24"/>
      <c r="I22" s="24"/>
      <c r="O22" s="20"/>
      <c r="P22" s="16"/>
      <c r="Q22" s="16"/>
      <c r="R22" s="16"/>
    </row>
    <row r="23" spans="2:18" s="28" customFormat="1" x14ac:dyDescent="0.4">
      <c r="B23" s="27" t="s">
        <v>5</v>
      </c>
      <c r="C23" s="27" t="s">
        <v>7</v>
      </c>
      <c r="D23" s="27" t="s">
        <v>6</v>
      </c>
      <c r="E23" s="27" t="s">
        <v>10</v>
      </c>
      <c r="F23" s="57" t="s">
        <v>13</v>
      </c>
      <c r="G23" s="58"/>
      <c r="H23" s="27" t="s">
        <v>3</v>
      </c>
      <c r="I23" s="27" t="s">
        <v>4</v>
      </c>
      <c r="O23" s="16"/>
      <c r="P23" s="16"/>
      <c r="Q23" s="16"/>
      <c r="R23" s="16"/>
    </row>
    <row r="24" spans="2:18" s="28" customFormat="1" ht="39" customHeight="1" x14ac:dyDescent="0.4">
      <c r="B24" s="44" t="s">
        <v>2</v>
      </c>
      <c r="C24" s="65" t="s">
        <v>19</v>
      </c>
      <c r="D24" s="39" t="s">
        <v>39</v>
      </c>
      <c r="E24" s="27" t="s">
        <v>37</v>
      </c>
      <c r="F24" s="59" t="s">
        <v>40</v>
      </c>
      <c r="G24" s="60"/>
      <c r="H24" s="32">
        <f>(1468.6*D4^0.2334)/1000</f>
        <v>0</v>
      </c>
      <c r="I24" s="41" t="s">
        <v>46</v>
      </c>
      <c r="O24" s="30"/>
      <c r="P24" s="30"/>
      <c r="Q24" s="16"/>
      <c r="R24" s="16"/>
    </row>
    <row r="25" spans="2:18" s="35" customFormat="1" ht="39" customHeight="1" x14ac:dyDescent="0.4">
      <c r="B25" s="45"/>
      <c r="C25" s="65"/>
      <c r="D25" s="40" t="s">
        <v>41</v>
      </c>
      <c r="E25" s="36" t="s">
        <v>37</v>
      </c>
      <c r="F25" s="59" t="s">
        <v>42</v>
      </c>
      <c r="G25" s="60"/>
      <c r="H25" s="32">
        <f>(873.33*D4^0.3575)/1000</f>
        <v>0</v>
      </c>
      <c r="I25" s="41" t="s">
        <v>47</v>
      </c>
      <c r="O25" s="38"/>
      <c r="P25" s="38"/>
      <c r="Q25" s="16"/>
      <c r="R25" s="16"/>
    </row>
    <row r="26" spans="2:18" s="35" customFormat="1" ht="39" customHeight="1" x14ac:dyDescent="0.4">
      <c r="B26" s="45"/>
      <c r="C26" s="65"/>
      <c r="D26" s="40" t="s">
        <v>43</v>
      </c>
      <c r="E26" s="36" t="s">
        <v>37</v>
      </c>
      <c r="F26" s="59" t="s">
        <v>45</v>
      </c>
      <c r="G26" s="60"/>
      <c r="H26" s="32">
        <f>(0.139*D4*D5)/1000</f>
        <v>0</v>
      </c>
      <c r="I26" s="41" t="s">
        <v>49</v>
      </c>
      <c r="O26" s="38"/>
      <c r="P26" s="38"/>
      <c r="Q26" s="16"/>
      <c r="R26" s="16"/>
    </row>
    <row r="27" spans="2:18" s="28" customFormat="1" ht="39" customHeight="1" x14ac:dyDescent="0.4">
      <c r="B27" s="46" t="s">
        <v>38</v>
      </c>
      <c r="C27" s="47"/>
      <c r="D27" s="48"/>
      <c r="E27" s="17" t="s">
        <v>37</v>
      </c>
      <c r="F27" s="57" t="s">
        <v>14</v>
      </c>
      <c r="G27" s="58"/>
      <c r="H27" s="33">
        <f>SUM(H24:H26)</f>
        <v>0</v>
      </c>
      <c r="I27" s="41" t="s">
        <v>50</v>
      </c>
      <c r="K27" s="73"/>
      <c r="L27" s="73"/>
    </row>
    <row r="28" spans="2:18" s="28" customFormat="1" ht="19.5" customHeight="1" x14ac:dyDescent="0.4"/>
    <row r="29" spans="2:18" ht="33" x14ac:dyDescent="0.4">
      <c r="B29" s="9" t="s">
        <v>51</v>
      </c>
    </row>
    <row r="30" spans="2:18" ht="19.5" customHeight="1" x14ac:dyDescent="0.4">
      <c r="B30" s="51" t="s">
        <v>6</v>
      </c>
      <c r="C30" s="51"/>
      <c r="D30" s="51"/>
      <c r="E30" s="3" t="s">
        <v>10</v>
      </c>
      <c r="F30" s="57" t="s">
        <v>9</v>
      </c>
      <c r="G30" s="58"/>
      <c r="H30" s="10" t="s">
        <v>15</v>
      </c>
    </row>
    <row r="31" spans="2:18" ht="19.5" customHeight="1" x14ac:dyDescent="0.4">
      <c r="B31" s="77" t="s">
        <v>30</v>
      </c>
      <c r="C31" s="78"/>
      <c r="D31" s="79"/>
      <c r="E31" s="34" t="s">
        <v>8</v>
      </c>
      <c r="F31" s="82">
        <f>H20</f>
        <v>0</v>
      </c>
      <c r="G31" s="58"/>
      <c r="H31" s="8" t="s">
        <v>52</v>
      </c>
    </row>
    <row r="32" spans="2:18" ht="19.5" customHeight="1" x14ac:dyDescent="0.4">
      <c r="B32" s="77" t="s">
        <v>38</v>
      </c>
      <c r="C32" s="78"/>
      <c r="D32" s="79"/>
      <c r="E32" s="34" t="s">
        <v>8</v>
      </c>
      <c r="F32" s="82">
        <f>H27</f>
        <v>0</v>
      </c>
      <c r="G32" s="58"/>
      <c r="H32" s="8" t="s">
        <v>53</v>
      </c>
    </row>
    <row r="33" spans="2:8" ht="39" customHeight="1" x14ac:dyDescent="0.4">
      <c r="B33" s="49" t="s">
        <v>51</v>
      </c>
      <c r="C33" s="50"/>
      <c r="D33" s="50"/>
      <c r="E33" s="5" t="s">
        <v>37</v>
      </c>
      <c r="F33" s="83">
        <f>F32-F31</f>
        <v>0</v>
      </c>
      <c r="G33" s="84"/>
      <c r="H33" s="13" t="s">
        <v>54</v>
      </c>
    </row>
    <row r="34" spans="2:8" ht="19.5" customHeight="1" x14ac:dyDescent="0.4"/>
  </sheetData>
  <mergeCells count="55">
    <mergeCell ref="K27:L27"/>
    <mergeCell ref="F31:G31"/>
    <mergeCell ref="F32:G32"/>
    <mergeCell ref="F33:G33"/>
    <mergeCell ref="F20:G20"/>
    <mergeCell ref="F30:G30"/>
    <mergeCell ref="O12:P12"/>
    <mergeCell ref="H16:H17"/>
    <mergeCell ref="I16:I17"/>
    <mergeCell ref="H18:H19"/>
    <mergeCell ref="H11:H12"/>
    <mergeCell ref="I11:I12"/>
    <mergeCell ref="I13:I14"/>
    <mergeCell ref="M16:N16"/>
    <mergeCell ref="C10:C14"/>
    <mergeCell ref="I18:I19"/>
    <mergeCell ref="D11:D12"/>
    <mergeCell ref="E11:E12"/>
    <mergeCell ref="F11:G12"/>
    <mergeCell ref="K18:L20"/>
    <mergeCell ref="K13:L15"/>
    <mergeCell ref="H13:H14"/>
    <mergeCell ref="D13:D14"/>
    <mergeCell ref="F23:G23"/>
    <mergeCell ref="E16:E17"/>
    <mergeCell ref="F27:G27"/>
    <mergeCell ref="C24:C26"/>
    <mergeCell ref="F24:G24"/>
    <mergeCell ref="C15:C19"/>
    <mergeCell ref="D16:D17"/>
    <mergeCell ref="F16:G17"/>
    <mergeCell ref="F25:G25"/>
    <mergeCell ref="F26:G26"/>
    <mergeCell ref="B2:C2"/>
    <mergeCell ref="F9:G9"/>
    <mergeCell ref="F15:G15"/>
    <mergeCell ref="F18:G19"/>
    <mergeCell ref="F10:G10"/>
    <mergeCell ref="B15:B19"/>
    <mergeCell ref="E13:E14"/>
    <mergeCell ref="F13:G14"/>
    <mergeCell ref="B20:D20"/>
    <mergeCell ref="B33:D33"/>
    <mergeCell ref="B30:D30"/>
    <mergeCell ref="D18:D19"/>
    <mergeCell ref="E18:E19"/>
    <mergeCell ref="B27:D27"/>
    <mergeCell ref="B24:B26"/>
    <mergeCell ref="B32:D32"/>
    <mergeCell ref="B31:D31"/>
    <mergeCell ref="B4:C4"/>
    <mergeCell ref="B3:C3"/>
    <mergeCell ref="B5:C5"/>
    <mergeCell ref="B6:C6"/>
    <mergeCell ref="B10:B14"/>
  </mergeCells>
  <phoneticPr fontI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試算シート</vt:lpstr>
      <vt:lpstr>試算シート!Print_Area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平山 直</cp:lastModifiedBy>
  <cp:lastPrinted>2019-09-12T23:44:42Z</cp:lastPrinted>
  <dcterms:created xsi:type="dcterms:W3CDTF">2019-06-12T01:14:22Z</dcterms:created>
  <dcterms:modified xsi:type="dcterms:W3CDTF">2020-08-31T09:03:39Z</dcterms:modified>
</cp:coreProperties>
</file>