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ms-office.classificationlabels+xml" PartName="/docMetadata/LabelInfo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Metadata/LabelInfo.xml" Type="http://schemas.microsoft.com/office/2020/02/relationships/classificationlabels"/><Relationship Id="rId3" Target="docProps/core.xml" Type="http://schemas.openxmlformats.org/package/2006/relationships/metadata/core-properties"/><Relationship Id="rId4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U:\水道事業課\02認可L\0204_事業評価\030費用対効果マニュアル\R7改正\30_マニュアル改定案\0427_製本版\ツール\"/>
    </mc:Choice>
  </mc:AlternateContent>
  <xr:revisionPtr revIDLastSave="0" documentId="13_ncr:1_{216E1221-D2E0-4899-B180-141C6E3E70CD}" xr6:coauthVersionLast="47" xr6:coauthVersionMax="47" xr10:uidLastSave="{00000000-0000-0000-0000-000000000000}"/>
  <bookViews>
    <workbookView xWindow="-120" yWindow="-120" windowWidth="29040" windowHeight="15720" xr2:uid="{5E47E3D3-2FAE-456A-8258-843FFC59D4F2}"/>
  </bookViews>
  <sheets>
    <sheet name="費用（C）" sheetId="3" r:id="rId1"/>
    <sheet name="地震による断水回避便益（B）" sheetId="4" r:id="rId2"/>
    <sheet name="風害による断水回避便益（B）" sheetId="6" r:id="rId3"/>
    <sheet name="まとめ" sheetId="7" r:id="rId4"/>
    <sheet name="用水効果額" sheetId="8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9" i="4" l="1"/>
  <c r="L37" i="4"/>
  <c r="C47" i="8"/>
  <c r="C43" i="8"/>
  <c r="F33" i="8" l="1"/>
  <c r="G32" i="8"/>
  <c r="K31" i="8"/>
  <c r="L31" i="8" s="1"/>
  <c r="K30" i="8"/>
  <c r="L30" i="8" s="1"/>
  <c r="K29" i="8"/>
  <c r="L29" i="8" s="1"/>
  <c r="K28" i="8"/>
  <c r="L28" i="8" s="1"/>
  <c r="K27" i="8"/>
  <c r="L27" i="8" s="1"/>
  <c r="K26" i="8"/>
  <c r="L26" i="8" s="1"/>
  <c r="K25" i="8"/>
  <c r="L25" i="8" s="1"/>
  <c r="K24" i="8"/>
  <c r="L24" i="8" s="1"/>
  <c r="K23" i="8"/>
  <c r="L23" i="8" s="1"/>
  <c r="K22" i="8"/>
  <c r="L22" i="8" s="1"/>
  <c r="K21" i="8"/>
  <c r="L21" i="8" s="1"/>
  <c r="K20" i="8"/>
  <c r="L20" i="8" s="1"/>
  <c r="K19" i="8"/>
  <c r="L19" i="8" s="1"/>
  <c r="I19" i="8"/>
  <c r="I18" i="8"/>
  <c r="K18" i="8" s="1"/>
  <c r="L18" i="8" s="1"/>
  <c r="K17" i="8"/>
  <c r="L17" i="8" s="1"/>
  <c r="K16" i="8"/>
  <c r="L16" i="8" s="1"/>
  <c r="K15" i="8"/>
  <c r="L15" i="8" s="1"/>
  <c r="I14" i="8"/>
  <c r="K14" i="8" s="1"/>
  <c r="L14" i="8" s="1"/>
  <c r="L13" i="8"/>
  <c r="K13" i="8"/>
  <c r="I12" i="8"/>
  <c r="K12" i="8" s="1"/>
  <c r="L12" i="8" s="1"/>
  <c r="K11" i="8"/>
  <c r="L11" i="8" s="1"/>
  <c r="K10" i="8"/>
  <c r="L10" i="8" s="1"/>
  <c r="K9" i="8"/>
  <c r="L9" i="8" s="1"/>
  <c r="K8" i="8"/>
  <c r="L8" i="8" s="1"/>
  <c r="L33" i="8" s="1"/>
  <c r="B62" i="6" l="1"/>
  <c r="S62" i="4"/>
  <c r="U62" i="4"/>
  <c r="W62" i="4" s="1"/>
  <c r="X62" i="4"/>
  <c r="AB62" i="4"/>
  <c r="M63" i="3"/>
  <c r="B9" i="6"/>
  <c r="B10" i="6" s="1"/>
  <c r="B11" i="6" s="1"/>
  <c r="B12" i="6" s="1"/>
  <c r="B13" i="6" s="1"/>
  <c r="B14" i="6" s="1"/>
  <c r="B15" i="6" s="1"/>
  <c r="B16" i="6" s="1"/>
  <c r="B17" i="6" s="1"/>
  <c r="B18" i="6" s="1"/>
  <c r="B19" i="6" s="1"/>
  <c r="B20" i="6" s="1"/>
  <c r="B21" i="6" s="1"/>
  <c r="B22" i="6" s="1"/>
  <c r="B23" i="6" s="1"/>
  <c r="B8" i="6"/>
  <c r="AB8" i="4"/>
  <c r="AB7" i="4"/>
  <c r="S9" i="4"/>
  <c r="AB9" i="4" s="1"/>
  <c r="S10" i="4"/>
  <c r="S11" i="4" s="1"/>
  <c r="S8" i="4"/>
  <c r="H8" i="3"/>
  <c r="H9" i="3" s="1"/>
  <c r="H10" i="3" s="1"/>
  <c r="H11" i="3" s="1"/>
  <c r="H12" i="3" s="1"/>
  <c r="H13" i="3" s="1"/>
  <c r="H14" i="3" s="1"/>
  <c r="H15" i="3" s="1"/>
  <c r="H16" i="3" s="1"/>
  <c r="H17" i="3" s="1"/>
  <c r="H18" i="3" s="1"/>
  <c r="H19" i="3" s="1"/>
  <c r="H20" i="3" s="1"/>
  <c r="H21" i="3" s="1"/>
  <c r="H22" i="3" s="1"/>
  <c r="H23" i="3" s="1"/>
  <c r="H24" i="3" s="1"/>
  <c r="H25" i="3" s="1"/>
  <c r="H26" i="3" s="1"/>
  <c r="H27" i="3" s="1"/>
  <c r="H28" i="3" s="1"/>
  <c r="D5" i="6"/>
  <c r="D62" i="6" s="1"/>
  <c r="AD5" i="4"/>
  <c r="AD62" i="4" s="1"/>
  <c r="J5" i="3"/>
  <c r="F7" i="7"/>
  <c r="K24" i="4"/>
  <c r="K25" i="4" s="1"/>
  <c r="K27" i="4" s="1"/>
  <c r="K32" i="4" s="1"/>
  <c r="K16" i="4"/>
  <c r="K17" i="4" s="1"/>
  <c r="K19" i="4" s="1"/>
  <c r="K31" i="4" s="1"/>
  <c r="K9" i="4"/>
  <c r="K10" i="4" s="1"/>
  <c r="U7" i="4" s="1"/>
  <c r="U8" i="4" s="1"/>
  <c r="U9" i="4" s="1"/>
  <c r="U10" i="4" s="1"/>
  <c r="U11" i="4" s="1"/>
  <c r="U12" i="4" s="1"/>
  <c r="U13" i="4" s="1"/>
  <c r="U14" i="4" s="1"/>
  <c r="U15" i="4" s="1"/>
  <c r="U16" i="4" s="1"/>
  <c r="U17" i="4" s="1"/>
  <c r="U18" i="4" s="1"/>
  <c r="U19" i="4" s="1"/>
  <c r="U20" i="4" s="1"/>
  <c r="U21" i="4" s="1"/>
  <c r="U22" i="4" s="1"/>
  <c r="U23" i="4" s="1"/>
  <c r="U24" i="4" s="1"/>
  <c r="U25" i="4" s="1"/>
  <c r="U26" i="4" s="1"/>
  <c r="U27" i="4" s="1"/>
  <c r="U28" i="4" s="1"/>
  <c r="U29" i="4" s="1"/>
  <c r="U30" i="4" s="1"/>
  <c r="U31" i="4" s="1"/>
  <c r="U32" i="4" s="1"/>
  <c r="U33" i="4" s="1"/>
  <c r="U34" i="4" s="1"/>
  <c r="U35" i="4" s="1"/>
  <c r="U36" i="4" s="1"/>
  <c r="U37" i="4" s="1"/>
  <c r="U38" i="4" s="1"/>
  <c r="U39" i="4" s="1"/>
  <c r="U40" i="4" s="1"/>
  <c r="U41" i="4" s="1"/>
  <c r="U42" i="4" s="1"/>
  <c r="U43" i="4" s="1"/>
  <c r="U44" i="4" s="1"/>
  <c r="U45" i="4" s="1"/>
  <c r="U46" i="4" s="1"/>
  <c r="U47" i="4" s="1"/>
  <c r="U48" i="4" s="1"/>
  <c r="U49" i="4" s="1"/>
  <c r="U50" i="4" s="1"/>
  <c r="U51" i="4" s="1"/>
  <c r="U52" i="4" s="1"/>
  <c r="U53" i="4" s="1"/>
  <c r="U54" i="4" s="1"/>
  <c r="U55" i="4" s="1"/>
  <c r="U56" i="4" s="1"/>
  <c r="U57" i="4" s="1"/>
  <c r="U58" i="4" s="1"/>
  <c r="U59" i="4" s="1"/>
  <c r="U60" i="4" s="1"/>
  <c r="U61" i="4" s="1"/>
  <c r="C10" i="3"/>
  <c r="F9" i="3"/>
  <c r="K12" i="3" s="1"/>
  <c r="L37" i="3" s="1"/>
  <c r="F8" i="3"/>
  <c r="K11" i="3" s="1"/>
  <c r="L36" i="3" s="1"/>
  <c r="F7" i="3"/>
  <c r="K10" i="3" s="1"/>
  <c r="L35" i="3" s="1"/>
  <c r="F6" i="3"/>
  <c r="K9" i="3" s="1"/>
  <c r="L34" i="3" s="1"/>
  <c r="L63" i="3" s="1"/>
  <c r="F5" i="3"/>
  <c r="K8" i="3" s="1"/>
  <c r="L33" i="3" s="1"/>
  <c r="K63" i="3" l="1"/>
  <c r="D10" i="6"/>
  <c r="S12" i="4"/>
  <c r="AB11" i="4"/>
  <c r="AB10" i="4"/>
  <c r="J17" i="3"/>
  <c r="D13" i="6"/>
  <c r="D12" i="6"/>
  <c r="D19" i="6"/>
  <c r="J19" i="3"/>
  <c r="D18" i="6"/>
  <c r="D11" i="6"/>
  <c r="J18" i="3"/>
  <c r="D17" i="6"/>
  <c r="D16" i="6"/>
  <c r="D9" i="6"/>
  <c r="J16" i="3"/>
  <c r="D14" i="6"/>
  <c r="J7" i="3"/>
  <c r="O7" i="3" s="1"/>
  <c r="J21" i="3"/>
  <c r="J20" i="3"/>
  <c r="O20" i="3" s="1"/>
  <c r="D8" i="6"/>
  <c r="D7" i="6"/>
  <c r="D21" i="6"/>
  <c r="D22" i="6"/>
  <c r="D20" i="6"/>
  <c r="D23" i="6"/>
  <c r="B24" i="6"/>
  <c r="B25" i="6" s="1"/>
  <c r="J28" i="3"/>
  <c r="H29" i="3"/>
  <c r="J8" i="3"/>
  <c r="N8" i="3" s="1"/>
  <c r="J15" i="3"/>
  <c r="J14" i="3"/>
  <c r="D15" i="6"/>
  <c r="J27" i="3"/>
  <c r="J13" i="3"/>
  <c r="J26" i="3"/>
  <c r="J12" i="3"/>
  <c r="J25" i="3"/>
  <c r="N25" i="3" s="1"/>
  <c r="J11" i="3"/>
  <c r="N11" i="3" s="1"/>
  <c r="J24" i="3"/>
  <c r="J10" i="3"/>
  <c r="N10" i="3" s="1"/>
  <c r="J23" i="3"/>
  <c r="J9" i="3"/>
  <c r="N9" i="3" s="1"/>
  <c r="J22" i="3"/>
  <c r="N22" i="3" s="1"/>
  <c r="K33" i="4"/>
  <c r="X7" i="4" s="1"/>
  <c r="X8" i="4" s="1"/>
  <c r="X9" i="4" s="1"/>
  <c r="X10" i="4" s="1"/>
  <c r="X11" i="4" s="1"/>
  <c r="X12" i="4" s="1"/>
  <c r="X13" i="4" s="1"/>
  <c r="X14" i="4" s="1"/>
  <c r="X15" i="4" s="1"/>
  <c r="X16" i="4" s="1"/>
  <c r="X17" i="4" s="1"/>
  <c r="X18" i="4" s="1"/>
  <c r="X19" i="4" s="1"/>
  <c r="X20" i="4" s="1"/>
  <c r="X21" i="4" s="1"/>
  <c r="X22" i="4" s="1"/>
  <c r="X23" i="4" s="1"/>
  <c r="X24" i="4" s="1"/>
  <c r="X25" i="4" s="1"/>
  <c r="X26" i="4" s="1"/>
  <c r="X27" i="4" s="1"/>
  <c r="X28" i="4" s="1"/>
  <c r="X29" i="4" s="1"/>
  <c r="X30" i="4" s="1"/>
  <c r="X31" i="4" s="1"/>
  <c r="X32" i="4" s="1"/>
  <c r="X33" i="4" s="1"/>
  <c r="X34" i="4" s="1"/>
  <c r="X35" i="4" s="1"/>
  <c r="X36" i="4" s="1"/>
  <c r="X37" i="4" s="1"/>
  <c r="X38" i="4" s="1"/>
  <c r="X39" i="4" s="1"/>
  <c r="X40" i="4" s="1"/>
  <c r="X41" i="4" s="1"/>
  <c r="X42" i="4" s="1"/>
  <c r="X43" i="4" s="1"/>
  <c r="X44" i="4" s="1"/>
  <c r="X45" i="4" s="1"/>
  <c r="X46" i="4" s="1"/>
  <c r="X47" i="4" s="1"/>
  <c r="X48" i="4" s="1"/>
  <c r="X49" i="4" s="1"/>
  <c r="X50" i="4" s="1"/>
  <c r="X51" i="4" s="1"/>
  <c r="X52" i="4" s="1"/>
  <c r="X53" i="4" s="1"/>
  <c r="X54" i="4" s="1"/>
  <c r="X55" i="4" s="1"/>
  <c r="X56" i="4" s="1"/>
  <c r="X57" i="4" s="1"/>
  <c r="X58" i="4" s="1"/>
  <c r="X59" i="4" s="1"/>
  <c r="X60" i="4" s="1"/>
  <c r="X61" i="4" s="1"/>
  <c r="O17" i="3"/>
  <c r="D24" i="6" l="1"/>
  <c r="S13" i="4"/>
  <c r="AB12" i="4"/>
  <c r="P15" i="3"/>
  <c r="N15" i="3"/>
  <c r="P23" i="3"/>
  <c r="N23" i="3"/>
  <c r="O27" i="3"/>
  <c r="N27" i="3"/>
  <c r="P12" i="3"/>
  <c r="N12" i="3"/>
  <c r="O13" i="3"/>
  <c r="N13" i="3"/>
  <c r="P24" i="3"/>
  <c r="N24" i="3"/>
  <c r="P28" i="3"/>
  <c r="N28" i="3"/>
  <c r="O28" i="3"/>
  <c r="P21" i="3"/>
  <c r="N21" i="3"/>
  <c r="P19" i="3"/>
  <c r="N19" i="3"/>
  <c r="P18" i="3"/>
  <c r="N18" i="3"/>
  <c r="P14" i="3"/>
  <c r="N14" i="3"/>
  <c r="P20" i="3"/>
  <c r="N20" i="3"/>
  <c r="O16" i="3"/>
  <c r="N16" i="3"/>
  <c r="P26" i="3"/>
  <c r="N26" i="3"/>
  <c r="P17" i="3"/>
  <c r="N17" i="3"/>
  <c r="P16" i="3"/>
  <c r="O19" i="3"/>
  <c r="O8" i="3"/>
  <c r="O18" i="3"/>
  <c r="P7" i="3"/>
  <c r="O21" i="3"/>
  <c r="D25" i="6"/>
  <c r="B26" i="6"/>
  <c r="J29" i="3"/>
  <c r="H30" i="3"/>
  <c r="O14" i="3"/>
  <c r="O15" i="3"/>
  <c r="P8" i="3"/>
  <c r="O24" i="3"/>
  <c r="P13" i="3"/>
  <c r="O26" i="3"/>
  <c r="O10" i="3"/>
  <c r="P10" i="3"/>
  <c r="O11" i="3"/>
  <c r="P11" i="3"/>
  <c r="O25" i="3"/>
  <c r="P25" i="3"/>
  <c r="O23" i="3"/>
  <c r="P22" i="3"/>
  <c r="O22" i="3"/>
  <c r="P27" i="3"/>
  <c r="O12" i="3"/>
  <c r="P9" i="3"/>
  <c r="O9" i="3"/>
  <c r="AB13" i="4" l="1"/>
  <c r="AD13" i="4" s="1"/>
  <c r="S14" i="4"/>
  <c r="N29" i="3"/>
  <c r="O29" i="3"/>
  <c r="D26" i="6"/>
  <c r="B27" i="6"/>
  <c r="J30" i="3"/>
  <c r="H31" i="3"/>
  <c r="P29" i="3"/>
  <c r="S15" i="4" l="1"/>
  <c r="AB14" i="4"/>
  <c r="AD14" i="4" s="1"/>
  <c r="O30" i="3"/>
  <c r="N30" i="3"/>
  <c r="D27" i="6"/>
  <c r="B28" i="6"/>
  <c r="J31" i="3"/>
  <c r="H32" i="3"/>
  <c r="P30" i="3"/>
  <c r="S16" i="4" l="1"/>
  <c r="AB15" i="4"/>
  <c r="AD15" i="4" s="1"/>
  <c r="O31" i="3"/>
  <c r="N31" i="3"/>
  <c r="D28" i="6"/>
  <c r="B29" i="6"/>
  <c r="J32" i="3"/>
  <c r="H33" i="3"/>
  <c r="P31" i="3"/>
  <c r="S17" i="4" l="1"/>
  <c r="AB16" i="4"/>
  <c r="AD16" i="4" s="1"/>
  <c r="O32" i="3"/>
  <c r="N32" i="3"/>
  <c r="D29" i="6"/>
  <c r="B30" i="6"/>
  <c r="J33" i="3"/>
  <c r="H34" i="3"/>
  <c r="P32" i="3"/>
  <c r="Y7" i="4"/>
  <c r="Y8" i="4" s="1"/>
  <c r="Y9" i="4" s="1"/>
  <c r="Y10" i="4" s="1"/>
  <c r="Y11" i="4" s="1"/>
  <c r="Y12" i="4" s="1"/>
  <c r="Y13" i="4" s="1"/>
  <c r="Y14" i="4" s="1"/>
  <c r="Y15" i="4" s="1"/>
  <c r="Y16" i="4" s="1"/>
  <c r="Y17" i="4" s="1"/>
  <c r="Y18" i="4" s="1"/>
  <c r="Y19" i="4" s="1"/>
  <c r="Y20" i="4" s="1"/>
  <c r="Y21" i="4" s="1"/>
  <c r="Y22" i="4" s="1"/>
  <c r="Y23" i="4" s="1"/>
  <c r="Y24" i="4" s="1"/>
  <c r="Y25" i="4" s="1"/>
  <c r="Y26" i="4" s="1"/>
  <c r="Y27" i="4" s="1"/>
  <c r="Y28" i="4" s="1"/>
  <c r="Y29" i="4" s="1"/>
  <c r="Y30" i="4" s="1"/>
  <c r="Y31" i="4" s="1"/>
  <c r="Y32" i="4" s="1"/>
  <c r="Y33" i="4" s="1"/>
  <c r="Y34" i="4" s="1"/>
  <c r="Y35" i="4" s="1"/>
  <c r="Y36" i="4" s="1"/>
  <c r="Y37" i="4" s="1"/>
  <c r="Y38" i="4" s="1"/>
  <c r="Y39" i="4" s="1"/>
  <c r="Y40" i="4" s="1"/>
  <c r="Y41" i="4" s="1"/>
  <c r="Y42" i="4" s="1"/>
  <c r="Y43" i="4" s="1"/>
  <c r="Y44" i="4" s="1"/>
  <c r="Y45" i="4" s="1"/>
  <c r="Y46" i="4" s="1"/>
  <c r="Y47" i="4" s="1"/>
  <c r="Y48" i="4" s="1"/>
  <c r="Y49" i="4" s="1"/>
  <c r="Y50" i="4" s="1"/>
  <c r="Y51" i="4" s="1"/>
  <c r="Y52" i="4" s="1"/>
  <c r="Y53" i="4" s="1"/>
  <c r="Y54" i="4" s="1"/>
  <c r="Y55" i="4" s="1"/>
  <c r="Y56" i="4" s="1"/>
  <c r="Y57" i="4" s="1"/>
  <c r="Y58" i="4" s="1"/>
  <c r="Y59" i="4" s="1"/>
  <c r="Y60" i="4" s="1"/>
  <c r="Y61" i="4" s="1"/>
  <c r="Y62" i="4" s="1"/>
  <c r="Z62" i="4" s="1"/>
  <c r="AE62" i="4" s="1"/>
  <c r="E62" i="6" l="1"/>
  <c r="H62" i="6" s="1"/>
  <c r="J62" i="6" s="1"/>
  <c r="K62" i="6" s="1"/>
  <c r="AG62" i="4"/>
  <c r="AI62" i="4" s="1"/>
  <c r="AJ62" i="4" s="1"/>
  <c r="S18" i="4"/>
  <c r="AB17" i="4"/>
  <c r="AD17" i="4" s="1"/>
  <c r="N33" i="3"/>
  <c r="O33" i="3"/>
  <c r="D30" i="6"/>
  <c r="B31" i="6"/>
  <c r="H35" i="3"/>
  <c r="J34" i="3"/>
  <c r="P33" i="3"/>
  <c r="W7" i="4"/>
  <c r="W8" i="4"/>
  <c r="Z8" i="4" s="1"/>
  <c r="W31" i="4"/>
  <c r="W9" i="4"/>
  <c r="Z9" i="4" s="1"/>
  <c r="W13" i="4"/>
  <c r="Z13" i="4" s="1"/>
  <c r="AE13" i="4" s="1"/>
  <c r="W40" i="4"/>
  <c r="Z40" i="4" s="1"/>
  <c r="AE40" i="4" s="1"/>
  <c r="Z39" i="4"/>
  <c r="AE39" i="4" s="1"/>
  <c r="W39" i="4"/>
  <c r="W14" i="4"/>
  <c r="Z14" i="4" s="1"/>
  <c r="AE14" i="4" s="1"/>
  <c r="W18" i="4"/>
  <c r="Z18" i="4" s="1"/>
  <c r="AE18" i="4" s="1"/>
  <c r="W35" i="4"/>
  <c r="Z35" i="4" s="1"/>
  <c r="AE35" i="4" s="1"/>
  <c r="W36" i="4"/>
  <c r="Z36" i="4" s="1"/>
  <c r="AE36" i="4" s="1"/>
  <c r="W20" i="4"/>
  <c r="Z20" i="4" s="1"/>
  <c r="AE20" i="4" s="1"/>
  <c r="W44" i="4"/>
  <c r="Z44" i="4" s="1"/>
  <c r="AE44" i="4" s="1"/>
  <c r="W28" i="4"/>
  <c r="Z28" i="4" s="1"/>
  <c r="AE28" i="4" s="1"/>
  <c r="W46" i="4"/>
  <c r="Z46" i="4" s="1"/>
  <c r="AE46" i="4" s="1"/>
  <c r="W52" i="4"/>
  <c r="Z52" i="4" s="1"/>
  <c r="AE52" i="4" s="1"/>
  <c r="W10" i="4"/>
  <c r="Z10" i="4" s="1"/>
  <c r="W33" i="4"/>
  <c r="Z33" i="4" s="1"/>
  <c r="AE33" i="4" s="1"/>
  <c r="Z32" i="4"/>
  <c r="AE32" i="4" s="1"/>
  <c r="W32" i="4"/>
  <c r="W43" i="4"/>
  <c r="Z43" i="4" s="1"/>
  <c r="AE43" i="4" s="1"/>
  <c r="W19" i="4"/>
  <c r="Z19" i="4" s="1"/>
  <c r="AE19" i="4" s="1"/>
  <c r="W12" i="4"/>
  <c r="W27" i="4"/>
  <c r="Z27" i="4" s="1"/>
  <c r="AE27" i="4" s="1"/>
  <c r="W59" i="4"/>
  <c r="W37" i="4"/>
  <c r="Z37" i="4" s="1"/>
  <c r="AE37" i="4" s="1"/>
  <c r="W55" i="4"/>
  <c r="Z55" i="4" s="1"/>
  <c r="AE55" i="4" s="1"/>
  <c r="W51" i="4"/>
  <c r="W38" i="4"/>
  <c r="W42" i="4"/>
  <c r="Z42" i="4" s="1"/>
  <c r="AE42" i="4" s="1"/>
  <c r="W23" i="4"/>
  <c r="Z23" i="4" s="1"/>
  <c r="AE23" i="4" s="1"/>
  <c r="W57" i="4"/>
  <c r="Z57" i="4" s="1"/>
  <c r="AE57" i="4" s="1"/>
  <c r="W48" i="4"/>
  <c r="Z48" i="4"/>
  <c r="AE48" i="4" s="1"/>
  <c r="W24" i="4"/>
  <c r="Z24" i="4" s="1"/>
  <c r="AE24" i="4" s="1"/>
  <c r="W61" i="4"/>
  <c r="Z61" i="4"/>
  <c r="AE61" i="4" s="1"/>
  <c r="W34" i="4"/>
  <c r="Z34" i="4" s="1"/>
  <c r="AE34" i="4" s="1"/>
  <c r="Z45" i="4"/>
  <c r="AE45" i="4" s="1"/>
  <c r="W45" i="4"/>
  <c r="W58" i="4"/>
  <c r="Z58" i="4" s="1"/>
  <c r="AE58" i="4" s="1"/>
  <c r="W29" i="4"/>
  <c r="Z29" i="4" s="1"/>
  <c r="AE29" i="4" s="1"/>
  <c r="W47" i="4"/>
  <c r="Z47" i="4"/>
  <c r="AE47" i="4" s="1"/>
  <c r="W54" i="4"/>
  <c r="Z54" i="4" s="1"/>
  <c r="AE54" i="4" s="1"/>
  <c r="W30" i="4"/>
  <c r="Z30" i="4" s="1"/>
  <c r="AE30" i="4" s="1"/>
  <c r="W15" i="4"/>
  <c r="Z15" i="4" s="1"/>
  <c r="AE15" i="4" s="1"/>
  <c r="W21" i="4"/>
  <c r="W49" i="4"/>
  <c r="Z49" i="4"/>
  <c r="AE49" i="4" s="1"/>
  <c r="W50" i="4"/>
  <c r="Z50" i="4"/>
  <c r="AE50" i="4" s="1"/>
  <c r="W22" i="4"/>
  <c r="Z22" i="4" s="1"/>
  <c r="AE22" i="4" s="1"/>
  <c r="W17" i="4"/>
  <c r="Z17" i="4" s="1"/>
  <c r="AE17" i="4" s="1"/>
  <c r="W56" i="4"/>
  <c r="Z56" i="4"/>
  <c r="AE56" i="4" s="1"/>
  <c r="W60" i="4"/>
  <c r="Z60" i="4" s="1"/>
  <c r="AE60" i="4" s="1"/>
  <c r="W41" i="4"/>
  <c r="W16" i="4"/>
  <c r="Z16" i="4"/>
  <c r="AE16" i="4" s="1"/>
  <c r="Z7" i="4"/>
  <c r="W25" i="4"/>
  <c r="Z25" i="4" s="1"/>
  <c r="AE25" i="4" s="1"/>
  <c r="W53" i="4"/>
  <c r="Z53" i="4"/>
  <c r="AE53" i="4" s="1"/>
  <c r="E53" i="6" s="1"/>
  <c r="H53" i="6" s="1"/>
  <c r="J53" i="6" s="1"/>
  <c r="W26" i="4"/>
  <c r="Z26" i="4" s="1"/>
  <c r="AE26" i="4" s="1"/>
  <c r="W11" i="4"/>
  <c r="Z11" i="4" s="1"/>
  <c r="Z41" i="4"/>
  <c r="AE41" i="4" s="1"/>
  <c r="Z51" i="4"/>
  <c r="AE51" i="4" s="1"/>
  <c r="Z31" i="4"/>
  <c r="AE31" i="4" s="1"/>
  <c r="Z38" i="4"/>
  <c r="AE38" i="4" s="1"/>
  <c r="Z12" i="4"/>
  <c r="Z59" i="4"/>
  <c r="AE59" i="4" s="1"/>
  <c r="Z21" i="4"/>
  <c r="AE21" i="4" s="1"/>
  <c r="AG53" i="4" l="1"/>
  <c r="AI53" i="4" s="1"/>
  <c r="S19" i="4"/>
  <c r="AB18" i="4"/>
  <c r="AD18" i="4" s="1"/>
  <c r="N34" i="3"/>
  <c r="O34" i="3"/>
  <c r="D31" i="6"/>
  <c r="B32" i="6"/>
  <c r="P34" i="3"/>
  <c r="H36" i="3"/>
  <c r="J35" i="3"/>
  <c r="E16" i="6"/>
  <c r="H16" i="6" s="1"/>
  <c r="J16" i="6" s="1"/>
  <c r="K16" i="6" s="1"/>
  <c r="AG16" i="4"/>
  <c r="AI16" i="4" s="1"/>
  <c r="AJ16" i="4" s="1"/>
  <c r="AG32" i="4"/>
  <c r="AI32" i="4" s="1"/>
  <c r="E32" i="6"/>
  <c r="H32" i="6" s="1"/>
  <c r="J32" i="6" s="1"/>
  <c r="AG23" i="4"/>
  <c r="AI23" i="4" s="1"/>
  <c r="E23" i="6"/>
  <c r="H23" i="6" s="1"/>
  <c r="J23" i="6" s="1"/>
  <c r="K23" i="6" s="1"/>
  <c r="AG61" i="4"/>
  <c r="AI61" i="4" s="1"/>
  <c r="E61" i="6"/>
  <c r="H61" i="6" s="1"/>
  <c r="J61" i="6" s="1"/>
  <c r="AG49" i="4"/>
  <c r="AI49" i="4" s="1"/>
  <c r="E49" i="6"/>
  <c r="H49" i="6" s="1"/>
  <c r="J49" i="6" s="1"/>
  <c r="AG41" i="4"/>
  <c r="AI41" i="4" s="1"/>
  <c r="E41" i="6"/>
  <c r="H41" i="6" s="1"/>
  <c r="J41" i="6" s="1"/>
  <c r="AG26" i="4"/>
  <c r="AI26" i="4" s="1"/>
  <c r="E26" i="6"/>
  <c r="H26" i="6" s="1"/>
  <c r="J26" i="6" s="1"/>
  <c r="K26" i="6" s="1"/>
  <c r="AG18" i="4"/>
  <c r="AI18" i="4" s="1"/>
  <c r="E18" i="6"/>
  <c r="H18" i="6" s="1"/>
  <c r="J18" i="6" s="1"/>
  <c r="K18" i="6" s="1"/>
  <c r="AG29" i="4"/>
  <c r="AI29" i="4" s="1"/>
  <c r="E29" i="6"/>
  <c r="H29" i="6" s="1"/>
  <c r="J29" i="6" s="1"/>
  <c r="K29" i="6" s="1"/>
  <c r="AG58" i="4"/>
  <c r="AI58" i="4" s="1"/>
  <c r="E58" i="6"/>
  <c r="H58" i="6" s="1"/>
  <c r="J58" i="6" s="1"/>
  <c r="AG42" i="4"/>
  <c r="AI42" i="4" s="1"/>
  <c r="E42" i="6"/>
  <c r="H42" i="6" s="1"/>
  <c r="J42" i="6" s="1"/>
  <c r="AG38" i="4"/>
  <c r="AI38" i="4" s="1"/>
  <c r="E38" i="6"/>
  <c r="H38" i="6" s="1"/>
  <c r="J38" i="6" s="1"/>
  <c r="AG34" i="4"/>
  <c r="AI34" i="4" s="1"/>
  <c r="E34" i="6"/>
  <c r="H34" i="6" s="1"/>
  <c r="J34" i="6" s="1"/>
  <c r="AG27" i="4"/>
  <c r="AI27" i="4" s="1"/>
  <c r="E27" i="6"/>
  <c r="H27" i="6" s="1"/>
  <c r="J27" i="6" s="1"/>
  <c r="K27" i="6" s="1"/>
  <c r="AG36" i="4"/>
  <c r="AI36" i="4" s="1"/>
  <c r="E36" i="6"/>
  <c r="H36" i="6" s="1"/>
  <c r="J36" i="6" s="1"/>
  <c r="AG43" i="4"/>
  <c r="AI43" i="4" s="1"/>
  <c r="E43" i="6"/>
  <c r="H43" i="6" s="1"/>
  <c r="J43" i="6" s="1"/>
  <c r="AG50" i="4"/>
  <c r="AI50" i="4" s="1"/>
  <c r="E50" i="6"/>
  <c r="H50" i="6" s="1"/>
  <c r="J50" i="6" s="1"/>
  <c r="AG14" i="4"/>
  <c r="AI14" i="4" s="1"/>
  <c r="AJ14" i="4" s="1"/>
  <c r="E14" i="6"/>
  <c r="H14" i="6" s="1"/>
  <c r="J14" i="6" s="1"/>
  <c r="K14" i="6" s="1"/>
  <c r="AG45" i="4"/>
  <c r="AI45" i="4" s="1"/>
  <c r="E45" i="6"/>
  <c r="H45" i="6" s="1"/>
  <c r="J45" i="6" s="1"/>
  <c r="AG40" i="4"/>
  <c r="AI40" i="4" s="1"/>
  <c r="E40" i="6"/>
  <c r="H40" i="6" s="1"/>
  <c r="J40" i="6" s="1"/>
  <c r="AG56" i="4"/>
  <c r="AI56" i="4" s="1"/>
  <c r="E56" i="6"/>
  <c r="H56" i="6" s="1"/>
  <c r="J56" i="6" s="1"/>
  <c r="AG59" i="4"/>
  <c r="AI59" i="4" s="1"/>
  <c r="E59" i="6"/>
  <c r="H59" i="6" s="1"/>
  <c r="J59" i="6" s="1"/>
  <c r="AG31" i="4"/>
  <c r="AI31" i="4" s="1"/>
  <c r="E31" i="6"/>
  <c r="H31" i="6" s="1"/>
  <c r="J31" i="6" s="1"/>
  <c r="AG55" i="4"/>
  <c r="AI55" i="4" s="1"/>
  <c r="E55" i="6"/>
  <c r="H55" i="6" s="1"/>
  <c r="J55" i="6" s="1"/>
  <c r="AG52" i="4"/>
  <c r="AI52" i="4" s="1"/>
  <c r="E52" i="6"/>
  <c r="H52" i="6" s="1"/>
  <c r="J52" i="6" s="1"/>
  <c r="AG25" i="4"/>
  <c r="AI25" i="4" s="1"/>
  <c r="E25" i="6"/>
  <c r="H25" i="6" s="1"/>
  <c r="J25" i="6" s="1"/>
  <c r="K25" i="6" s="1"/>
  <c r="AG15" i="4"/>
  <c r="AI15" i="4" s="1"/>
  <c r="AJ15" i="4" s="1"/>
  <c r="E15" i="6"/>
  <c r="H15" i="6" s="1"/>
  <c r="J15" i="6" s="1"/>
  <c r="K15" i="6" s="1"/>
  <c r="AG24" i="4"/>
  <c r="AI24" i="4" s="1"/>
  <c r="E24" i="6"/>
  <c r="H24" i="6" s="1"/>
  <c r="J24" i="6" s="1"/>
  <c r="K24" i="6" s="1"/>
  <c r="AG46" i="4"/>
  <c r="AI46" i="4" s="1"/>
  <c r="E46" i="6"/>
  <c r="H46" i="6" s="1"/>
  <c r="J46" i="6" s="1"/>
  <c r="AG13" i="4"/>
  <c r="AI13" i="4" s="1"/>
  <c r="AJ13" i="4" s="1"/>
  <c r="E13" i="6"/>
  <c r="H13" i="6" s="1"/>
  <c r="J13" i="6" s="1"/>
  <c r="K13" i="6" s="1"/>
  <c r="AG47" i="4"/>
  <c r="AI47" i="4" s="1"/>
  <c r="E47" i="6"/>
  <c r="H47" i="6" s="1"/>
  <c r="J47" i="6" s="1"/>
  <c r="AG33" i="4"/>
  <c r="AI33" i="4" s="1"/>
  <c r="E33" i="6"/>
  <c r="H33" i="6" s="1"/>
  <c r="J33" i="6" s="1"/>
  <c r="AG60" i="4"/>
  <c r="AI60" i="4" s="1"/>
  <c r="E60" i="6"/>
  <c r="H60" i="6" s="1"/>
  <c r="J60" i="6" s="1"/>
  <c r="AG30" i="4"/>
  <c r="AI30" i="4" s="1"/>
  <c r="E30" i="6"/>
  <c r="H30" i="6" s="1"/>
  <c r="J30" i="6" s="1"/>
  <c r="K30" i="6" s="1"/>
  <c r="AG48" i="4"/>
  <c r="AI48" i="4" s="1"/>
  <c r="E48" i="6"/>
  <c r="H48" i="6" s="1"/>
  <c r="J48" i="6" s="1"/>
  <c r="AG28" i="4"/>
  <c r="AI28" i="4" s="1"/>
  <c r="E28" i="6"/>
  <c r="H28" i="6" s="1"/>
  <c r="J28" i="6" s="1"/>
  <c r="K28" i="6" s="1"/>
  <c r="AG57" i="4"/>
  <c r="AI57" i="4" s="1"/>
  <c r="E57" i="6"/>
  <c r="H57" i="6" s="1"/>
  <c r="J57" i="6" s="1"/>
  <c r="AG35" i="4"/>
  <c r="AI35" i="4" s="1"/>
  <c r="E35" i="6"/>
  <c r="H35" i="6" s="1"/>
  <c r="J35" i="6" s="1"/>
  <c r="AG17" i="4"/>
  <c r="AI17" i="4" s="1"/>
  <c r="AJ17" i="4" s="1"/>
  <c r="E17" i="6"/>
  <c r="H17" i="6" s="1"/>
  <c r="J17" i="6" s="1"/>
  <c r="K17" i="6" s="1"/>
  <c r="AG21" i="4"/>
  <c r="AI21" i="4" s="1"/>
  <c r="E21" i="6"/>
  <c r="H21" i="6" s="1"/>
  <c r="J21" i="6" s="1"/>
  <c r="K21" i="6" s="1"/>
  <c r="AG22" i="4"/>
  <c r="AI22" i="4" s="1"/>
  <c r="E22" i="6"/>
  <c r="H22" i="6" s="1"/>
  <c r="J22" i="6" s="1"/>
  <c r="K22" i="6" s="1"/>
  <c r="AG39" i="4"/>
  <c r="AI39" i="4" s="1"/>
  <c r="E39" i="6"/>
  <c r="H39" i="6" s="1"/>
  <c r="J39" i="6" s="1"/>
  <c r="AG37" i="4"/>
  <c r="AI37" i="4" s="1"/>
  <c r="E37" i="6"/>
  <c r="H37" i="6" s="1"/>
  <c r="J37" i="6" s="1"/>
  <c r="AG51" i="4"/>
  <c r="AI51" i="4" s="1"/>
  <c r="E51" i="6"/>
  <c r="H51" i="6" s="1"/>
  <c r="J51" i="6" s="1"/>
  <c r="AG54" i="4"/>
  <c r="AI54" i="4" s="1"/>
  <c r="E54" i="6"/>
  <c r="H54" i="6" s="1"/>
  <c r="J54" i="6" s="1"/>
  <c r="AG44" i="4"/>
  <c r="AI44" i="4" s="1"/>
  <c r="E44" i="6"/>
  <c r="H44" i="6" s="1"/>
  <c r="J44" i="6" s="1"/>
  <c r="AG20" i="4"/>
  <c r="AI20" i="4" s="1"/>
  <c r="E20" i="6"/>
  <c r="H20" i="6" s="1"/>
  <c r="J20" i="6" s="1"/>
  <c r="K20" i="6" s="1"/>
  <c r="AG19" i="4"/>
  <c r="AI19" i="4" s="1"/>
  <c r="E19" i="6"/>
  <c r="H19" i="6" s="1"/>
  <c r="J19" i="6" s="1"/>
  <c r="K19" i="6" s="1"/>
  <c r="AB19" i="4" l="1"/>
  <c r="AD19" i="4" s="1"/>
  <c r="AJ19" i="4" s="1"/>
  <c r="S20" i="4"/>
  <c r="AJ18" i="4"/>
  <c r="N35" i="3"/>
  <c r="O35" i="3"/>
  <c r="K31" i="6"/>
  <c r="D32" i="6"/>
  <c r="K32" i="6" s="1"/>
  <c r="B33" i="6"/>
  <c r="P35" i="3"/>
  <c r="H37" i="3"/>
  <c r="J36" i="3"/>
  <c r="AB20" i="4" l="1"/>
  <c r="AD20" i="4" s="1"/>
  <c r="AJ20" i="4" s="1"/>
  <c r="S21" i="4"/>
  <c r="N36" i="3"/>
  <c r="O36" i="3"/>
  <c r="D33" i="6"/>
  <c r="K33" i="6" s="1"/>
  <c r="B34" i="6"/>
  <c r="P36" i="3"/>
  <c r="H38" i="3"/>
  <c r="J37" i="3"/>
  <c r="AB21" i="4" l="1"/>
  <c r="AD21" i="4" s="1"/>
  <c r="AJ21" i="4" s="1"/>
  <c r="S22" i="4"/>
  <c r="N37" i="3"/>
  <c r="O37" i="3"/>
  <c r="D34" i="6"/>
  <c r="K34" i="6" s="1"/>
  <c r="B35" i="6"/>
  <c r="P37" i="3"/>
  <c r="H39" i="3"/>
  <c r="J38" i="3"/>
  <c r="S23" i="4" l="1"/>
  <c r="AB22" i="4"/>
  <c r="AD22" i="4" s="1"/>
  <c r="AJ22" i="4" s="1"/>
  <c r="O38" i="3"/>
  <c r="N38" i="3"/>
  <c r="D35" i="6"/>
  <c r="K35" i="6" s="1"/>
  <c r="B36" i="6"/>
  <c r="P38" i="3"/>
  <c r="H40" i="3"/>
  <c r="J39" i="3"/>
  <c r="S24" i="4" l="1"/>
  <c r="AB23" i="4"/>
  <c r="AD23" i="4" s="1"/>
  <c r="AJ23" i="4" s="1"/>
  <c r="O39" i="3"/>
  <c r="N39" i="3"/>
  <c r="B37" i="6"/>
  <c r="D36" i="6"/>
  <c r="K36" i="6" s="1"/>
  <c r="P39" i="3"/>
  <c r="H41" i="3"/>
  <c r="J40" i="3"/>
  <c r="S25" i="4" l="1"/>
  <c r="AB24" i="4"/>
  <c r="AD24" i="4" s="1"/>
  <c r="AJ24" i="4" s="1"/>
  <c r="O40" i="3"/>
  <c r="N40" i="3"/>
  <c r="B38" i="6"/>
  <c r="D37" i="6"/>
  <c r="K37" i="6" s="1"/>
  <c r="P40" i="3"/>
  <c r="H42" i="3"/>
  <c r="J41" i="3"/>
  <c r="S26" i="4" l="1"/>
  <c r="AB25" i="4"/>
  <c r="AD25" i="4" s="1"/>
  <c r="AJ25" i="4" s="1"/>
  <c r="N41" i="3"/>
  <c r="O41" i="3"/>
  <c r="B39" i="6"/>
  <c r="D38" i="6"/>
  <c r="K38" i="6" s="1"/>
  <c r="P41" i="3"/>
  <c r="H43" i="3"/>
  <c r="J42" i="3"/>
  <c r="S27" i="4" l="1"/>
  <c r="AB26" i="4"/>
  <c r="AD26" i="4" s="1"/>
  <c r="AJ26" i="4" s="1"/>
  <c r="N42" i="3"/>
  <c r="O42" i="3"/>
  <c r="D39" i="6"/>
  <c r="K39" i="6" s="1"/>
  <c r="B40" i="6"/>
  <c r="P42" i="3"/>
  <c r="H44" i="3"/>
  <c r="J43" i="3"/>
  <c r="S28" i="4" l="1"/>
  <c r="AB27" i="4"/>
  <c r="AD27" i="4" s="1"/>
  <c r="AJ27" i="4" s="1"/>
  <c r="N43" i="3"/>
  <c r="O43" i="3"/>
  <c r="D40" i="6"/>
  <c r="K40" i="6" s="1"/>
  <c r="B41" i="6"/>
  <c r="P43" i="3"/>
  <c r="H45" i="3"/>
  <c r="J44" i="3"/>
  <c r="S29" i="4" l="1"/>
  <c r="AB28" i="4"/>
  <c r="AD28" i="4" s="1"/>
  <c r="AJ28" i="4" s="1"/>
  <c r="O44" i="3"/>
  <c r="N44" i="3"/>
  <c r="D41" i="6"/>
  <c r="K41" i="6" s="1"/>
  <c r="B42" i="6"/>
  <c r="P44" i="3"/>
  <c r="H46" i="3"/>
  <c r="J45" i="3"/>
  <c r="S30" i="4" l="1"/>
  <c r="AB29" i="4"/>
  <c r="AD29" i="4" s="1"/>
  <c r="AJ29" i="4" s="1"/>
  <c r="N45" i="3"/>
  <c r="O45" i="3"/>
  <c r="D42" i="6"/>
  <c r="K42" i="6" s="1"/>
  <c r="B43" i="6"/>
  <c r="P45" i="3"/>
  <c r="H47" i="3"/>
  <c r="J46" i="3"/>
  <c r="S31" i="4" l="1"/>
  <c r="AB30" i="4"/>
  <c r="AD30" i="4" s="1"/>
  <c r="AJ30" i="4" s="1"/>
  <c r="O46" i="3"/>
  <c r="N46" i="3"/>
  <c r="D43" i="6"/>
  <c r="K43" i="6" s="1"/>
  <c r="B44" i="6"/>
  <c r="P46" i="3"/>
  <c r="H48" i="3"/>
  <c r="J47" i="3"/>
  <c r="S32" i="4" l="1"/>
  <c r="AB31" i="4"/>
  <c r="AD31" i="4" s="1"/>
  <c r="AJ31" i="4" s="1"/>
  <c r="O47" i="3"/>
  <c r="N47" i="3"/>
  <c r="D44" i="6"/>
  <c r="K44" i="6" s="1"/>
  <c r="B45" i="6"/>
  <c r="P47" i="3"/>
  <c r="H49" i="3"/>
  <c r="J48" i="3"/>
  <c r="S33" i="4" l="1"/>
  <c r="AB32" i="4"/>
  <c r="AD32" i="4" s="1"/>
  <c r="AJ32" i="4" s="1"/>
  <c r="O48" i="3"/>
  <c r="N48" i="3"/>
  <c r="D45" i="6"/>
  <c r="K45" i="6" s="1"/>
  <c r="B46" i="6"/>
  <c r="P48" i="3"/>
  <c r="H50" i="3"/>
  <c r="J49" i="3"/>
  <c r="S34" i="4" l="1"/>
  <c r="AB33" i="4"/>
  <c r="AD33" i="4" s="1"/>
  <c r="AJ33" i="4" s="1"/>
  <c r="N49" i="3"/>
  <c r="O49" i="3"/>
  <c r="D46" i="6"/>
  <c r="K46" i="6" s="1"/>
  <c r="B47" i="6"/>
  <c r="P49" i="3"/>
  <c r="H51" i="3"/>
  <c r="J50" i="3"/>
  <c r="S35" i="4" l="1"/>
  <c r="AB34" i="4"/>
  <c r="AD34" i="4" s="1"/>
  <c r="AJ34" i="4" s="1"/>
  <c r="N50" i="3"/>
  <c r="O50" i="3"/>
  <c r="D47" i="6"/>
  <c r="K47" i="6" s="1"/>
  <c r="B48" i="6"/>
  <c r="P50" i="3"/>
  <c r="H52" i="3"/>
  <c r="J51" i="3"/>
  <c r="S36" i="4" l="1"/>
  <c r="AB35" i="4"/>
  <c r="AD35" i="4" s="1"/>
  <c r="AJ35" i="4" s="1"/>
  <c r="N51" i="3"/>
  <c r="O51" i="3"/>
  <c r="D48" i="6"/>
  <c r="K48" i="6" s="1"/>
  <c r="B49" i="6"/>
  <c r="P51" i="3"/>
  <c r="H53" i="3"/>
  <c r="J52" i="3"/>
  <c r="S37" i="4" l="1"/>
  <c r="AB36" i="4"/>
  <c r="AD36" i="4" s="1"/>
  <c r="AJ36" i="4" s="1"/>
  <c r="N52" i="3"/>
  <c r="O52" i="3"/>
  <c r="D49" i="6"/>
  <c r="K49" i="6" s="1"/>
  <c r="B50" i="6"/>
  <c r="P52" i="3"/>
  <c r="H54" i="3"/>
  <c r="J53" i="3"/>
  <c r="S38" i="4" l="1"/>
  <c r="AB37" i="4"/>
  <c r="AD37" i="4" s="1"/>
  <c r="AJ37" i="4" s="1"/>
  <c r="N53" i="3"/>
  <c r="O53" i="3"/>
  <c r="B51" i="6"/>
  <c r="D50" i="6"/>
  <c r="K50" i="6" s="1"/>
  <c r="P53" i="3"/>
  <c r="H55" i="3"/>
  <c r="J54" i="3"/>
  <c r="S39" i="4" l="1"/>
  <c r="AB38" i="4"/>
  <c r="AD38" i="4" s="1"/>
  <c r="AJ38" i="4" s="1"/>
  <c r="O54" i="3"/>
  <c r="N54" i="3"/>
  <c r="B52" i="6"/>
  <c r="D51" i="6"/>
  <c r="K51" i="6" s="1"/>
  <c r="P54" i="3"/>
  <c r="H56" i="3"/>
  <c r="J55" i="3"/>
  <c r="S40" i="4" l="1"/>
  <c r="AB39" i="4"/>
  <c r="AD39" i="4" s="1"/>
  <c r="AJ39" i="4" s="1"/>
  <c r="O55" i="3"/>
  <c r="N55" i="3"/>
  <c r="B53" i="6"/>
  <c r="D52" i="6"/>
  <c r="K52" i="6" s="1"/>
  <c r="P55" i="3"/>
  <c r="J56" i="3"/>
  <c r="H57" i="3"/>
  <c r="S41" i="4" l="1"/>
  <c r="AB40" i="4"/>
  <c r="AD40" i="4" s="1"/>
  <c r="AJ40" i="4" s="1"/>
  <c r="O56" i="3"/>
  <c r="N56" i="3"/>
  <c r="B54" i="6"/>
  <c r="D53" i="6"/>
  <c r="K53" i="6" s="1"/>
  <c r="J57" i="3"/>
  <c r="H58" i="3"/>
  <c r="P56" i="3"/>
  <c r="S42" i="4" l="1"/>
  <c r="AB41" i="4"/>
  <c r="AD41" i="4" s="1"/>
  <c r="AJ41" i="4" s="1"/>
  <c r="N57" i="3"/>
  <c r="O57" i="3"/>
  <c r="D54" i="6"/>
  <c r="K54" i="6" s="1"/>
  <c r="B55" i="6"/>
  <c r="P57" i="3"/>
  <c r="J58" i="3"/>
  <c r="H59" i="3"/>
  <c r="S43" i="4" l="1"/>
  <c r="AB42" i="4"/>
  <c r="AD42" i="4" s="1"/>
  <c r="AJ42" i="4" s="1"/>
  <c r="N58" i="3"/>
  <c r="O58" i="3"/>
  <c r="D55" i="6"/>
  <c r="K55" i="6" s="1"/>
  <c r="B56" i="6"/>
  <c r="J59" i="3"/>
  <c r="H60" i="3"/>
  <c r="H61" i="3" s="1"/>
  <c r="H62" i="3" s="1"/>
  <c r="J62" i="3" s="1"/>
  <c r="P58" i="3"/>
  <c r="N62" i="3" l="1"/>
  <c r="O62" i="3"/>
  <c r="P62" i="3"/>
  <c r="S44" i="4"/>
  <c r="AB43" i="4"/>
  <c r="AD43" i="4" s="1"/>
  <c r="AJ43" i="4" s="1"/>
  <c r="N59" i="3"/>
  <c r="O59" i="3"/>
  <c r="D56" i="6"/>
  <c r="K56" i="6" s="1"/>
  <c r="B57" i="6"/>
  <c r="P59" i="3"/>
  <c r="J61" i="3"/>
  <c r="J60" i="3"/>
  <c r="S45" i="4" l="1"/>
  <c r="AB44" i="4"/>
  <c r="AD44" i="4" s="1"/>
  <c r="AJ44" i="4" s="1"/>
  <c r="O60" i="3"/>
  <c r="N60" i="3"/>
  <c r="N61" i="3"/>
  <c r="O61" i="3"/>
  <c r="D57" i="6"/>
  <c r="K57" i="6" s="1"/>
  <c r="B58" i="6"/>
  <c r="P60" i="3"/>
  <c r="P61" i="3"/>
  <c r="N63" i="3" l="1"/>
  <c r="F5" i="7" s="1"/>
  <c r="P63" i="3"/>
  <c r="O63" i="3"/>
  <c r="F6" i="7" s="1"/>
  <c r="F8" i="7"/>
  <c r="S46" i="4"/>
  <c r="AB45" i="4"/>
  <c r="AD45" i="4" s="1"/>
  <c r="AJ45" i="4" s="1"/>
  <c r="D58" i="6"/>
  <c r="K58" i="6" s="1"/>
  <c r="B59" i="6"/>
  <c r="F9" i="7" l="1"/>
  <c r="S47" i="4"/>
  <c r="AB46" i="4"/>
  <c r="AD46" i="4" s="1"/>
  <c r="AJ46" i="4" s="1"/>
  <c r="D59" i="6"/>
  <c r="K59" i="6" s="1"/>
  <c r="B60" i="6"/>
  <c r="S48" i="4" l="1"/>
  <c r="AB47" i="4"/>
  <c r="AD47" i="4" s="1"/>
  <c r="AJ47" i="4" s="1"/>
  <c r="D60" i="6"/>
  <c r="K60" i="6" s="1"/>
  <c r="B61" i="6"/>
  <c r="D61" i="6" s="1"/>
  <c r="K61" i="6" s="1"/>
  <c r="K63" i="6" l="1"/>
  <c r="F11" i="7" s="1"/>
  <c r="S49" i="4"/>
  <c r="AB48" i="4"/>
  <c r="AD48" i="4" s="1"/>
  <c r="AJ48" i="4" s="1"/>
  <c r="S50" i="4" l="1"/>
  <c r="AB49" i="4"/>
  <c r="AD49" i="4" s="1"/>
  <c r="AJ49" i="4" s="1"/>
  <c r="S51" i="4" l="1"/>
  <c r="AB50" i="4"/>
  <c r="AD50" i="4" s="1"/>
  <c r="AJ50" i="4" s="1"/>
  <c r="S52" i="4" l="1"/>
  <c r="AB51" i="4"/>
  <c r="AD51" i="4" s="1"/>
  <c r="AJ51" i="4" s="1"/>
  <c r="S53" i="4" l="1"/>
  <c r="AB52" i="4"/>
  <c r="AD52" i="4" s="1"/>
  <c r="AJ52" i="4" s="1"/>
  <c r="S54" i="4" l="1"/>
  <c r="AB53" i="4"/>
  <c r="AD53" i="4" s="1"/>
  <c r="AJ53" i="4" s="1"/>
  <c r="S55" i="4" l="1"/>
  <c r="AB54" i="4"/>
  <c r="AD54" i="4" s="1"/>
  <c r="AJ54" i="4" s="1"/>
  <c r="S56" i="4" l="1"/>
  <c r="AB55" i="4"/>
  <c r="AD55" i="4" s="1"/>
  <c r="AJ55" i="4" s="1"/>
  <c r="S57" i="4" l="1"/>
  <c r="AB56" i="4"/>
  <c r="AD56" i="4" s="1"/>
  <c r="AJ56" i="4" s="1"/>
  <c r="S58" i="4" l="1"/>
  <c r="AB57" i="4"/>
  <c r="AD57" i="4" s="1"/>
  <c r="AJ57" i="4" s="1"/>
  <c r="S59" i="4" l="1"/>
  <c r="AB58" i="4"/>
  <c r="AD58" i="4" s="1"/>
  <c r="AJ58" i="4" s="1"/>
  <c r="S60" i="4" l="1"/>
  <c r="AB59" i="4"/>
  <c r="AD59" i="4" s="1"/>
  <c r="AJ59" i="4" s="1"/>
  <c r="S61" i="4" l="1"/>
  <c r="AB61" i="4" s="1"/>
  <c r="AD61" i="4" s="1"/>
  <c r="AJ61" i="4" s="1"/>
  <c r="AB60" i="4"/>
  <c r="AD60" i="4" s="1"/>
  <c r="AJ60" i="4" s="1"/>
  <c r="AJ63" i="4" l="1"/>
  <c r="F10" i="7" s="1"/>
  <c r="F12" i="7" s="1"/>
  <c r="F13" i="7" s="1"/>
</calcChain>
</file>

<file path=xl/sharedStrings.xml><?xml version="1.0" encoding="utf-8"?>
<sst xmlns="http://schemas.openxmlformats.org/spreadsheetml/2006/main" count="580" uniqueCount="254">
  <si>
    <t>事業費</t>
    <rPh sb="0" eb="3">
      <t>ジギョウヒ</t>
    </rPh>
    <phoneticPr fontId="2"/>
  </si>
  <si>
    <t>費用の現在価値化</t>
    <rPh sb="0" eb="2">
      <t>ヒヨウ</t>
    </rPh>
    <rPh sb="3" eb="8">
      <t>ゲンザイカチカ</t>
    </rPh>
    <phoneticPr fontId="2"/>
  </si>
  <si>
    <t>生活用被害原単位</t>
    <rPh sb="0" eb="3">
      <t>セイカツヨウ</t>
    </rPh>
    <rPh sb="3" eb="5">
      <t>ヒガイ</t>
    </rPh>
    <rPh sb="5" eb="8">
      <t>ゲンタンイ</t>
    </rPh>
    <phoneticPr fontId="2"/>
  </si>
  <si>
    <t>１日あたりの減断水被害原単位</t>
    <rPh sb="1" eb="2">
      <t>ニチ</t>
    </rPh>
    <rPh sb="6" eb="11">
      <t>ゲンダンスイヒガイ</t>
    </rPh>
    <rPh sb="11" eb="14">
      <t>ゲンタンイ</t>
    </rPh>
    <phoneticPr fontId="2"/>
  </si>
  <si>
    <t>地震による停電に伴う断水回避便益</t>
    <phoneticPr fontId="2"/>
  </si>
  <si>
    <t>風害による停電に伴う断水回避便益</t>
    <rPh sb="0" eb="2">
      <t>フウガイ</t>
    </rPh>
    <phoneticPr fontId="2"/>
  </si>
  <si>
    <t>年度</t>
    <rPh sb="0" eb="2">
      <t>ネンド</t>
    </rPh>
    <phoneticPr fontId="2"/>
  </si>
  <si>
    <t>費用（千円）</t>
    <rPh sb="0" eb="2">
      <t>ヒヨウ</t>
    </rPh>
    <rPh sb="3" eb="5">
      <t>センエン</t>
    </rPh>
    <phoneticPr fontId="2"/>
  </si>
  <si>
    <t>割引因子</t>
    <rPh sb="0" eb="4">
      <t>ワリビキインシ</t>
    </rPh>
    <phoneticPr fontId="2"/>
  </si>
  <si>
    <t>費用</t>
    <rPh sb="0" eb="2">
      <t>ヒヨウ</t>
    </rPh>
    <phoneticPr fontId="2"/>
  </si>
  <si>
    <t>現在価値</t>
    <rPh sb="0" eb="4">
      <t>ゲンザイカチ</t>
    </rPh>
    <phoneticPr fontId="2"/>
  </si>
  <si>
    <t>出所１：マニュアル本編　表Ⅴ-3-4-8</t>
    <rPh sb="0" eb="2">
      <t>デドコロ</t>
    </rPh>
    <rPh sb="9" eb="11">
      <t>ホンペン</t>
    </rPh>
    <phoneticPr fontId="2"/>
  </si>
  <si>
    <t>生活用</t>
    <rPh sb="0" eb="3">
      <t>セイカツヨウ</t>
    </rPh>
    <phoneticPr fontId="2"/>
  </si>
  <si>
    <t>業務営業用</t>
    <rPh sb="0" eb="5">
      <t>ギョウムエイギョウヨウ</t>
    </rPh>
    <phoneticPr fontId="2"/>
  </si>
  <si>
    <t>工場用</t>
    <rPh sb="0" eb="3">
      <t>コウジョウヨウ</t>
    </rPh>
    <phoneticPr fontId="2"/>
  </si>
  <si>
    <t>断水被害</t>
    <rPh sb="0" eb="4">
      <t>ダンスイヒガイ</t>
    </rPh>
    <phoneticPr fontId="2"/>
  </si>
  <si>
    <t>断水被害の</t>
    <rPh sb="0" eb="4">
      <t>ダンスイヒガイ</t>
    </rPh>
    <phoneticPr fontId="2"/>
  </si>
  <si>
    <t>地震</t>
    <rPh sb="0" eb="2">
      <t>ジシン</t>
    </rPh>
    <phoneticPr fontId="2"/>
  </si>
  <si>
    <t>断水回避</t>
    <rPh sb="0" eb="2">
      <t>ダンスイ</t>
    </rPh>
    <rPh sb="2" eb="4">
      <t>カイヒ</t>
    </rPh>
    <phoneticPr fontId="2"/>
  </si>
  <si>
    <t>断水</t>
    <rPh sb="0" eb="2">
      <t>ダンスイ</t>
    </rPh>
    <phoneticPr fontId="2"/>
  </si>
  <si>
    <t>バックアップ</t>
    <phoneticPr fontId="2"/>
  </si>
  <si>
    <t>風害</t>
    <rPh sb="0" eb="2">
      <t>フウガイ</t>
    </rPh>
    <phoneticPr fontId="2"/>
  </si>
  <si>
    <t>ポンプ場A</t>
    <rPh sb="3" eb="4">
      <t>ジョウ</t>
    </rPh>
    <phoneticPr fontId="2"/>
  </si>
  <si>
    <t>ポンプ場B</t>
    <rPh sb="3" eb="4">
      <t>ジョウ</t>
    </rPh>
    <phoneticPr fontId="2"/>
  </si>
  <si>
    <t>ポンプ場C</t>
    <rPh sb="3" eb="4">
      <t>ジョウ</t>
    </rPh>
    <phoneticPr fontId="2"/>
  </si>
  <si>
    <t>年度計①</t>
    <rPh sb="0" eb="2">
      <t>ネンド</t>
    </rPh>
    <rPh sb="2" eb="3">
      <t>ケイ</t>
    </rPh>
    <phoneticPr fontId="2"/>
  </si>
  <si>
    <t>（割引率）</t>
    <rPh sb="1" eb="4">
      <t>ワリビキリツ</t>
    </rPh>
    <phoneticPr fontId="2"/>
  </si>
  <si>
    <t>更新費</t>
    <rPh sb="0" eb="3">
      <t>コウシンヒ</t>
    </rPh>
    <phoneticPr fontId="2"/>
  </si>
  <si>
    <t>維持管理費</t>
    <rPh sb="0" eb="5">
      <t>イジカンリヒ</t>
    </rPh>
    <phoneticPr fontId="2"/>
  </si>
  <si>
    <t>出所２：日本銀行国内企業物価指数、全品目、総平均</t>
    <rPh sb="0" eb="2">
      <t>デドコロ</t>
    </rPh>
    <phoneticPr fontId="2"/>
  </si>
  <si>
    <t>原単位</t>
    <rPh sb="0" eb="3">
      <t>ゲンタンイ</t>
    </rPh>
    <phoneticPr fontId="2"/>
  </si>
  <si>
    <t>給水人口</t>
    <rPh sb="0" eb="2">
      <t>キュウスイ</t>
    </rPh>
    <rPh sb="2" eb="4">
      <t>ジンコウ</t>
    </rPh>
    <phoneticPr fontId="2"/>
  </si>
  <si>
    <t>日額</t>
    <rPh sb="0" eb="2">
      <t>ニチガク</t>
    </rPh>
    <phoneticPr fontId="2"/>
  </si>
  <si>
    <t>減少日数</t>
    <rPh sb="0" eb="2">
      <t>ゲンショウ</t>
    </rPh>
    <rPh sb="2" eb="4">
      <t>ニッスウ</t>
    </rPh>
    <phoneticPr fontId="2"/>
  </si>
  <si>
    <t>減少額</t>
    <rPh sb="0" eb="3">
      <t>ゲンショウガク</t>
    </rPh>
    <phoneticPr fontId="2"/>
  </si>
  <si>
    <t>発生率</t>
  </si>
  <si>
    <t>便益</t>
    <rPh sb="0" eb="2">
      <t>ベンエキ</t>
    </rPh>
    <phoneticPr fontId="2"/>
  </si>
  <si>
    <t>日数</t>
  </si>
  <si>
    <t>率</t>
    <rPh sb="0" eb="1">
      <t>リツ</t>
    </rPh>
    <phoneticPr fontId="2"/>
  </si>
  <si>
    <t>項目</t>
    <rPh sb="0" eb="2">
      <t>コウモク</t>
    </rPh>
    <phoneticPr fontId="2"/>
  </si>
  <si>
    <t>R5</t>
    <phoneticPr fontId="2"/>
  </si>
  <si>
    <t>③</t>
    <phoneticPr fontId="2"/>
  </si>
  <si>
    <t>④</t>
    <phoneticPr fontId="2"/>
  </si>
  <si>
    <t>⑤</t>
    <phoneticPr fontId="2"/>
  </si>
  <si>
    <t>条件：給水制限率100％</t>
    <rPh sb="0" eb="2">
      <t>ジョウケン</t>
    </rPh>
    <rPh sb="3" eb="8">
      <t>キュウスイセイゲンリツ</t>
    </rPh>
    <phoneticPr fontId="2"/>
  </si>
  <si>
    <t>円/人・日</t>
  </si>
  <si>
    <t>人</t>
    <rPh sb="0" eb="1">
      <t>ヒト</t>
    </rPh>
    <phoneticPr fontId="2"/>
  </si>
  <si>
    <t>千円/日</t>
    <rPh sb="0" eb="2">
      <t>センエン</t>
    </rPh>
    <phoneticPr fontId="2"/>
  </si>
  <si>
    <t>％日</t>
    <rPh sb="1" eb="2">
      <t>ニチ</t>
    </rPh>
    <phoneticPr fontId="2"/>
  </si>
  <si>
    <t>千円</t>
    <rPh sb="0" eb="2">
      <t>センエン</t>
    </rPh>
    <phoneticPr fontId="2"/>
  </si>
  <si>
    <t>％</t>
    <phoneticPr fontId="2"/>
  </si>
  <si>
    <t>日</t>
    <rPh sb="0" eb="1">
      <t>ニチ</t>
    </rPh>
    <phoneticPr fontId="2"/>
  </si>
  <si>
    <t>R6</t>
    <phoneticPr fontId="2"/>
  </si>
  <si>
    <t>②</t>
    <phoneticPr fontId="2"/>
  </si>
  <si>
    <t>①</t>
    <phoneticPr fontId="2"/>
  </si>
  <si>
    <t>③＝①×②</t>
    <phoneticPr fontId="2"/>
  </si>
  <si>
    <t>⑤＝③＋④＋⑤</t>
    <phoneticPr fontId="2"/>
  </si>
  <si>
    <t>④＝②×③</t>
    <phoneticPr fontId="2"/>
  </si>
  <si>
    <t>⑥＝④×⑤</t>
    <phoneticPr fontId="2"/>
  </si>
  <si>
    <t>①×⑥</t>
    <phoneticPr fontId="2"/>
  </si>
  <si>
    <t>⑤＝②×③×(1-④）</t>
    <phoneticPr fontId="2"/>
  </si>
  <si>
    <t>⑥</t>
    <phoneticPr fontId="2"/>
  </si>
  <si>
    <t>⑦＝⑤×⑥</t>
    <phoneticPr fontId="2"/>
  </si>
  <si>
    <t>①×⑦</t>
    <phoneticPr fontId="2"/>
  </si>
  <si>
    <t>R7</t>
  </si>
  <si>
    <t>数値</t>
    <rPh sb="0" eb="2">
      <t>スウチ</t>
    </rPh>
    <phoneticPr fontId="2"/>
  </si>
  <si>
    <t>単位</t>
    <rPh sb="0" eb="2">
      <t>タンイ</t>
    </rPh>
    <phoneticPr fontId="2"/>
  </si>
  <si>
    <t>備考</t>
    <rPh sb="0" eb="2">
      <t>ビコウ</t>
    </rPh>
    <phoneticPr fontId="2"/>
  </si>
  <si>
    <t>R8</t>
  </si>
  <si>
    <t>円/人・日</t>
    <rPh sb="0" eb="1">
      <t>エン</t>
    </rPh>
    <rPh sb="2" eb="3">
      <t>ヒト</t>
    </rPh>
    <rPh sb="4" eb="5">
      <t>ニチ</t>
    </rPh>
    <phoneticPr fontId="2"/>
  </si>
  <si>
    <t>平成18年度価格</t>
    <rPh sb="0" eb="2">
      <t>ヘイセイ</t>
    </rPh>
    <rPh sb="4" eb="6">
      <t>ネンド</t>
    </rPh>
    <rPh sb="6" eb="8">
      <t>カカク</t>
    </rPh>
    <phoneticPr fontId="2"/>
  </si>
  <si>
    <t>R9</t>
  </si>
  <si>
    <t>物価補正</t>
    <rPh sb="0" eb="4">
      <t>ブッカホセイ</t>
    </rPh>
    <phoneticPr fontId="2"/>
  </si>
  <si>
    <t>－</t>
    <phoneticPr fontId="2"/>
  </si>
  <si>
    <t>R5指数120.1÷H18指数96.4</t>
    <rPh sb="2" eb="4">
      <t>シスウ</t>
    </rPh>
    <rPh sb="13" eb="15">
      <t>シスウ</t>
    </rPh>
    <phoneticPr fontId="2"/>
  </si>
  <si>
    <t>合計</t>
    <rPh sb="0" eb="2">
      <t>ゴウケイ</t>
    </rPh>
    <phoneticPr fontId="2"/>
  </si>
  <si>
    <t>補正後</t>
    <rPh sb="0" eb="3">
      <t>ホセイゴ</t>
    </rPh>
    <phoneticPr fontId="2"/>
  </si>
  <si>
    <t>令和５年度価格</t>
    <rPh sb="0" eb="2">
      <t>レイワ</t>
    </rPh>
    <rPh sb="3" eb="5">
      <t>ネンド</t>
    </rPh>
    <rPh sb="5" eb="7">
      <t>カカク</t>
    </rPh>
    <phoneticPr fontId="2"/>
  </si>
  <si>
    <t>R10</t>
  </si>
  <si>
    <t>業務営業用被害原単位</t>
    <rPh sb="0" eb="2">
      <t>ギョウム</t>
    </rPh>
    <rPh sb="2" eb="4">
      <t>エイギョウ</t>
    </rPh>
    <rPh sb="4" eb="5">
      <t>ヨウ</t>
    </rPh>
    <rPh sb="5" eb="10">
      <t>ヒガイゲンタンイ</t>
    </rPh>
    <phoneticPr fontId="2"/>
  </si>
  <si>
    <t>R11</t>
  </si>
  <si>
    <t>(1)影響：大</t>
    <rPh sb="3" eb="5">
      <t>エイキョウ</t>
    </rPh>
    <rPh sb="6" eb="7">
      <t>ダイ</t>
    </rPh>
    <phoneticPr fontId="2"/>
  </si>
  <si>
    <t>R12</t>
  </si>
  <si>
    <t>R13</t>
  </si>
  <si>
    <t>百万円/年</t>
    <rPh sb="0" eb="3">
      <t>ヒャクマンエン</t>
    </rPh>
    <rPh sb="4" eb="5">
      <t>ネン</t>
    </rPh>
    <phoneticPr fontId="2"/>
  </si>
  <si>
    <t>令和２年度市内統計値</t>
    <rPh sb="0" eb="2">
      <t>レイワ</t>
    </rPh>
    <rPh sb="3" eb="5">
      <t>ネンド</t>
    </rPh>
    <rPh sb="5" eb="7">
      <t>シナイ</t>
    </rPh>
    <rPh sb="7" eb="9">
      <t>トウケイ</t>
    </rPh>
    <rPh sb="9" eb="10">
      <t>チ</t>
    </rPh>
    <phoneticPr fontId="2"/>
  </si>
  <si>
    <t>R14</t>
  </si>
  <si>
    <t>R5指数120.1÷R2指数99.9、国内企業物価指数</t>
    <rPh sb="2" eb="4">
      <t>シスウ</t>
    </rPh>
    <rPh sb="12" eb="14">
      <t>シスウ</t>
    </rPh>
    <rPh sb="19" eb="23">
      <t>コクナイキギョウ</t>
    </rPh>
    <rPh sb="23" eb="27">
      <t>ブッカシスウ</t>
    </rPh>
    <phoneticPr fontId="2"/>
  </si>
  <si>
    <t>R15</t>
  </si>
  <si>
    <t>R16</t>
  </si>
  <si>
    <t>影響率</t>
    <rPh sb="0" eb="3">
      <t>エイキョウリツ</t>
    </rPh>
    <phoneticPr fontId="2"/>
  </si>
  <si>
    <t>給水制限率100％の時は100％</t>
    <rPh sb="0" eb="5">
      <t>キュウスイセイゲンリツ</t>
    </rPh>
    <rPh sb="10" eb="11">
      <t>トキ</t>
    </rPh>
    <phoneticPr fontId="2"/>
  </si>
  <si>
    <t>R17</t>
  </si>
  <si>
    <t>千円/日</t>
    <rPh sb="0" eb="2">
      <t>センエン</t>
    </rPh>
    <rPh sb="3" eb="4">
      <t>ニチ</t>
    </rPh>
    <phoneticPr fontId="2"/>
  </si>
  <si>
    <t>補正後×影響率</t>
    <rPh sb="0" eb="3">
      <t>ホセイゴ</t>
    </rPh>
    <rPh sb="4" eb="7">
      <t>エイキョウリツ</t>
    </rPh>
    <phoneticPr fontId="2"/>
  </si>
  <si>
    <t>停電想定</t>
    <rPh sb="0" eb="4">
      <t>テイデンソウテイ</t>
    </rPh>
    <phoneticPr fontId="2"/>
  </si>
  <si>
    <t>R18</t>
  </si>
  <si>
    <t>災害</t>
    <rPh sb="0" eb="2">
      <t>サイガイ</t>
    </rPh>
    <phoneticPr fontId="2"/>
  </si>
  <si>
    <t>停電日数</t>
    <rPh sb="0" eb="4">
      <t>テイデンニッスウ</t>
    </rPh>
    <phoneticPr fontId="2"/>
  </si>
  <si>
    <t>頻度</t>
    <rPh sb="0" eb="2">
      <t>ヒンド</t>
    </rPh>
    <phoneticPr fontId="2"/>
  </si>
  <si>
    <t>出所</t>
    <rPh sb="0" eb="2">
      <t>デドコロ</t>
    </rPh>
    <phoneticPr fontId="2"/>
  </si>
  <si>
    <t>R19</t>
  </si>
  <si>
    <t>(2)影響：小</t>
    <rPh sb="3" eb="5">
      <t>エイキョウ</t>
    </rPh>
    <rPh sb="6" eb="7">
      <t>チイ</t>
    </rPh>
    <phoneticPr fontId="2"/>
  </si>
  <si>
    <t>50年に１回</t>
    <rPh sb="2" eb="3">
      <t>ネン</t>
    </rPh>
    <rPh sb="5" eb="6">
      <t>カイ</t>
    </rPh>
    <phoneticPr fontId="2"/>
  </si>
  <si>
    <t>都道府県の地震被害想定</t>
    <rPh sb="0" eb="4">
      <t>トドウフケン</t>
    </rPh>
    <rPh sb="5" eb="11">
      <t>ジシンヒガイソウテイ</t>
    </rPh>
    <phoneticPr fontId="2"/>
  </si>
  <si>
    <t>R20</t>
  </si>
  <si>
    <t>第Ⅴ編資料集p.60</t>
    <rPh sb="0" eb="1">
      <t>ダイ</t>
    </rPh>
    <rPh sb="2" eb="3">
      <t>ヘン</t>
    </rPh>
    <rPh sb="3" eb="6">
      <t>シリョウシュウ</t>
    </rPh>
    <phoneticPr fontId="2"/>
  </si>
  <si>
    <t>R21</t>
  </si>
  <si>
    <t>R22</t>
  </si>
  <si>
    <t>R23</t>
  </si>
  <si>
    <t>R24</t>
  </si>
  <si>
    <t>給水制限率100％の時は16％</t>
    <rPh sb="0" eb="2">
      <t>キュウスイ</t>
    </rPh>
    <rPh sb="2" eb="4">
      <t>セイゲン</t>
    </rPh>
    <rPh sb="4" eb="5">
      <t>リツ</t>
    </rPh>
    <rPh sb="10" eb="11">
      <t>トキ</t>
    </rPh>
    <phoneticPr fontId="2"/>
  </si>
  <si>
    <t>R25</t>
  </si>
  <si>
    <t>R26</t>
  </si>
  <si>
    <t>R27</t>
  </si>
  <si>
    <t>(3)業務営業用原単位（総計）</t>
    <rPh sb="3" eb="8">
      <t>ギョウムエイギョウヨウ</t>
    </rPh>
    <rPh sb="8" eb="11">
      <t>ゲンタンイ</t>
    </rPh>
    <rPh sb="12" eb="14">
      <t>ソウケイ</t>
    </rPh>
    <phoneticPr fontId="2"/>
  </si>
  <si>
    <t>R28</t>
  </si>
  <si>
    <t>R29</t>
  </si>
  <si>
    <t>影響：大</t>
    <rPh sb="0" eb="2">
      <t>エイキョウ</t>
    </rPh>
    <rPh sb="3" eb="4">
      <t>ダイ</t>
    </rPh>
    <phoneticPr fontId="2"/>
  </si>
  <si>
    <t>R30</t>
  </si>
  <si>
    <t>影響：小</t>
    <rPh sb="0" eb="2">
      <t>エイキョウ</t>
    </rPh>
    <rPh sb="3" eb="4">
      <t>チイ</t>
    </rPh>
    <phoneticPr fontId="2"/>
  </si>
  <si>
    <t>R31</t>
  </si>
  <si>
    <t>総計</t>
    <rPh sb="0" eb="2">
      <t>ソウケイ</t>
    </rPh>
    <phoneticPr fontId="2"/>
  </si>
  <si>
    <t>R32</t>
  </si>
  <si>
    <t>R33</t>
  </si>
  <si>
    <t>(4)工場用原単位</t>
    <rPh sb="3" eb="6">
      <t>コウジョウヨウ</t>
    </rPh>
    <rPh sb="6" eb="9">
      <t>ゲンタンイ</t>
    </rPh>
    <phoneticPr fontId="2"/>
  </si>
  <si>
    <t>R34</t>
  </si>
  <si>
    <t>R35</t>
  </si>
  <si>
    <t>用水効果額原単位</t>
    <rPh sb="0" eb="2">
      <t>ヨウスイ</t>
    </rPh>
    <rPh sb="2" eb="5">
      <t>コウカガク</t>
    </rPh>
    <rPh sb="5" eb="8">
      <t>ゲンタンイ</t>
    </rPh>
    <phoneticPr fontId="2"/>
  </si>
  <si>
    <t>千円/㎥</t>
    <rPh sb="0" eb="2">
      <t>センエン</t>
    </rPh>
    <phoneticPr fontId="2"/>
  </si>
  <si>
    <t>令和３年度経済センサス</t>
    <rPh sb="0" eb="2">
      <t>レイワ</t>
    </rPh>
    <rPh sb="3" eb="5">
      <t>ネンド</t>
    </rPh>
    <rPh sb="5" eb="7">
      <t>ケイザイ</t>
    </rPh>
    <phoneticPr fontId="2"/>
  </si>
  <si>
    <t>R36</t>
  </si>
  <si>
    <t>工場用有収水量</t>
    <rPh sb="0" eb="3">
      <t>コウジョウヨウ</t>
    </rPh>
    <rPh sb="3" eb="7">
      <t>ユウシュウスイリョウ</t>
    </rPh>
    <phoneticPr fontId="2"/>
  </si>
  <si>
    <t>㎥/日</t>
    <rPh sb="2" eb="3">
      <t>ニチ</t>
    </rPh>
    <phoneticPr fontId="2"/>
  </si>
  <si>
    <t>最新実績で一定</t>
    <rPh sb="0" eb="4">
      <t>サイシンジッセキ</t>
    </rPh>
    <rPh sb="5" eb="7">
      <t>イッテイ</t>
    </rPh>
    <phoneticPr fontId="2"/>
  </si>
  <si>
    <t>R37</t>
  </si>
  <si>
    <t>１日当たり被害額</t>
  </si>
  <si>
    <t>R38</t>
  </si>
  <si>
    <t>R39</t>
  </si>
  <si>
    <t>R40</t>
  </si>
  <si>
    <t>R41</t>
  </si>
  <si>
    <t>R42</t>
  </si>
  <si>
    <t>R43</t>
  </si>
  <si>
    <t>R44</t>
  </si>
  <si>
    <t>R45</t>
  </si>
  <si>
    <t>R46</t>
  </si>
  <si>
    <t>R47</t>
  </si>
  <si>
    <t>R48</t>
  </si>
  <si>
    <t>R49</t>
  </si>
  <si>
    <t>R50</t>
  </si>
  <si>
    <t>R51</t>
  </si>
  <si>
    <t>R52</t>
  </si>
  <si>
    <t>R53</t>
  </si>
  <si>
    <t>R54</t>
  </si>
  <si>
    <t>R55</t>
  </si>
  <si>
    <t>R56</t>
  </si>
  <si>
    <t>R57</t>
  </si>
  <si>
    <t>R58</t>
  </si>
  <si>
    <t>R59</t>
  </si>
  <si>
    <t>総現在価値</t>
    <rPh sb="0" eb="5">
      <t>ソウゲンザイカチ</t>
    </rPh>
    <phoneticPr fontId="2"/>
  </si>
  <si>
    <t>①×②</t>
    <phoneticPr fontId="2"/>
  </si>
  <si>
    <t>①×③</t>
    <phoneticPr fontId="2"/>
  </si>
  <si>
    <t>①×④</t>
    <phoneticPr fontId="2"/>
  </si>
  <si>
    <t>内は類似業種の値を代入</t>
    <rPh sb="0" eb="1">
      <t>ナイ</t>
    </rPh>
    <rPh sb="2" eb="6">
      <t>ルイジギョウシュ</t>
    </rPh>
    <rPh sb="7" eb="8">
      <t>アタイ</t>
    </rPh>
    <rPh sb="9" eb="11">
      <t>ダイニュウ</t>
    </rPh>
    <phoneticPr fontId="5"/>
  </si>
  <si>
    <t>製造業計</t>
    <phoneticPr fontId="5"/>
  </si>
  <si>
    <t>その他工業製品</t>
    <rPh sb="2" eb="3">
      <t>ホカ</t>
    </rPh>
    <rPh sb="3" eb="7">
      <t>コウギョウセイヒン</t>
    </rPh>
    <phoneticPr fontId="5"/>
  </si>
  <si>
    <t>その他の製造業</t>
  </si>
  <si>
    <t>輸送用機器</t>
    <rPh sb="0" eb="3">
      <t>ユソウヨウ</t>
    </rPh>
    <rPh sb="3" eb="5">
      <t>キキ</t>
    </rPh>
    <phoneticPr fontId="5"/>
  </si>
  <si>
    <t>輸送用機械器具製造業</t>
  </si>
  <si>
    <t>情報通信機器</t>
    <rPh sb="0" eb="6">
      <t>ジョウホウツウシンキキ</t>
    </rPh>
    <phoneticPr fontId="5"/>
  </si>
  <si>
    <t>情報通信機械器具製造業</t>
  </si>
  <si>
    <t>電気機器</t>
    <rPh sb="0" eb="4">
      <t>デンキキキ</t>
    </rPh>
    <phoneticPr fontId="5"/>
  </si>
  <si>
    <t>電気機械器具製造業</t>
  </si>
  <si>
    <t>電子部品・デバイス</t>
    <rPh sb="0" eb="4">
      <t>デンシブヒン</t>
    </rPh>
    <phoneticPr fontId="5"/>
  </si>
  <si>
    <t>電子部品・デバイス・電子回路製造業</t>
  </si>
  <si>
    <t>業務用機器</t>
    <rPh sb="0" eb="3">
      <t>ギョウムヨウ</t>
    </rPh>
    <rPh sb="3" eb="5">
      <t>キキ</t>
    </rPh>
    <phoneticPr fontId="5"/>
  </si>
  <si>
    <t>業務用機械器具製造業</t>
  </si>
  <si>
    <t>生産用機器</t>
    <rPh sb="0" eb="3">
      <t>セイサンヨウ</t>
    </rPh>
    <rPh sb="3" eb="5">
      <t>キキ</t>
    </rPh>
    <phoneticPr fontId="5"/>
  </si>
  <si>
    <t>生産用機械器具製造業</t>
  </si>
  <si>
    <t>はん用機器</t>
    <rPh sb="2" eb="3">
      <t>ヨウ</t>
    </rPh>
    <rPh sb="3" eb="5">
      <t>キキ</t>
    </rPh>
    <phoneticPr fontId="5"/>
  </si>
  <si>
    <t>はん用機械器具製造業</t>
  </si>
  <si>
    <t>金属製品</t>
    <rPh sb="0" eb="4">
      <t>キンゾクセイヒン</t>
    </rPh>
    <phoneticPr fontId="5"/>
  </si>
  <si>
    <t>金属製品製造業</t>
  </si>
  <si>
    <t>非鉄金属</t>
    <rPh sb="0" eb="4">
      <t>ヒテツキンゾク</t>
    </rPh>
    <phoneticPr fontId="5"/>
  </si>
  <si>
    <t>非鉄金属製造業</t>
  </si>
  <si>
    <t>鉄鋼</t>
    <rPh sb="0" eb="2">
      <t>テッコウ</t>
    </rPh>
    <phoneticPr fontId="5"/>
  </si>
  <si>
    <t>鉄鋼業</t>
  </si>
  <si>
    <t>窯業・土石製品</t>
  </si>
  <si>
    <t>窯業・土石製品製造業</t>
    <phoneticPr fontId="5"/>
  </si>
  <si>
    <t>繊維製品</t>
    <rPh sb="0" eb="4">
      <t>センイセイヒン</t>
    </rPh>
    <phoneticPr fontId="5"/>
  </si>
  <si>
    <t>なめし革・同製品・毛皮製造業</t>
  </si>
  <si>
    <t>プラスチック製品</t>
    <rPh sb="6" eb="8">
      <t>セイヒン</t>
    </rPh>
    <phoneticPr fontId="5"/>
  </si>
  <si>
    <t>ゴム製品製造業</t>
  </si>
  <si>
    <t>プラスチック製品製造業（別掲を除く）</t>
  </si>
  <si>
    <t>石油・石炭製品</t>
    <rPh sb="0" eb="2">
      <t>セキユ</t>
    </rPh>
    <rPh sb="3" eb="7">
      <t>セキタンセイヒン</t>
    </rPh>
    <phoneticPr fontId="5"/>
  </si>
  <si>
    <t>石油製品・石炭製品製造業</t>
  </si>
  <si>
    <t>化学製品</t>
    <rPh sb="0" eb="4">
      <t>カガクセイヒン</t>
    </rPh>
    <phoneticPr fontId="5"/>
  </si>
  <si>
    <t>化学工業</t>
  </si>
  <si>
    <t>パルプ・紙・同製品</t>
    <rPh sb="4" eb="5">
      <t>カミ</t>
    </rPh>
    <rPh sb="6" eb="9">
      <t>ドウセイヒン</t>
    </rPh>
    <phoneticPr fontId="5"/>
  </si>
  <si>
    <t>印刷・同関連業</t>
  </si>
  <si>
    <t>パルプ・紙・紙加工品製造業</t>
  </si>
  <si>
    <t>木材・木製品</t>
    <rPh sb="0" eb="2">
      <t>モクザイ</t>
    </rPh>
    <rPh sb="3" eb="6">
      <t>モクセイヒン</t>
    </rPh>
    <phoneticPr fontId="5"/>
  </si>
  <si>
    <t>家具・装備品製造業</t>
  </si>
  <si>
    <t>木材・木製品製造業（家具を除く）</t>
  </si>
  <si>
    <t>繊維工業</t>
  </si>
  <si>
    <t>飲食料品</t>
    <rPh sb="0" eb="4">
      <t>インショクリョウヒン</t>
    </rPh>
    <phoneticPr fontId="5"/>
  </si>
  <si>
    <t>飲料・たばこ・飼料製造業</t>
  </si>
  <si>
    <t>食料品製造業</t>
  </si>
  <si>
    <t>⑥＝②×⑤</t>
    <phoneticPr fontId="5"/>
  </si>
  <si>
    <t>⑤＝④÷③</t>
    <phoneticPr fontId="5"/>
  </si>
  <si>
    <t>④</t>
    <phoneticPr fontId="5"/>
  </si>
  <si>
    <t>③</t>
    <phoneticPr fontId="5"/>
  </si>
  <si>
    <t>②</t>
    <phoneticPr fontId="5"/>
  </si>
  <si>
    <t>①</t>
    <phoneticPr fontId="5"/>
  </si>
  <si>
    <t>㎥/日</t>
    <rPh sb="2" eb="3">
      <t>ニチ</t>
    </rPh>
    <phoneticPr fontId="5"/>
  </si>
  <si>
    <t>（百万円/年）</t>
    <rPh sb="1" eb="4">
      <t>ヒャクマンエン</t>
    </rPh>
    <rPh sb="5" eb="6">
      <t>ネン</t>
    </rPh>
    <phoneticPr fontId="5"/>
  </si>
  <si>
    <t>（参考）</t>
    <rPh sb="1" eb="3">
      <t>サンコウ</t>
    </rPh>
    <phoneticPr fontId="5"/>
  </si>
  <si>
    <t>物価指数</t>
    <rPh sb="0" eb="4">
      <t>ブッカシスウ</t>
    </rPh>
    <phoneticPr fontId="5"/>
  </si>
  <si>
    <t>付加価値額</t>
    <rPh sb="0" eb="5">
      <t>フカカチガク</t>
    </rPh>
    <phoneticPr fontId="5"/>
  </si>
  <si>
    <t>デフレータ</t>
    <phoneticPr fontId="5"/>
  </si>
  <si>
    <t>産業分類</t>
    <rPh sb="0" eb="4">
      <t>サンギョウブンルイ</t>
    </rPh>
    <phoneticPr fontId="5"/>
  </si>
  <si>
    <t>国内企業</t>
    <rPh sb="0" eb="4">
      <t>コクナイキギョウ</t>
    </rPh>
    <phoneticPr fontId="5"/>
  </si>
  <si>
    <t>R5</t>
    <phoneticPr fontId="5"/>
  </si>
  <si>
    <t>淡水使用水量</t>
    <rPh sb="0" eb="2">
      <t>タンスイ</t>
    </rPh>
    <rPh sb="2" eb="6">
      <t>シヨウスイリョウ</t>
    </rPh>
    <phoneticPr fontId="5"/>
  </si>
  <si>
    <t>事業全体の投資効率性</t>
    <rPh sb="0" eb="4">
      <t>ジギョウゼンタイ</t>
    </rPh>
    <rPh sb="5" eb="10">
      <t>トウシコウリツセイ</t>
    </rPh>
    <phoneticPr fontId="2"/>
  </si>
  <si>
    <t>（千円）</t>
    <rPh sb="1" eb="3">
      <t>センエン</t>
    </rPh>
    <phoneticPr fontId="2"/>
  </si>
  <si>
    <t>金額</t>
    <rPh sb="0" eb="2">
      <t>キンガク</t>
    </rPh>
    <phoneticPr fontId="2"/>
  </si>
  <si>
    <t>残存価格</t>
    <rPh sb="0" eb="2">
      <t>ザンゾン</t>
    </rPh>
    <rPh sb="2" eb="4">
      <t>カカク</t>
    </rPh>
    <phoneticPr fontId="2"/>
  </si>
  <si>
    <t>①合計</t>
    <rPh sb="1" eb="3">
      <t>ゴウケイ</t>
    </rPh>
    <phoneticPr fontId="2"/>
  </si>
  <si>
    <t>地震による停電に伴う断水回避</t>
    <rPh sb="0" eb="2">
      <t>ジシン</t>
    </rPh>
    <rPh sb="5" eb="7">
      <t>テイデン</t>
    </rPh>
    <rPh sb="8" eb="9">
      <t>トモナ</t>
    </rPh>
    <rPh sb="10" eb="12">
      <t>ダンスイ</t>
    </rPh>
    <rPh sb="12" eb="14">
      <t>カイヒ</t>
    </rPh>
    <phoneticPr fontId="2"/>
  </si>
  <si>
    <t>風害による停電に伴う断水回避</t>
    <rPh sb="0" eb="2">
      <t>フウガイ</t>
    </rPh>
    <rPh sb="5" eb="7">
      <t>テイデン</t>
    </rPh>
    <rPh sb="8" eb="9">
      <t>トモナ</t>
    </rPh>
    <rPh sb="10" eb="12">
      <t>ダンスイ</t>
    </rPh>
    <rPh sb="12" eb="14">
      <t>カイヒ</t>
    </rPh>
    <phoneticPr fontId="2"/>
  </si>
  <si>
    <t>②合計</t>
    <rPh sb="1" eb="3">
      <t>ゴウケイ</t>
    </rPh>
    <phoneticPr fontId="2"/>
  </si>
  <si>
    <t>費用便益比②÷①</t>
    <phoneticPr fontId="2"/>
  </si>
  <si>
    <t>参考比較：社会的割引率が２％の場合</t>
    <phoneticPr fontId="2"/>
  </si>
  <si>
    <t>参考比較：社会的割引率が１％の場合</t>
    <phoneticPr fontId="2"/>
  </si>
  <si>
    <t>社会的割引率</t>
    <rPh sb="0" eb="6">
      <t>シャカイテキワリビキリツ</t>
    </rPh>
    <phoneticPr fontId="2"/>
  </si>
  <si>
    <t>経過
年数</t>
  </si>
  <si>
    <t>R7</t>
    <phoneticPr fontId="2"/>
  </si>
  <si>
    <t>R60</t>
  </si>
  <si>
    <t>表Ⅴ-3-6-1 工場用の被害原単位（用水効果額単価）の算定例（全国値）</t>
    <rPh sb="32" eb="35">
      <t>ゼンコクアタイ</t>
    </rPh>
    <phoneticPr fontId="5"/>
  </si>
  <si>
    <t>R6</t>
    <phoneticPr fontId="5"/>
  </si>
  <si>
    <t>令和５年度</t>
    <rPh sb="0" eb="2">
      <t>レイワ</t>
    </rPh>
    <rPh sb="3" eb="5">
      <t>ネンド</t>
    </rPh>
    <phoneticPr fontId="5"/>
  </si>
  <si>
    <t>Σ①</t>
    <phoneticPr fontId="2"/>
  </si>
  <si>
    <t>Σ⑥</t>
    <phoneticPr fontId="2"/>
  </si>
  <si>
    <t>①：2024年経済構造実態調査（製造業事業所調査）都道府県別統計表（産業中分類別）第７表</t>
    <rPh sb="6" eb="7">
      <t>ネン</t>
    </rPh>
    <rPh sb="7" eb="9">
      <t>ケイザイ</t>
    </rPh>
    <phoneticPr fontId="5"/>
  </si>
  <si>
    <t>②：2024年経済構造実態調査（製造業事業所調査）都道府県別統計表（産業中分類別）第１表</t>
    <phoneticPr fontId="5"/>
  </si>
  <si>
    <t>③、④国内企業物価指数（日本銀行）、2020年基準、年度平均</t>
    <rPh sb="3" eb="5">
      <t>コクナイ</t>
    </rPh>
    <rPh sb="5" eb="9">
      <t>キギョウブッカ</t>
    </rPh>
    <rPh sb="9" eb="11">
      <t>シスウ</t>
    </rPh>
    <rPh sb="12" eb="16">
      <t>ニホンギンコウ</t>
    </rPh>
    <rPh sb="22" eb="25">
      <t>ネンキジュン</t>
    </rPh>
    <rPh sb="26" eb="28">
      <t>ネンド</t>
    </rPh>
    <rPh sb="28" eb="30">
      <t>ヘイキン</t>
    </rPh>
    <phoneticPr fontId="5"/>
  </si>
  <si>
    <t>A.工場操業停止が水道の停止のみに起因していない場合</t>
    <phoneticPr fontId="2"/>
  </si>
  <si>
    <t>（Σ⑥×1000）÷（Σ①×365）×0.125</t>
    <phoneticPr fontId="2"/>
  </si>
  <si>
    <t>（113,659,001×1000）÷（23,282,243×365）×0.125</t>
    <phoneticPr fontId="2"/>
  </si>
  <si>
    <t>B.工場操業停止が水道の停止のみに起因している場合</t>
    <rPh sb="23" eb="25">
      <t>バアイ</t>
    </rPh>
    <phoneticPr fontId="2"/>
  </si>
  <si>
    <t>1,672÷0.125</t>
    <phoneticPr fontId="2"/>
  </si>
  <si>
    <t>=</t>
    <phoneticPr fontId="2"/>
  </si>
  <si>
    <t>千円/㎥</t>
    <rPh sb="0" eb="1">
      <t>セン</t>
    </rPh>
    <rPh sb="1" eb="2">
      <t>エン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</si>
</sst>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0"/>
    <numFmt numFmtId="177" formatCode="0.0"/>
    <numFmt numFmtId="178" formatCode="#,##0.0;[Red]\-#,##0.0"/>
  </numFmts>
  <fonts count="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u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 diagonalDown="1">
      <left style="thin">
        <color auto="1"/>
      </left>
      <right style="thin">
        <color auto="1"/>
      </right>
      <top/>
      <bottom style="thin">
        <color auto="1"/>
      </bottom>
      <diagonal style="thin">
        <color auto="1"/>
      </diagonal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4" fillId="0" borderId="0"/>
  </cellStyleXfs>
  <cellXfs count="105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2" borderId="1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38" fontId="0" fillId="0" borderId="1" xfId="1" applyFont="1" applyBorder="1">
      <alignment vertical="center"/>
    </xf>
    <xf numFmtId="38" fontId="0" fillId="0" borderId="1" xfId="0" applyNumberFormat="1" applyBorder="1">
      <alignment vertical="center"/>
    </xf>
    <xf numFmtId="9" fontId="0" fillId="2" borderId="6" xfId="0" applyNumberFormat="1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6" xfId="0" applyFill="1" applyBorder="1">
      <alignment vertical="center"/>
    </xf>
    <xf numFmtId="0" fontId="0" fillId="2" borderId="9" xfId="0" applyFill="1" applyBorder="1" applyAlignment="1">
      <alignment horizontal="center" vertical="center"/>
    </xf>
    <xf numFmtId="38" fontId="0" fillId="2" borderId="9" xfId="1" applyFont="1" applyFill="1" applyBorder="1" applyAlignment="1">
      <alignment horizontal="center" vertical="center"/>
    </xf>
    <xf numFmtId="40" fontId="0" fillId="0" borderId="1" xfId="1" applyNumberFormat="1" applyFont="1" applyBorder="1" applyAlignment="1">
      <alignment horizontal="center" vertical="center"/>
    </xf>
    <xf numFmtId="0" fontId="0" fillId="0" borderId="1" xfId="0" applyBorder="1">
      <alignment vertical="center"/>
    </xf>
    <xf numFmtId="38" fontId="0" fillId="0" borderId="0" xfId="1" applyFont="1">
      <alignment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40" fontId="0" fillId="0" borderId="1" xfId="1" applyNumberFormat="1" applyFont="1" applyBorder="1">
      <alignment vertical="center"/>
    </xf>
    <xf numFmtId="9" fontId="0" fillId="0" borderId="1" xfId="0" applyNumberFormat="1" applyBorder="1" applyAlignment="1">
      <alignment horizontal="center" vertical="center"/>
    </xf>
    <xf numFmtId="38" fontId="0" fillId="0" borderId="1" xfId="1" applyFont="1" applyBorder="1" applyAlignment="1">
      <alignment horizontal="center" vertical="center"/>
    </xf>
    <xf numFmtId="9" fontId="0" fillId="0" borderId="1" xfId="2" applyFont="1" applyBorder="1" applyAlignment="1">
      <alignment horizontal="center" vertical="center"/>
    </xf>
    <xf numFmtId="9" fontId="0" fillId="0" borderId="1" xfId="2" applyFont="1" applyBorder="1">
      <alignment vertical="center"/>
    </xf>
    <xf numFmtId="38" fontId="0" fillId="0" borderId="0" xfId="1" applyFont="1" applyBorder="1">
      <alignment vertical="center"/>
    </xf>
    <xf numFmtId="0" fontId="0" fillId="0" borderId="1" xfId="0" applyBorder="1" applyAlignment="1">
      <alignment horizontal="right" vertical="center"/>
    </xf>
    <xf numFmtId="38" fontId="3" fillId="0" borderId="1" xfId="1" applyFont="1" applyBorder="1">
      <alignment vertical="center"/>
    </xf>
    <xf numFmtId="0" fontId="0" fillId="3" borderId="0" xfId="0" applyFill="1">
      <alignment vertical="center"/>
    </xf>
    <xf numFmtId="38" fontId="3" fillId="0" borderId="1" xfId="0" applyNumberFormat="1" applyFont="1" applyBorder="1">
      <alignment vertical="center"/>
    </xf>
    <xf numFmtId="0" fontId="0" fillId="0" borderId="0" xfId="0" applyAlignment="1"/>
    <xf numFmtId="0" fontId="0" fillId="0" borderId="0" xfId="0" applyAlignment="1">
      <alignment horizontal="center"/>
    </xf>
    <xf numFmtId="0" fontId="0" fillId="2" borderId="1" xfId="0" applyFill="1" applyBorder="1" applyAlignment="1"/>
    <xf numFmtId="176" fontId="0" fillId="0" borderId="1" xfId="0" applyNumberFormat="1" applyBorder="1" applyAlignment="1"/>
    <xf numFmtId="0" fontId="0" fillId="0" borderId="1" xfId="0" applyBorder="1" applyAlignment="1">
      <alignment horizontal="left"/>
    </xf>
    <xf numFmtId="177" fontId="0" fillId="0" borderId="1" xfId="0" applyNumberFormat="1" applyBorder="1" applyAlignment="1">
      <alignment horizontal="center"/>
    </xf>
    <xf numFmtId="38" fontId="0" fillId="0" borderId="1" xfId="1" applyFont="1" applyBorder="1" applyAlignment="1"/>
    <xf numFmtId="0" fontId="0" fillId="2" borderId="1" xfId="0" applyFill="1" applyBorder="1" applyAlignment="1">
      <alignment horizontal="left"/>
    </xf>
    <xf numFmtId="0" fontId="0" fillId="2" borderId="9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0" borderId="1" xfId="0" applyBorder="1" applyAlignment="1">
      <alignment horizontal="right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40" fontId="0" fillId="0" borderId="10" xfId="1" applyNumberFormat="1" applyFont="1" applyBorder="1" applyAlignment="1">
      <alignment horizontal="center" vertical="center"/>
    </xf>
    <xf numFmtId="38" fontId="0" fillId="0" borderId="10" xfId="0" applyNumberFormat="1" applyBorder="1">
      <alignment vertical="center"/>
    </xf>
    <xf numFmtId="9" fontId="0" fillId="0" borderId="10" xfId="0" applyNumberFormat="1" applyBorder="1" applyAlignment="1">
      <alignment horizontal="center" vertical="center"/>
    </xf>
    <xf numFmtId="38" fontId="0" fillId="0" borderId="10" xfId="1" applyFont="1" applyBorder="1">
      <alignment vertical="center"/>
    </xf>
    <xf numFmtId="38" fontId="0" fillId="0" borderId="10" xfId="1" applyFont="1" applyBorder="1" applyAlignment="1">
      <alignment horizontal="center" vertical="center"/>
    </xf>
    <xf numFmtId="9" fontId="0" fillId="0" borderId="10" xfId="2" applyFont="1" applyBorder="1" applyAlignment="1">
      <alignment horizontal="center" vertical="center"/>
    </xf>
    <xf numFmtId="0" fontId="0" fillId="3" borderId="0" xfId="0" applyFill="1" applyAlignment="1"/>
    <xf numFmtId="177" fontId="0" fillId="2" borderId="1" xfId="0" applyNumberFormat="1" applyFill="1" applyBorder="1" applyAlignment="1">
      <alignment horizontal="center"/>
    </xf>
    <xf numFmtId="38" fontId="0" fillId="3" borderId="2" xfId="1" applyFont="1" applyFill="1" applyBorder="1" applyAlignment="1">
      <alignment horizontal="center" vertical="center"/>
    </xf>
    <xf numFmtId="38" fontId="0" fillId="3" borderId="9" xfId="1" applyFont="1" applyFill="1" applyBorder="1" applyAlignment="1">
      <alignment vertical="center"/>
    </xf>
    <xf numFmtId="0" fontId="0" fillId="0" borderId="0" xfId="0" applyAlignment="1">
      <alignment horizontal="right"/>
    </xf>
    <xf numFmtId="40" fontId="0" fillId="0" borderId="0" xfId="1" applyNumberFormat="1" applyFont="1" applyAlignment="1"/>
    <xf numFmtId="176" fontId="0" fillId="0" borderId="0" xfId="0" applyNumberFormat="1" applyAlignment="1"/>
    <xf numFmtId="178" fontId="0" fillId="0" borderId="1" xfId="1" applyNumberFormat="1" applyFont="1" applyBorder="1">
      <alignment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2" borderId="1" xfId="0" applyFill="1" applyBorder="1" applyAlignment="1">
      <alignment horizontal="center" vertical="center"/>
    </xf>
    <xf numFmtId="38" fontId="0" fillId="0" borderId="3" xfId="0" applyNumberFormat="1" applyBorder="1" applyAlignment="1">
      <alignment horizontal="center" vertical="center"/>
    </xf>
    <xf numFmtId="38" fontId="0" fillId="0" borderId="4" xfId="0" applyNumberFormat="1" applyBorder="1" applyAlignment="1">
      <alignment horizontal="center" vertical="center"/>
    </xf>
    <xf numFmtId="38" fontId="0" fillId="0" borderId="5" xfId="0" applyNumberFormat="1" applyBorder="1" applyAlignment="1">
      <alignment horizontal="center" vertical="center"/>
    </xf>
    <xf numFmtId="0" fontId="0" fillId="2" borderId="2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2" borderId="3" xfId="0" applyFill="1" applyBorder="1">
      <alignment vertical="center"/>
    </xf>
    <xf numFmtId="0" fontId="0" fillId="2" borderId="4" xfId="0" applyFill="1" applyBorder="1">
      <alignment vertical="center"/>
    </xf>
    <xf numFmtId="0" fontId="0" fillId="2" borderId="5" xfId="0" applyFill="1" applyBorder="1">
      <alignment vertical="center"/>
    </xf>
    <xf numFmtId="0" fontId="0" fillId="0" borderId="1" xfId="0" applyBorder="1">
      <alignment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0" fontId="6" fillId="3" borderId="13" xfId="0" applyFont="1" applyFill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9" fontId="0" fillId="0" borderId="3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/>
    <xf numFmtId="0" fontId="0" fillId="2" borderId="1" xfId="0" applyFill="1" applyBorder="1" applyAlignment="1">
      <alignment horizontal="center"/>
    </xf>
    <xf numFmtId="38" fontId="0" fillId="3" borderId="10" xfId="1" applyFont="1" applyFill="1" applyBorder="1" applyAlignment="1">
      <alignment horizontal="right" vertical="center"/>
    </xf>
    <xf numFmtId="0" fontId="0" fillId="3" borderId="12" xfId="0" applyFill="1" applyBorder="1" applyAlignment="1"/>
    <xf numFmtId="0" fontId="0" fillId="3" borderId="0" xfId="0" applyFill="1" applyAlignment="1"/>
    <xf numFmtId="0" fontId="0" fillId="3" borderId="1" xfId="0" applyFill="1" applyBorder="1" applyAlignment="1">
      <alignment horizontal="right" vertical="center"/>
    </xf>
    <xf numFmtId="38" fontId="0" fillId="3" borderId="1" xfId="1" applyFont="1" applyFill="1" applyBorder="1" applyAlignment="1">
      <alignment horizontal="right" vertical="center"/>
    </xf>
  </cellXfs>
  <cellStyles count="4">
    <cellStyle name="パーセント" xfId="2" builtinId="5"/>
    <cellStyle name="桁区切り" xfId="1" builtinId="6"/>
    <cellStyle name="標準" xfId="0" builtinId="0"/>
    <cellStyle name="標準 2" xfId="3" xr:uid="{5D3351E4-133D-4921-A2F0-544D076AAD3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theme/theme1.xml" Type="http://schemas.openxmlformats.org/officeDocument/2006/relationships/theme"/><Relationship Id="rId7" Target="styles.xml" Type="http://schemas.openxmlformats.org/officeDocument/2006/relationships/styles"/><Relationship Id="rId8" Target="sharedStrings.xml" Type="http://schemas.openxmlformats.org/officeDocument/2006/relationships/sharedStrings"/><Relationship Id="rId9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C9F463-224B-46F0-9A82-BF54C015DB28}">
  <dimension ref="B2:P63"/>
  <sheetViews>
    <sheetView tabSelected="1" zoomScale="70" zoomScaleNormal="70" workbookViewId="0"/>
  </sheetViews>
  <sheetFormatPr defaultRowHeight="18.75" x14ac:dyDescent="0.4"/>
  <cols>
    <col min="2" max="2" width="7.125" bestFit="1" customWidth="1"/>
    <col min="3" max="5" width="10.25" bestFit="1" customWidth="1"/>
    <col min="8" max="8" width="4.625" customWidth="1"/>
    <col min="9" max="9" width="5.25" bestFit="1" customWidth="1"/>
    <col min="10" max="10" width="11" bestFit="1" customWidth="1"/>
    <col min="11" max="12" width="12.375" customWidth="1"/>
    <col min="13" max="13" width="12" customWidth="1"/>
    <col min="14" max="15" width="13.125" customWidth="1"/>
    <col min="16" max="16" width="11" bestFit="1" customWidth="1"/>
  </cols>
  <sheetData>
    <row r="2" spans="2:16" x14ac:dyDescent="0.4">
      <c r="B2" s="1" t="s">
        <v>0</v>
      </c>
      <c r="H2" t="s">
        <v>1</v>
      </c>
    </row>
    <row r="3" spans="2:16" ht="18.75" customHeight="1" x14ac:dyDescent="0.4">
      <c r="B3" s="68" t="s">
        <v>6</v>
      </c>
      <c r="C3" s="68" t="s">
        <v>7</v>
      </c>
      <c r="D3" s="68"/>
      <c r="E3" s="68"/>
      <c r="F3" s="68"/>
      <c r="H3" s="72" t="s">
        <v>236</v>
      </c>
      <c r="I3" s="68" t="s">
        <v>6</v>
      </c>
      <c r="J3" s="3" t="s">
        <v>8</v>
      </c>
      <c r="K3" s="64" t="s">
        <v>9</v>
      </c>
      <c r="L3" s="65"/>
      <c r="M3" s="66"/>
      <c r="N3" s="64" t="s">
        <v>10</v>
      </c>
      <c r="O3" s="65"/>
      <c r="P3" s="66"/>
    </row>
    <row r="4" spans="2:16" x14ac:dyDescent="0.4">
      <c r="B4" s="68"/>
      <c r="C4" s="5" t="s">
        <v>22</v>
      </c>
      <c r="D4" s="5" t="s">
        <v>23</v>
      </c>
      <c r="E4" s="5" t="s">
        <v>24</v>
      </c>
      <c r="F4" s="5" t="s">
        <v>25</v>
      </c>
      <c r="H4" s="73"/>
      <c r="I4" s="68"/>
      <c r="J4" s="6" t="s">
        <v>26</v>
      </c>
      <c r="K4" s="7" t="s">
        <v>0</v>
      </c>
      <c r="L4" s="7" t="s">
        <v>27</v>
      </c>
      <c r="M4" s="7" t="s">
        <v>28</v>
      </c>
      <c r="N4" s="7" t="s">
        <v>0</v>
      </c>
      <c r="O4" s="7" t="s">
        <v>27</v>
      </c>
      <c r="P4" s="8" t="s">
        <v>28</v>
      </c>
    </row>
    <row r="5" spans="2:16" x14ac:dyDescent="0.4">
      <c r="B5" s="9" t="s">
        <v>52</v>
      </c>
      <c r="C5" s="10">
        <v>4930</v>
      </c>
      <c r="D5" s="10">
        <v>4930</v>
      </c>
      <c r="E5" s="10">
        <v>4930</v>
      </c>
      <c r="F5" s="11">
        <f>SUM(C5:E5)</f>
        <v>14790</v>
      </c>
      <c r="H5" s="73"/>
      <c r="I5" s="68"/>
      <c r="J5" s="12">
        <f>まとめ!H5</f>
        <v>0.04</v>
      </c>
      <c r="K5" s="6" t="s">
        <v>53</v>
      </c>
      <c r="L5" s="6" t="s">
        <v>41</v>
      </c>
      <c r="M5" s="6" t="s">
        <v>42</v>
      </c>
      <c r="N5" s="6" t="s">
        <v>160</v>
      </c>
      <c r="O5" s="13" t="s">
        <v>161</v>
      </c>
      <c r="P5" s="13" t="s">
        <v>162</v>
      </c>
    </row>
    <row r="6" spans="2:16" x14ac:dyDescent="0.4">
      <c r="B6" s="9" t="s">
        <v>237</v>
      </c>
      <c r="C6" s="10">
        <v>14800</v>
      </c>
      <c r="D6" s="10"/>
      <c r="E6" s="10"/>
      <c r="F6" s="11">
        <f t="shared" ref="F6:F9" si="0">SUM(C6:E6)</f>
        <v>14800</v>
      </c>
      <c r="H6" s="74"/>
      <c r="I6" s="68"/>
      <c r="J6" s="15" t="s">
        <v>54</v>
      </c>
      <c r="K6" s="15" t="s">
        <v>49</v>
      </c>
      <c r="L6" s="15" t="s">
        <v>49</v>
      </c>
      <c r="M6" s="15" t="s">
        <v>49</v>
      </c>
      <c r="N6" s="15" t="s">
        <v>49</v>
      </c>
      <c r="O6" s="15" t="s">
        <v>49</v>
      </c>
      <c r="P6" s="15" t="s">
        <v>49</v>
      </c>
    </row>
    <row r="7" spans="2:16" x14ac:dyDescent="0.4">
      <c r="B7" s="49" t="s">
        <v>68</v>
      </c>
      <c r="C7" s="10">
        <v>369880</v>
      </c>
      <c r="D7" s="10">
        <v>13240</v>
      </c>
      <c r="E7" s="10"/>
      <c r="F7" s="11">
        <f t="shared" si="0"/>
        <v>383120</v>
      </c>
      <c r="H7" s="9">
        <v>0</v>
      </c>
      <c r="I7" s="9" t="s">
        <v>40</v>
      </c>
      <c r="J7" s="17">
        <f>(1+$J$5)^-H7</f>
        <v>1</v>
      </c>
      <c r="K7">
        <v>0</v>
      </c>
      <c r="L7" s="11">
        <v>0</v>
      </c>
      <c r="M7" s="18">
        <v>0</v>
      </c>
      <c r="N7">
        <v>0</v>
      </c>
      <c r="O7" s="10">
        <f>J7*L7</f>
        <v>0</v>
      </c>
      <c r="P7" s="10">
        <f>J7*M7</f>
        <v>0</v>
      </c>
    </row>
    <row r="8" spans="2:16" x14ac:dyDescent="0.4">
      <c r="B8" s="49" t="s">
        <v>71</v>
      </c>
      <c r="C8" s="10"/>
      <c r="D8" s="10">
        <v>331080</v>
      </c>
      <c r="E8" s="10">
        <v>17900</v>
      </c>
      <c r="F8" s="11">
        <f t="shared" si="0"/>
        <v>348980</v>
      </c>
      <c r="H8" s="9">
        <f>H7+1</f>
        <v>1</v>
      </c>
      <c r="I8" s="9" t="s">
        <v>52</v>
      </c>
      <c r="J8" s="17">
        <f t="shared" ref="J8:J61" si="1">(1+$J$5)^-H8</f>
        <v>0.96153846153846145</v>
      </c>
      <c r="K8" s="11">
        <f>F5</f>
        <v>14790</v>
      </c>
      <c r="L8" s="11"/>
      <c r="M8" s="18"/>
      <c r="N8" s="10">
        <f>J8*K8</f>
        <v>14221.153846153846</v>
      </c>
      <c r="O8" s="10">
        <f t="shared" ref="O8:O61" si="2">J8*L8</f>
        <v>0</v>
      </c>
      <c r="P8" s="10">
        <f t="shared" ref="P8:P11" si="3">J8*M8</f>
        <v>0</v>
      </c>
    </row>
    <row r="9" spans="2:16" x14ac:dyDescent="0.4">
      <c r="B9" s="49" t="s">
        <v>78</v>
      </c>
      <c r="C9" s="10"/>
      <c r="D9" s="10"/>
      <c r="E9" s="10">
        <v>447480</v>
      </c>
      <c r="F9" s="11">
        <f t="shared" si="0"/>
        <v>447480</v>
      </c>
      <c r="H9" s="47">
        <f t="shared" ref="H9:H62" si="4">H8+1</f>
        <v>2</v>
      </c>
      <c r="I9" s="9" t="s">
        <v>64</v>
      </c>
      <c r="J9" s="17">
        <f t="shared" si="1"/>
        <v>0.92455621301775137</v>
      </c>
      <c r="K9" s="11">
        <f>F6</f>
        <v>14800</v>
      </c>
      <c r="L9" s="11"/>
      <c r="M9" s="18"/>
      <c r="N9" s="10">
        <f t="shared" ref="N9:N61" si="5">J9*K9</f>
        <v>13683.431952662721</v>
      </c>
      <c r="O9" s="10">
        <f t="shared" si="2"/>
        <v>0</v>
      </c>
      <c r="P9" s="10">
        <f t="shared" si="3"/>
        <v>0</v>
      </c>
    </row>
    <row r="10" spans="2:16" x14ac:dyDescent="0.4">
      <c r="B10" s="9" t="s">
        <v>75</v>
      </c>
      <c r="C10" s="69">
        <f>SUM(C5:E9)</f>
        <v>1209170</v>
      </c>
      <c r="D10" s="70"/>
      <c r="E10" s="70"/>
      <c r="F10" s="71"/>
      <c r="H10" s="47">
        <f t="shared" si="4"/>
        <v>3</v>
      </c>
      <c r="I10" s="9" t="s">
        <v>68</v>
      </c>
      <c r="J10" s="17">
        <f t="shared" si="1"/>
        <v>0.88899635867091487</v>
      </c>
      <c r="K10" s="11">
        <f>F7</f>
        <v>383120</v>
      </c>
      <c r="L10" s="11"/>
      <c r="M10" s="18"/>
      <c r="N10" s="10">
        <f t="shared" si="5"/>
        <v>340592.28493400093</v>
      </c>
      <c r="O10" s="10">
        <f t="shared" si="2"/>
        <v>0</v>
      </c>
      <c r="P10" s="10">
        <f t="shared" si="3"/>
        <v>0</v>
      </c>
    </row>
    <row r="11" spans="2:16" x14ac:dyDescent="0.4">
      <c r="H11" s="47">
        <f t="shared" si="4"/>
        <v>4</v>
      </c>
      <c r="I11" s="9" t="s">
        <v>71</v>
      </c>
      <c r="J11" s="17">
        <f t="shared" si="1"/>
        <v>0.85480419102972571</v>
      </c>
      <c r="K11" s="11">
        <f>F8</f>
        <v>348980</v>
      </c>
      <c r="L11" s="11"/>
      <c r="M11" s="18"/>
      <c r="N11" s="10">
        <f t="shared" si="5"/>
        <v>298309.56658555369</v>
      </c>
      <c r="O11" s="10">
        <f t="shared" si="2"/>
        <v>0</v>
      </c>
      <c r="P11" s="10">
        <f t="shared" si="3"/>
        <v>0</v>
      </c>
    </row>
    <row r="12" spans="2:16" x14ac:dyDescent="0.4">
      <c r="H12" s="47">
        <f t="shared" si="4"/>
        <v>5</v>
      </c>
      <c r="I12" s="9" t="s">
        <v>78</v>
      </c>
      <c r="J12" s="17">
        <f t="shared" si="1"/>
        <v>0.82192710675935154</v>
      </c>
      <c r="K12" s="11">
        <f>F9</f>
        <v>447480</v>
      </c>
      <c r="L12" s="18"/>
      <c r="M12" s="10"/>
      <c r="N12" s="10">
        <f t="shared" si="5"/>
        <v>367795.9417326746</v>
      </c>
      <c r="O12" s="10">
        <f t="shared" si="2"/>
        <v>0</v>
      </c>
      <c r="P12" s="10">
        <f>J12*M12</f>
        <v>0</v>
      </c>
    </row>
    <row r="13" spans="2:16" x14ac:dyDescent="0.4">
      <c r="H13" s="47">
        <f t="shared" si="4"/>
        <v>6</v>
      </c>
      <c r="I13" s="9" t="s">
        <v>80</v>
      </c>
      <c r="J13" s="17">
        <f t="shared" si="1"/>
        <v>0.79031452573014571</v>
      </c>
      <c r="K13" s="18"/>
      <c r="L13" s="18"/>
      <c r="M13" s="10">
        <v>3800</v>
      </c>
      <c r="N13" s="10">
        <f t="shared" si="5"/>
        <v>0</v>
      </c>
      <c r="O13" s="10">
        <f t="shared" si="2"/>
        <v>0</v>
      </c>
      <c r="P13" s="10">
        <f t="shared" ref="P13:P61" si="6">J13*M13</f>
        <v>3003.1951977745539</v>
      </c>
    </row>
    <row r="14" spans="2:16" x14ac:dyDescent="0.4">
      <c r="H14" s="47">
        <f t="shared" si="4"/>
        <v>7</v>
      </c>
      <c r="I14" s="9" t="s">
        <v>82</v>
      </c>
      <c r="J14" s="17">
        <f t="shared" si="1"/>
        <v>0.75991781320206331</v>
      </c>
      <c r="K14" s="18"/>
      <c r="L14" s="18"/>
      <c r="M14" s="10">
        <v>3800</v>
      </c>
      <c r="N14" s="10">
        <f t="shared" si="5"/>
        <v>0</v>
      </c>
      <c r="O14" s="10">
        <f t="shared" si="2"/>
        <v>0</v>
      </c>
      <c r="P14" s="10">
        <f t="shared" si="6"/>
        <v>2887.6876901678406</v>
      </c>
    </row>
    <row r="15" spans="2:16" x14ac:dyDescent="0.4">
      <c r="H15" s="47">
        <f t="shared" si="4"/>
        <v>8</v>
      </c>
      <c r="I15" s="9" t="s">
        <v>83</v>
      </c>
      <c r="J15" s="17">
        <f t="shared" si="1"/>
        <v>0.73069020500198378</v>
      </c>
      <c r="K15" s="18"/>
      <c r="L15" s="18"/>
      <c r="M15" s="10">
        <v>3800</v>
      </c>
      <c r="N15" s="10">
        <f t="shared" si="5"/>
        <v>0</v>
      </c>
      <c r="O15" s="10">
        <f t="shared" si="2"/>
        <v>0</v>
      </c>
      <c r="P15" s="10">
        <f t="shared" si="6"/>
        <v>2776.6227790075382</v>
      </c>
    </row>
    <row r="16" spans="2:16" x14ac:dyDescent="0.4">
      <c r="H16" s="47">
        <f t="shared" si="4"/>
        <v>9</v>
      </c>
      <c r="I16" s="9" t="s">
        <v>86</v>
      </c>
      <c r="J16" s="17">
        <f t="shared" si="1"/>
        <v>0.70258673557883045</v>
      </c>
      <c r="K16" s="18"/>
      <c r="L16" s="18"/>
      <c r="M16" s="10">
        <v>3800</v>
      </c>
      <c r="N16" s="10">
        <f t="shared" si="5"/>
        <v>0</v>
      </c>
      <c r="O16" s="10">
        <f t="shared" si="2"/>
        <v>0</v>
      </c>
      <c r="P16" s="10">
        <f t="shared" si="6"/>
        <v>2669.8295951995556</v>
      </c>
    </row>
    <row r="17" spans="8:16" x14ac:dyDescent="0.4">
      <c r="H17" s="47">
        <f t="shared" si="4"/>
        <v>10</v>
      </c>
      <c r="I17" s="9" t="s">
        <v>88</v>
      </c>
      <c r="J17" s="17">
        <f t="shared" si="1"/>
        <v>0.67556416882579851</v>
      </c>
      <c r="K17" s="18"/>
      <c r="L17" s="18"/>
      <c r="M17" s="10">
        <v>3800</v>
      </c>
      <c r="N17" s="10">
        <f t="shared" si="5"/>
        <v>0</v>
      </c>
      <c r="O17" s="10">
        <f t="shared" si="2"/>
        <v>0</v>
      </c>
      <c r="P17" s="10">
        <f t="shared" si="6"/>
        <v>2567.1438415380344</v>
      </c>
    </row>
    <row r="18" spans="8:16" x14ac:dyDescent="0.4">
      <c r="H18" s="47">
        <f t="shared" si="4"/>
        <v>11</v>
      </c>
      <c r="I18" s="9" t="s">
        <v>89</v>
      </c>
      <c r="J18" s="17">
        <f t="shared" si="1"/>
        <v>0.6495809315632679</v>
      </c>
      <c r="K18" s="18"/>
      <c r="L18" s="18"/>
      <c r="M18" s="10">
        <v>3800</v>
      </c>
      <c r="N18" s="10">
        <f t="shared" si="5"/>
        <v>0</v>
      </c>
      <c r="O18" s="10">
        <f t="shared" si="2"/>
        <v>0</v>
      </c>
      <c r="P18" s="10">
        <f t="shared" si="6"/>
        <v>2468.4075399404182</v>
      </c>
    </row>
    <row r="19" spans="8:16" x14ac:dyDescent="0.4">
      <c r="H19" s="47">
        <f t="shared" si="4"/>
        <v>12</v>
      </c>
      <c r="I19" s="9" t="s">
        <v>92</v>
      </c>
      <c r="J19" s="17">
        <f t="shared" si="1"/>
        <v>0.62459704958006512</v>
      </c>
      <c r="K19" s="18"/>
      <c r="L19" s="18"/>
      <c r="M19" s="10">
        <v>3800</v>
      </c>
      <c r="N19" s="10">
        <f t="shared" si="5"/>
        <v>0</v>
      </c>
      <c r="O19" s="10">
        <f t="shared" si="2"/>
        <v>0</v>
      </c>
      <c r="P19" s="10">
        <f t="shared" si="6"/>
        <v>2373.4687884042473</v>
      </c>
    </row>
    <row r="20" spans="8:16" x14ac:dyDescent="0.4">
      <c r="H20" s="47">
        <f t="shared" si="4"/>
        <v>13</v>
      </c>
      <c r="I20" s="9" t="s">
        <v>96</v>
      </c>
      <c r="J20" s="17">
        <f t="shared" si="1"/>
        <v>0.600574086134678</v>
      </c>
      <c r="K20" s="18"/>
      <c r="L20" s="18"/>
      <c r="M20" s="10">
        <v>3800</v>
      </c>
      <c r="N20" s="10">
        <f t="shared" si="5"/>
        <v>0</v>
      </c>
      <c r="O20" s="10">
        <f t="shared" si="2"/>
        <v>0</v>
      </c>
      <c r="P20" s="10">
        <f t="shared" si="6"/>
        <v>2282.1815273117763</v>
      </c>
    </row>
    <row r="21" spans="8:16" x14ac:dyDescent="0.4">
      <c r="H21" s="47">
        <f t="shared" si="4"/>
        <v>14</v>
      </c>
      <c r="I21" s="9" t="s">
        <v>101</v>
      </c>
      <c r="J21" s="17">
        <f t="shared" si="1"/>
        <v>0.57747508282180582</v>
      </c>
      <c r="K21" s="18"/>
      <c r="L21" s="18"/>
      <c r="M21" s="10">
        <v>3800</v>
      </c>
      <c r="N21" s="10">
        <f t="shared" si="5"/>
        <v>0</v>
      </c>
      <c r="O21" s="10">
        <f t="shared" si="2"/>
        <v>0</v>
      </c>
      <c r="P21" s="10">
        <f t="shared" si="6"/>
        <v>2194.4053147228619</v>
      </c>
    </row>
    <row r="22" spans="8:16" x14ac:dyDescent="0.4">
      <c r="H22" s="47">
        <f t="shared" si="4"/>
        <v>15</v>
      </c>
      <c r="I22" s="9" t="s">
        <v>105</v>
      </c>
      <c r="J22" s="17">
        <f t="shared" si="1"/>
        <v>0.55526450271327477</v>
      </c>
      <c r="K22" s="18"/>
      <c r="L22" s="18"/>
      <c r="M22" s="10">
        <v>3800</v>
      </c>
      <c r="N22" s="10">
        <f t="shared" si="5"/>
        <v>0</v>
      </c>
      <c r="O22" s="10">
        <f t="shared" si="2"/>
        <v>0</v>
      </c>
      <c r="P22" s="10">
        <f t="shared" si="6"/>
        <v>2110.0051103104443</v>
      </c>
    </row>
    <row r="23" spans="8:16" x14ac:dyDescent="0.4">
      <c r="H23" s="47">
        <f t="shared" si="4"/>
        <v>16</v>
      </c>
      <c r="I23" s="9" t="s">
        <v>107</v>
      </c>
      <c r="J23" s="17">
        <f t="shared" si="1"/>
        <v>0.53390817568584104</v>
      </c>
      <c r="K23" s="18"/>
      <c r="L23" s="18"/>
      <c r="M23" s="10">
        <v>3800</v>
      </c>
      <c r="N23" s="10">
        <f t="shared" si="5"/>
        <v>0</v>
      </c>
      <c r="O23" s="10">
        <f t="shared" si="2"/>
        <v>0</v>
      </c>
      <c r="P23" s="10">
        <f t="shared" si="6"/>
        <v>2028.851067606196</v>
      </c>
    </row>
    <row r="24" spans="8:16" x14ac:dyDescent="0.4">
      <c r="H24" s="47">
        <f t="shared" si="4"/>
        <v>17</v>
      </c>
      <c r="I24" s="9" t="s">
        <v>108</v>
      </c>
      <c r="J24" s="17">
        <f t="shared" si="1"/>
        <v>0.51337324585177024</v>
      </c>
      <c r="K24" s="18"/>
      <c r="L24" s="18"/>
      <c r="M24" s="10">
        <v>3800</v>
      </c>
      <c r="N24" s="10">
        <f t="shared" si="5"/>
        <v>0</v>
      </c>
      <c r="O24" s="10">
        <f t="shared" si="2"/>
        <v>0</v>
      </c>
      <c r="P24" s="10">
        <f t="shared" si="6"/>
        <v>1950.818334236727</v>
      </c>
    </row>
    <row r="25" spans="8:16" x14ac:dyDescent="0.4">
      <c r="H25" s="47">
        <f t="shared" si="4"/>
        <v>18</v>
      </c>
      <c r="I25" s="9" t="s">
        <v>109</v>
      </c>
      <c r="J25" s="17">
        <f t="shared" si="1"/>
        <v>0.49362812101131748</v>
      </c>
      <c r="K25" s="18"/>
      <c r="L25" s="18"/>
      <c r="M25" s="10">
        <v>3800</v>
      </c>
      <c r="N25" s="10">
        <f t="shared" si="5"/>
        <v>0</v>
      </c>
      <c r="O25" s="10">
        <f t="shared" si="2"/>
        <v>0</v>
      </c>
      <c r="P25" s="10">
        <f t="shared" si="6"/>
        <v>1875.7868598430064</v>
      </c>
    </row>
    <row r="26" spans="8:16" x14ac:dyDescent="0.4">
      <c r="H26" s="47">
        <f t="shared" si="4"/>
        <v>19</v>
      </c>
      <c r="I26" s="9" t="s">
        <v>110</v>
      </c>
      <c r="J26" s="17">
        <f t="shared" si="1"/>
        <v>0.47464242404934376</v>
      </c>
      <c r="K26" s="18"/>
      <c r="L26" s="18"/>
      <c r="M26" s="10">
        <v>3800</v>
      </c>
      <c r="N26" s="10">
        <f t="shared" si="5"/>
        <v>0</v>
      </c>
      <c r="O26" s="10">
        <f t="shared" si="2"/>
        <v>0</v>
      </c>
      <c r="P26" s="10">
        <f t="shared" si="6"/>
        <v>1803.6412113875062</v>
      </c>
    </row>
    <row r="27" spans="8:16" x14ac:dyDescent="0.4">
      <c r="H27" s="47">
        <f t="shared" si="4"/>
        <v>20</v>
      </c>
      <c r="I27" s="9" t="s">
        <v>112</v>
      </c>
      <c r="J27" s="17">
        <f t="shared" si="1"/>
        <v>0.45638694620129205</v>
      </c>
      <c r="K27" s="18"/>
      <c r="L27" s="18"/>
      <c r="M27" s="10">
        <v>3800</v>
      </c>
      <c r="N27" s="10">
        <f t="shared" si="5"/>
        <v>0</v>
      </c>
      <c r="O27" s="10">
        <f t="shared" si="2"/>
        <v>0</v>
      </c>
      <c r="P27" s="10">
        <f t="shared" si="6"/>
        <v>1734.2703955649099</v>
      </c>
    </row>
    <row r="28" spans="8:16" x14ac:dyDescent="0.4">
      <c r="H28" s="47">
        <f t="shared" si="4"/>
        <v>21</v>
      </c>
      <c r="I28" s="9" t="s">
        <v>113</v>
      </c>
      <c r="J28" s="17">
        <f t="shared" si="1"/>
        <v>0.43883360211662686</v>
      </c>
      <c r="K28" s="18"/>
      <c r="L28" s="18"/>
      <c r="M28" s="10">
        <v>3800</v>
      </c>
      <c r="N28" s="10">
        <f t="shared" si="5"/>
        <v>0</v>
      </c>
      <c r="O28" s="10">
        <f t="shared" si="2"/>
        <v>0</v>
      </c>
      <c r="P28" s="10">
        <f t="shared" si="6"/>
        <v>1667.567688043182</v>
      </c>
    </row>
    <row r="29" spans="8:16" x14ac:dyDescent="0.4">
      <c r="H29" s="47">
        <f t="shared" si="4"/>
        <v>22</v>
      </c>
      <c r="I29" s="9" t="s">
        <v>114</v>
      </c>
      <c r="J29" s="17">
        <f t="shared" si="1"/>
        <v>0.42195538665060278</v>
      </c>
      <c r="K29" s="48"/>
      <c r="L29" s="48"/>
      <c r="M29" s="10">
        <v>3800</v>
      </c>
      <c r="N29" s="10">
        <f t="shared" si="5"/>
        <v>0</v>
      </c>
      <c r="O29" s="10">
        <f t="shared" si="2"/>
        <v>0</v>
      </c>
      <c r="P29" s="10">
        <f t="shared" si="6"/>
        <v>1603.4304692722906</v>
      </c>
    </row>
    <row r="30" spans="8:16" x14ac:dyDescent="0.4">
      <c r="H30" s="47">
        <f t="shared" si="4"/>
        <v>23</v>
      </c>
      <c r="I30" s="9" t="s">
        <v>116</v>
      </c>
      <c r="J30" s="17">
        <f t="shared" si="1"/>
        <v>0.40572633331788732</v>
      </c>
      <c r="K30" s="48"/>
      <c r="L30" s="48"/>
      <c r="M30" s="10">
        <v>3800</v>
      </c>
      <c r="N30" s="10">
        <f t="shared" si="5"/>
        <v>0</v>
      </c>
      <c r="O30" s="10">
        <f t="shared" si="2"/>
        <v>0</v>
      </c>
      <c r="P30" s="10">
        <f t="shared" si="6"/>
        <v>1541.7600666079718</v>
      </c>
    </row>
    <row r="31" spans="8:16" x14ac:dyDescent="0.4">
      <c r="H31" s="47">
        <f t="shared" si="4"/>
        <v>24</v>
      </c>
      <c r="I31" s="9" t="s">
        <v>117</v>
      </c>
      <c r="J31" s="17">
        <f t="shared" si="1"/>
        <v>0.39012147434412242</v>
      </c>
      <c r="K31" s="48"/>
      <c r="L31" s="48"/>
      <c r="M31" s="10">
        <v>3800</v>
      </c>
      <c r="N31" s="10">
        <f t="shared" si="5"/>
        <v>0</v>
      </c>
      <c r="O31" s="10">
        <f t="shared" si="2"/>
        <v>0</v>
      </c>
      <c r="P31" s="10">
        <f t="shared" si="6"/>
        <v>1482.4616025076652</v>
      </c>
    </row>
    <row r="32" spans="8:16" x14ac:dyDescent="0.4">
      <c r="H32" s="47">
        <f t="shared" si="4"/>
        <v>25</v>
      </c>
      <c r="I32" s="9" t="s">
        <v>119</v>
      </c>
      <c r="J32" s="17">
        <f t="shared" si="1"/>
        <v>0.37511680225396377</v>
      </c>
      <c r="K32" s="48"/>
      <c r="L32" s="48"/>
      <c r="M32" s="10">
        <v>3800</v>
      </c>
      <c r="N32" s="10">
        <f t="shared" si="5"/>
        <v>0</v>
      </c>
      <c r="O32" s="10">
        <f t="shared" si="2"/>
        <v>0</v>
      </c>
      <c r="P32" s="10">
        <f t="shared" si="6"/>
        <v>1425.4438485650624</v>
      </c>
    </row>
    <row r="33" spans="8:16" x14ac:dyDescent="0.4">
      <c r="H33" s="47">
        <f t="shared" si="4"/>
        <v>26</v>
      </c>
      <c r="I33" s="9" t="s">
        <v>121</v>
      </c>
      <c r="J33" s="17">
        <f t="shared" si="1"/>
        <v>0.36068923293650368</v>
      </c>
      <c r="K33" s="18"/>
      <c r="L33" s="11">
        <f>K8</f>
        <v>14790</v>
      </c>
      <c r="M33" s="10">
        <v>3800</v>
      </c>
      <c r="N33" s="10">
        <f t="shared" si="5"/>
        <v>0</v>
      </c>
      <c r="O33" s="10">
        <f t="shared" si="2"/>
        <v>5334.5937551308898</v>
      </c>
      <c r="P33" s="10">
        <f t="shared" si="6"/>
        <v>1370.6190851587139</v>
      </c>
    </row>
    <row r="34" spans="8:16" x14ac:dyDescent="0.4">
      <c r="H34" s="47">
        <f t="shared" si="4"/>
        <v>27</v>
      </c>
      <c r="I34" s="9" t="s">
        <v>123</v>
      </c>
      <c r="J34" s="17">
        <f t="shared" si="1"/>
        <v>0.3468165701312535</v>
      </c>
      <c r="K34" s="18"/>
      <c r="L34" s="11">
        <f>K9</f>
        <v>14800</v>
      </c>
      <c r="M34" s="10">
        <v>3800</v>
      </c>
      <c r="N34" s="10">
        <f t="shared" si="5"/>
        <v>0</v>
      </c>
      <c r="O34" s="10">
        <f t="shared" si="2"/>
        <v>5132.8852379425516</v>
      </c>
      <c r="P34" s="10">
        <f t="shared" si="6"/>
        <v>1317.9029664987634</v>
      </c>
    </row>
    <row r="35" spans="8:16" x14ac:dyDescent="0.4">
      <c r="H35" s="47">
        <f t="shared" si="4"/>
        <v>28</v>
      </c>
      <c r="I35" s="9" t="s">
        <v>124</v>
      </c>
      <c r="J35" s="17">
        <f t="shared" si="1"/>
        <v>0.3334774712800514</v>
      </c>
      <c r="K35" s="18"/>
      <c r="L35" s="11">
        <f>K10</f>
        <v>383120</v>
      </c>
      <c r="M35" s="10">
        <v>3800</v>
      </c>
      <c r="N35" s="10">
        <f t="shared" si="5"/>
        <v>0</v>
      </c>
      <c r="O35" s="10">
        <f t="shared" si="2"/>
        <v>127761.88879681329</v>
      </c>
      <c r="P35" s="10">
        <f t="shared" si="6"/>
        <v>1267.2143908641954</v>
      </c>
    </row>
    <row r="36" spans="8:16" x14ac:dyDescent="0.4">
      <c r="H36" s="47">
        <f t="shared" si="4"/>
        <v>29</v>
      </c>
      <c r="I36" s="9" t="s">
        <v>126</v>
      </c>
      <c r="J36" s="17">
        <f t="shared" si="1"/>
        <v>0.32065141469235708</v>
      </c>
      <c r="K36" s="18"/>
      <c r="L36" s="11">
        <f>K11</f>
        <v>348980</v>
      </c>
      <c r="M36" s="10">
        <v>3800</v>
      </c>
      <c r="N36" s="10">
        <f t="shared" si="5"/>
        <v>0</v>
      </c>
      <c r="O36" s="10">
        <f t="shared" si="2"/>
        <v>111900.93069933877</v>
      </c>
      <c r="P36" s="10">
        <f t="shared" si="6"/>
        <v>1218.4753758309569</v>
      </c>
    </row>
    <row r="37" spans="8:16" x14ac:dyDescent="0.4">
      <c r="H37" s="47">
        <f t="shared" si="4"/>
        <v>30</v>
      </c>
      <c r="I37" s="9" t="s">
        <v>127</v>
      </c>
      <c r="J37" s="17">
        <f t="shared" si="1"/>
        <v>0.30831866797342034</v>
      </c>
      <c r="K37" s="18"/>
      <c r="L37" s="11">
        <f>K12</f>
        <v>447480</v>
      </c>
      <c r="M37" s="10">
        <v>3800</v>
      </c>
      <c r="N37" s="10">
        <f t="shared" si="5"/>
        <v>0</v>
      </c>
      <c r="O37" s="10">
        <f t="shared" si="2"/>
        <v>137966.43754474612</v>
      </c>
      <c r="P37" s="10">
        <f t="shared" si="6"/>
        <v>1171.6109382989973</v>
      </c>
    </row>
    <row r="38" spans="8:16" x14ac:dyDescent="0.4">
      <c r="H38" s="47">
        <f t="shared" si="4"/>
        <v>31</v>
      </c>
      <c r="I38" s="9" t="s">
        <v>131</v>
      </c>
      <c r="J38" s="17">
        <f t="shared" si="1"/>
        <v>0.29646025766675027</v>
      </c>
      <c r="K38" s="18"/>
      <c r="L38" s="18"/>
      <c r="M38" s="10">
        <v>3800</v>
      </c>
      <c r="N38" s="10">
        <f t="shared" si="5"/>
        <v>0</v>
      </c>
      <c r="O38" s="10">
        <f t="shared" si="2"/>
        <v>0</v>
      </c>
      <c r="P38" s="10">
        <f t="shared" si="6"/>
        <v>1126.5489791336511</v>
      </c>
    </row>
    <row r="39" spans="8:16" x14ac:dyDescent="0.4">
      <c r="H39" s="47">
        <f t="shared" si="4"/>
        <v>32</v>
      </c>
      <c r="I39" s="9" t="s">
        <v>135</v>
      </c>
      <c r="J39" s="17">
        <f t="shared" si="1"/>
        <v>0.28505794006418295</v>
      </c>
      <c r="K39" s="18"/>
      <c r="L39" s="18"/>
      <c r="M39" s="10">
        <v>3800</v>
      </c>
      <c r="N39" s="10">
        <f t="shared" si="5"/>
        <v>0</v>
      </c>
      <c r="O39" s="10">
        <f t="shared" si="2"/>
        <v>0</v>
      </c>
      <c r="P39" s="10">
        <f t="shared" si="6"/>
        <v>1083.2201722438951</v>
      </c>
    </row>
    <row r="40" spans="8:16" x14ac:dyDescent="0.4">
      <c r="H40" s="47">
        <f t="shared" si="4"/>
        <v>33</v>
      </c>
      <c r="I40" s="9" t="s">
        <v>137</v>
      </c>
      <c r="J40" s="17">
        <f t="shared" si="1"/>
        <v>0.27409417313863743</v>
      </c>
      <c r="K40" s="18"/>
      <c r="L40" s="18"/>
      <c r="M40" s="10">
        <v>3800</v>
      </c>
      <c r="N40" s="10">
        <f t="shared" si="5"/>
        <v>0</v>
      </c>
      <c r="O40" s="10">
        <f t="shared" si="2"/>
        <v>0</v>
      </c>
      <c r="P40" s="10">
        <f t="shared" si="6"/>
        <v>1041.5578579268222</v>
      </c>
    </row>
    <row r="41" spans="8:16" x14ac:dyDescent="0.4">
      <c r="H41" s="47">
        <f t="shared" si="4"/>
        <v>34</v>
      </c>
      <c r="I41" s="9" t="s">
        <v>138</v>
      </c>
      <c r="J41" s="17">
        <f t="shared" si="1"/>
        <v>0.26355208955638215</v>
      </c>
      <c r="K41" s="18"/>
      <c r="L41" s="18"/>
      <c r="M41" s="10">
        <v>3800</v>
      </c>
      <c r="N41" s="10">
        <f t="shared" si="5"/>
        <v>0</v>
      </c>
      <c r="O41" s="10">
        <f t="shared" si="2"/>
        <v>0</v>
      </c>
      <c r="P41" s="10">
        <f t="shared" si="6"/>
        <v>1001.4979403142522</v>
      </c>
    </row>
    <row r="42" spans="8:16" x14ac:dyDescent="0.4">
      <c r="H42" s="47">
        <f t="shared" si="4"/>
        <v>35</v>
      </c>
      <c r="I42" s="9" t="s">
        <v>139</v>
      </c>
      <c r="J42" s="17">
        <f t="shared" si="1"/>
        <v>0.25341547072729048</v>
      </c>
      <c r="K42" s="18"/>
      <c r="L42" s="18"/>
      <c r="M42" s="10">
        <v>3800</v>
      </c>
      <c r="N42" s="10">
        <f t="shared" si="5"/>
        <v>0</v>
      </c>
      <c r="O42" s="10">
        <f t="shared" si="2"/>
        <v>0</v>
      </c>
      <c r="P42" s="10">
        <f t="shared" si="6"/>
        <v>962.97878876370385</v>
      </c>
    </row>
    <row r="43" spans="8:16" x14ac:dyDescent="0.4">
      <c r="H43" s="47">
        <f t="shared" si="4"/>
        <v>36</v>
      </c>
      <c r="I43" s="9" t="s">
        <v>140</v>
      </c>
      <c r="J43" s="17">
        <f t="shared" si="1"/>
        <v>0.24366872185316396</v>
      </c>
      <c r="K43" s="18"/>
      <c r="L43" s="18"/>
      <c r="M43" s="10">
        <v>3800</v>
      </c>
      <c r="N43" s="10">
        <f t="shared" si="5"/>
        <v>0</v>
      </c>
      <c r="O43" s="10">
        <f t="shared" si="2"/>
        <v>0</v>
      </c>
      <c r="P43" s="10">
        <f t="shared" si="6"/>
        <v>925.9411430420231</v>
      </c>
    </row>
    <row r="44" spans="8:16" x14ac:dyDescent="0.4">
      <c r="H44" s="47">
        <f t="shared" si="4"/>
        <v>37</v>
      </c>
      <c r="I44" s="9" t="s">
        <v>141</v>
      </c>
      <c r="J44" s="17">
        <f t="shared" si="1"/>
        <v>0.23429684793573452</v>
      </c>
      <c r="K44" s="18"/>
      <c r="L44" s="18"/>
      <c r="M44" s="10">
        <v>3800</v>
      </c>
      <c r="N44" s="10">
        <f t="shared" si="5"/>
        <v>0</v>
      </c>
      <c r="O44" s="10">
        <f t="shared" si="2"/>
        <v>0</v>
      </c>
      <c r="P44" s="10">
        <f t="shared" si="6"/>
        <v>890.32802215579113</v>
      </c>
    </row>
    <row r="45" spans="8:16" x14ac:dyDescent="0.4">
      <c r="H45" s="47">
        <f t="shared" si="4"/>
        <v>38</v>
      </c>
      <c r="I45" s="9" t="s">
        <v>142</v>
      </c>
      <c r="J45" s="17">
        <f t="shared" si="1"/>
        <v>0.22528543070743706</v>
      </c>
      <c r="K45" s="18"/>
      <c r="L45" s="18"/>
      <c r="M45" s="10">
        <v>3800</v>
      </c>
      <c r="N45" s="10">
        <f t="shared" si="5"/>
        <v>0</v>
      </c>
      <c r="O45" s="10">
        <f t="shared" si="2"/>
        <v>0</v>
      </c>
      <c r="P45" s="10">
        <f t="shared" si="6"/>
        <v>856.08463668826084</v>
      </c>
    </row>
    <row r="46" spans="8:16" x14ac:dyDescent="0.4">
      <c r="H46" s="47">
        <f t="shared" si="4"/>
        <v>39</v>
      </c>
      <c r="I46" s="9" t="s">
        <v>143</v>
      </c>
      <c r="J46" s="17">
        <f t="shared" si="1"/>
        <v>0.21662060644945874</v>
      </c>
      <c r="K46" s="18"/>
      <c r="L46" s="18"/>
      <c r="M46" s="10">
        <v>3800</v>
      </c>
      <c r="N46" s="10">
        <f t="shared" si="5"/>
        <v>0</v>
      </c>
      <c r="O46" s="10">
        <f t="shared" si="2"/>
        <v>0</v>
      </c>
      <c r="P46" s="10">
        <f t="shared" si="6"/>
        <v>823.15830450794317</v>
      </c>
    </row>
    <row r="47" spans="8:16" x14ac:dyDescent="0.4">
      <c r="H47" s="47">
        <f t="shared" si="4"/>
        <v>40</v>
      </c>
      <c r="I47" s="9" t="s">
        <v>144</v>
      </c>
      <c r="J47" s="17">
        <f t="shared" si="1"/>
        <v>0.20828904466294101</v>
      </c>
      <c r="K47" s="18"/>
      <c r="L47" s="18"/>
      <c r="M47" s="10">
        <v>3800</v>
      </c>
      <c r="N47" s="10">
        <f t="shared" si="5"/>
        <v>0</v>
      </c>
      <c r="O47" s="10">
        <f t="shared" si="2"/>
        <v>0</v>
      </c>
      <c r="P47" s="10">
        <f t="shared" si="6"/>
        <v>791.4983697191758</v>
      </c>
    </row>
    <row r="48" spans="8:16" x14ac:dyDescent="0.4">
      <c r="H48" s="47">
        <f t="shared" si="4"/>
        <v>41</v>
      </c>
      <c r="I48" s="9" t="s">
        <v>145</v>
      </c>
      <c r="J48" s="17">
        <f t="shared" si="1"/>
        <v>0.20027792756052021</v>
      </c>
      <c r="K48" s="18"/>
      <c r="L48" s="18"/>
      <c r="M48" s="10">
        <v>3800</v>
      </c>
      <c r="N48" s="10">
        <f t="shared" si="5"/>
        <v>0</v>
      </c>
      <c r="O48" s="10">
        <f t="shared" si="2"/>
        <v>0</v>
      </c>
      <c r="P48" s="10">
        <f t="shared" si="6"/>
        <v>761.05612472997677</v>
      </c>
    </row>
    <row r="49" spans="8:16" x14ac:dyDescent="0.4">
      <c r="H49" s="47">
        <f t="shared" si="4"/>
        <v>42</v>
      </c>
      <c r="I49" s="9" t="s">
        <v>146</v>
      </c>
      <c r="J49" s="17">
        <f t="shared" si="1"/>
        <v>0.19257493034665407</v>
      </c>
      <c r="K49" s="18"/>
      <c r="L49" s="18"/>
      <c r="M49" s="10">
        <v>3800</v>
      </c>
      <c r="N49" s="10">
        <f t="shared" si="5"/>
        <v>0</v>
      </c>
      <c r="O49" s="10">
        <f t="shared" si="2"/>
        <v>0</v>
      </c>
      <c r="P49" s="10">
        <f t="shared" si="6"/>
        <v>731.78473531728548</v>
      </c>
    </row>
    <row r="50" spans="8:16" x14ac:dyDescent="0.4">
      <c r="H50" s="47">
        <f t="shared" si="4"/>
        <v>43</v>
      </c>
      <c r="I50" s="9" t="s">
        <v>147</v>
      </c>
      <c r="J50" s="17">
        <f t="shared" si="1"/>
        <v>0.18516820225639813</v>
      </c>
      <c r="K50" s="18"/>
      <c r="L50" s="18"/>
      <c r="M50" s="10">
        <v>3800</v>
      </c>
      <c r="N50" s="10">
        <f t="shared" si="5"/>
        <v>0</v>
      </c>
      <c r="O50" s="10">
        <f t="shared" si="2"/>
        <v>0</v>
      </c>
      <c r="P50" s="10">
        <f t="shared" si="6"/>
        <v>703.63916857431286</v>
      </c>
    </row>
    <row r="51" spans="8:16" x14ac:dyDescent="0.4">
      <c r="H51" s="47">
        <f t="shared" si="4"/>
        <v>44</v>
      </c>
      <c r="I51" s="9" t="s">
        <v>148</v>
      </c>
      <c r="J51" s="17">
        <f t="shared" si="1"/>
        <v>0.17804634832345972</v>
      </c>
      <c r="K51" s="18"/>
      <c r="L51" s="18"/>
      <c r="M51" s="10">
        <v>3800</v>
      </c>
      <c r="N51" s="10">
        <f t="shared" si="5"/>
        <v>0</v>
      </c>
      <c r="O51" s="10">
        <f t="shared" si="2"/>
        <v>0</v>
      </c>
      <c r="P51" s="10">
        <f t="shared" si="6"/>
        <v>676.57612362914699</v>
      </c>
    </row>
    <row r="52" spans="8:16" x14ac:dyDescent="0.4">
      <c r="H52" s="47">
        <f t="shared" si="4"/>
        <v>45</v>
      </c>
      <c r="I52" s="9" t="s">
        <v>149</v>
      </c>
      <c r="J52" s="17">
        <f t="shared" si="1"/>
        <v>0.17119841184948048</v>
      </c>
      <c r="K52" s="18"/>
      <c r="L52" s="18"/>
      <c r="M52" s="10">
        <v>3800</v>
      </c>
      <c r="N52" s="10">
        <f t="shared" si="5"/>
        <v>0</v>
      </c>
      <c r="O52" s="10">
        <f t="shared" si="2"/>
        <v>0</v>
      </c>
      <c r="P52" s="10">
        <f t="shared" si="6"/>
        <v>650.5539650280258</v>
      </c>
    </row>
    <row r="53" spans="8:16" x14ac:dyDescent="0.4">
      <c r="H53" s="47">
        <f t="shared" si="4"/>
        <v>46</v>
      </c>
      <c r="I53" s="9" t="s">
        <v>150</v>
      </c>
      <c r="J53" s="17">
        <f t="shared" si="1"/>
        <v>0.1646138575475774</v>
      </c>
      <c r="K53" s="18"/>
      <c r="L53" s="18"/>
      <c r="M53" s="10">
        <v>3800</v>
      </c>
      <c r="N53" s="10">
        <f t="shared" si="5"/>
        <v>0</v>
      </c>
      <c r="O53" s="10">
        <f t="shared" si="2"/>
        <v>0</v>
      </c>
      <c r="P53" s="10">
        <f t="shared" si="6"/>
        <v>625.53265868079416</v>
      </c>
    </row>
    <row r="54" spans="8:16" x14ac:dyDescent="0.4">
      <c r="H54" s="47">
        <f t="shared" si="4"/>
        <v>47</v>
      </c>
      <c r="I54" s="9" t="s">
        <v>151</v>
      </c>
      <c r="J54" s="17">
        <f t="shared" si="1"/>
        <v>0.15828255533420904</v>
      </c>
      <c r="K54" s="18"/>
      <c r="L54" s="18"/>
      <c r="M54" s="10">
        <v>3800</v>
      </c>
      <c r="N54" s="10">
        <f t="shared" si="5"/>
        <v>0</v>
      </c>
      <c r="O54" s="10">
        <f t="shared" si="2"/>
        <v>0</v>
      </c>
      <c r="P54" s="10">
        <f t="shared" si="6"/>
        <v>601.4737102699944</v>
      </c>
    </row>
    <row r="55" spans="8:16" x14ac:dyDescent="0.4">
      <c r="H55" s="47">
        <f t="shared" si="4"/>
        <v>48</v>
      </c>
      <c r="I55" s="9" t="s">
        <v>152</v>
      </c>
      <c r="J55" s="17">
        <f t="shared" si="1"/>
        <v>0.15219476474443175</v>
      </c>
      <c r="K55" s="18"/>
      <c r="L55" s="18"/>
      <c r="M55" s="10">
        <v>3800</v>
      </c>
      <c r="N55" s="10">
        <f t="shared" si="5"/>
        <v>0</v>
      </c>
      <c r="O55" s="10">
        <f t="shared" si="2"/>
        <v>0</v>
      </c>
      <c r="P55" s="10">
        <f t="shared" si="6"/>
        <v>578.34010602884064</v>
      </c>
    </row>
    <row r="56" spans="8:16" x14ac:dyDescent="0.4">
      <c r="H56" s="47">
        <f t="shared" si="4"/>
        <v>49</v>
      </c>
      <c r="I56" s="9" t="s">
        <v>153</v>
      </c>
      <c r="J56" s="17">
        <f t="shared" si="1"/>
        <v>0.14634111994656898</v>
      </c>
      <c r="K56" s="18"/>
      <c r="L56" s="18"/>
      <c r="M56" s="10">
        <v>3800</v>
      </c>
      <c r="N56" s="10">
        <f t="shared" si="5"/>
        <v>0</v>
      </c>
      <c r="O56" s="10">
        <f t="shared" si="2"/>
        <v>0</v>
      </c>
      <c r="P56" s="10">
        <f t="shared" si="6"/>
        <v>556.09625579696217</v>
      </c>
    </row>
    <row r="57" spans="8:16" x14ac:dyDescent="0.4">
      <c r="H57" s="47">
        <f t="shared" si="4"/>
        <v>50</v>
      </c>
      <c r="I57" s="9" t="s">
        <v>154</v>
      </c>
      <c r="J57" s="17">
        <f t="shared" si="1"/>
        <v>0.14071261533323939</v>
      </c>
      <c r="K57" s="18"/>
      <c r="L57" s="18"/>
      <c r="M57" s="10">
        <v>3800</v>
      </c>
      <c r="N57" s="10">
        <f t="shared" si="5"/>
        <v>0</v>
      </c>
      <c r="O57" s="10">
        <f t="shared" si="2"/>
        <v>0</v>
      </c>
      <c r="P57" s="10">
        <f t="shared" si="6"/>
        <v>534.70793826630972</v>
      </c>
    </row>
    <row r="58" spans="8:16" x14ac:dyDescent="0.4">
      <c r="H58" s="47">
        <f t="shared" si="4"/>
        <v>51</v>
      </c>
      <c r="I58" s="9" t="s">
        <v>155</v>
      </c>
      <c r="J58" s="17">
        <f t="shared" si="1"/>
        <v>0.13530059166657632</v>
      </c>
      <c r="K58" s="18"/>
      <c r="L58" s="18"/>
      <c r="M58" s="10">
        <v>3800</v>
      </c>
      <c r="N58" s="10">
        <f t="shared" si="5"/>
        <v>0</v>
      </c>
      <c r="O58" s="10">
        <f t="shared" si="2"/>
        <v>0</v>
      </c>
      <c r="P58" s="10">
        <f t="shared" si="6"/>
        <v>514.14224833298999</v>
      </c>
    </row>
    <row r="59" spans="8:16" x14ac:dyDescent="0.4">
      <c r="H59" s="47">
        <f t="shared" si="4"/>
        <v>52</v>
      </c>
      <c r="I59" s="9" t="s">
        <v>156</v>
      </c>
      <c r="J59" s="17">
        <f t="shared" si="1"/>
        <v>0.13009672275632339</v>
      </c>
      <c r="K59" s="18"/>
      <c r="L59" s="18"/>
      <c r="M59" s="10">
        <v>3800</v>
      </c>
      <c r="N59" s="10">
        <f t="shared" si="5"/>
        <v>0</v>
      </c>
      <c r="O59" s="10">
        <f t="shared" si="2"/>
        <v>0</v>
      </c>
      <c r="P59" s="10">
        <f t="shared" si="6"/>
        <v>494.36754647402887</v>
      </c>
    </row>
    <row r="60" spans="8:16" x14ac:dyDescent="0.4">
      <c r="H60" s="47">
        <f t="shared" si="4"/>
        <v>53</v>
      </c>
      <c r="I60" s="9" t="s">
        <v>157</v>
      </c>
      <c r="J60" s="17">
        <f t="shared" si="1"/>
        <v>0.12509300265031092</v>
      </c>
      <c r="K60" s="18"/>
      <c r="L60" s="18"/>
      <c r="M60" s="10">
        <v>3800</v>
      </c>
      <c r="N60" s="10">
        <f t="shared" si="5"/>
        <v>0</v>
      </c>
      <c r="O60" s="10">
        <f t="shared" si="2"/>
        <v>0</v>
      </c>
      <c r="P60" s="10">
        <f t="shared" si="6"/>
        <v>475.35341007118154</v>
      </c>
    </row>
    <row r="61" spans="8:16" x14ac:dyDescent="0.4">
      <c r="H61" s="49">
        <f t="shared" si="4"/>
        <v>54</v>
      </c>
      <c r="I61" s="9" t="s">
        <v>158</v>
      </c>
      <c r="J61" s="17">
        <f t="shared" si="1"/>
        <v>0.12028173331760666</v>
      </c>
      <c r="K61" s="18"/>
      <c r="L61" s="18"/>
      <c r="M61" s="10">
        <v>3800</v>
      </c>
      <c r="N61" s="10">
        <f t="shared" si="5"/>
        <v>0</v>
      </c>
      <c r="O61" s="10">
        <f t="shared" si="2"/>
        <v>0</v>
      </c>
      <c r="P61" s="10">
        <f t="shared" si="6"/>
        <v>457.07058660690535</v>
      </c>
    </row>
    <row r="62" spans="8:16" x14ac:dyDescent="0.4">
      <c r="H62" s="49">
        <f t="shared" si="4"/>
        <v>55</v>
      </c>
      <c r="I62" s="49" t="s">
        <v>238</v>
      </c>
      <c r="J62" s="17">
        <f t="shared" ref="J62" si="7">(1+$J$5)^-H62</f>
        <v>0.11565551280539103</v>
      </c>
      <c r="K62" s="48"/>
      <c r="L62" s="48"/>
      <c r="M62" s="10">
        <v>3800</v>
      </c>
      <c r="N62" s="10">
        <f t="shared" ref="N62" si="8">J62*K62</f>
        <v>0</v>
      </c>
      <c r="O62" s="10">
        <f t="shared" ref="O62" si="9">J62*L62</f>
        <v>0</v>
      </c>
      <c r="P62" s="10">
        <f t="shared" ref="P62" si="10">J62*M62</f>
        <v>439.49094866048591</v>
      </c>
    </row>
    <row r="63" spans="8:16" x14ac:dyDescent="0.4">
      <c r="H63" s="67" t="s">
        <v>75</v>
      </c>
      <c r="I63" s="67"/>
      <c r="J63" s="67"/>
      <c r="K63" s="10">
        <f>SUM(K7:K62)</f>
        <v>1209170</v>
      </c>
      <c r="L63" s="10">
        <f t="shared" ref="L63:P63" si="11">SUM(L7:L62)</f>
        <v>1209170</v>
      </c>
      <c r="M63" s="10">
        <f t="shared" si="11"/>
        <v>190000</v>
      </c>
      <c r="N63" s="29">
        <f t="shared" si="11"/>
        <v>1034602.3790510457</v>
      </c>
      <c r="O63" s="29">
        <f t="shared" si="11"/>
        <v>388096.73603397165</v>
      </c>
      <c r="P63" s="29">
        <f t="shared" si="11"/>
        <v>67095.801425626167</v>
      </c>
    </row>
  </sheetData>
  <mergeCells count="8">
    <mergeCell ref="N3:P3"/>
    <mergeCell ref="H63:J63"/>
    <mergeCell ref="B3:B4"/>
    <mergeCell ref="C3:F3"/>
    <mergeCell ref="C10:F10"/>
    <mergeCell ref="H3:H6"/>
    <mergeCell ref="I3:I6"/>
    <mergeCell ref="K3:M3"/>
  </mergeCells>
  <phoneticPr fontId="2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60F7E2-4844-43B3-99C6-3F4E4902D513}">
  <dimension ref="B2:AJ63"/>
  <sheetViews>
    <sheetView zoomScale="85" zoomScaleNormal="85" workbookViewId="0"/>
  </sheetViews>
  <sheetFormatPr defaultRowHeight="18.75" x14ac:dyDescent="0.4"/>
  <cols>
    <col min="4" max="4" width="11.125" bestFit="1" customWidth="1"/>
    <col min="10" max="10" width="12.5" customWidth="1"/>
    <col min="11" max="11" width="11.625" bestFit="1" customWidth="1"/>
    <col min="12" max="12" width="10.875" bestFit="1" customWidth="1"/>
    <col min="19" max="19" width="5.375" customWidth="1"/>
    <col min="20" max="20" width="5.25" bestFit="1" customWidth="1"/>
    <col min="22" max="22" width="8" bestFit="1" customWidth="1"/>
    <col min="23" max="24" width="11" bestFit="1" customWidth="1"/>
    <col min="25" max="25" width="11" customWidth="1"/>
    <col min="26" max="26" width="15.125" bestFit="1" customWidth="1"/>
    <col min="28" max="28" width="5.5" customWidth="1"/>
    <col min="29" max="29" width="5.25" bestFit="1" customWidth="1"/>
    <col min="30" max="30" width="11" bestFit="1" customWidth="1"/>
    <col min="31" max="31" width="9.5" bestFit="1" customWidth="1"/>
    <col min="32" max="33" width="11" bestFit="1" customWidth="1"/>
    <col min="34" max="34" width="7.125" bestFit="1" customWidth="1"/>
    <col min="35" max="35" width="11" bestFit="1" customWidth="1"/>
    <col min="36" max="36" width="10.625" bestFit="1" customWidth="1"/>
  </cols>
  <sheetData>
    <row r="2" spans="2:36" x14ac:dyDescent="0.4">
      <c r="B2" s="2" t="s">
        <v>95</v>
      </c>
      <c r="J2" t="s">
        <v>2</v>
      </c>
      <c r="S2" t="s">
        <v>3</v>
      </c>
      <c r="AB2" t="s">
        <v>4</v>
      </c>
    </row>
    <row r="3" spans="2:36" ht="18.75" customHeight="1" x14ac:dyDescent="0.4">
      <c r="B3" s="5" t="s">
        <v>97</v>
      </c>
      <c r="C3" s="5" t="s">
        <v>98</v>
      </c>
      <c r="D3" s="5" t="s">
        <v>99</v>
      </c>
      <c r="E3" s="64" t="s">
        <v>100</v>
      </c>
      <c r="F3" s="65"/>
      <c r="G3" s="65"/>
      <c r="H3" s="66"/>
      <c r="J3" s="1" t="s">
        <v>11</v>
      </c>
      <c r="K3" s="2"/>
      <c r="L3" s="2"/>
      <c r="M3" s="2"/>
      <c r="N3" s="2"/>
      <c r="O3" s="2"/>
      <c r="P3" s="4"/>
      <c r="Q3" s="2"/>
      <c r="R3" s="2"/>
      <c r="S3" s="72" t="s">
        <v>236</v>
      </c>
      <c r="T3" s="68" t="s">
        <v>6</v>
      </c>
      <c r="U3" s="68" t="s">
        <v>12</v>
      </c>
      <c r="V3" s="68"/>
      <c r="W3" s="68"/>
      <c r="X3" s="3" t="s">
        <v>13</v>
      </c>
      <c r="Y3" s="3" t="s">
        <v>14</v>
      </c>
      <c r="Z3" s="3" t="s">
        <v>15</v>
      </c>
      <c r="AA3" s="2"/>
      <c r="AB3" s="72" t="s">
        <v>236</v>
      </c>
      <c r="AC3" s="68" t="s">
        <v>6</v>
      </c>
      <c r="AD3" s="3" t="s">
        <v>8</v>
      </c>
      <c r="AE3" s="3" t="s">
        <v>15</v>
      </c>
      <c r="AF3" s="3" t="s">
        <v>16</v>
      </c>
      <c r="AG3" s="3" t="s">
        <v>16</v>
      </c>
      <c r="AH3" s="3" t="s">
        <v>17</v>
      </c>
      <c r="AI3" s="3" t="s">
        <v>18</v>
      </c>
      <c r="AJ3" s="75" t="s">
        <v>10</v>
      </c>
    </row>
    <row r="4" spans="2:36" x14ac:dyDescent="0.4">
      <c r="B4" s="9" t="s">
        <v>17</v>
      </c>
      <c r="C4" s="9">
        <v>3</v>
      </c>
      <c r="D4" s="18" t="s">
        <v>103</v>
      </c>
      <c r="E4" s="77" t="s">
        <v>104</v>
      </c>
      <c r="F4" s="78"/>
      <c r="G4" s="78"/>
      <c r="H4" s="79"/>
      <c r="J4" t="s">
        <v>29</v>
      </c>
      <c r="S4" s="73"/>
      <c r="T4" s="68"/>
      <c r="U4" s="6" t="s">
        <v>30</v>
      </c>
      <c r="V4" s="6" t="s">
        <v>31</v>
      </c>
      <c r="W4" s="6" t="s">
        <v>32</v>
      </c>
      <c r="X4" s="6" t="s">
        <v>32</v>
      </c>
      <c r="Y4" s="6" t="s">
        <v>32</v>
      </c>
      <c r="Z4" s="6" t="s">
        <v>30</v>
      </c>
      <c r="AB4" s="73"/>
      <c r="AC4" s="68"/>
      <c r="AD4" s="6" t="s">
        <v>26</v>
      </c>
      <c r="AE4" s="6" t="s">
        <v>30</v>
      </c>
      <c r="AF4" s="6" t="s">
        <v>33</v>
      </c>
      <c r="AG4" s="6" t="s">
        <v>34</v>
      </c>
      <c r="AH4" s="6" t="s">
        <v>35</v>
      </c>
      <c r="AI4" s="6" t="s">
        <v>36</v>
      </c>
      <c r="AJ4" s="76"/>
    </row>
    <row r="5" spans="2:36" x14ac:dyDescent="0.4">
      <c r="B5" s="9" t="s">
        <v>21</v>
      </c>
      <c r="C5" s="9">
        <v>3</v>
      </c>
      <c r="D5" s="18" t="s">
        <v>103</v>
      </c>
      <c r="E5" s="77" t="s">
        <v>106</v>
      </c>
      <c r="F5" s="78"/>
      <c r="G5" s="78"/>
      <c r="H5" s="79"/>
      <c r="J5" t="s">
        <v>44</v>
      </c>
      <c r="S5" s="73"/>
      <c r="T5" s="68"/>
      <c r="U5" s="14" t="s">
        <v>45</v>
      </c>
      <c r="V5" s="6" t="s">
        <v>46</v>
      </c>
      <c r="W5" s="6" t="s">
        <v>47</v>
      </c>
      <c r="X5" s="6" t="s">
        <v>47</v>
      </c>
      <c r="Y5" s="6" t="s">
        <v>47</v>
      </c>
      <c r="Z5" s="6" t="s">
        <v>47</v>
      </c>
      <c r="AB5" s="73"/>
      <c r="AC5" s="68"/>
      <c r="AD5" s="12">
        <f>まとめ!H5</f>
        <v>0.04</v>
      </c>
      <c r="AE5" s="6" t="s">
        <v>47</v>
      </c>
      <c r="AF5" s="6" t="s">
        <v>48</v>
      </c>
      <c r="AG5" s="6" t="s">
        <v>49</v>
      </c>
      <c r="AH5" s="6" t="s">
        <v>50</v>
      </c>
      <c r="AI5" s="6" t="s">
        <v>49</v>
      </c>
      <c r="AJ5" s="6" t="s">
        <v>49</v>
      </c>
    </row>
    <row r="6" spans="2:36" x14ac:dyDescent="0.4">
      <c r="S6" s="74"/>
      <c r="T6" s="75"/>
      <c r="U6" s="15" t="s">
        <v>54</v>
      </c>
      <c r="V6" s="16" t="s">
        <v>53</v>
      </c>
      <c r="W6" s="15" t="s">
        <v>55</v>
      </c>
      <c r="X6" s="15" t="s">
        <v>42</v>
      </c>
      <c r="Y6" s="15" t="s">
        <v>43</v>
      </c>
      <c r="Z6" s="15" t="s">
        <v>56</v>
      </c>
      <c r="AB6" s="74"/>
      <c r="AC6" s="68"/>
      <c r="AD6" s="15" t="s">
        <v>54</v>
      </c>
      <c r="AE6" s="6" t="s">
        <v>53</v>
      </c>
      <c r="AF6" s="15" t="s">
        <v>41</v>
      </c>
      <c r="AG6" s="15" t="s">
        <v>57</v>
      </c>
      <c r="AH6" s="15" t="s">
        <v>43</v>
      </c>
      <c r="AI6" s="15" t="s">
        <v>58</v>
      </c>
      <c r="AJ6" s="15" t="s">
        <v>59</v>
      </c>
    </row>
    <row r="7" spans="2:36" x14ac:dyDescent="0.4">
      <c r="J7" s="5" t="s">
        <v>39</v>
      </c>
      <c r="K7" s="5" t="s">
        <v>65</v>
      </c>
      <c r="L7" s="5" t="s">
        <v>66</v>
      </c>
      <c r="M7" s="64" t="s">
        <v>67</v>
      </c>
      <c r="N7" s="65"/>
      <c r="O7" s="66"/>
      <c r="S7" s="9">
        <v>0</v>
      </c>
      <c r="T7" s="9" t="s">
        <v>40</v>
      </c>
      <c r="U7" s="11">
        <f>K10</f>
        <v>9254.1784232365135</v>
      </c>
      <c r="V7" s="10">
        <v>150000</v>
      </c>
      <c r="W7" s="10">
        <f>U7*V7/1000</f>
        <v>1388126.7634854771</v>
      </c>
      <c r="X7" s="11">
        <f>K33</f>
        <v>1785187.927653681</v>
      </c>
      <c r="Y7" s="11">
        <f>L39</f>
        <v>11702.366313866964</v>
      </c>
      <c r="Z7" s="11">
        <f>SUM(W7:Y7)</f>
        <v>3185017.0574530247</v>
      </c>
      <c r="AA7" s="19"/>
      <c r="AB7" s="9">
        <f>S7</f>
        <v>0</v>
      </c>
      <c r="AC7" s="9" t="s">
        <v>40</v>
      </c>
      <c r="AD7" s="20"/>
      <c r="AE7" s="20"/>
      <c r="AF7" s="20"/>
      <c r="AG7" s="20"/>
      <c r="AH7" s="20"/>
      <c r="AI7" s="20"/>
      <c r="AJ7" s="20"/>
    </row>
    <row r="8" spans="2:36" x14ac:dyDescent="0.4">
      <c r="J8" s="18" t="s">
        <v>30</v>
      </c>
      <c r="K8" s="10">
        <v>7428</v>
      </c>
      <c r="L8" s="9" t="s">
        <v>69</v>
      </c>
      <c r="M8" s="77" t="s">
        <v>70</v>
      </c>
      <c r="N8" s="78"/>
      <c r="O8" s="79"/>
      <c r="S8" s="9">
        <f>S7+1</f>
        <v>1</v>
      </c>
      <c r="T8" s="9" t="s">
        <v>52</v>
      </c>
      <c r="U8" s="11">
        <f>U7</f>
        <v>9254.1784232365135</v>
      </c>
      <c r="V8" s="10">
        <v>148776</v>
      </c>
      <c r="W8" s="10">
        <f t="shared" ref="W8:W61" si="0">U8*V8/1000</f>
        <v>1376799.6490954356</v>
      </c>
      <c r="X8" s="11">
        <f>X7</f>
        <v>1785187.927653681</v>
      </c>
      <c r="Y8" s="11">
        <f>Y7</f>
        <v>11702.366313866964</v>
      </c>
      <c r="Z8" s="11">
        <f t="shared" ref="Z8:Z61" si="1">SUM(W8:Y8)</f>
        <v>3173689.9430629835</v>
      </c>
      <c r="AA8" s="19"/>
      <c r="AB8" s="47">
        <f t="shared" ref="AB8:AB61" si="2">S8</f>
        <v>1</v>
      </c>
      <c r="AC8" s="9" t="s">
        <v>52</v>
      </c>
      <c r="AD8" s="21"/>
      <c r="AE8" s="21"/>
      <c r="AF8" s="21"/>
      <c r="AG8" s="21"/>
      <c r="AH8" s="21"/>
      <c r="AI8" s="21"/>
      <c r="AJ8" s="21"/>
    </row>
    <row r="9" spans="2:36" x14ac:dyDescent="0.4">
      <c r="J9" s="18" t="s">
        <v>72</v>
      </c>
      <c r="K9" s="22">
        <f>120.1/96.4</f>
        <v>1.2458506224066388</v>
      </c>
      <c r="L9" s="9" t="s">
        <v>73</v>
      </c>
      <c r="M9" s="77" t="s">
        <v>74</v>
      </c>
      <c r="N9" s="78"/>
      <c r="O9" s="79"/>
      <c r="S9" s="47">
        <f t="shared" ref="S9:S62" si="3">S8+1</f>
        <v>2</v>
      </c>
      <c r="T9" s="9" t="s">
        <v>64</v>
      </c>
      <c r="U9" s="11">
        <f t="shared" ref="U9:U62" si="4">U8</f>
        <v>9254.1784232365135</v>
      </c>
      <c r="V9" s="10">
        <v>147552</v>
      </c>
      <c r="W9" s="10">
        <f t="shared" si="0"/>
        <v>1365472.5347053939</v>
      </c>
      <c r="X9" s="11">
        <f t="shared" ref="X9:X62" si="5">X8</f>
        <v>1785187.927653681</v>
      </c>
      <c r="Y9" s="11">
        <f t="shared" ref="Y9:Y62" si="6">Y8</f>
        <v>11702.366313866964</v>
      </c>
      <c r="Z9" s="11">
        <f t="shared" si="1"/>
        <v>3162362.8286729418</v>
      </c>
      <c r="AA9" s="19"/>
      <c r="AB9" s="47">
        <f t="shared" si="2"/>
        <v>2</v>
      </c>
      <c r="AC9" s="9" t="s">
        <v>64</v>
      </c>
      <c r="AD9" s="21"/>
      <c r="AE9" s="21"/>
      <c r="AF9" s="21"/>
      <c r="AG9" s="21"/>
      <c r="AH9" s="21"/>
      <c r="AI9" s="21"/>
      <c r="AJ9" s="21"/>
    </row>
    <row r="10" spans="2:36" x14ac:dyDescent="0.4">
      <c r="J10" s="18" t="s">
        <v>76</v>
      </c>
      <c r="K10" s="10">
        <f>K8*K9</f>
        <v>9254.1784232365135</v>
      </c>
      <c r="L10" s="9" t="s">
        <v>69</v>
      </c>
      <c r="M10" s="77" t="s">
        <v>77</v>
      </c>
      <c r="N10" s="78"/>
      <c r="O10" s="79"/>
      <c r="S10" s="47">
        <f t="shared" si="3"/>
        <v>3</v>
      </c>
      <c r="T10" s="9" t="s">
        <v>68</v>
      </c>
      <c r="U10" s="11">
        <f t="shared" si="4"/>
        <v>9254.1784232365135</v>
      </c>
      <c r="V10" s="10">
        <v>146328</v>
      </c>
      <c r="W10" s="10">
        <f t="shared" si="0"/>
        <v>1354145.4203153525</v>
      </c>
      <c r="X10" s="11">
        <f t="shared" si="5"/>
        <v>1785187.927653681</v>
      </c>
      <c r="Y10" s="11">
        <f t="shared" si="6"/>
        <v>11702.366313866964</v>
      </c>
      <c r="Z10" s="11">
        <f t="shared" si="1"/>
        <v>3151035.7142829006</v>
      </c>
      <c r="AA10" s="19"/>
      <c r="AB10" s="47">
        <f t="shared" si="2"/>
        <v>3</v>
      </c>
      <c r="AC10" s="9" t="s">
        <v>68</v>
      </c>
      <c r="AD10" s="21"/>
      <c r="AE10" s="21"/>
      <c r="AF10" s="21"/>
      <c r="AG10" s="21"/>
      <c r="AH10" s="21"/>
      <c r="AI10" s="21"/>
      <c r="AJ10" s="21"/>
    </row>
    <row r="11" spans="2:36" x14ac:dyDescent="0.4">
      <c r="S11" s="47">
        <f t="shared" si="3"/>
        <v>4</v>
      </c>
      <c r="T11" s="9" t="s">
        <v>71</v>
      </c>
      <c r="U11" s="11">
        <f t="shared" si="4"/>
        <v>9254.1784232365135</v>
      </c>
      <c r="V11" s="10">
        <v>145104</v>
      </c>
      <c r="W11" s="10">
        <f t="shared" si="0"/>
        <v>1342818.3059253111</v>
      </c>
      <c r="X11" s="11">
        <f t="shared" si="5"/>
        <v>1785187.927653681</v>
      </c>
      <c r="Y11" s="11">
        <f t="shared" si="6"/>
        <v>11702.366313866964</v>
      </c>
      <c r="Z11" s="11">
        <f t="shared" si="1"/>
        <v>3139708.5998928589</v>
      </c>
      <c r="AA11" s="19"/>
      <c r="AB11" s="47">
        <f t="shared" si="2"/>
        <v>4</v>
      </c>
      <c r="AC11" s="9" t="s">
        <v>71</v>
      </c>
      <c r="AD11" s="21"/>
      <c r="AE11" s="21"/>
      <c r="AF11" s="21"/>
      <c r="AG11" s="21"/>
      <c r="AH11" s="21"/>
      <c r="AI11" s="21"/>
      <c r="AJ11" s="21"/>
    </row>
    <row r="12" spans="2:36" x14ac:dyDescent="0.4">
      <c r="J12" t="s">
        <v>79</v>
      </c>
      <c r="S12" s="47">
        <f t="shared" si="3"/>
        <v>5</v>
      </c>
      <c r="T12" s="9" t="s">
        <v>78</v>
      </c>
      <c r="U12" s="11">
        <f t="shared" si="4"/>
        <v>9254.1784232365135</v>
      </c>
      <c r="V12" s="10">
        <v>143880</v>
      </c>
      <c r="W12" s="10">
        <f t="shared" si="0"/>
        <v>1331491.1915352696</v>
      </c>
      <c r="X12" s="11">
        <f t="shared" si="5"/>
        <v>1785187.927653681</v>
      </c>
      <c r="Y12" s="11">
        <f t="shared" si="6"/>
        <v>11702.366313866964</v>
      </c>
      <c r="Z12" s="11">
        <f t="shared" si="1"/>
        <v>3128381.4855028172</v>
      </c>
      <c r="AA12" s="19"/>
      <c r="AB12" s="47">
        <f t="shared" si="2"/>
        <v>5</v>
      </c>
      <c r="AC12" s="9" t="s">
        <v>78</v>
      </c>
      <c r="AD12" s="50"/>
      <c r="AE12" s="51"/>
      <c r="AF12" s="52"/>
      <c r="AG12" s="53"/>
      <c r="AH12" s="52"/>
      <c r="AI12" s="53"/>
      <c r="AJ12" s="53"/>
    </row>
    <row r="13" spans="2:36" x14ac:dyDescent="0.4">
      <c r="J13" t="s">
        <v>81</v>
      </c>
      <c r="S13" s="47">
        <f t="shared" si="3"/>
        <v>6</v>
      </c>
      <c r="T13" s="9" t="s">
        <v>80</v>
      </c>
      <c r="U13" s="11">
        <f t="shared" si="4"/>
        <v>9254.1784232365135</v>
      </c>
      <c r="V13" s="10">
        <v>142629</v>
      </c>
      <c r="W13" s="10">
        <f t="shared" si="0"/>
        <v>1319914.2143278008</v>
      </c>
      <c r="X13" s="11">
        <f t="shared" si="5"/>
        <v>1785187.927653681</v>
      </c>
      <c r="Y13" s="11">
        <f t="shared" si="6"/>
        <v>11702.366313866964</v>
      </c>
      <c r="Z13" s="11">
        <f t="shared" si="1"/>
        <v>3116804.5082953484</v>
      </c>
      <c r="AA13" s="19"/>
      <c r="AB13" s="47">
        <f t="shared" si="2"/>
        <v>6</v>
      </c>
      <c r="AC13" s="9" t="s">
        <v>80</v>
      </c>
      <c r="AD13" s="17">
        <f t="shared" ref="AD13:AD61" si="7">(1+$AD$5)^-AB13</f>
        <v>0.79031452573014571</v>
      </c>
      <c r="AE13" s="11">
        <f t="shared" ref="AE13:AE61" si="8">Z13</f>
        <v>3116804.5082953484</v>
      </c>
      <c r="AF13" s="23">
        <v>1.5</v>
      </c>
      <c r="AG13" s="10">
        <f t="shared" ref="AG13:AG61" si="9">AE13*AF13</f>
        <v>4675206.7624430228</v>
      </c>
      <c r="AH13" s="23">
        <v>0.02</v>
      </c>
      <c r="AI13" s="10">
        <f t="shared" ref="AI13:AI61" si="10">AG13*AH13</f>
        <v>93504.135248860461</v>
      </c>
      <c r="AJ13" s="10">
        <f t="shared" ref="AJ13:AJ61" si="11">AD13*AI13</f>
        <v>73897.67630301055</v>
      </c>
    </row>
    <row r="14" spans="2:36" x14ac:dyDescent="0.4">
      <c r="J14" s="5" t="s">
        <v>39</v>
      </c>
      <c r="K14" s="5" t="s">
        <v>65</v>
      </c>
      <c r="L14" s="5" t="s">
        <v>66</v>
      </c>
      <c r="M14" s="68" t="s">
        <v>67</v>
      </c>
      <c r="N14" s="68"/>
      <c r="O14" s="68"/>
      <c r="P14" s="68"/>
      <c r="Q14" s="68"/>
      <c r="S14" s="47">
        <f t="shared" si="3"/>
        <v>7</v>
      </c>
      <c r="T14" s="9" t="s">
        <v>82</v>
      </c>
      <c r="U14" s="11">
        <f t="shared" si="4"/>
        <v>9254.1784232365135</v>
      </c>
      <c r="V14" s="10">
        <v>141378</v>
      </c>
      <c r="W14" s="10">
        <f t="shared" si="0"/>
        <v>1308337.2371203317</v>
      </c>
      <c r="X14" s="11">
        <f t="shared" si="5"/>
        <v>1785187.927653681</v>
      </c>
      <c r="Y14" s="11">
        <f t="shared" si="6"/>
        <v>11702.366313866964</v>
      </c>
      <c r="Z14" s="11">
        <f t="shared" si="1"/>
        <v>3105227.5310878796</v>
      </c>
      <c r="AA14" s="19"/>
      <c r="AB14" s="47">
        <f t="shared" si="2"/>
        <v>7</v>
      </c>
      <c r="AC14" s="9" t="s">
        <v>82</v>
      </c>
      <c r="AD14" s="17">
        <f t="shared" si="7"/>
        <v>0.75991781320206331</v>
      </c>
      <c r="AE14" s="11">
        <f t="shared" si="8"/>
        <v>3105227.5310878796</v>
      </c>
      <c r="AF14" s="23">
        <v>1.5</v>
      </c>
      <c r="AG14" s="10">
        <f t="shared" si="9"/>
        <v>4657841.2966318196</v>
      </c>
      <c r="AH14" s="23">
        <v>0.02</v>
      </c>
      <c r="AI14" s="10">
        <f t="shared" si="10"/>
        <v>93156.825932636391</v>
      </c>
      <c r="AJ14" s="10">
        <f t="shared" si="11"/>
        <v>70791.531447574307</v>
      </c>
    </row>
    <row r="15" spans="2:36" x14ac:dyDescent="0.4">
      <c r="J15" s="18" t="s">
        <v>30</v>
      </c>
      <c r="K15" s="10">
        <v>350000</v>
      </c>
      <c r="L15" s="9" t="s">
        <v>84</v>
      </c>
      <c r="M15" s="80" t="s">
        <v>85</v>
      </c>
      <c r="N15" s="81"/>
      <c r="O15" s="81"/>
      <c r="P15" s="81"/>
      <c r="Q15" s="82"/>
      <c r="S15" s="47">
        <f t="shared" si="3"/>
        <v>8</v>
      </c>
      <c r="T15" s="9" t="s">
        <v>83</v>
      </c>
      <c r="U15" s="11">
        <f t="shared" si="4"/>
        <v>9254.1784232365135</v>
      </c>
      <c r="V15" s="10">
        <v>140127</v>
      </c>
      <c r="W15" s="10">
        <f t="shared" si="0"/>
        <v>1296760.2599128629</v>
      </c>
      <c r="X15" s="11">
        <f t="shared" si="5"/>
        <v>1785187.927653681</v>
      </c>
      <c r="Y15" s="11">
        <f t="shared" si="6"/>
        <v>11702.366313866964</v>
      </c>
      <c r="Z15" s="11">
        <f t="shared" si="1"/>
        <v>3093650.5538804107</v>
      </c>
      <c r="AA15" s="19"/>
      <c r="AB15" s="47">
        <f t="shared" si="2"/>
        <v>8</v>
      </c>
      <c r="AC15" s="9" t="s">
        <v>83</v>
      </c>
      <c r="AD15" s="17">
        <f t="shared" si="7"/>
        <v>0.73069020500198378</v>
      </c>
      <c r="AE15" s="11">
        <f t="shared" si="8"/>
        <v>3093650.5538804107</v>
      </c>
      <c r="AF15" s="23">
        <v>1.5</v>
      </c>
      <c r="AG15" s="10">
        <f t="shared" si="9"/>
        <v>4640475.8308206163</v>
      </c>
      <c r="AH15" s="23">
        <v>0.02</v>
      </c>
      <c r="AI15" s="10">
        <f t="shared" si="10"/>
        <v>92809.516616412322</v>
      </c>
      <c r="AJ15" s="10">
        <f t="shared" si="11"/>
        <v>67815.004722581347</v>
      </c>
    </row>
    <row r="16" spans="2:36" x14ac:dyDescent="0.4">
      <c r="J16" s="18" t="s">
        <v>72</v>
      </c>
      <c r="K16" s="22">
        <f>120.1/99.9</f>
        <v>1.2022022022022021</v>
      </c>
      <c r="L16" s="9" t="s">
        <v>73</v>
      </c>
      <c r="M16" s="80" t="s">
        <v>87</v>
      </c>
      <c r="N16" s="81"/>
      <c r="O16" s="81"/>
      <c r="P16" s="81"/>
      <c r="Q16" s="82"/>
      <c r="S16" s="47">
        <f t="shared" si="3"/>
        <v>9</v>
      </c>
      <c r="T16" s="9" t="s">
        <v>86</v>
      </c>
      <c r="U16" s="11">
        <f t="shared" si="4"/>
        <v>9254.1784232365135</v>
      </c>
      <c r="V16" s="10">
        <v>138876</v>
      </c>
      <c r="W16" s="10">
        <f t="shared" si="0"/>
        <v>1285183.2827053941</v>
      </c>
      <c r="X16" s="11">
        <f t="shared" si="5"/>
        <v>1785187.927653681</v>
      </c>
      <c r="Y16" s="11">
        <f t="shared" si="6"/>
        <v>11702.366313866964</v>
      </c>
      <c r="Z16" s="11">
        <f t="shared" si="1"/>
        <v>3082073.5766729419</v>
      </c>
      <c r="AA16" s="19"/>
      <c r="AB16" s="47">
        <f t="shared" si="2"/>
        <v>9</v>
      </c>
      <c r="AC16" s="9" t="s">
        <v>86</v>
      </c>
      <c r="AD16" s="17">
        <f t="shared" si="7"/>
        <v>0.70258673557883045</v>
      </c>
      <c r="AE16" s="11">
        <f t="shared" si="8"/>
        <v>3082073.5766729419</v>
      </c>
      <c r="AF16" s="23">
        <v>1.5</v>
      </c>
      <c r="AG16" s="10">
        <f t="shared" si="9"/>
        <v>4623110.3650094131</v>
      </c>
      <c r="AH16" s="23">
        <v>0.02</v>
      </c>
      <c r="AI16" s="10">
        <f t="shared" si="10"/>
        <v>92462.207300188267</v>
      </c>
      <c r="AJ16" s="10">
        <f t="shared" si="11"/>
        <v>64962.720391452378</v>
      </c>
    </row>
    <row r="17" spans="10:36" x14ac:dyDescent="0.4">
      <c r="J17" s="18" t="s">
        <v>76</v>
      </c>
      <c r="K17" s="10">
        <f>K15*K16</f>
        <v>420770.77077077073</v>
      </c>
      <c r="L17" s="9" t="s">
        <v>84</v>
      </c>
      <c r="M17" s="80" t="s">
        <v>77</v>
      </c>
      <c r="N17" s="81"/>
      <c r="O17" s="81"/>
      <c r="P17" s="81"/>
      <c r="Q17" s="82"/>
      <c r="S17" s="47">
        <f t="shared" si="3"/>
        <v>10</v>
      </c>
      <c r="T17" s="9" t="s">
        <v>88</v>
      </c>
      <c r="U17" s="11">
        <f t="shared" si="4"/>
        <v>9254.1784232365135</v>
      </c>
      <c r="V17" s="10">
        <v>137625</v>
      </c>
      <c r="W17" s="10">
        <f t="shared" si="0"/>
        <v>1273606.3054979253</v>
      </c>
      <c r="X17" s="11">
        <f t="shared" si="5"/>
        <v>1785187.927653681</v>
      </c>
      <c r="Y17" s="11">
        <f t="shared" si="6"/>
        <v>11702.366313866964</v>
      </c>
      <c r="Z17" s="11">
        <f t="shared" si="1"/>
        <v>3070496.5994654731</v>
      </c>
      <c r="AA17" s="19"/>
      <c r="AB17" s="47">
        <f t="shared" si="2"/>
        <v>10</v>
      </c>
      <c r="AC17" s="9" t="s">
        <v>88</v>
      </c>
      <c r="AD17" s="17">
        <f t="shared" si="7"/>
        <v>0.67556416882579851</v>
      </c>
      <c r="AE17" s="11">
        <f t="shared" si="8"/>
        <v>3070496.5994654731</v>
      </c>
      <c r="AF17" s="23">
        <v>1.5</v>
      </c>
      <c r="AG17" s="10">
        <f t="shared" si="9"/>
        <v>4605744.8991982099</v>
      </c>
      <c r="AH17" s="23">
        <v>0.02</v>
      </c>
      <c r="AI17" s="10">
        <f t="shared" si="10"/>
        <v>92114.897983964198</v>
      </c>
      <c r="AJ17" s="10">
        <f t="shared" si="11"/>
        <v>62229.524493009994</v>
      </c>
    </row>
    <row r="18" spans="10:36" x14ac:dyDescent="0.4">
      <c r="J18" s="18" t="s">
        <v>90</v>
      </c>
      <c r="K18" s="26">
        <v>1</v>
      </c>
      <c r="L18" s="9" t="s">
        <v>73</v>
      </c>
      <c r="M18" s="80" t="s">
        <v>91</v>
      </c>
      <c r="N18" s="81"/>
      <c r="O18" s="81"/>
      <c r="P18" s="81"/>
      <c r="Q18" s="82"/>
      <c r="S18" s="47">
        <f t="shared" si="3"/>
        <v>11</v>
      </c>
      <c r="T18" s="9" t="s">
        <v>89</v>
      </c>
      <c r="U18" s="11">
        <f t="shared" si="4"/>
        <v>9254.1784232365135</v>
      </c>
      <c r="V18" s="10">
        <v>136344</v>
      </c>
      <c r="W18" s="10">
        <f t="shared" si="0"/>
        <v>1261751.7029377592</v>
      </c>
      <c r="X18" s="11">
        <f t="shared" si="5"/>
        <v>1785187.927653681</v>
      </c>
      <c r="Y18" s="11">
        <f t="shared" si="6"/>
        <v>11702.366313866964</v>
      </c>
      <c r="Z18" s="11">
        <f t="shared" si="1"/>
        <v>3058641.9969053068</v>
      </c>
      <c r="AA18" s="19"/>
      <c r="AB18" s="47">
        <f t="shared" si="2"/>
        <v>11</v>
      </c>
      <c r="AC18" s="9" t="s">
        <v>89</v>
      </c>
      <c r="AD18" s="17">
        <f t="shared" si="7"/>
        <v>0.6495809315632679</v>
      </c>
      <c r="AE18" s="11">
        <f t="shared" si="8"/>
        <v>3058641.9969053068</v>
      </c>
      <c r="AF18" s="23">
        <v>1.5</v>
      </c>
      <c r="AG18" s="10">
        <f t="shared" si="9"/>
        <v>4587962.9953579605</v>
      </c>
      <c r="AH18" s="23">
        <v>0.02</v>
      </c>
      <c r="AI18" s="10">
        <f t="shared" si="10"/>
        <v>91759.259907159212</v>
      </c>
      <c r="AJ18" s="10">
        <f t="shared" si="11"/>
        <v>59605.065530048501</v>
      </c>
    </row>
    <row r="19" spans="10:36" x14ac:dyDescent="0.4">
      <c r="J19" s="18" t="s">
        <v>30</v>
      </c>
      <c r="K19" s="10">
        <f>K17/365*1000*K18</f>
        <v>1152796.6322486869</v>
      </c>
      <c r="L19" s="9" t="s">
        <v>93</v>
      </c>
      <c r="M19" s="80" t="s">
        <v>94</v>
      </c>
      <c r="N19" s="81"/>
      <c r="O19" s="81"/>
      <c r="P19" s="81"/>
      <c r="Q19" s="82"/>
      <c r="S19" s="47">
        <f t="shared" si="3"/>
        <v>12</v>
      </c>
      <c r="T19" s="9" t="s">
        <v>92</v>
      </c>
      <c r="U19" s="11">
        <f t="shared" si="4"/>
        <v>9254.1784232365135</v>
      </c>
      <c r="V19" s="10">
        <v>135063</v>
      </c>
      <c r="W19" s="10">
        <f t="shared" si="0"/>
        <v>1249897.1003775932</v>
      </c>
      <c r="X19" s="11">
        <f t="shared" si="5"/>
        <v>1785187.927653681</v>
      </c>
      <c r="Y19" s="11">
        <f t="shared" si="6"/>
        <v>11702.366313866964</v>
      </c>
      <c r="Z19" s="11">
        <f t="shared" si="1"/>
        <v>3046787.394345141</v>
      </c>
      <c r="AA19" s="19"/>
      <c r="AB19" s="47">
        <f t="shared" si="2"/>
        <v>12</v>
      </c>
      <c r="AC19" s="9" t="s">
        <v>92</v>
      </c>
      <c r="AD19" s="17">
        <f t="shared" si="7"/>
        <v>0.62459704958006512</v>
      </c>
      <c r="AE19" s="11">
        <f t="shared" si="8"/>
        <v>3046787.394345141</v>
      </c>
      <c r="AF19" s="23">
        <v>1.5</v>
      </c>
      <c r="AG19" s="10">
        <f t="shared" si="9"/>
        <v>4570181.0915177111</v>
      </c>
      <c r="AH19" s="23">
        <v>0.02</v>
      </c>
      <c r="AI19" s="10">
        <f t="shared" si="10"/>
        <v>91403.621830354226</v>
      </c>
      <c r="AJ19" s="10">
        <f t="shared" si="11"/>
        <v>57090.432516171284</v>
      </c>
    </row>
    <row r="20" spans="10:36" x14ac:dyDescent="0.4">
      <c r="S20" s="47">
        <f t="shared" si="3"/>
        <v>13</v>
      </c>
      <c r="T20" s="9" t="s">
        <v>96</v>
      </c>
      <c r="U20" s="11">
        <f t="shared" si="4"/>
        <v>9254.1784232365135</v>
      </c>
      <c r="V20" s="10">
        <v>133782</v>
      </c>
      <c r="W20" s="10">
        <f t="shared" si="0"/>
        <v>1238042.4978174272</v>
      </c>
      <c r="X20" s="11">
        <f t="shared" si="5"/>
        <v>1785187.927653681</v>
      </c>
      <c r="Y20" s="11">
        <f t="shared" si="6"/>
        <v>11702.366313866964</v>
      </c>
      <c r="Z20" s="11">
        <f t="shared" si="1"/>
        <v>3034932.7917849752</v>
      </c>
      <c r="AA20" s="19"/>
      <c r="AB20" s="47">
        <f t="shared" si="2"/>
        <v>13</v>
      </c>
      <c r="AC20" s="9" t="s">
        <v>96</v>
      </c>
      <c r="AD20" s="17">
        <f t="shared" si="7"/>
        <v>0.600574086134678</v>
      </c>
      <c r="AE20" s="11">
        <f t="shared" si="8"/>
        <v>3034932.7917849752</v>
      </c>
      <c r="AF20" s="23">
        <v>1.5</v>
      </c>
      <c r="AG20" s="10">
        <f t="shared" si="9"/>
        <v>4552399.1876774626</v>
      </c>
      <c r="AH20" s="23">
        <v>0.02</v>
      </c>
      <c r="AI20" s="10">
        <f t="shared" si="10"/>
        <v>91047.983753549255</v>
      </c>
      <c r="AJ20" s="10">
        <f t="shared" si="11"/>
        <v>54681.059637192855</v>
      </c>
    </row>
    <row r="21" spans="10:36" x14ac:dyDescent="0.4">
      <c r="J21" t="s">
        <v>102</v>
      </c>
      <c r="S21" s="47">
        <f t="shared" si="3"/>
        <v>14</v>
      </c>
      <c r="T21" s="9" t="s">
        <v>101</v>
      </c>
      <c r="U21" s="11">
        <f t="shared" si="4"/>
        <v>9254.1784232365135</v>
      </c>
      <c r="V21" s="10">
        <v>132501</v>
      </c>
      <c r="W21" s="10">
        <f t="shared" si="0"/>
        <v>1226187.8952572613</v>
      </c>
      <c r="X21" s="11">
        <f t="shared" si="5"/>
        <v>1785187.927653681</v>
      </c>
      <c r="Y21" s="11">
        <f t="shared" si="6"/>
        <v>11702.366313866964</v>
      </c>
      <c r="Z21" s="11">
        <f t="shared" si="1"/>
        <v>3023078.1892248089</v>
      </c>
      <c r="AA21" s="19"/>
      <c r="AB21" s="47">
        <f t="shared" si="2"/>
        <v>14</v>
      </c>
      <c r="AC21" s="9" t="s">
        <v>101</v>
      </c>
      <c r="AD21" s="17">
        <f t="shared" si="7"/>
        <v>0.57747508282180582</v>
      </c>
      <c r="AE21" s="11">
        <f t="shared" si="8"/>
        <v>3023078.1892248089</v>
      </c>
      <c r="AF21" s="23">
        <v>1.5</v>
      </c>
      <c r="AG21" s="10">
        <f t="shared" si="9"/>
        <v>4534617.2838372132</v>
      </c>
      <c r="AH21" s="23">
        <v>0.02</v>
      </c>
      <c r="AI21" s="10">
        <f t="shared" si="10"/>
        <v>90692.345676744269</v>
      </c>
      <c r="AJ21" s="10">
        <f t="shared" si="11"/>
        <v>52372.569830981738</v>
      </c>
    </row>
    <row r="22" spans="10:36" x14ac:dyDescent="0.4">
      <c r="J22" s="5" t="s">
        <v>39</v>
      </c>
      <c r="K22" s="5" t="s">
        <v>65</v>
      </c>
      <c r="L22" s="5" t="s">
        <v>66</v>
      </c>
      <c r="M22" s="68" t="s">
        <v>67</v>
      </c>
      <c r="N22" s="68"/>
      <c r="O22" s="68"/>
      <c r="P22" s="68"/>
      <c r="Q22" s="68"/>
      <c r="S22" s="47">
        <f t="shared" si="3"/>
        <v>15</v>
      </c>
      <c r="T22" s="9" t="s">
        <v>105</v>
      </c>
      <c r="U22" s="11">
        <f t="shared" si="4"/>
        <v>9254.1784232365135</v>
      </c>
      <c r="V22" s="10">
        <v>131220</v>
      </c>
      <c r="W22" s="10">
        <f t="shared" si="0"/>
        <v>1214333.2926970953</v>
      </c>
      <c r="X22" s="11">
        <f t="shared" si="5"/>
        <v>1785187.927653681</v>
      </c>
      <c r="Y22" s="11">
        <f t="shared" si="6"/>
        <v>11702.366313866964</v>
      </c>
      <c r="Z22" s="11">
        <f t="shared" si="1"/>
        <v>3011223.5866646431</v>
      </c>
      <c r="AA22" s="19"/>
      <c r="AB22" s="47">
        <f t="shared" si="2"/>
        <v>15</v>
      </c>
      <c r="AC22" s="9" t="s">
        <v>105</v>
      </c>
      <c r="AD22" s="17">
        <f t="shared" si="7"/>
        <v>0.55526450271327477</v>
      </c>
      <c r="AE22" s="11">
        <f t="shared" si="8"/>
        <v>3011223.5866646431</v>
      </c>
      <c r="AF22" s="23">
        <v>1.5</v>
      </c>
      <c r="AG22" s="10">
        <f t="shared" si="9"/>
        <v>4516835.3799969647</v>
      </c>
      <c r="AH22" s="23">
        <v>0.02</v>
      </c>
      <c r="AI22" s="10">
        <f t="shared" si="10"/>
        <v>90336.707599939298</v>
      </c>
      <c r="AJ22" s="10">
        <f t="shared" si="11"/>
        <v>50160.767022234802</v>
      </c>
    </row>
    <row r="23" spans="10:36" x14ac:dyDescent="0.4">
      <c r="J23" s="18" t="s">
        <v>30</v>
      </c>
      <c r="K23" s="10">
        <v>1200000</v>
      </c>
      <c r="L23" s="9" t="s">
        <v>84</v>
      </c>
      <c r="M23" s="80" t="s">
        <v>85</v>
      </c>
      <c r="N23" s="81"/>
      <c r="O23" s="81"/>
      <c r="P23" s="81"/>
      <c r="Q23" s="82"/>
      <c r="S23" s="47">
        <f t="shared" si="3"/>
        <v>16</v>
      </c>
      <c r="T23" s="9" t="s">
        <v>107</v>
      </c>
      <c r="U23" s="11">
        <f t="shared" si="4"/>
        <v>9254.1784232365135</v>
      </c>
      <c r="V23" s="10">
        <v>129901.5</v>
      </c>
      <c r="W23" s="10">
        <f t="shared" si="0"/>
        <v>1202131.6584460579</v>
      </c>
      <c r="X23" s="11">
        <f t="shared" si="5"/>
        <v>1785187.927653681</v>
      </c>
      <c r="Y23" s="11">
        <f t="shared" si="6"/>
        <v>11702.366313866964</v>
      </c>
      <c r="Z23" s="11">
        <f t="shared" si="1"/>
        <v>2999021.952413606</v>
      </c>
      <c r="AA23" s="19"/>
      <c r="AB23" s="47">
        <f t="shared" si="2"/>
        <v>16</v>
      </c>
      <c r="AC23" s="9" t="s">
        <v>107</v>
      </c>
      <c r="AD23" s="17">
        <f t="shared" si="7"/>
        <v>0.53390817568584104</v>
      </c>
      <c r="AE23" s="11">
        <f t="shared" si="8"/>
        <v>2999021.952413606</v>
      </c>
      <c r="AF23" s="23">
        <v>1.5</v>
      </c>
      <c r="AG23" s="10">
        <f t="shared" si="9"/>
        <v>4498532.9286204092</v>
      </c>
      <c r="AH23" s="23">
        <v>0.02</v>
      </c>
      <c r="AI23" s="10">
        <f t="shared" si="10"/>
        <v>89970.658572408181</v>
      </c>
      <c r="AJ23" s="10">
        <f t="shared" si="11"/>
        <v>48036.070183648124</v>
      </c>
    </row>
    <row r="24" spans="10:36" x14ac:dyDescent="0.4">
      <c r="J24" s="18" t="s">
        <v>72</v>
      </c>
      <c r="K24" s="22">
        <f>120.1/99.9</f>
        <v>1.2022022022022021</v>
      </c>
      <c r="L24" s="9" t="s">
        <v>73</v>
      </c>
      <c r="M24" s="80" t="s">
        <v>87</v>
      </c>
      <c r="N24" s="81"/>
      <c r="O24" s="81"/>
      <c r="P24" s="81"/>
      <c r="Q24" s="82"/>
      <c r="S24" s="47">
        <f t="shared" si="3"/>
        <v>17</v>
      </c>
      <c r="T24" s="9" t="s">
        <v>108</v>
      </c>
      <c r="U24" s="11">
        <f t="shared" si="4"/>
        <v>9254.1784232365135</v>
      </c>
      <c r="V24" s="10">
        <v>128583</v>
      </c>
      <c r="W24" s="10">
        <f t="shared" si="0"/>
        <v>1189930.0241950208</v>
      </c>
      <c r="X24" s="11">
        <f t="shared" si="5"/>
        <v>1785187.927653681</v>
      </c>
      <c r="Y24" s="11">
        <f t="shared" si="6"/>
        <v>11702.366313866964</v>
      </c>
      <c r="Z24" s="11">
        <f t="shared" si="1"/>
        <v>2986820.3181625684</v>
      </c>
      <c r="AA24" s="19"/>
      <c r="AB24" s="47">
        <f t="shared" si="2"/>
        <v>17</v>
      </c>
      <c r="AC24" s="9" t="s">
        <v>108</v>
      </c>
      <c r="AD24" s="17">
        <f t="shared" si="7"/>
        <v>0.51337324585177024</v>
      </c>
      <c r="AE24" s="11">
        <f t="shared" si="8"/>
        <v>2986820.3181625684</v>
      </c>
      <c r="AF24" s="23">
        <v>1.5</v>
      </c>
      <c r="AG24" s="10">
        <f t="shared" si="9"/>
        <v>4480230.4772438528</v>
      </c>
      <c r="AH24" s="23">
        <v>0.02</v>
      </c>
      <c r="AI24" s="10">
        <f t="shared" si="10"/>
        <v>89604.609544877065</v>
      </c>
      <c r="AJ24" s="10">
        <f t="shared" si="11"/>
        <v>46000.609245334053</v>
      </c>
    </row>
    <row r="25" spans="10:36" x14ac:dyDescent="0.4">
      <c r="J25" s="18" t="s">
        <v>76</v>
      </c>
      <c r="K25" s="10">
        <f>K23*K24</f>
        <v>1442642.6426426426</v>
      </c>
      <c r="L25" s="9" t="s">
        <v>84</v>
      </c>
      <c r="M25" s="80" t="s">
        <v>77</v>
      </c>
      <c r="N25" s="81"/>
      <c r="O25" s="81"/>
      <c r="P25" s="81"/>
      <c r="Q25" s="82"/>
      <c r="S25" s="47">
        <f t="shared" si="3"/>
        <v>18</v>
      </c>
      <c r="T25" s="9" t="s">
        <v>109</v>
      </c>
      <c r="U25" s="11">
        <f t="shared" si="4"/>
        <v>9254.1784232365135</v>
      </c>
      <c r="V25" s="10">
        <v>127264.5</v>
      </c>
      <c r="W25" s="10">
        <f t="shared" si="0"/>
        <v>1177728.3899439834</v>
      </c>
      <c r="X25" s="11">
        <f t="shared" si="5"/>
        <v>1785187.927653681</v>
      </c>
      <c r="Y25" s="11">
        <f t="shared" si="6"/>
        <v>11702.366313866964</v>
      </c>
      <c r="Z25" s="11">
        <f t="shared" si="1"/>
        <v>2974618.6839115312</v>
      </c>
      <c r="AA25" s="19"/>
      <c r="AB25" s="47">
        <f t="shared" si="2"/>
        <v>18</v>
      </c>
      <c r="AC25" s="9" t="s">
        <v>109</v>
      </c>
      <c r="AD25" s="17">
        <f t="shared" si="7"/>
        <v>0.49362812101131748</v>
      </c>
      <c r="AE25" s="11">
        <f t="shared" si="8"/>
        <v>2974618.6839115312</v>
      </c>
      <c r="AF25" s="23">
        <v>1.5</v>
      </c>
      <c r="AG25" s="10">
        <f t="shared" si="9"/>
        <v>4461928.0258672964</v>
      </c>
      <c r="AH25" s="23">
        <v>0.02</v>
      </c>
      <c r="AI25" s="10">
        <f t="shared" si="10"/>
        <v>89238.560517345933</v>
      </c>
      <c r="AJ25" s="10">
        <f t="shared" si="11"/>
        <v>44050.662949932215</v>
      </c>
    </row>
    <row r="26" spans="10:36" x14ac:dyDescent="0.4">
      <c r="J26" s="18" t="s">
        <v>90</v>
      </c>
      <c r="K26" s="26">
        <v>0.16</v>
      </c>
      <c r="L26" s="9" t="s">
        <v>73</v>
      </c>
      <c r="M26" s="80" t="s">
        <v>111</v>
      </c>
      <c r="N26" s="81"/>
      <c r="O26" s="81"/>
      <c r="P26" s="81"/>
      <c r="Q26" s="82"/>
      <c r="S26" s="47">
        <f t="shared" si="3"/>
        <v>19</v>
      </c>
      <c r="T26" s="9" t="s">
        <v>110</v>
      </c>
      <c r="U26" s="11">
        <f t="shared" si="4"/>
        <v>9254.1784232365135</v>
      </c>
      <c r="V26" s="10">
        <v>125946</v>
      </c>
      <c r="W26" s="10">
        <f t="shared" si="0"/>
        <v>1165526.755692946</v>
      </c>
      <c r="X26" s="11">
        <f t="shared" si="5"/>
        <v>1785187.927653681</v>
      </c>
      <c r="Y26" s="11">
        <f t="shared" si="6"/>
        <v>11702.366313866964</v>
      </c>
      <c r="Z26" s="11">
        <f t="shared" si="1"/>
        <v>2962417.0496604941</v>
      </c>
      <c r="AA26" s="19"/>
      <c r="AB26" s="47">
        <f t="shared" si="2"/>
        <v>19</v>
      </c>
      <c r="AC26" s="9" t="s">
        <v>110</v>
      </c>
      <c r="AD26" s="17">
        <f t="shared" si="7"/>
        <v>0.47464242404934376</v>
      </c>
      <c r="AE26" s="11">
        <f t="shared" si="8"/>
        <v>2962417.0496604941</v>
      </c>
      <c r="AF26" s="23">
        <v>1.5</v>
      </c>
      <c r="AG26" s="10">
        <f t="shared" si="9"/>
        <v>4443625.5744907409</v>
      </c>
      <c r="AH26" s="23">
        <v>0.02</v>
      </c>
      <c r="AI26" s="10">
        <f t="shared" si="10"/>
        <v>88872.511489814817</v>
      </c>
      <c r="AJ26" s="10">
        <f t="shared" si="11"/>
        <v>42182.664284878862</v>
      </c>
    </row>
    <row r="27" spans="10:36" x14ac:dyDescent="0.4">
      <c r="J27" s="18" t="s">
        <v>30</v>
      </c>
      <c r="K27" s="10">
        <f>K25/365*1000*K26</f>
        <v>632391.29540499405</v>
      </c>
      <c r="L27" s="9" t="s">
        <v>93</v>
      </c>
      <c r="M27" s="80" t="s">
        <v>94</v>
      </c>
      <c r="N27" s="81"/>
      <c r="O27" s="81"/>
      <c r="P27" s="81"/>
      <c r="Q27" s="82"/>
      <c r="S27" s="47">
        <f t="shared" si="3"/>
        <v>20</v>
      </c>
      <c r="T27" s="9" t="s">
        <v>112</v>
      </c>
      <c r="U27" s="11">
        <f t="shared" si="4"/>
        <v>9254.1784232365135</v>
      </c>
      <c r="V27" s="10">
        <v>124627.5</v>
      </c>
      <c r="W27" s="10">
        <f t="shared" si="0"/>
        <v>1153325.1214419086</v>
      </c>
      <c r="X27" s="11">
        <f t="shared" si="5"/>
        <v>1785187.927653681</v>
      </c>
      <c r="Y27" s="11">
        <f t="shared" si="6"/>
        <v>11702.366313866964</v>
      </c>
      <c r="Z27" s="11">
        <f t="shared" si="1"/>
        <v>2950215.4154094565</v>
      </c>
      <c r="AA27" s="19"/>
      <c r="AB27" s="47">
        <f t="shared" si="2"/>
        <v>20</v>
      </c>
      <c r="AC27" s="9" t="s">
        <v>112</v>
      </c>
      <c r="AD27" s="17">
        <f t="shared" si="7"/>
        <v>0.45638694620129205</v>
      </c>
      <c r="AE27" s="11">
        <f t="shared" si="8"/>
        <v>2950215.4154094565</v>
      </c>
      <c r="AF27" s="23">
        <v>1.5</v>
      </c>
      <c r="AG27" s="10">
        <f t="shared" si="9"/>
        <v>4425323.1231141845</v>
      </c>
      <c r="AH27" s="23">
        <v>0.02</v>
      </c>
      <c r="AI27" s="10">
        <f t="shared" si="10"/>
        <v>88506.462462283685</v>
      </c>
      <c r="AJ27" s="10">
        <f t="shared" si="11"/>
        <v>40393.194122240937</v>
      </c>
    </row>
    <row r="28" spans="10:36" x14ac:dyDescent="0.4">
      <c r="K28" s="27"/>
      <c r="L28" s="2"/>
      <c r="M28" s="1"/>
      <c r="N28" s="1"/>
      <c r="O28" s="1"/>
      <c r="P28" s="1"/>
      <c r="Q28" s="1"/>
      <c r="S28" s="47">
        <f t="shared" si="3"/>
        <v>21</v>
      </c>
      <c r="T28" s="9" t="s">
        <v>113</v>
      </c>
      <c r="U28" s="11">
        <f t="shared" si="4"/>
        <v>9254.1784232365135</v>
      </c>
      <c r="V28" s="10">
        <v>123298.5</v>
      </c>
      <c r="W28" s="10">
        <f t="shared" si="0"/>
        <v>1141026.3183174271</v>
      </c>
      <c r="X28" s="11">
        <f t="shared" si="5"/>
        <v>1785187.927653681</v>
      </c>
      <c r="Y28" s="11">
        <f t="shared" si="6"/>
        <v>11702.366313866964</v>
      </c>
      <c r="Z28" s="11">
        <f t="shared" si="1"/>
        <v>2937916.6122849747</v>
      </c>
      <c r="AA28" s="19"/>
      <c r="AB28" s="47">
        <f t="shared" si="2"/>
        <v>21</v>
      </c>
      <c r="AC28" s="9" t="s">
        <v>113</v>
      </c>
      <c r="AD28" s="17">
        <f t="shared" si="7"/>
        <v>0.43883360211662686</v>
      </c>
      <c r="AE28" s="11">
        <f t="shared" si="8"/>
        <v>2937916.6122849747</v>
      </c>
      <c r="AF28" s="23">
        <v>1.5</v>
      </c>
      <c r="AG28" s="10">
        <f t="shared" si="9"/>
        <v>4406874.9184274618</v>
      </c>
      <c r="AH28" s="23">
        <v>0.02</v>
      </c>
      <c r="AI28" s="10">
        <f t="shared" si="10"/>
        <v>88137.498368549233</v>
      </c>
      <c r="AJ28" s="10">
        <f t="shared" si="11"/>
        <v>38677.695890618787</v>
      </c>
    </row>
    <row r="29" spans="10:36" x14ac:dyDescent="0.4">
      <c r="J29" t="s">
        <v>115</v>
      </c>
      <c r="K29" s="27"/>
      <c r="L29" s="2"/>
      <c r="S29" s="47">
        <f t="shared" si="3"/>
        <v>22</v>
      </c>
      <c r="T29" s="9" t="s">
        <v>114</v>
      </c>
      <c r="U29" s="11">
        <f t="shared" si="4"/>
        <v>9254.1784232365135</v>
      </c>
      <c r="V29" s="10">
        <v>121969.5</v>
      </c>
      <c r="W29" s="10">
        <f t="shared" si="0"/>
        <v>1128727.515192946</v>
      </c>
      <c r="X29" s="11">
        <f t="shared" si="5"/>
        <v>1785187.927653681</v>
      </c>
      <c r="Y29" s="11">
        <f t="shared" si="6"/>
        <v>11702.366313866964</v>
      </c>
      <c r="Z29" s="11">
        <f t="shared" si="1"/>
        <v>2925617.8091604938</v>
      </c>
      <c r="AA29" s="19"/>
      <c r="AB29" s="47">
        <f t="shared" si="2"/>
        <v>22</v>
      </c>
      <c r="AC29" s="9" t="s">
        <v>114</v>
      </c>
      <c r="AD29" s="17">
        <f t="shared" si="7"/>
        <v>0.42195538665060278</v>
      </c>
      <c r="AE29" s="11">
        <f t="shared" si="8"/>
        <v>2925617.8091604938</v>
      </c>
      <c r="AF29" s="23">
        <v>1.5</v>
      </c>
      <c r="AG29" s="10">
        <f t="shared" si="9"/>
        <v>4388426.7137407409</v>
      </c>
      <c r="AH29" s="23">
        <v>0.02</v>
      </c>
      <c r="AI29" s="10">
        <f t="shared" si="10"/>
        <v>87768.534274814825</v>
      </c>
      <c r="AJ29" s="10">
        <f t="shared" si="11"/>
        <v>37034.405815686172</v>
      </c>
    </row>
    <row r="30" spans="10:36" x14ac:dyDescent="0.4">
      <c r="J30" s="5" t="s">
        <v>39</v>
      </c>
      <c r="K30" s="5" t="s">
        <v>65</v>
      </c>
      <c r="L30" s="5" t="s">
        <v>66</v>
      </c>
      <c r="S30" s="47">
        <f t="shared" si="3"/>
        <v>23</v>
      </c>
      <c r="T30" s="9" t="s">
        <v>116</v>
      </c>
      <c r="U30" s="11">
        <f t="shared" si="4"/>
        <v>9254.1784232365135</v>
      </c>
      <c r="V30" s="10">
        <v>120640.5</v>
      </c>
      <c r="W30" s="10">
        <f t="shared" si="0"/>
        <v>1116428.7120684646</v>
      </c>
      <c r="X30" s="11">
        <f t="shared" si="5"/>
        <v>1785187.927653681</v>
      </c>
      <c r="Y30" s="11">
        <f t="shared" si="6"/>
        <v>11702.366313866964</v>
      </c>
      <c r="Z30" s="11">
        <f t="shared" si="1"/>
        <v>2913319.0060360124</v>
      </c>
      <c r="AA30" s="19"/>
      <c r="AB30" s="47">
        <f t="shared" si="2"/>
        <v>23</v>
      </c>
      <c r="AC30" s="9" t="s">
        <v>116</v>
      </c>
      <c r="AD30" s="17">
        <f t="shared" si="7"/>
        <v>0.40572633331788732</v>
      </c>
      <c r="AE30" s="11">
        <f t="shared" si="8"/>
        <v>2913319.0060360124</v>
      </c>
      <c r="AF30" s="23">
        <v>1.5</v>
      </c>
      <c r="AG30" s="10">
        <f t="shared" si="9"/>
        <v>4369978.5090540182</v>
      </c>
      <c r="AH30" s="23">
        <v>0.02</v>
      </c>
      <c r="AI30" s="10">
        <f t="shared" si="10"/>
        <v>87399.570181080358</v>
      </c>
      <c r="AJ30" s="10">
        <f t="shared" si="11"/>
        <v>35460.307143129095</v>
      </c>
    </row>
    <row r="31" spans="10:36" x14ac:dyDescent="0.4">
      <c r="J31" s="18" t="s">
        <v>118</v>
      </c>
      <c r="K31" s="10">
        <f>K19</f>
        <v>1152796.6322486869</v>
      </c>
      <c r="L31" s="9" t="s">
        <v>93</v>
      </c>
      <c r="S31" s="47">
        <f t="shared" si="3"/>
        <v>24</v>
      </c>
      <c r="T31" s="9" t="s">
        <v>117</v>
      </c>
      <c r="U31" s="11">
        <f t="shared" si="4"/>
        <v>9254.1784232365135</v>
      </c>
      <c r="V31" s="10">
        <v>119311.5</v>
      </c>
      <c r="W31" s="10">
        <f t="shared" si="0"/>
        <v>1104129.9089439833</v>
      </c>
      <c r="X31" s="11">
        <f t="shared" si="5"/>
        <v>1785187.927653681</v>
      </c>
      <c r="Y31" s="11">
        <f t="shared" si="6"/>
        <v>11702.366313866964</v>
      </c>
      <c r="Z31" s="11">
        <f t="shared" si="1"/>
        <v>2901020.2029115311</v>
      </c>
      <c r="AA31" s="19"/>
      <c r="AB31" s="47">
        <f t="shared" si="2"/>
        <v>24</v>
      </c>
      <c r="AC31" s="9" t="s">
        <v>117</v>
      </c>
      <c r="AD31" s="17">
        <f t="shared" si="7"/>
        <v>0.39012147434412242</v>
      </c>
      <c r="AE31" s="11">
        <f t="shared" si="8"/>
        <v>2901020.2029115311</v>
      </c>
      <c r="AF31" s="23">
        <v>1.5</v>
      </c>
      <c r="AG31" s="10">
        <f t="shared" si="9"/>
        <v>4351530.3043672964</v>
      </c>
      <c r="AH31" s="23">
        <v>0.02</v>
      </c>
      <c r="AI31" s="10">
        <f t="shared" si="10"/>
        <v>87030.606087345936</v>
      </c>
      <c r="AJ31" s="10">
        <f t="shared" si="11"/>
        <v>33952.508359857951</v>
      </c>
    </row>
    <row r="32" spans="10:36" x14ac:dyDescent="0.4">
      <c r="J32" s="18" t="s">
        <v>120</v>
      </c>
      <c r="K32" s="10">
        <f>K27</f>
        <v>632391.29540499405</v>
      </c>
      <c r="L32" s="9" t="s">
        <v>93</v>
      </c>
      <c r="S32" s="47">
        <f t="shared" si="3"/>
        <v>25</v>
      </c>
      <c r="T32" s="9" t="s">
        <v>119</v>
      </c>
      <c r="U32" s="11">
        <f t="shared" si="4"/>
        <v>9254.1784232365135</v>
      </c>
      <c r="V32" s="10">
        <v>117982.5</v>
      </c>
      <c r="W32" s="10">
        <f t="shared" si="0"/>
        <v>1091831.1058195019</v>
      </c>
      <c r="X32" s="11">
        <f t="shared" si="5"/>
        <v>1785187.927653681</v>
      </c>
      <c r="Y32" s="11">
        <f t="shared" si="6"/>
        <v>11702.366313866964</v>
      </c>
      <c r="Z32" s="11">
        <f t="shared" si="1"/>
        <v>2888721.3997870497</v>
      </c>
      <c r="AA32" s="19"/>
      <c r="AB32" s="47">
        <f t="shared" si="2"/>
        <v>25</v>
      </c>
      <c r="AC32" s="9" t="s">
        <v>119</v>
      </c>
      <c r="AD32" s="17">
        <f t="shared" si="7"/>
        <v>0.37511680225396377</v>
      </c>
      <c r="AE32" s="11">
        <f t="shared" si="8"/>
        <v>2888721.3997870497</v>
      </c>
      <c r="AF32" s="23">
        <v>1.5</v>
      </c>
      <c r="AG32" s="10">
        <f t="shared" si="9"/>
        <v>4333082.0996805746</v>
      </c>
      <c r="AH32" s="23">
        <v>0.02</v>
      </c>
      <c r="AI32" s="10">
        <f t="shared" si="10"/>
        <v>86661.641993611498</v>
      </c>
      <c r="AJ32" s="10">
        <f t="shared" si="11"/>
        <v>32508.238022721365</v>
      </c>
    </row>
    <row r="33" spans="10:36" x14ac:dyDescent="0.4">
      <c r="J33" s="28" t="s">
        <v>122</v>
      </c>
      <c r="K33" s="10">
        <f>SUM(K31:K32)</f>
        <v>1785187.927653681</v>
      </c>
      <c r="L33" s="9" t="s">
        <v>93</v>
      </c>
      <c r="S33" s="47">
        <f t="shared" si="3"/>
        <v>26</v>
      </c>
      <c r="T33" s="9" t="s">
        <v>121</v>
      </c>
      <c r="U33" s="11">
        <f t="shared" si="4"/>
        <v>9254.1784232365135</v>
      </c>
      <c r="V33" s="10">
        <v>116685</v>
      </c>
      <c r="W33" s="10">
        <f t="shared" si="0"/>
        <v>1079823.8093153527</v>
      </c>
      <c r="X33" s="11">
        <f t="shared" si="5"/>
        <v>1785187.927653681</v>
      </c>
      <c r="Y33" s="11">
        <f t="shared" si="6"/>
        <v>11702.366313866964</v>
      </c>
      <c r="Z33" s="11">
        <f t="shared" si="1"/>
        <v>2876714.1032829005</v>
      </c>
      <c r="AA33" s="19"/>
      <c r="AB33" s="47">
        <f t="shared" si="2"/>
        <v>26</v>
      </c>
      <c r="AC33" s="9" t="s">
        <v>121</v>
      </c>
      <c r="AD33" s="17">
        <f t="shared" si="7"/>
        <v>0.36068923293650368</v>
      </c>
      <c r="AE33" s="11">
        <f t="shared" si="8"/>
        <v>2876714.1032829005</v>
      </c>
      <c r="AF33" s="23">
        <v>1.5</v>
      </c>
      <c r="AG33" s="10">
        <f t="shared" si="9"/>
        <v>4315071.1549243508</v>
      </c>
      <c r="AH33" s="23">
        <v>0.02</v>
      </c>
      <c r="AI33" s="10">
        <f t="shared" si="10"/>
        <v>86301.423098487023</v>
      </c>
      <c r="AJ33" s="10">
        <f t="shared" si="11"/>
        <v>31127.994098721945</v>
      </c>
    </row>
    <row r="34" spans="10:36" x14ac:dyDescent="0.4">
      <c r="S34" s="47">
        <f t="shared" si="3"/>
        <v>27</v>
      </c>
      <c r="T34" s="9" t="s">
        <v>123</v>
      </c>
      <c r="U34" s="11">
        <f t="shared" si="4"/>
        <v>9254.1784232365135</v>
      </c>
      <c r="V34" s="10">
        <v>115387.5</v>
      </c>
      <c r="W34" s="10">
        <f t="shared" si="0"/>
        <v>1067816.5128112033</v>
      </c>
      <c r="X34" s="11">
        <f t="shared" si="5"/>
        <v>1785187.927653681</v>
      </c>
      <c r="Y34" s="11">
        <f t="shared" si="6"/>
        <v>11702.366313866964</v>
      </c>
      <c r="Z34" s="11">
        <f t="shared" si="1"/>
        <v>2864706.8067787508</v>
      </c>
      <c r="AA34" s="19"/>
      <c r="AB34" s="47">
        <f t="shared" si="2"/>
        <v>27</v>
      </c>
      <c r="AC34" s="9" t="s">
        <v>123</v>
      </c>
      <c r="AD34" s="17">
        <f t="shared" si="7"/>
        <v>0.3468165701312535</v>
      </c>
      <c r="AE34" s="11">
        <f t="shared" si="8"/>
        <v>2864706.8067787508</v>
      </c>
      <c r="AF34" s="23">
        <v>1.5</v>
      </c>
      <c r="AG34" s="10">
        <f t="shared" si="9"/>
        <v>4297060.210168126</v>
      </c>
      <c r="AH34" s="23">
        <v>0.02</v>
      </c>
      <c r="AI34" s="10">
        <f t="shared" si="10"/>
        <v>85941.204203362518</v>
      </c>
      <c r="AJ34" s="10">
        <f t="shared" si="11"/>
        <v>29805.833674759855</v>
      </c>
    </row>
    <row r="35" spans="10:36" x14ac:dyDescent="0.4">
      <c r="J35" t="s">
        <v>125</v>
      </c>
      <c r="S35" s="47">
        <f t="shared" si="3"/>
        <v>28</v>
      </c>
      <c r="T35" s="9" t="s">
        <v>124</v>
      </c>
      <c r="U35" s="11">
        <f t="shared" si="4"/>
        <v>9254.1784232365135</v>
      </c>
      <c r="V35" s="10">
        <v>114090</v>
      </c>
      <c r="W35" s="10">
        <f t="shared" si="0"/>
        <v>1055809.2163070538</v>
      </c>
      <c r="X35" s="11">
        <f t="shared" si="5"/>
        <v>1785187.927653681</v>
      </c>
      <c r="Y35" s="11">
        <f t="shared" si="6"/>
        <v>11702.366313866964</v>
      </c>
      <c r="Z35" s="11">
        <f t="shared" si="1"/>
        <v>2852699.5102746016</v>
      </c>
      <c r="AA35" s="19"/>
      <c r="AB35" s="47">
        <f t="shared" si="2"/>
        <v>28</v>
      </c>
      <c r="AC35" s="9" t="s">
        <v>124</v>
      </c>
      <c r="AD35" s="17">
        <f t="shared" si="7"/>
        <v>0.3334774712800514</v>
      </c>
      <c r="AE35" s="11">
        <f t="shared" si="8"/>
        <v>2852699.5102746016</v>
      </c>
      <c r="AF35" s="23">
        <v>1.5</v>
      </c>
      <c r="AG35" s="10">
        <f t="shared" si="9"/>
        <v>4279049.2654119022</v>
      </c>
      <c r="AH35" s="23">
        <v>0.02</v>
      </c>
      <c r="AI35" s="10">
        <f t="shared" si="10"/>
        <v>85580.985308238043</v>
      </c>
      <c r="AJ35" s="10">
        <f t="shared" si="11"/>
        <v>28539.330570246453</v>
      </c>
    </row>
    <row r="36" spans="10:36" x14ac:dyDescent="0.4">
      <c r="J36" s="68" t="s">
        <v>39</v>
      </c>
      <c r="K36" s="68"/>
      <c r="L36" s="5" t="s">
        <v>65</v>
      </c>
      <c r="M36" s="5" t="s">
        <v>66</v>
      </c>
      <c r="N36" s="83" t="s">
        <v>67</v>
      </c>
      <c r="O36" s="84"/>
      <c r="P36" s="84"/>
      <c r="Q36" s="85"/>
      <c r="S36" s="47">
        <f t="shared" si="3"/>
        <v>29</v>
      </c>
      <c r="T36" s="9" t="s">
        <v>126</v>
      </c>
      <c r="U36" s="11">
        <f t="shared" si="4"/>
        <v>9254.1784232365135</v>
      </c>
      <c r="V36" s="10">
        <v>112792.5</v>
      </c>
      <c r="W36" s="10">
        <f t="shared" si="0"/>
        <v>1043801.9198029045</v>
      </c>
      <c r="X36" s="11">
        <f t="shared" si="5"/>
        <v>1785187.927653681</v>
      </c>
      <c r="Y36" s="11">
        <f t="shared" si="6"/>
        <v>11702.366313866964</v>
      </c>
      <c r="Z36" s="11">
        <f t="shared" si="1"/>
        <v>2840692.2137704524</v>
      </c>
      <c r="AA36" s="19"/>
      <c r="AB36" s="47">
        <f t="shared" si="2"/>
        <v>29</v>
      </c>
      <c r="AC36" s="9" t="s">
        <v>126</v>
      </c>
      <c r="AD36" s="17">
        <f t="shared" si="7"/>
        <v>0.32065141469235708</v>
      </c>
      <c r="AE36" s="11">
        <f t="shared" si="8"/>
        <v>2840692.2137704524</v>
      </c>
      <c r="AF36" s="23">
        <v>1.5</v>
      </c>
      <c r="AG36" s="10">
        <f t="shared" si="9"/>
        <v>4261038.3206556784</v>
      </c>
      <c r="AH36" s="23">
        <v>0.02</v>
      </c>
      <c r="AI36" s="10">
        <f t="shared" si="10"/>
        <v>85220.766413113568</v>
      </c>
      <c r="AJ36" s="10">
        <f t="shared" si="11"/>
        <v>27326.159311531774</v>
      </c>
    </row>
    <row r="37" spans="10:36" x14ac:dyDescent="0.4">
      <c r="J37" s="86" t="s">
        <v>128</v>
      </c>
      <c r="K37" s="86"/>
      <c r="L37" s="63">
        <f>用水効果額!C43</f>
        <v>1.6717666162667091</v>
      </c>
      <c r="M37" s="18" t="s">
        <v>129</v>
      </c>
      <c r="N37" s="77" t="s">
        <v>130</v>
      </c>
      <c r="O37" s="78"/>
      <c r="P37" s="78"/>
      <c r="Q37" s="79"/>
      <c r="S37" s="47">
        <f t="shared" si="3"/>
        <v>30</v>
      </c>
      <c r="T37" s="9" t="s">
        <v>127</v>
      </c>
      <c r="U37" s="11">
        <f t="shared" si="4"/>
        <v>9254.1784232365135</v>
      </c>
      <c r="V37" s="10">
        <v>111495</v>
      </c>
      <c r="W37" s="10">
        <f t="shared" si="0"/>
        <v>1031794.623298755</v>
      </c>
      <c r="X37" s="11">
        <f t="shared" si="5"/>
        <v>1785187.927653681</v>
      </c>
      <c r="Y37" s="11">
        <f t="shared" si="6"/>
        <v>11702.366313866964</v>
      </c>
      <c r="Z37" s="11">
        <f t="shared" si="1"/>
        <v>2828684.9172663027</v>
      </c>
      <c r="AA37" s="19"/>
      <c r="AB37" s="47">
        <f t="shared" si="2"/>
        <v>30</v>
      </c>
      <c r="AC37" s="9" t="s">
        <v>127</v>
      </c>
      <c r="AD37" s="17">
        <f t="shared" si="7"/>
        <v>0.30831866797342034</v>
      </c>
      <c r="AE37" s="11">
        <f t="shared" si="8"/>
        <v>2828684.9172663027</v>
      </c>
      <c r="AF37" s="23">
        <v>1.5</v>
      </c>
      <c r="AG37" s="10">
        <f t="shared" si="9"/>
        <v>4243027.3758994546</v>
      </c>
      <c r="AH37" s="23">
        <v>0.02</v>
      </c>
      <c r="AI37" s="10">
        <f t="shared" si="10"/>
        <v>84860.547517989093</v>
      </c>
      <c r="AJ37" s="10">
        <f t="shared" si="11"/>
        <v>26164.090974241539</v>
      </c>
    </row>
    <row r="38" spans="10:36" x14ac:dyDescent="0.4">
      <c r="J38" s="18" t="s">
        <v>132</v>
      </c>
      <c r="K38" s="18"/>
      <c r="L38" s="10">
        <v>7000</v>
      </c>
      <c r="M38" s="18" t="s">
        <v>133</v>
      </c>
      <c r="N38" s="77" t="s">
        <v>134</v>
      </c>
      <c r="O38" s="78"/>
      <c r="P38" s="78"/>
      <c r="Q38" s="79"/>
      <c r="S38" s="47">
        <f t="shared" si="3"/>
        <v>31</v>
      </c>
      <c r="T38" s="9" t="s">
        <v>131</v>
      </c>
      <c r="U38" s="11">
        <f t="shared" si="4"/>
        <v>9254.1784232365135</v>
      </c>
      <c r="V38" s="10">
        <v>110281.5</v>
      </c>
      <c r="W38" s="10">
        <f t="shared" si="0"/>
        <v>1020564.6777821576</v>
      </c>
      <c r="X38" s="11">
        <f t="shared" si="5"/>
        <v>1785187.927653681</v>
      </c>
      <c r="Y38" s="11">
        <f t="shared" si="6"/>
        <v>11702.366313866964</v>
      </c>
      <c r="Z38" s="11">
        <f t="shared" si="1"/>
        <v>2817454.9717497053</v>
      </c>
      <c r="AA38" s="19"/>
      <c r="AB38" s="47">
        <f t="shared" si="2"/>
        <v>31</v>
      </c>
      <c r="AC38" s="9" t="s">
        <v>131</v>
      </c>
      <c r="AD38" s="17">
        <f t="shared" si="7"/>
        <v>0.29646025766675027</v>
      </c>
      <c r="AE38" s="11">
        <f t="shared" si="8"/>
        <v>2817454.9717497053</v>
      </c>
      <c r="AF38" s="23">
        <v>1.5</v>
      </c>
      <c r="AG38" s="10">
        <f t="shared" si="9"/>
        <v>4226182.4576245584</v>
      </c>
      <c r="AH38" s="23">
        <v>0.02</v>
      </c>
      <c r="AI38" s="10">
        <f t="shared" si="10"/>
        <v>84523.649152491169</v>
      </c>
      <c r="AJ38" s="10">
        <f t="shared" si="11"/>
        <v>25057.90280668153</v>
      </c>
    </row>
    <row r="39" spans="10:36" x14ac:dyDescent="0.4">
      <c r="J39" s="18" t="s">
        <v>136</v>
      </c>
      <c r="K39" s="18"/>
      <c r="L39" s="10">
        <f>L37*L38</f>
        <v>11702.366313866964</v>
      </c>
      <c r="M39" s="18" t="s">
        <v>93</v>
      </c>
      <c r="N39" s="77"/>
      <c r="O39" s="78"/>
      <c r="P39" s="78"/>
      <c r="Q39" s="79"/>
      <c r="S39" s="47">
        <f t="shared" si="3"/>
        <v>32</v>
      </c>
      <c r="T39" s="9" t="s">
        <v>135</v>
      </c>
      <c r="U39" s="11">
        <f t="shared" si="4"/>
        <v>9254.1784232365135</v>
      </c>
      <c r="V39" s="10">
        <v>109068</v>
      </c>
      <c r="W39" s="10">
        <f t="shared" si="0"/>
        <v>1009334.7322655601</v>
      </c>
      <c r="X39" s="11">
        <f t="shared" si="5"/>
        <v>1785187.927653681</v>
      </c>
      <c r="Y39" s="11">
        <f t="shared" si="6"/>
        <v>11702.366313866964</v>
      </c>
      <c r="Z39" s="11">
        <f t="shared" si="1"/>
        <v>2806225.0262331078</v>
      </c>
      <c r="AA39" s="19"/>
      <c r="AB39" s="47">
        <f t="shared" si="2"/>
        <v>32</v>
      </c>
      <c r="AC39" s="9" t="s">
        <v>135</v>
      </c>
      <c r="AD39" s="17">
        <f t="shared" si="7"/>
        <v>0.28505794006418295</v>
      </c>
      <c r="AE39" s="11">
        <f t="shared" si="8"/>
        <v>2806225.0262331078</v>
      </c>
      <c r="AF39" s="23">
        <v>1.5</v>
      </c>
      <c r="AG39" s="10">
        <f t="shared" si="9"/>
        <v>4209337.5393496621</v>
      </c>
      <c r="AH39" s="23">
        <v>0.02</v>
      </c>
      <c r="AI39" s="10">
        <f t="shared" si="10"/>
        <v>84186.750786993245</v>
      </c>
      <c r="AJ39" s="10">
        <f t="shared" si="11"/>
        <v>23998.101760037029</v>
      </c>
    </row>
    <row r="40" spans="10:36" x14ac:dyDescent="0.4">
      <c r="S40" s="47">
        <f t="shared" si="3"/>
        <v>33</v>
      </c>
      <c r="T40" s="9" t="s">
        <v>137</v>
      </c>
      <c r="U40" s="11">
        <f t="shared" si="4"/>
        <v>9254.1784232365135</v>
      </c>
      <c r="V40" s="10">
        <v>107854.5</v>
      </c>
      <c r="W40" s="10">
        <f t="shared" si="0"/>
        <v>998104.78674896248</v>
      </c>
      <c r="X40" s="11">
        <f t="shared" si="5"/>
        <v>1785187.927653681</v>
      </c>
      <c r="Y40" s="11">
        <f t="shared" si="6"/>
        <v>11702.366313866964</v>
      </c>
      <c r="Z40" s="11">
        <f t="shared" si="1"/>
        <v>2794995.0807165103</v>
      </c>
      <c r="AA40" s="19"/>
      <c r="AB40" s="47">
        <f t="shared" si="2"/>
        <v>33</v>
      </c>
      <c r="AC40" s="9" t="s">
        <v>137</v>
      </c>
      <c r="AD40" s="17">
        <f t="shared" si="7"/>
        <v>0.27409417313863743</v>
      </c>
      <c r="AE40" s="11">
        <f t="shared" si="8"/>
        <v>2794995.0807165103</v>
      </c>
      <c r="AF40" s="23">
        <v>1.5</v>
      </c>
      <c r="AG40" s="10">
        <f t="shared" si="9"/>
        <v>4192492.6210747655</v>
      </c>
      <c r="AH40" s="23">
        <v>0.02</v>
      </c>
      <c r="AI40" s="10">
        <f t="shared" si="10"/>
        <v>83849.852421495307</v>
      </c>
      <c r="AJ40" s="10">
        <f t="shared" si="11"/>
        <v>22982.75596726653</v>
      </c>
    </row>
    <row r="41" spans="10:36" x14ac:dyDescent="0.4">
      <c r="S41" s="47">
        <f t="shared" si="3"/>
        <v>34</v>
      </c>
      <c r="T41" s="9" t="s">
        <v>138</v>
      </c>
      <c r="U41" s="11">
        <f t="shared" si="4"/>
        <v>9254.1784232365135</v>
      </c>
      <c r="V41" s="10">
        <v>106641</v>
      </c>
      <c r="W41" s="10">
        <f t="shared" si="0"/>
        <v>986874.841232365</v>
      </c>
      <c r="X41" s="11">
        <f t="shared" si="5"/>
        <v>1785187.927653681</v>
      </c>
      <c r="Y41" s="11">
        <f t="shared" si="6"/>
        <v>11702.366313866964</v>
      </c>
      <c r="Z41" s="11">
        <f t="shared" si="1"/>
        <v>2783765.1351999128</v>
      </c>
      <c r="AA41" s="19"/>
      <c r="AB41" s="47">
        <f t="shared" si="2"/>
        <v>34</v>
      </c>
      <c r="AC41" s="9" t="s">
        <v>138</v>
      </c>
      <c r="AD41" s="17">
        <f t="shared" si="7"/>
        <v>0.26355208955638215</v>
      </c>
      <c r="AE41" s="11">
        <f t="shared" si="8"/>
        <v>2783765.1351999128</v>
      </c>
      <c r="AF41" s="23">
        <v>1.5</v>
      </c>
      <c r="AG41" s="10">
        <f t="shared" si="9"/>
        <v>4175647.7027998692</v>
      </c>
      <c r="AH41" s="23">
        <v>0.02</v>
      </c>
      <c r="AI41" s="10">
        <f t="shared" si="10"/>
        <v>83512.954055997383</v>
      </c>
      <c r="AJ41" s="10">
        <f t="shared" si="11"/>
        <v>22010.01354648425</v>
      </c>
    </row>
    <row r="42" spans="10:36" x14ac:dyDescent="0.4">
      <c r="M42" s="19"/>
      <c r="S42" s="47">
        <f t="shared" si="3"/>
        <v>35</v>
      </c>
      <c r="T42" s="9" t="s">
        <v>139</v>
      </c>
      <c r="U42" s="11">
        <f t="shared" si="4"/>
        <v>9254.1784232365135</v>
      </c>
      <c r="V42" s="10">
        <v>105427.5</v>
      </c>
      <c r="W42" s="10">
        <f t="shared" si="0"/>
        <v>975644.89571576752</v>
      </c>
      <c r="X42" s="11">
        <f t="shared" si="5"/>
        <v>1785187.927653681</v>
      </c>
      <c r="Y42" s="11">
        <f t="shared" si="6"/>
        <v>11702.366313866964</v>
      </c>
      <c r="Z42" s="11">
        <f t="shared" si="1"/>
        <v>2772535.1896833153</v>
      </c>
      <c r="AA42" s="19"/>
      <c r="AB42" s="47">
        <f t="shared" si="2"/>
        <v>35</v>
      </c>
      <c r="AC42" s="9" t="s">
        <v>139</v>
      </c>
      <c r="AD42" s="17">
        <f t="shared" si="7"/>
        <v>0.25341547072729048</v>
      </c>
      <c r="AE42" s="11">
        <f t="shared" si="8"/>
        <v>2772535.1896833153</v>
      </c>
      <c r="AF42" s="23">
        <v>1.5</v>
      </c>
      <c r="AG42" s="10">
        <f t="shared" si="9"/>
        <v>4158802.784524973</v>
      </c>
      <c r="AH42" s="23">
        <v>0.02</v>
      </c>
      <c r="AI42" s="10">
        <f t="shared" si="10"/>
        <v>83176.055690499459</v>
      </c>
      <c r="AJ42" s="10">
        <f t="shared" si="11"/>
        <v>21078.09930604725</v>
      </c>
    </row>
    <row r="43" spans="10:36" x14ac:dyDescent="0.4">
      <c r="S43" s="47">
        <f t="shared" si="3"/>
        <v>36</v>
      </c>
      <c r="T43" s="9" t="s">
        <v>140</v>
      </c>
      <c r="U43" s="11">
        <f t="shared" si="4"/>
        <v>9254.1784232365135</v>
      </c>
      <c r="V43" s="10">
        <v>104305.5</v>
      </c>
      <c r="W43" s="10">
        <f t="shared" si="0"/>
        <v>965261.70752489613</v>
      </c>
      <c r="X43" s="11">
        <f t="shared" si="5"/>
        <v>1785187.927653681</v>
      </c>
      <c r="Y43" s="11">
        <f t="shared" si="6"/>
        <v>11702.366313866964</v>
      </c>
      <c r="Z43" s="11">
        <f t="shared" si="1"/>
        <v>2762152.001492444</v>
      </c>
      <c r="AA43" s="19"/>
      <c r="AB43" s="47">
        <f t="shared" si="2"/>
        <v>36</v>
      </c>
      <c r="AC43" s="9" t="s">
        <v>140</v>
      </c>
      <c r="AD43" s="17">
        <f t="shared" si="7"/>
        <v>0.24366872185316396</v>
      </c>
      <c r="AE43" s="11">
        <f t="shared" si="8"/>
        <v>2762152.001492444</v>
      </c>
      <c r="AF43" s="23">
        <v>1.5</v>
      </c>
      <c r="AG43" s="10">
        <f t="shared" si="9"/>
        <v>4143228.0022386657</v>
      </c>
      <c r="AH43" s="23">
        <v>0.02</v>
      </c>
      <c r="AI43" s="10">
        <f t="shared" si="10"/>
        <v>82864.560044773316</v>
      </c>
      <c r="AJ43" s="10">
        <f t="shared" si="11"/>
        <v>20191.501433034671</v>
      </c>
    </row>
    <row r="44" spans="10:36" x14ac:dyDescent="0.4">
      <c r="S44" s="47">
        <f t="shared" si="3"/>
        <v>37</v>
      </c>
      <c r="T44" s="9" t="s">
        <v>141</v>
      </c>
      <c r="U44" s="11">
        <f t="shared" si="4"/>
        <v>9254.1784232365135</v>
      </c>
      <c r="V44" s="10">
        <v>103183.5</v>
      </c>
      <c r="W44" s="10">
        <f t="shared" si="0"/>
        <v>954878.51933402475</v>
      </c>
      <c r="X44" s="11">
        <f t="shared" si="5"/>
        <v>1785187.927653681</v>
      </c>
      <c r="Y44" s="11">
        <f t="shared" si="6"/>
        <v>11702.366313866964</v>
      </c>
      <c r="Z44" s="11">
        <f t="shared" si="1"/>
        <v>2751768.8133015726</v>
      </c>
      <c r="AA44" s="19"/>
      <c r="AB44" s="47">
        <f t="shared" si="2"/>
        <v>37</v>
      </c>
      <c r="AC44" s="9" t="s">
        <v>141</v>
      </c>
      <c r="AD44" s="17">
        <f t="shared" si="7"/>
        <v>0.23429684793573452</v>
      </c>
      <c r="AE44" s="11">
        <f t="shared" si="8"/>
        <v>2751768.8133015726</v>
      </c>
      <c r="AF44" s="23">
        <v>1.5</v>
      </c>
      <c r="AG44" s="10">
        <f t="shared" si="9"/>
        <v>4127653.2199523589</v>
      </c>
      <c r="AH44" s="23">
        <v>0.02</v>
      </c>
      <c r="AI44" s="10">
        <f t="shared" si="10"/>
        <v>82553.064399047173</v>
      </c>
      <c r="AJ44" s="10">
        <f t="shared" si="11"/>
        <v>19341.922776132455</v>
      </c>
    </row>
    <row r="45" spans="10:36" x14ac:dyDescent="0.4">
      <c r="S45" s="47">
        <f t="shared" si="3"/>
        <v>38</v>
      </c>
      <c r="T45" s="9" t="s">
        <v>142</v>
      </c>
      <c r="U45" s="11">
        <f t="shared" si="4"/>
        <v>9254.1784232365135</v>
      </c>
      <c r="V45" s="10">
        <v>102061.5</v>
      </c>
      <c r="W45" s="10">
        <f t="shared" si="0"/>
        <v>944495.33114315348</v>
      </c>
      <c r="X45" s="11">
        <f t="shared" si="5"/>
        <v>1785187.927653681</v>
      </c>
      <c r="Y45" s="11">
        <f t="shared" si="6"/>
        <v>11702.366313866964</v>
      </c>
      <c r="Z45" s="11">
        <f t="shared" si="1"/>
        <v>2741385.6251107012</v>
      </c>
      <c r="AA45" s="19"/>
      <c r="AB45" s="47">
        <f t="shared" si="2"/>
        <v>38</v>
      </c>
      <c r="AC45" s="9" t="s">
        <v>142</v>
      </c>
      <c r="AD45" s="17">
        <f t="shared" si="7"/>
        <v>0.22528543070743706</v>
      </c>
      <c r="AE45" s="11">
        <f t="shared" si="8"/>
        <v>2741385.6251107012</v>
      </c>
      <c r="AF45" s="23">
        <v>1.5</v>
      </c>
      <c r="AG45" s="10">
        <f t="shared" si="9"/>
        <v>4112078.437666052</v>
      </c>
      <c r="AH45" s="23">
        <v>0.02</v>
      </c>
      <c r="AI45" s="10">
        <f t="shared" si="10"/>
        <v>82241.568753321044</v>
      </c>
      <c r="AJ45" s="10">
        <f t="shared" si="11"/>
        <v>18527.827238647231</v>
      </c>
    </row>
    <row r="46" spans="10:36" x14ac:dyDescent="0.4">
      <c r="S46" s="47">
        <f t="shared" si="3"/>
        <v>39</v>
      </c>
      <c r="T46" s="9" t="s">
        <v>143</v>
      </c>
      <c r="U46" s="11">
        <f t="shared" si="4"/>
        <v>9254.1784232365135</v>
      </c>
      <c r="V46" s="10">
        <v>100939.5</v>
      </c>
      <c r="W46" s="10">
        <f t="shared" si="0"/>
        <v>934112.1429522821</v>
      </c>
      <c r="X46" s="11">
        <f t="shared" si="5"/>
        <v>1785187.927653681</v>
      </c>
      <c r="Y46" s="11">
        <f t="shared" si="6"/>
        <v>11702.366313866964</v>
      </c>
      <c r="Z46" s="11">
        <f t="shared" si="1"/>
        <v>2731002.4369198298</v>
      </c>
      <c r="AA46" s="19"/>
      <c r="AB46" s="47">
        <f t="shared" si="2"/>
        <v>39</v>
      </c>
      <c r="AC46" s="9" t="s">
        <v>143</v>
      </c>
      <c r="AD46" s="17">
        <f t="shared" si="7"/>
        <v>0.21662060644945874</v>
      </c>
      <c r="AE46" s="11">
        <f t="shared" si="8"/>
        <v>2731002.4369198298</v>
      </c>
      <c r="AF46" s="23">
        <v>1.5</v>
      </c>
      <c r="AG46" s="10">
        <f t="shared" si="9"/>
        <v>4096503.6553797447</v>
      </c>
      <c r="AH46" s="23">
        <v>0.02</v>
      </c>
      <c r="AI46" s="10">
        <f t="shared" si="10"/>
        <v>81930.073107594901</v>
      </c>
      <c r="AJ46" s="10">
        <f t="shared" si="11"/>
        <v>17747.742123015698</v>
      </c>
    </row>
    <row r="47" spans="10:36" x14ac:dyDescent="0.4">
      <c r="S47" s="47">
        <f t="shared" si="3"/>
        <v>40</v>
      </c>
      <c r="T47" s="9" t="s">
        <v>144</v>
      </c>
      <c r="U47" s="11">
        <f t="shared" si="4"/>
        <v>9254.1784232365135</v>
      </c>
      <c r="V47" s="10">
        <v>99817.5</v>
      </c>
      <c r="W47" s="10">
        <f t="shared" si="0"/>
        <v>923728.95476141071</v>
      </c>
      <c r="X47" s="11">
        <f t="shared" si="5"/>
        <v>1785187.927653681</v>
      </c>
      <c r="Y47" s="11">
        <f t="shared" si="6"/>
        <v>11702.366313866964</v>
      </c>
      <c r="Z47" s="11">
        <f t="shared" si="1"/>
        <v>2720619.2487289584</v>
      </c>
      <c r="AA47" s="19"/>
      <c r="AB47" s="47">
        <f t="shared" si="2"/>
        <v>40</v>
      </c>
      <c r="AC47" s="9" t="s">
        <v>144</v>
      </c>
      <c r="AD47" s="17">
        <f t="shared" si="7"/>
        <v>0.20828904466294101</v>
      </c>
      <c r="AE47" s="11">
        <f t="shared" si="8"/>
        <v>2720619.2487289584</v>
      </c>
      <c r="AF47" s="23">
        <v>1.5</v>
      </c>
      <c r="AG47" s="10">
        <f t="shared" si="9"/>
        <v>4080928.8730934374</v>
      </c>
      <c r="AH47" s="23">
        <v>0.02</v>
      </c>
      <c r="AI47" s="10">
        <f t="shared" si="10"/>
        <v>81618.577461868743</v>
      </c>
      <c r="AJ47" s="10">
        <f t="shared" si="11"/>
        <v>17000.255526280889</v>
      </c>
    </row>
    <row r="48" spans="10:36" x14ac:dyDescent="0.4">
      <c r="S48" s="47">
        <f t="shared" si="3"/>
        <v>41</v>
      </c>
      <c r="T48" s="9" t="s">
        <v>145</v>
      </c>
      <c r="U48" s="11">
        <f t="shared" si="4"/>
        <v>9254.1784232365135</v>
      </c>
      <c r="V48" s="10">
        <v>98779.5</v>
      </c>
      <c r="W48" s="10">
        <f t="shared" si="0"/>
        <v>914123.11755809118</v>
      </c>
      <c r="X48" s="11">
        <f t="shared" si="5"/>
        <v>1785187.927653681</v>
      </c>
      <c r="Y48" s="11">
        <f t="shared" si="6"/>
        <v>11702.366313866964</v>
      </c>
      <c r="Z48" s="11">
        <f t="shared" si="1"/>
        <v>2711013.4115256392</v>
      </c>
      <c r="AA48" s="19"/>
      <c r="AB48" s="47">
        <f t="shared" si="2"/>
        <v>41</v>
      </c>
      <c r="AC48" s="9" t="s">
        <v>145</v>
      </c>
      <c r="AD48" s="17">
        <f t="shared" si="7"/>
        <v>0.20027792756052021</v>
      </c>
      <c r="AE48" s="11">
        <f t="shared" si="8"/>
        <v>2711013.4115256392</v>
      </c>
      <c r="AF48" s="23">
        <v>1.5</v>
      </c>
      <c r="AG48" s="10">
        <f t="shared" si="9"/>
        <v>4066520.1172884591</v>
      </c>
      <c r="AH48" s="23">
        <v>0.02</v>
      </c>
      <c r="AI48" s="10">
        <f t="shared" si="10"/>
        <v>81330.40234576918</v>
      </c>
      <c r="AJ48" s="10">
        <f t="shared" si="11"/>
        <v>16288.684429473922</v>
      </c>
    </row>
    <row r="49" spans="19:36" x14ac:dyDescent="0.4">
      <c r="S49" s="47">
        <f t="shared" si="3"/>
        <v>42</v>
      </c>
      <c r="T49" s="9" t="s">
        <v>146</v>
      </c>
      <c r="U49" s="11">
        <f t="shared" si="4"/>
        <v>9254.1784232365135</v>
      </c>
      <c r="V49" s="10">
        <v>97741.5</v>
      </c>
      <c r="W49" s="10">
        <f t="shared" si="0"/>
        <v>904517.28035477176</v>
      </c>
      <c r="X49" s="11">
        <f t="shared" si="5"/>
        <v>1785187.927653681</v>
      </c>
      <c r="Y49" s="11">
        <f t="shared" si="6"/>
        <v>11702.366313866964</v>
      </c>
      <c r="Z49" s="11">
        <f t="shared" si="1"/>
        <v>2701407.5743223196</v>
      </c>
      <c r="AA49" s="19"/>
      <c r="AB49" s="47">
        <f t="shared" si="2"/>
        <v>42</v>
      </c>
      <c r="AC49" s="9" t="s">
        <v>146</v>
      </c>
      <c r="AD49" s="17">
        <f t="shared" si="7"/>
        <v>0.19257493034665407</v>
      </c>
      <c r="AE49" s="11">
        <f t="shared" si="8"/>
        <v>2701407.5743223196</v>
      </c>
      <c r="AF49" s="23">
        <v>1.5</v>
      </c>
      <c r="AG49" s="10">
        <f t="shared" si="9"/>
        <v>4052111.3614834794</v>
      </c>
      <c r="AH49" s="23">
        <v>0.02</v>
      </c>
      <c r="AI49" s="10">
        <f t="shared" si="10"/>
        <v>81042.227229669588</v>
      </c>
      <c r="AJ49" s="10">
        <f t="shared" si="11"/>
        <v>15606.701263891333</v>
      </c>
    </row>
    <row r="50" spans="19:36" x14ac:dyDescent="0.4">
      <c r="S50" s="47">
        <f t="shared" si="3"/>
        <v>43</v>
      </c>
      <c r="T50" s="9" t="s">
        <v>147</v>
      </c>
      <c r="U50" s="11">
        <f t="shared" si="4"/>
        <v>9254.1784232365135</v>
      </c>
      <c r="V50" s="10">
        <v>96703.5</v>
      </c>
      <c r="W50" s="10">
        <f t="shared" si="0"/>
        <v>894911.44315145223</v>
      </c>
      <c r="X50" s="11">
        <f t="shared" si="5"/>
        <v>1785187.927653681</v>
      </c>
      <c r="Y50" s="11">
        <f t="shared" si="6"/>
        <v>11702.366313866964</v>
      </c>
      <c r="Z50" s="11">
        <f t="shared" si="1"/>
        <v>2691801.7371189999</v>
      </c>
      <c r="AA50" s="19"/>
      <c r="AB50" s="47">
        <f t="shared" si="2"/>
        <v>43</v>
      </c>
      <c r="AC50" s="9" t="s">
        <v>147</v>
      </c>
      <c r="AD50" s="17">
        <f t="shared" si="7"/>
        <v>0.18516820225639813</v>
      </c>
      <c r="AE50" s="11">
        <f t="shared" si="8"/>
        <v>2691801.7371189999</v>
      </c>
      <c r="AF50" s="23">
        <v>1.5</v>
      </c>
      <c r="AG50" s="10">
        <f t="shared" si="9"/>
        <v>4037702.6056784997</v>
      </c>
      <c r="AH50" s="23">
        <v>0.02</v>
      </c>
      <c r="AI50" s="10">
        <f t="shared" si="10"/>
        <v>80754.052113569996</v>
      </c>
      <c r="AJ50" s="10">
        <f t="shared" si="11"/>
        <v>14953.082654789245</v>
      </c>
    </row>
    <row r="51" spans="19:36" x14ac:dyDescent="0.4">
      <c r="S51" s="47">
        <f t="shared" si="3"/>
        <v>44</v>
      </c>
      <c r="T51" s="9" t="s">
        <v>148</v>
      </c>
      <c r="U51" s="11">
        <f t="shared" si="4"/>
        <v>9254.1784232365135</v>
      </c>
      <c r="V51" s="10">
        <v>95665.5</v>
      </c>
      <c r="W51" s="10">
        <f t="shared" si="0"/>
        <v>885305.60594813258</v>
      </c>
      <c r="X51" s="11">
        <f t="shared" si="5"/>
        <v>1785187.927653681</v>
      </c>
      <c r="Y51" s="11">
        <f t="shared" si="6"/>
        <v>11702.366313866964</v>
      </c>
      <c r="Z51" s="11">
        <f t="shared" si="1"/>
        <v>2682195.8999156803</v>
      </c>
      <c r="AA51" s="19"/>
      <c r="AB51" s="47">
        <f t="shared" si="2"/>
        <v>44</v>
      </c>
      <c r="AC51" s="9" t="s">
        <v>148</v>
      </c>
      <c r="AD51" s="17">
        <f t="shared" si="7"/>
        <v>0.17804634832345972</v>
      </c>
      <c r="AE51" s="11">
        <f t="shared" si="8"/>
        <v>2682195.8999156803</v>
      </c>
      <c r="AF51" s="23">
        <v>1.5</v>
      </c>
      <c r="AG51" s="10">
        <f t="shared" si="9"/>
        <v>4023293.8498735204</v>
      </c>
      <c r="AH51" s="23">
        <v>0.02</v>
      </c>
      <c r="AI51" s="10">
        <f t="shared" si="10"/>
        <v>80465.876997470405</v>
      </c>
      <c r="AJ51" s="10">
        <f t="shared" si="11"/>
        <v>14326.655564044282</v>
      </c>
    </row>
    <row r="52" spans="19:36" x14ac:dyDescent="0.4">
      <c r="S52" s="47">
        <f t="shared" si="3"/>
        <v>45</v>
      </c>
      <c r="T52" s="9" t="s">
        <v>149</v>
      </c>
      <c r="U52" s="11">
        <f t="shared" si="4"/>
        <v>9254.1784232365135</v>
      </c>
      <c r="V52" s="10">
        <v>94627.5</v>
      </c>
      <c r="W52" s="10">
        <f t="shared" si="0"/>
        <v>875699.76874481316</v>
      </c>
      <c r="X52" s="11">
        <f t="shared" si="5"/>
        <v>1785187.927653681</v>
      </c>
      <c r="Y52" s="11">
        <f t="shared" si="6"/>
        <v>11702.366313866964</v>
      </c>
      <c r="Z52" s="11">
        <f t="shared" si="1"/>
        <v>2672590.0627123611</v>
      </c>
      <c r="AA52" s="19"/>
      <c r="AB52" s="47">
        <f t="shared" si="2"/>
        <v>45</v>
      </c>
      <c r="AC52" s="9" t="s">
        <v>149</v>
      </c>
      <c r="AD52" s="17">
        <f t="shared" si="7"/>
        <v>0.17119841184948048</v>
      </c>
      <c r="AE52" s="11">
        <f t="shared" si="8"/>
        <v>2672590.0627123611</v>
      </c>
      <c r="AF52" s="23">
        <v>1.5</v>
      </c>
      <c r="AG52" s="10">
        <f t="shared" si="9"/>
        <v>4008885.0940685417</v>
      </c>
      <c r="AH52" s="23">
        <v>0.02</v>
      </c>
      <c r="AI52" s="10">
        <f t="shared" si="10"/>
        <v>80177.701881370842</v>
      </c>
      <c r="AJ52" s="10">
        <f t="shared" si="11"/>
        <v>13726.295227831792</v>
      </c>
    </row>
    <row r="53" spans="19:36" x14ac:dyDescent="0.4">
      <c r="S53" s="47">
        <f t="shared" si="3"/>
        <v>46</v>
      </c>
      <c r="T53" s="9" t="s">
        <v>150</v>
      </c>
      <c r="U53" s="11">
        <f t="shared" si="4"/>
        <v>9254.1784232365135</v>
      </c>
      <c r="V53" s="10">
        <v>93643.5</v>
      </c>
      <c r="W53" s="10">
        <f t="shared" si="0"/>
        <v>866593.6571763485</v>
      </c>
      <c r="X53" s="11">
        <f t="shared" si="5"/>
        <v>1785187.927653681</v>
      </c>
      <c r="Y53" s="11">
        <f t="shared" si="6"/>
        <v>11702.366313866964</v>
      </c>
      <c r="Z53" s="11">
        <f t="shared" si="1"/>
        <v>2663483.9511438962</v>
      </c>
      <c r="AA53" s="19"/>
      <c r="AB53" s="47">
        <f t="shared" si="2"/>
        <v>46</v>
      </c>
      <c r="AC53" s="9" t="s">
        <v>150</v>
      </c>
      <c r="AD53" s="17">
        <f t="shared" si="7"/>
        <v>0.1646138575475774</v>
      </c>
      <c r="AE53" s="11">
        <f t="shared" si="8"/>
        <v>2663483.9511438962</v>
      </c>
      <c r="AF53" s="23">
        <v>1.5</v>
      </c>
      <c r="AG53" s="10">
        <f t="shared" si="9"/>
        <v>3995225.9267158443</v>
      </c>
      <c r="AH53" s="23">
        <v>0.02</v>
      </c>
      <c r="AI53" s="10">
        <f t="shared" si="10"/>
        <v>79904.518534316885</v>
      </c>
      <c r="AJ53" s="10">
        <f t="shared" si="11"/>
        <v>13153.391031415798</v>
      </c>
    </row>
    <row r="54" spans="19:36" x14ac:dyDescent="0.4">
      <c r="S54" s="47">
        <f t="shared" si="3"/>
        <v>47</v>
      </c>
      <c r="T54" s="9" t="s">
        <v>151</v>
      </c>
      <c r="U54" s="11">
        <f t="shared" si="4"/>
        <v>9254.1784232365135</v>
      </c>
      <c r="V54" s="10">
        <v>92659.5</v>
      </c>
      <c r="W54" s="10">
        <f t="shared" si="0"/>
        <v>857487.54560788372</v>
      </c>
      <c r="X54" s="11">
        <f t="shared" si="5"/>
        <v>1785187.927653681</v>
      </c>
      <c r="Y54" s="11">
        <f t="shared" si="6"/>
        <v>11702.366313866964</v>
      </c>
      <c r="Z54" s="11">
        <f t="shared" si="1"/>
        <v>2654377.8395754318</v>
      </c>
      <c r="AA54" s="19"/>
      <c r="AB54" s="47">
        <f t="shared" si="2"/>
        <v>47</v>
      </c>
      <c r="AC54" s="9" t="s">
        <v>151</v>
      </c>
      <c r="AD54" s="17">
        <f t="shared" si="7"/>
        <v>0.15828255533420904</v>
      </c>
      <c r="AE54" s="11">
        <f t="shared" si="8"/>
        <v>2654377.8395754318</v>
      </c>
      <c r="AF54" s="23">
        <v>1.5</v>
      </c>
      <c r="AG54" s="10">
        <f t="shared" si="9"/>
        <v>3981566.7593631474</v>
      </c>
      <c r="AH54" s="23">
        <v>0.02</v>
      </c>
      <c r="AI54" s="10">
        <f t="shared" si="10"/>
        <v>79631.335187262957</v>
      </c>
      <c r="AJ54" s="10">
        <f t="shared" si="11"/>
        <v>12604.251218114896</v>
      </c>
    </row>
    <row r="55" spans="19:36" x14ac:dyDescent="0.4">
      <c r="S55" s="47">
        <f t="shared" si="3"/>
        <v>48</v>
      </c>
      <c r="T55" s="9" t="s">
        <v>152</v>
      </c>
      <c r="U55" s="11">
        <f t="shared" si="4"/>
        <v>9254.1784232365135</v>
      </c>
      <c r="V55" s="10">
        <v>91675.5</v>
      </c>
      <c r="W55" s="10">
        <f t="shared" si="0"/>
        <v>848381.43403941893</v>
      </c>
      <c r="X55" s="11">
        <f t="shared" si="5"/>
        <v>1785187.927653681</v>
      </c>
      <c r="Y55" s="11">
        <f t="shared" si="6"/>
        <v>11702.366313866964</v>
      </c>
      <c r="Z55" s="11">
        <f t="shared" si="1"/>
        <v>2645271.7280069669</v>
      </c>
      <c r="AA55" s="19"/>
      <c r="AB55" s="47">
        <f t="shared" si="2"/>
        <v>48</v>
      </c>
      <c r="AC55" s="9" t="s">
        <v>152</v>
      </c>
      <c r="AD55" s="17">
        <f t="shared" si="7"/>
        <v>0.15219476474443175</v>
      </c>
      <c r="AE55" s="11">
        <f t="shared" si="8"/>
        <v>2645271.7280069669</v>
      </c>
      <c r="AF55" s="23">
        <v>1.5</v>
      </c>
      <c r="AG55" s="10">
        <f t="shared" si="9"/>
        <v>3967907.5920104505</v>
      </c>
      <c r="AH55" s="23">
        <v>0.02</v>
      </c>
      <c r="AI55" s="10">
        <f t="shared" si="10"/>
        <v>79358.151840209015</v>
      </c>
      <c r="AJ55" s="10">
        <f t="shared" si="11"/>
        <v>12077.895249873505</v>
      </c>
    </row>
    <row r="56" spans="19:36" x14ac:dyDescent="0.4">
      <c r="S56" s="47">
        <f t="shared" si="3"/>
        <v>49</v>
      </c>
      <c r="T56" s="9" t="s">
        <v>153</v>
      </c>
      <c r="U56" s="11">
        <f t="shared" si="4"/>
        <v>9254.1784232365135</v>
      </c>
      <c r="V56" s="10">
        <v>90691.5</v>
      </c>
      <c r="W56" s="10">
        <f t="shared" si="0"/>
        <v>839275.32247095427</v>
      </c>
      <c r="X56" s="11">
        <f t="shared" si="5"/>
        <v>1785187.927653681</v>
      </c>
      <c r="Y56" s="11">
        <f t="shared" si="6"/>
        <v>11702.366313866964</v>
      </c>
      <c r="Z56" s="11">
        <f t="shared" si="1"/>
        <v>2636165.616438502</v>
      </c>
      <c r="AA56" s="19"/>
      <c r="AB56" s="47">
        <f t="shared" si="2"/>
        <v>49</v>
      </c>
      <c r="AC56" s="9" t="s">
        <v>153</v>
      </c>
      <c r="AD56" s="17">
        <f t="shared" si="7"/>
        <v>0.14634111994656898</v>
      </c>
      <c r="AE56" s="11">
        <f t="shared" si="8"/>
        <v>2636165.616438502</v>
      </c>
      <c r="AF56" s="23">
        <v>1.5</v>
      </c>
      <c r="AG56" s="10">
        <f t="shared" si="9"/>
        <v>3954248.4246577527</v>
      </c>
      <c r="AH56" s="23">
        <v>0.02</v>
      </c>
      <c r="AI56" s="10">
        <f t="shared" si="10"/>
        <v>79084.968493155058</v>
      </c>
      <c r="AJ56" s="10">
        <f t="shared" si="11"/>
        <v>11573.382860227433</v>
      </c>
    </row>
    <row r="57" spans="19:36" x14ac:dyDescent="0.4">
      <c r="S57" s="47">
        <f t="shared" si="3"/>
        <v>50</v>
      </c>
      <c r="T57" s="9" t="s">
        <v>154</v>
      </c>
      <c r="U57" s="11">
        <f t="shared" si="4"/>
        <v>9254.1784232365135</v>
      </c>
      <c r="V57" s="10">
        <v>89707.5</v>
      </c>
      <c r="W57" s="10">
        <f t="shared" si="0"/>
        <v>830169.21090248949</v>
      </c>
      <c r="X57" s="11">
        <f t="shared" si="5"/>
        <v>1785187.927653681</v>
      </c>
      <c r="Y57" s="11">
        <f t="shared" si="6"/>
        <v>11702.366313866964</v>
      </c>
      <c r="Z57" s="11">
        <f t="shared" si="1"/>
        <v>2627059.5048700371</v>
      </c>
      <c r="AA57" s="19"/>
      <c r="AB57" s="47">
        <f t="shared" si="2"/>
        <v>50</v>
      </c>
      <c r="AC57" s="9" t="s">
        <v>154</v>
      </c>
      <c r="AD57" s="17">
        <f t="shared" si="7"/>
        <v>0.14071261533323939</v>
      </c>
      <c r="AE57" s="11">
        <f t="shared" si="8"/>
        <v>2627059.5048700371</v>
      </c>
      <c r="AF57" s="23">
        <v>1.5</v>
      </c>
      <c r="AG57" s="10">
        <f t="shared" si="9"/>
        <v>3940589.2573050559</v>
      </c>
      <c r="AH57" s="23">
        <v>0.02</v>
      </c>
      <c r="AI57" s="10">
        <f t="shared" si="10"/>
        <v>78811.785146101116</v>
      </c>
      <c r="AJ57" s="10">
        <f t="shared" si="11"/>
        <v>11089.812406989236</v>
      </c>
    </row>
    <row r="58" spans="19:36" x14ac:dyDescent="0.4">
      <c r="S58" s="47">
        <f t="shared" si="3"/>
        <v>51</v>
      </c>
      <c r="T58" s="9" t="s">
        <v>155</v>
      </c>
      <c r="U58" s="11">
        <f t="shared" si="4"/>
        <v>9254.1784232365135</v>
      </c>
      <c r="V58" s="10">
        <v>88734</v>
      </c>
      <c r="W58" s="10">
        <f t="shared" si="0"/>
        <v>821160.26820746879</v>
      </c>
      <c r="X58" s="11">
        <f t="shared" si="5"/>
        <v>1785187.927653681</v>
      </c>
      <c r="Y58" s="11">
        <f t="shared" si="6"/>
        <v>11702.366313866964</v>
      </c>
      <c r="Z58" s="11">
        <f t="shared" si="1"/>
        <v>2618050.5621750164</v>
      </c>
      <c r="AA58" s="19"/>
      <c r="AB58" s="47">
        <f t="shared" si="2"/>
        <v>51</v>
      </c>
      <c r="AC58" s="9" t="s">
        <v>155</v>
      </c>
      <c r="AD58" s="17">
        <f t="shared" si="7"/>
        <v>0.13530059166657632</v>
      </c>
      <c r="AE58" s="11">
        <f t="shared" si="8"/>
        <v>2618050.5621750164</v>
      </c>
      <c r="AF58" s="23">
        <v>1.5</v>
      </c>
      <c r="AG58" s="10">
        <f t="shared" si="9"/>
        <v>3927075.8432625243</v>
      </c>
      <c r="AH58" s="23">
        <v>0.02</v>
      </c>
      <c r="AI58" s="10">
        <f t="shared" si="10"/>
        <v>78541.516865250494</v>
      </c>
      <c r="AJ58" s="10">
        <f t="shared" si="11"/>
        <v>10626.713702258774</v>
      </c>
    </row>
    <row r="59" spans="19:36" x14ac:dyDescent="0.4">
      <c r="S59" s="47">
        <f t="shared" si="3"/>
        <v>52</v>
      </c>
      <c r="T59" s="9" t="s">
        <v>156</v>
      </c>
      <c r="U59" s="11">
        <f t="shared" si="4"/>
        <v>9254.1784232365135</v>
      </c>
      <c r="V59" s="10">
        <v>87771</v>
      </c>
      <c r="W59" s="10">
        <f t="shared" si="0"/>
        <v>812248.49438589206</v>
      </c>
      <c r="X59" s="11">
        <f t="shared" si="5"/>
        <v>1785187.927653681</v>
      </c>
      <c r="Y59" s="11">
        <f t="shared" si="6"/>
        <v>11702.366313866964</v>
      </c>
      <c r="Z59" s="11">
        <f t="shared" si="1"/>
        <v>2609138.7883534399</v>
      </c>
      <c r="AA59" s="19"/>
      <c r="AB59" s="47">
        <f t="shared" si="2"/>
        <v>52</v>
      </c>
      <c r="AC59" s="9" t="s">
        <v>156</v>
      </c>
      <c r="AD59" s="17">
        <f t="shared" si="7"/>
        <v>0.13009672275632339</v>
      </c>
      <c r="AE59" s="11">
        <f t="shared" si="8"/>
        <v>2609138.7883534399</v>
      </c>
      <c r="AF59" s="23">
        <v>1.5</v>
      </c>
      <c r="AG59" s="10">
        <f t="shared" si="9"/>
        <v>3913708.1825301601</v>
      </c>
      <c r="AH59" s="23">
        <v>0.02</v>
      </c>
      <c r="AI59" s="10">
        <f t="shared" si="10"/>
        <v>78274.163650603208</v>
      </c>
      <c r="AJ59" s="10">
        <f t="shared" si="11"/>
        <v>10183.212167435611</v>
      </c>
    </row>
    <row r="60" spans="19:36" x14ac:dyDescent="0.4">
      <c r="S60" s="47">
        <f t="shared" si="3"/>
        <v>53</v>
      </c>
      <c r="T60" s="9" t="s">
        <v>157</v>
      </c>
      <c r="U60" s="11">
        <f t="shared" si="4"/>
        <v>9254.1784232365135</v>
      </c>
      <c r="V60" s="10">
        <v>86818.5</v>
      </c>
      <c r="W60" s="10">
        <f t="shared" si="0"/>
        <v>803433.8894377593</v>
      </c>
      <c r="X60" s="11">
        <f t="shared" si="5"/>
        <v>1785187.927653681</v>
      </c>
      <c r="Y60" s="11">
        <f t="shared" si="6"/>
        <v>11702.366313866964</v>
      </c>
      <c r="Z60" s="11">
        <f t="shared" si="1"/>
        <v>2600324.1834053071</v>
      </c>
      <c r="AA60" s="19"/>
      <c r="AB60" s="47">
        <f t="shared" si="2"/>
        <v>53</v>
      </c>
      <c r="AC60" s="9" t="s">
        <v>157</v>
      </c>
      <c r="AD60" s="17">
        <f t="shared" si="7"/>
        <v>0.12509300265031092</v>
      </c>
      <c r="AE60" s="11">
        <f t="shared" si="8"/>
        <v>2600324.1834053071</v>
      </c>
      <c r="AF60" s="23">
        <v>1.5</v>
      </c>
      <c r="AG60" s="10">
        <f t="shared" si="9"/>
        <v>3900486.2751079607</v>
      </c>
      <c r="AH60" s="23">
        <v>0.02</v>
      </c>
      <c r="AI60" s="10">
        <f t="shared" si="10"/>
        <v>78009.725502159214</v>
      </c>
      <c r="AJ60" s="10">
        <f t="shared" si="11"/>
        <v>9758.4707989916296</v>
      </c>
    </row>
    <row r="61" spans="19:36" x14ac:dyDescent="0.4">
      <c r="S61" s="47">
        <f t="shared" si="3"/>
        <v>54</v>
      </c>
      <c r="T61" s="9" t="s">
        <v>158</v>
      </c>
      <c r="U61" s="11">
        <f t="shared" si="4"/>
        <v>9254.1784232365135</v>
      </c>
      <c r="V61" s="10">
        <v>85876.5</v>
      </c>
      <c r="W61" s="10">
        <f t="shared" si="0"/>
        <v>794716.4533630705</v>
      </c>
      <c r="X61" s="11">
        <f t="shared" si="5"/>
        <v>1785187.927653681</v>
      </c>
      <c r="Y61" s="11">
        <f t="shared" si="6"/>
        <v>11702.366313866964</v>
      </c>
      <c r="Z61" s="11">
        <f t="shared" si="1"/>
        <v>2591606.7473306186</v>
      </c>
      <c r="AA61" s="19"/>
      <c r="AB61" s="47">
        <f t="shared" si="2"/>
        <v>54</v>
      </c>
      <c r="AC61" s="9" t="s">
        <v>158</v>
      </c>
      <c r="AD61" s="17">
        <f t="shared" si="7"/>
        <v>0.12028173331760666</v>
      </c>
      <c r="AE61" s="11">
        <f t="shared" si="8"/>
        <v>2591606.7473306186</v>
      </c>
      <c r="AF61" s="23">
        <v>1.5</v>
      </c>
      <c r="AG61" s="10">
        <f t="shared" si="9"/>
        <v>3887410.1209959276</v>
      </c>
      <c r="AH61" s="23">
        <v>0.02</v>
      </c>
      <c r="AI61" s="10">
        <f t="shared" si="10"/>
        <v>77748.202419918554</v>
      </c>
      <c r="AJ61" s="10">
        <f t="shared" si="11"/>
        <v>9351.6885493959453</v>
      </c>
    </row>
    <row r="62" spans="19:36" x14ac:dyDescent="0.4">
      <c r="S62" s="49">
        <f t="shared" si="3"/>
        <v>55</v>
      </c>
      <c r="T62" s="49" t="s">
        <v>238</v>
      </c>
      <c r="U62" s="11">
        <f t="shared" si="4"/>
        <v>9254.1784232365135</v>
      </c>
      <c r="V62" s="10">
        <v>84934.5</v>
      </c>
      <c r="W62" s="10">
        <f t="shared" ref="W62" si="12">U62*V62/1000</f>
        <v>785999.0172883817</v>
      </c>
      <c r="X62" s="11">
        <f t="shared" si="5"/>
        <v>1785187.927653681</v>
      </c>
      <c r="Y62" s="11">
        <f t="shared" si="6"/>
        <v>11702.366313866964</v>
      </c>
      <c r="Z62" s="11">
        <f t="shared" ref="Z62" si="13">SUM(W62:Y62)</f>
        <v>2582889.3112559295</v>
      </c>
      <c r="AA62" s="19"/>
      <c r="AB62" s="49">
        <f t="shared" ref="AB62" si="14">S62</f>
        <v>55</v>
      </c>
      <c r="AC62" s="49" t="s">
        <v>238</v>
      </c>
      <c r="AD62" s="17">
        <f t="shared" ref="AD62" si="15">(1+$AD$5)^-AB62</f>
        <v>0.11565551280539103</v>
      </c>
      <c r="AE62" s="11">
        <f t="shared" ref="AE62" si="16">Z62</f>
        <v>2582889.3112559295</v>
      </c>
      <c r="AF62" s="23">
        <v>1.5</v>
      </c>
      <c r="AG62" s="10">
        <f t="shared" ref="AG62" si="17">AE62*AF62</f>
        <v>3874333.9668838941</v>
      </c>
      <c r="AH62" s="23">
        <v>0.02</v>
      </c>
      <c r="AI62" s="10">
        <f t="shared" ref="AI62" si="18">AG62*AH62</f>
        <v>77486.679337677881</v>
      </c>
      <c r="AJ62" s="10">
        <f t="shared" ref="AJ62" si="19">AD62*AI62</f>
        <v>8961.7616343860336</v>
      </c>
    </row>
    <row r="63" spans="19:36" x14ac:dyDescent="0.4">
      <c r="AB63" s="30"/>
      <c r="AC63" s="30"/>
      <c r="AD63" s="30"/>
      <c r="AE63" s="30"/>
      <c r="AF63" s="30"/>
      <c r="AG63" s="30"/>
      <c r="AH63" s="30"/>
      <c r="AI63" s="28" t="s">
        <v>159</v>
      </c>
      <c r="AJ63" s="31">
        <f>SUM(AJ13:AJ62)</f>
        <v>1547084.2377845547</v>
      </c>
    </row>
  </sheetData>
  <mergeCells count="31">
    <mergeCell ref="J36:K36"/>
    <mergeCell ref="N36:Q36"/>
    <mergeCell ref="J37:K37"/>
    <mergeCell ref="N37:Q37"/>
    <mergeCell ref="N38:Q38"/>
    <mergeCell ref="N39:Q39"/>
    <mergeCell ref="M22:Q22"/>
    <mergeCell ref="M23:Q23"/>
    <mergeCell ref="M24:Q24"/>
    <mergeCell ref="M25:Q25"/>
    <mergeCell ref="M26:Q26"/>
    <mergeCell ref="M27:Q27"/>
    <mergeCell ref="M19:Q19"/>
    <mergeCell ref="T3:T6"/>
    <mergeCell ref="U3:W3"/>
    <mergeCell ref="AB3:AB6"/>
    <mergeCell ref="AC3:AC6"/>
    <mergeCell ref="M8:O8"/>
    <mergeCell ref="M9:O9"/>
    <mergeCell ref="M10:O10"/>
    <mergeCell ref="M14:Q14"/>
    <mergeCell ref="M15:Q15"/>
    <mergeCell ref="M16:Q16"/>
    <mergeCell ref="M17:Q17"/>
    <mergeCell ref="M18:Q18"/>
    <mergeCell ref="AJ3:AJ4"/>
    <mergeCell ref="M7:O7"/>
    <mergeCell ref="E3:H3"/>
    <mergeCell ref="E4:H4"/>
    <mergeCell ref="E5:H5"/>
    <mergeCell ref="S3:S6"/>
  </mergeCells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808254-6C23-41E9-BD18-0B30DB95AE64}">
  <dimension ref="B2:K63"/>
  <sheetViews>
    <sheetView zoomScale="70" zoomScaleNormal="70" workbookViewId="0"/>
  </sheetViews>
  <sheetFormatPr defaultRowHeight="18.75" x14ac:dyDescent="0.4"/>
  <cols>
    <col min="2" max="2" width="5.5" customWidth="1"/>
    <col min="3" max="3" width="5.25" bestFit="1" customWidth="1"/>
    <col min="4" max="4" width="11" bestFit="1" customWidth="1"/>
    <col min="5" max="5" width="9.5" bestFit="1" customWidth="1"/>
    <col min="6" max="6" width="6" bestFit="1" customWidth="1"/>
    <col min="7" max="7" width="13" bestFit="1" customWidth="1"/>
    <col min="8" max="8" width="20.125" bestFit="1" customWidth="1"/>
    <col min="9" max="9" width="7.125" bestFit="1" customWidth="1"/>
    <col min="10" max="10" width="11" bestFit="1" customWidth="1"/>
    <col min="11" max="11" width="10.625" bestFit="1" customWidth="1"/>
  </cols>
  <sheetData>
    <row r="2" spans="2:11" x14ac:dyDescent="0.4">
      <c r="B2" t="s">
        <v>5</v>
      </c>
    </row>
    <row r="3" spans="2:11" ht="18.75" customHeight="1" x14ac:dyDescent="0.4">
      <c r="B3" s="72" t="s">
        <v>236</v>
      </c>
      <c r="C3" s="68" t="s">
        <v>6</v>
      </c>
      <c r="D3" s="45" t="s">
        <v>8</v>
      </c>
      <c r="E3" s="45" t="s">
        <v>15</v>
      </c>
      <c r="F3" s="45" t="s">
        <v>19</v>
      </c>
      <c r="G3" s="45" t="s">
        <v>20</v>
      </c>
      <c r="H3" s="45" t="s">
        <v>16</v>
      </c>
      <c r="I3" s="45" t="s">
        <v>21</v>
      </c>
      <c r="J3" s="45" t="s">
        <v>18</v>
      </c>
      <c r="K3" s="75" t="s">
        <v>10</v>
      </c>
    </row>
    <row r="4" spans="2:11" x14ac:dyDescent="0.4">
      <c r="B4" s="73"/>
      <c r="C4" s="68"/>
      <c r="D4" s="46" t="s">
        <v>26</v>
      </c>
      <c r="E4" s="46" t="s">
        <v>30</v>
      </c>
      <c r="F4" s="46" t="s">
        <v>37</v>
      </c>
      <c r="G4" s="46" t="s">
        <v>38</v>
      </c>
      <c r="H4" s="46" t="s">
        <v>34</v>
      </c>
      <c r="I4" s="46" t="s">
        <v>35</v>
      </c>
      <c r="J4" s="46" t="s">
        <v>36</v>
      </c>
      <c r="K4" s="76"/>
    </row>
    <row r="5" spans="2:11" x14ac:dyDescent="0.4">
      <c r="B5" s="73"/>
      <c r="C5" s="68"/>
      <c r="D5" s="12">
        <f>まとめ!H5</f>
        <v>0.04</v>
      </c>
      <c r="E5" s="46" t="s">
        <v>47</v>
      </c>
      <c r="F5" s="46" t="s">
        <v>51</v>
      </c>
      <c r="G5" s="46" t="s">
        <v>50</v>
      </c>
      <c r="H5" s="46" t="s">
        <v>49</v>
      </c>
      <c r="I5" s="46" t="s">
        <v>50</v>
      </c>
      <c r="J5" s="46" t="s">
        <v>49</v>
      </c>
      <c r="K5" s="46" t="s">
        <v>49</v>
      </c>
    </row>
    <row r="6" spans="2:11" x14ac:dyDescent="0.4">
      <c r="B6" s="74"/>
      <c r="C6" s="68"/>
      <c r="D6" s="15" t="s">
        <v>54</v>
      </c>
      <c r="E6" s="46" t="s">
        <v>53</v>
      </c>
      <c r="F6" s="15" t="s">
        <v>41</v>
      </c>
      <c r="G6" s="15" t="s">
        <v>42</v>
      </c>
      <c r="H6" s="15" t="s">
        <v>60</v>
      </c>
      <c r="I6" s="15" t="s">
        <v>61</v>
      </c>
      <c r="J6" s="15" t="s">
        <v>62</v>
      </c>
      <c r="K6" s="15" t="s">
        <v>63</v>
      </c>
    </row>
    <row r="7" spans="2:11" x14ac:dyDescent="0.4">
      <c r="B7" s="9">
        <v>0</v>
      </c>
      <c r="C7" s="9" t="s">
        <v>40</v>
      </c>
      <c r="D7" s="17">
        <f>(1+$D$5)^-B7</f>
        <v>1</v>
      </c>
      <c r="E7" s="20"/>
      <c r="F7" s="20"/>
      <c r="G7" s="20"/>
      <c r="H7" s="20"/>
      <c r="I7" s="20"/>
      <c r="J7" s="20"/>
      <c r="K7" s="20"/>
    </row>
    <row r="8" spans="2:11" x14ac:dyDescent="0.4">
      <c r="B8" s="9">
        <f>B7+1</f>
        <v>1</v>
      </c>
      <c r="C8" s="9" t="s">
        <v>52</v>
      </c>
      <c r="D8" s="17">
        <f t="shared" ref="D8:D61" si="0">(1+$D$5)^-B8</f>
        <v>0.96153846153846145</v>
      </c>
      <c r="E8" s="21"/>
      <c r="F8" s="21"/>
      <c r="G8" s="21"/>
      <c r="H8" s="21"/>
      <c r="I8" s="21"/>
      <c r="J8" s="21"/>
      <c r="K8" s="21"/>
    </row>
    <row r="9" spans="2:11" x14ac:dyDescent="0.4">
      <c r="B9" s="47">
        <f t="shared" ref="B9:B62" si="1">B8+1</f>
        <v>2</v>
      </c>
      <c r="C9" s="9" t="s">
        <v>64</v>
      </c>
      <c r="D9" s="17">
        <f t="shared" si="0"/>
        <v>0.92455621301775137</v>
      </c>
      <c r="E9" s="21"/>
      <c r="F9" s="21"/>
      <c r="G9" s="21"/>
      <c r="H9" s="21"/>
      <c r="I9" s="21"/>
      <c r="J9" s="21"/>
      <c r="K9" s="21"/>
    </row>
    <row r="10" spans="2:11" x14ac:dyDescent="0.4">
      <c r="B10" s="47">
        <f t="shared" si="1"/>
        <v>3</v>
      </c>
      <c r="C10" s="9" t="s">
        <v>68</v>
      </c>
      <c r="D10" s="17">
        <f t="shared" si="0"/>
        <v>0.88899635867091487</v>
      </c>
      <c r="E10" s="21"/>
      <c r="F10" s="21"/>
      <c r="G10" s="21"/>
      <c r="H10" s="21"/>
      <c r="I10" s="21"/>
      <c r="J10" s="21"/>
      <c r="K10" s="21"/>
    </row>
    <row r="11" spans="2:11" x14ac:dyDescent="0.4">
      <c r="B11" s="47">
        <f t="shared" si="1"/>
        <v>4</v>
      </c>
      <c r="C11" s="9" t="s">
        <v>71</v>
      </c>
      <c r="D11" s="17">
        <f t="shared" si="0"/>
        <v>0.85480419102972571</v>
      </c>
      <c r="E11" s="21"/>
      <c r="F11" s="21"/>
      <c r="G11" s="21"/>
      <c r="H11" s="21"/>
      <c r="I11" s="21"/>
      <c r="J11" s="21"/>
      <c r="K11" s="21"/>
    </row>
    <row r="12" spans="2:11" x14ac:dyDescent="0.4">
      <c r="B12" s="47">
        <f t="shared" si="1"/>
        <v>5</v>
      </c>
      <c r="C12" s="9" t="s">
        <v>78</v>
      </c>
      <c r="D12" s="17">
        <f t="shared" si="0"/>
        <v>0.82192710675935154</v>
      </c>
      <c r="E12" s="51"/>
      <c r="F12" s="54"/>
      <c r="G12" s="55"/>
      <c r="H12" s="53"/>
      <c r="I12" s="52"/>
      <c r="J12" s="53"/>
      <c r="K12" s="53"/>
    </row>
    <row r="13" spans="2:11" x14ac:dyDescent="0.4">
      <c r="B13" s="47">
        <f t="shared" si="1"/>
        <v>6</v>
      </c>
      <c r="C13" s="9" t="s">
        <v>80</v>
      </c>
      <c r="D13" s="17">
        <f t="shared" si="0"/>
        <v>0.79031452573014571</v>
      </c>
      <c r="E13" s="11">
        <f>'地震による断水回避便益（B）'!AE13</f>
        <v>3116804.5082953484</v>
      </c>
      <c r="F13" s="24">
        <v>3</v>
      </c>
      <c r="G13" s="25">
        <v>0.15</v>
      </c>
      <c r="H13" s="10">
        <f t="shared" ref="H13:H61" si="2">E13*F13*(1-G13)</f>
        <v>7947851.4961531386</v>
      </c>
      <c r="I13" s="23">
        <v>0.02</v>
      </c>
      <c r="J13" s="10">
        <f t="shared" ref="J13:J61" si="3">H13*I13</f>
        <v>158957.02992306277</v>
      </c>
      <c r="K13" s="10">
        <f t="shared" ref="K13:K61" si="4">D13*J13</f>
        <v>125626.04971511793</v>
      </c>
    </row>
    <row r="14" spans="2:11" x14ac:dyDescent="0.4">
      <c r="B14" s="47">
        <f t="shared" si="1"/>
        <v>7</v>
      </c>
      <c r="C14" s="9" t="s">
        <v>82</v>
      </c>
      <c r="D14" s="17">
        <f t="shared" si="0"/>
        <v>0.75991781320206331</v>
      </c>
      <c r="E14" s="11">
        <f>'地震による断水回避便益（B）'!AE14</f>
        <v>3105227.5310878796</v>
      </c>
      <c r="F14" s="24">
        <v>3</v>
      </c>
      <c r="G14" s="25">
        <v>0.15</v>
      </c>
      <c r="H14" s="10">
        <f t="shared" si="2"/>
        <v>7918330.2042740928</v>
      </c>
      <c r="I14" s="23">
        <v>0.02</v>
      </c>
      <c r="J14" s="10">
        <f t="shared" si="3"/>
        <v>158366.60408548187</v>
      </c>
      <c r="K14" s="10">
        <f t="shared" si="4"/>
        <v>120345.60346087633</v>
      </c>
    </row>
    <row r="15" spans="2:11" x14ac:dyDescent="0.4">
      <c r="B15" s="47">
        <f t="shared" si="1"/>
        <v>8</v>
      </c>
      <c r="C15" s="9" t="s">
        <v>83</v>
      </c>
      <c r="D15" s="17">
        <f t="shared" si="0"/>
        <v>0.73069020500198378</v>
      </c>
      <c r="E15" s="11">
        <f>'地震による断水回避便益（B）'!AE15</f>
        <v>3093650.5538804107</v>
      </c>
      <c r="F15" s="24">
        <v>3</v>
      </c>
      <c r="G15" s="25">
        <v>0.15</v>
      </c>
      <c r="H15" s="10">
        <f t="shared" si="2"/>
        <v>7888808.912395048</v>
      </c>
      <c r="I15" s="23">
        <v>0.02</v>
      </c>
      <c r="J15" s="10">
        <f t="shared" si="3"/>
        <v>157776.17824790097</v>
      </c>
      <c r="K15" s="10">
        <f t="shared" si="4"/>
        <v>115285.5080283883</v>
      </c>
    </row>
    <row r="16" spans="2:11" x14ac:dyDescent="0.4">
      <c r="B16" s="47">
        <f t="shared" si="1"/>
        <v>9</v>
      </c>
      <c r="C16" s="9" t="s">
        <v>86</v>
      </c>
      <c r="D16" s="17">
        <f t="shared" si="0"/>
        <v>0.70258673557883045</v>
      </c>
      <c r="E16" s="11">
        <f>'地震による断水回避便益（B）'!AE16</f>
        <v>3082073.5766729419</v>
      </c>
      <c r="F16" s="24">
        <v>3</v>
      </c>
      <c r="G16" s="25">
        <v>0.15</v>
      </c>
      <c r="H16" s="10">
        <f t="shared" si="2"/>
        <v>7859287.6205160022</v>
      </c>
      <c r="I16" s="23">
        <v>0.02</v>
      </c>
      <c r="J16" s="10">
        <f t="shared" si="3"/>
        <v>157185.75241032004</v>
      </c>
      <c r="K16" s="10">
        <f t="shared" si="4"/>
        <v>110436.62466546903</v>
      </c>
    </row>
    <row r="17" spans="2:11" x14ac:dyDescent="0.4">
      <c r="B17" s="47">
        <f t="shared" si="1"/>
        <v>10</v>
      </c>
      <c r="C17" s="9" t="s">
        <v>88</v>
      </c>
      <c r="D17" s="17">
        <f t="shared" si="0"/>
        <v>0.67556416882579851</v>
      </c>
      <c r="E17" s="11">
        <f>'地震による断水回避便益（B）'!AE17</f>
        <v>3070496.5994654731</v>
      </c>
      <c r="F17" s="24">
        <v>3</v>
      </c>
      <c r="G17" s="25">
        <v>0.15</v>
      </c>
      <c r="H17" s="10">
        <f t="shared" si="2"/>
        <v>7829766.3286369564</v>
      </c>
      <c r="I17" s="23">
        <v>0.02</v>
      </c>
      <c r="J17" s="10">
        <f t="shared" si="3"/>
        <v>156595.32657273914</v>
      </c>
      <c r="K17" s="10">
        <f t="shared" si="4"/>
        <v>105790.191638117</v>
      </c>
    </row>
    <row r="18" spans="2:11" x14ac:dyDescent="0.4">
      <c r="B18" s="47">
        <f t="shared" si="1"/>
        <v>11</v>
      </c>
      <c r="C18" s="9" t="s">
        <v>89</v>
      </c>
      <c r="D18" s="17">
        <f t="shared" si="0"/>
        <v>0.6495809315632679</v>
      </c>
      <c r="E18" s="11">
        <f>'地震による断水回避便益（B）'!AE18</f>
        <v>3058641.9969053068</v>
      </c>
      <c r="F18" s="24">
        <v>3</v>
      </c>
      <c r="G18" s="25">
        <v>0.15</v>
      </c>
      <c r="H18" s="10">
        <f t="shared" si="2"/>
        <v>7799537.0921085328</v>
      </c>
      <c r="I18" s="23">
        <v>0.02</v>
      </c>
      <c r="J18" s="10">
        <f t="shared" si="3"/>
        <v>155990.74184217065</v>
      </c>
      <c r="K18" s="10">
        <f t="shared" si="4"/>
        <v>101328.61140108245</v>
      </c>
    </row>
    <row r="19" spans="2:11" x14ac:dyDescent="0.4">
      <c r="B19" s="47">
        <f t="shared" si="1"/>
        <v>12</v>
      </c>
      <c r="C19" s="9" t="s">
        <v>92</v>
      </c>
      <c r="D19" s="17">
        <f t="shared" si="0"/>
        <v>0.62459704958006512</v>
      </c>
      <c r="E19" s="11">
        <f>'地震による断水回避便益（B）'!AE19</f>
        <v>3046787.394345141</v>
      </c>
      <c r="F19" s="24">
        <v>3</v>
      </c>
      <c r="G19" s="25">
        <v>0.15</v>
      </c>
      <c r="H19" s="10">
        <f t="shared" si="2"/>
        <v>7769307.8555801082</v>
      </c>
      <c r="I19" s="23">
        <v>0.02</v>
      </c>
      <c r="J19" s="10">
        <f t="shared" si="3"/>
        <v>155386.15711160217</v>
      </c>
      <c r="K19" s="10">
        <f t="shared" si="4"/>
        <v>97053.735277491171</v>
      </c>
    </row>
    <row r="20" spans="2:11" x14ac:dyDescent="0.4">
      <c r="B20" s="47">
        <f t="shared" si="1"/>
        <v>13</v>
      </c>
      <c r="C20" s="9" t="s">
        <v>96</v>
      </c>
      <c r="D20" s="17">
        <f t="shared" si="0"/>
        <v>0.600574086134678</v>
      </c>
      <c r="E20" s="11">
        <f>'地震による断水回避便益（B）'!AE20</f>
        <v>3034932.7917849752</v>
      </c>
      <c r="F20" s="24">
        <v>3</v>
      </c>
      <c r="G20" s="25">
        <v>0.15</v>
      </c>
      <c r="H20" s="10">
        <f t="shared" si="2"/>
        <v>7739078.6190516865</v>
      </c>
      <c r="I20" s="23">
        <v>0.02</v>
      </c>
      <c r="J20" s="10">
        <f t="shared" si="3"/>
        <v>154781.57238103374</v>
      </c>
      <c r="K20" s="10">
        <f t="shared" si="4"/>
        <v>92957.801383227852</v>
      </c>
    </row>
    <row r="21" spans="2:11" x14ac:dyDescent="0.4">
      <c r="B21" s="47">
        <f t="shared" si="1"/>
        <v>14</v>
      </c>
      <c r="C21" s="9" t="s">
        <v>101</v>
      </c>
      <c r="D21" s="17">
        <f t="shared" si="0"/>
        <v>0.57747508282180582</v>
      </c>
      <c r="E21" s="11">
        <f>'地震による断水回避便益（B）'!AE21</f>
        <v>3023078.1892248089</v>
      </c>
      <c r="F21" s="24">
        <v>3</v>
      </c>
      <c r="G21" s="25">
        <v>0.15</v>
      </c>
      <c r="H21" s="10">
        <f t="shared" si="2"/>
        <v>7708849.3825232619</v>
      </c>
      <c r="I21" s="23">
        <v>0.02</v>
      </c>
      <c r="J21" s="10">
        <f t="shared" si="3"/>
        <v>154176.98765046525</v>
      </c>
      <c r="K21" s="10">
        <f t="shared" si="4"/>
        <v>89033.368712668947</v>
      </c>
    </row>
    <row r="22" spans="2:11" x14ac:dyDescent="0.4">
      <c r="B22" s="47">
        <f t="shared" si="1"/>
        <v>15</v>
      </c>
      <c r="C22" s="9" t="s">
        <v>105</v>
      </c>
      <c r="D22" s="17">
        <f t="shared" si="0"/>
        <v>0.55526450271327477</v>
      </c>
      <c r="E22" s="11">
        <f>'地震による断水回避便益（B）'!AE22</f>
        <v>3011223.5866646431</v>
      </c>
      <c r="F22" s="24">
        <v>3</v>
      </c>
      <c r="G22" s="25">
        <v>0.15</v>
      </c>
      <c r="H22" s="10">
        <f t="shared" si="2"/>
        <v>7678620.1459948402</v>
      </c>
      <c r="I22" s="23">
        <v>0.02</v>
      </c>
      <c r="J22" s="10">
        <f t="shared" si="3"/>
        <v>153572.40291989682</v>
      </c>
      <c r="K22" s="10">
        <f t="shared" si="4"/>
        <v>85273.303937799166</v>
      </c>
    </row>
    <row r="23" spans="2:11" x14ac:dyDescent="0.4">
      <c r="B23" s="47">
        <f t="shared" si="1"/>
        <v>16</v>
      </c>
      <c r="C23" s="9" t="s">
        <v>107</v>
      </c>
      <c r="D23" s="17">
        <f t="shared" si="0"/>
        <v>0.53390817568584104</v>
      </c>
      <c r="E23" s="11">
        <f>'地震による断水回避便益（B）'!AE23</f>
        <v>2999021.952413606</v>
      </c>
      <c r="F23" s="24">
        <v>3</v>
      </c>
      <c r="G23" s="25">
        <v>0.15</v>
      </c>
      <c r="H23" s="10">
        <f t="shared" si="2"/>
        <v>7647505.9786546957</v>
      </c>
      <c r="I23" s="23">
        <v>0.02</v>
      </c>
      <c r="J23" s="10">
        <f t="shared" si="3"/>
        <v>152950.11957309392</v>
      </c>
      <c r="K23" s="10">
        <f t="shared" si="4"/>
        <v>81661.319312201827</v>
      </c>
    </row>
    <row r="24" spans="2:11" x14ac:dyDescent="0.4">
      <c r="B24" s="47">
        <f t="shared" si="1"/>
        <v>17</v>
      </c>
      <c r="C24" s="9" t="s">
        <v>108</v>
      </c>
      <c r="D24" s="17">
        <f t="shared" si="0"/>
        <v>0.51337324585177024</v>
      </c>
      <c r="E24" s="11">
        <f>'地震による断水回避便益（B）'!AE24</f>
        <v>2986820.3181625684</v>
      </c>
      <c r="F24" s="24">
        <v>3</v>
      </c>
      <c r="G24" s="25">
        <v>0.15</v>
      </c>
      <c r="H24" s="10">
        <f t="shared" si="2"/>
        <v>7616391.8113145493</v>
      </c>
      <c r="I24" s="23">
        <v>0.02</v>
      </c>
      <c r="J24" s="10">
        <f t="shared" si="3"/>
        <v>152327.83622629099</v>
      </c>
      <c r="K24" s="10">
        <f t="shared" si="4"/>
        <v>78201.035717067876</v>
      </c>
    </row>
    <row r="25" spans="2:11" x14ac:dyDescent="0.4">
      <c r="B25" s="47">
        <f t="shared" si="1"/>
        <v>18</v>
      </c>
      <c r="C25" s="9" t="s">
        <v>109</v>
      </c>
      <c r="D25" s="17">
        <f t="shared" si="0"/>
        <v>0.49362812101131748</v>
      </c>
      <c r="E25" s="11">
        <f>'地震による断水回避便益（B）'!AE25</f>
        <v>2974618.6839115312</v>
      </c>
      <c r="F25" s="24">
        <v>3</v>
      </c>
      <c r="G25" s="25">
        <v>0.15</v>
      </c>
      <c r="H25" s="10">
        <f t="shared" si="2"/>
        <v>7585277.6439744039</v>
      </c>
      <c r="I25" s="23">
        <v>0.02</v>
      </c>
      <c r="J25" s="10">
        <f t="shared" si="3"/>
        <v>151705.55287948807</v>
      </c>
      <c r="K25" s="10">
        <f t="shared" si="4"/>
        <v>74886.127014884754</v>
      </c>
    </row>
    <row r="26" spans="2:11" x14ac:dyDescent="0.4">
      <c r="B26" s="47">
        <f t="shared" si="1"/>
        <v>19</v>
      </c>
      <c r="C26" s="9" t="s">
        <v>110</v>
      </c>
      <c r="D26" s="17">
        <f t="shared" si="0"/>
        <v>0.47464242404934376</v>
      </c>
      <c r="E26" s="11">
        <f>'地震による断水回避便益（B）'!AE26</f>
        <v>2962417.0496604941</v>
      </c>
      <c r="F26" s="24">
        <v>3</v>
      </c>
      <c r="G26" s="25">
        <v>0.15</v>
      </c>
      <c r="H26" s="10">
        <f t="shared" si="2"/>
        <v>7554163.4766342593</v>
      </c>
      <c r="I26" s="23">
        <v>0.02</v>
      </c>
      <c r="J26" s="10">
        <f t="shared" si="3"/>
        <v>151083.2695326852</v>
      </c>
      <c r="K26" s="10">
        <f t="shared" si="4"/>
        <v>71710.529284294069</v>
      </c>
    </row>
    <row r="27" spans="2:11" x14ac:dyDescent="0.4">
      <c r="B27" s="47">
        <f t="shared" si="1"/>
        <v>20</v>
      </c>
      <c r="C27" s="9" t="s">
        <v>112</v>
      </c>
      <c r="D27" s="17">
        <f t="shared" si="0"/>
        <v>0.45638694620129205</v>
      </c>
      <c r="E27" s="11">
        <f>'地震による断水回避便益（B）'!AE27</f>
        <v>2950215.4154094565</v>
      </c>
      <c r="F27" s="24">
        <v>3</v>
      </c>
      <c r="G27" s="25">
        <v>0.15</v>
      </c>
      <c r="H27" s="10">
        <f t="shared" si="2"/>
        <v>7523049.309294113</v>
      </c>
      <c r="I27" s="23">
        <v>0.02</v>
      </c>
      <c r="J27" s="10">
        <f t="shared" si="3"/>
        <v>150460.98618588227</v>
      </c>
      <c r="K27" s="10">
        <f t="shared" si="4"/>
        <v>68668.430007809598</v>
      </c>
    </row>
    <row r="28" spans="2:11" x14ac:dyDescent="0.4">
      <c r="B28" s="47">
        <f t="shared" si="1"/>
        <v>21</v>
      </c>
      <c r="C28" s="9" t="s">
        <v>113</v>
      </c>
      <c r="D28" s="17">
        <f t="shared" si="0"/>
        <v>0.43883360211662686</v>
      </c>
      <c r="E28" s="11">
        <f>'地震による断水回避便益（B）'!AE28</f>
        <v>2937916.6122849747</v>
      </c>
      <c r="F28" s="24">
        <v>3</v>
      </c>
      <c r="G28" s="25">
        <v>0.15</v>
      </c>
      <c r="H28" s="10">
        <f t="shared" si="2"/>
        <v>7491687.3613266852</v>
      </c>
      <c r="I28" s="23">
        <v>0.02</v>
      </c>
      <c r="J28" s="10">
        <f t="shared" si="3"/>
        <v>149833.74722653371</v>
      </c>
      <c r="K28" s="10">
        <f t="shared" si="4"/>
        <v>65752.083014051939</v>
      </c>
    </row>
    <row r="29" spans="2:11" x14ac:dyDescent="0.4">
      <c r="B29" s="47">
        <f t="shared" si="1"/>
        <v>22</v>
      </c>
      <c r="C29" s="9" t="s">
        <v>114</v>
      </c>
      <c r="D29" s="17">
        <f t="shared" si="0"/>
        <v>0.42195538665060278</v>
      </c>
      <c r="E29" s="11">
        <f>'地震による断水回避便益（B）'!AE29</f>
        <v>2925617.8091604938</v>
      </c>
      <c r="F29" s="24">
        <v>3</v>
      </c>
      <c r="G29" s="25">
        <v>0.15</v>
      </c>
      <c r="H29" s="10">
        <f t="shared" si="2"/>
        <v>7460325.4133592593</v>
      </c>
      <c r="I29" s="23">
        <v>0.02</v>
      </c>
      <c r="J29" s="10">
        <f t="shared" si="3"/>
        <v>149206.50826718519</v>
      </c>
      <c r="K29" s="10">
        <f t="shared" si="4"/>
        <v>62958.489886666488</v>
      </c>
    </row>
    <row r="30" spans="2:11" x14ac:dyDescent="0.4">
      <c r="B30" s="47">
        <f t="shared" si="1"/>
        <v>23</v>
      </c>
      <c r="C30" s="9" t="s">
        <v>116</v>
      </c>
      <c r="D30" s="17">
        <f t="shared" si="0"/>
        <v>0.40572633331788732</v>
      </c>
      <c r="E30" s="11">
        <f>'地震による断水回避便益（B）'!AE30</f>
        <v>2913319.0060360124</v>
      </c>
      <c r="F30" s="24">
        <v>3</v>
      </c>
      <c r="G30" s="25">
        <v>0.15</v>
      </c>
      <c r="H30" s="10">
        <f t="shared" si="2"/>
        <v>7428963.4653918305</v>
      </c>
      <c r="I30" s="23">
        <v>0.02</v>
      </c>
      <c r="J30" s="10">
        <f t="shared" si="3"/>
        <v>148579.26930783663</v>
      </c>
      <c r="K30" s="10">
        <f t="shared" si="4"/>
        <v>60282.522143319467</v>
      </c>
    </row>
    <row r="31" spans="2:11" x14ac:dyDescent="0.4">
      <c r="B31" s="47">
        <f t="shared" si="1"/>
        <v>24</v>
      </c>
      <c r="C31" s="9" t="s">
        <v>117</v>
      </c>
      <c r="D31" s="17">
        <f t="shared" si="0"/>
        <v>0.39012147434412242</v>
      </c>
      <c r="E31" s="11">
        <f>'地震による断水回避便益（B）'!AE31</f>
        <v>2901020.2029115311</v>
      </c>
      <c r="F31" s="24">
        <v>3</v>
      </c>
      <c r="G31" s="25">
        <v>0.15</v>
      </c>
      <c r="H31" s="10">
        <f t="shared" si="2"/>
        <v>7397601.5174244037</v>
      </c>
      <c r="I31" s="23">
        <v>0.02</v>
      </c>
      <c r="J31" s="10">
        <f t="shared" si="3"/>
        <v>147952.03034848807</v>
      </c>
      <c r="K31" s="10">
        <f t="shared" si="4"/>
        <v>57719.264211758513</v>
      </c>
    </row>
    <row r="32" spans="2:11" x14ac:dyDescent="0.4">
      <c r="B32" s="47">
        <f t="shared" si="1"/>
        <v>25</v>
      </c>
      <c r="C32" s="9" t="s">
        <v>119</v>
      </c>
      <c r="D32" s="17">
        <f t="shared" si="0"/>
        <v>0.37511680225396377</v>
      </c>
      <c r="E32" s="11">
        <f>'地震による断水回避便益（B）'!AE32</f>
        <v>2888721.3997870497</v>
      </c>
      <c r="F32" s="24">
        <v>3</v>
      </c>
      <c r="G32" s="25">
        <v>0.15</v>
      </c>
      <c r="H32" s="10">
        <f t="shared" si="2"/>
        <v>7366239.5694569768</v>
      </c>
      <c r="I32" s="23">
        <v>0.02</v>
      </c>
      <c r="J32" s="10">
        <f t="shared" si="3"/>
        <v>147324.79138913954</v>
      </c>
      <c r="K32" s="10">
        <f t="shared" si="4"/>
        <v>55264.00463862632</v>
      </c>
    </row>
    <row r="33" spans="2:11" x14ac:dyDescent="0.4">
      <c r="B33" s="47">
        <f t="shared" si="1"/>
        <v>26</v>
      </c>
      <c r="C33" s="9" t="s">
        <v>121</v>
      </c>
      <c r="D33" s="17">
        <f t="shared" si="0"/>
        <v>0.36068923293650368</v>
      </c>
      <c r="E33" s="11">
        <f>'地震による断水回避便益（B）'!AE33</f>
        <v>2876714.1032829005</v>
      </c>
      <c r="F33" s="24">
        <v>3</v>
      </c>
      <c r="G33" s="25">
        <v>0.15</v>
      </c>
      <c r="H33" s="10">
        <f t="shared" si="2"/>
        <v>7335620.9633713961</v>
      </c>
      <c r="I33" s="23">
        <v>0.02</v>
      </c>
      <c r="J33" s="10">
        <f t="shared" si="3"/>
        <v>146712.41926742793</v>
      </c>
      <c r="K33" s="10">
        <f t="shared" si="4"/>
        <v>52917.589967827305</v>
      </c>
    </row>
    <row r="34" spans="2:11" x14ac:dyDescent="0.4">
      <c r="B34" s="47">
        <f t="shared" si="1"/>
        <v>27</v>
      </c>
      <c r="C34" s="9" t="s">
        <v>123</v>
      </c>
      <c r="D34" s="17">
        <f t="shared" si="0"/>
        <v>0.3468165701312535</v>
      </c>
      <c r="E34" s="11">
        <f>'地震による断水回避便益（B）'!AE34</f>
        <v>2864706.8067787508</v>
      </c>
      <c r="F34" s="24">
        <v>3</v>
      </c>
      <c r="G34" s="25">
        <v>0.15</v>
      </c>
      <c r="H34" s="10">
        <f t="shared" si="2"/>
        <v>7305002.3572858144</v>
      </c>
      <c r="I34" s="23">
        <v>0.02</v>
      </c>
      <c r="J34" s="10">
        <f t="shared" si="3"/>
        <v>146100.04714571629</v>
      </c>
      <c r="K34" s="10">
        <f t="shared" si="4"/>
        <v>50669.917247091755</v>
      </c>
    </row>
    <row r="35" spans="2:11" x14ac:dyDescent="0.4">
      <c r="B35" s="47">
        <f t="shared" si="1"/>
        <v>28</v>
      </c>
      <c r="C35" s="9" t="s">
        <v>124</v>
      </c>
      <c r="D35" s="17">
        <f t="shared" si="0"/>
        <v>0.3334774712800514</v>
      </c>
      <c r="E35" s="11">
        <f>'地震による断水回避便益（B）'!AE35</f>
        <v>2852699.5102746016</v>
      </c>
      <c r="F35" s="24">
        <v>3</v>
      </c>
      <c r="G35" s="25">
        <v>0.15</v>
      </c>
      <c r="H35" s="10">
        <f t="shared" si="2"/>
        <v>7274383.7512002336</v>
      </c>
      <c r="I35" s="23">
        <v>0.02</v>
      </c>
      <c r="J35" s="10">
        <f t="shared" si="3"/>
        <v>145487.67502400468</v>
      </c>
      <c r="K35" s="10">
        <f t="shared" si="4"/>
        <v>48516.861969418969</v>
      </c>
    </row>
    <row r="36" spans="2:11" x14ac:dyDescent="0.4">
      <c r="B36" s="47">
        <f t="shared" si="1"/>
        <v>29</v>
      </c>
      <c r="C36" s="9" t="s">
        <v>126</v>
      </c>
      <c r="D36" s="17">
        <f t="shared" si="0"/>
        <v>0.32065141469235708</v>
      </c>
      <c r="E36" s="11">
        <f>'地震による断水回避便益（B）'!AE36</f>
        <v>2840692.2137704524</v>
      </c>
      <c r="F36" s="24">
        <v>3</v>
      </c>
      <c r="G36" s="25">
        <v>0.15</v>
      </c>
      <c r="H36" s="10">
        <f t="shared" si="2"/>
        <v>7243765.1451146528</v>
      </c>
      <c r="I36" s="23">
        <v>0.02</v>
      </c>
      <c r="J36" s="10">
        <f t="shared" si="3"/>
        <v>144875.30290229307</v>
      </c>
      <c r="K36" s="10">
        <f t="shared" si="4"/>
        <v>46454.470829604019</v>
      </c>
    </row>
    <row r="37" spans="2:11" x14ac:dyDescent="0.4">
      <c r="B37" s="47">
        <f t="shared" si="1"/>
        <v>30</v>
      </c>
      <c r="C37" s="9" t="s">
        <v>127</v>
      </c>
      <c r="D37" s="17">
        <f t="shared" si="0"/>
        <v>0.30831866797342034</v>
      </c>
      <c r="E37" s="11">
        <f>'地震による断水回避便益（B）'!AE37</f>
        <v>2828684.9172663027</v>
      </c>
      <c r="F37" s="24">
        <v>3</v>
      </c>
      <c r="G37" s="25">
        <v>0.15</v>
      </c>
      <c r="H37" s="10">
        <f t="shared" si="2"/>
        <v>7213146.539029073</v>
      </c>
      <c r="I37" s="23">
        <v>0.02</v>
      </c>
      <c r="J37" s="10">
        <f t="shared" si="3"/>
        <v>144262.93078058146</v>
      </c>
      <c r="K37" s="10">
        <f t="shared" si="4"/>
        <v>44478.954656210619</v>
      </c>
    </row>
    <row r="38" spans="2:11" x14ac:dyDescent="0.4">
      <c r="B38" s="47">
        <f t="shared" si="1"/>
        <v>31</v>
      </c>
      <c r="C38" s="9" t="s">
        <v>131</v>
      </c>
      <c r="D38" s="17">
        <f t="shared" si="0"/>
        <v>0.29646025766675027</v>
      </c>
      <c r="E38" s="11">
        <f>'地震による断水回避便益（B）'!AE38</f>
        <v>2817454.9717497053</v>
      </c>
      <c r="F38" s="24">
        <v>3</v>
      </c>
      <c r="G38" s="25">
        <v>0.15</v>
      </c>
      <c r="H38" s="10">
        <f t="shared" si="2"/>
        <v>7184510.177961749</v>
      </c>
      <c r="I38" s="23">
        <v>0.02</v>
      </c>
      <c r="J38" s="10">
        <f t="shared" si="3"/>
        <v>143690.20355923497</v>
      </c>
      <c r="K38" s="10">
        <f t="shared" si="4"/>
        <v>42598.434771358596</v>
      </c>
    </row>
    <row r="39" spans="2:11" x14ac:dyDescent="0.4">
      <c r="B39" s="47">
        <f t="shared" si="1"/>
        <v>32</v>
      </c>
      <c r="C39" s="9" t="s">
        <v>135</v>
      </c>
      <c r="D39" s="17">
        <f t="shared" si="0"/>
        <v>0.28505794006418295</v>
      </c>
      <c r="E39" s="11">
        <f>'地震による断水回避便益（B）'!AE39</f>
        <v>2806225.0262331078</v>
      </c>
      <c r="F39" s="24">
        <v>3</v>
      </c>
      <c r="G39" s="25">
        <v>0.15</v>
      </c>
      <c r="H39" s="10">
        <f t="shared" si="2"/>
        <v>7155873.8168944251</v>
      </c>
      <c r="I39" s="23">
        <v>0.02</v>
      </c>
      <c r="J39" s="10">
        <f t="shared" si="3"/>
        <v>143117.47633788851</v>
      </c>
      <c r="K39" s="10">
        <f t="shared" si="4"/>
        <v>40796.772992062943</v>
      </c>
    </row>
    <row r="40" spans="2:11" x14ac:dyDescent="0.4">
      <c r="B40" s="47">
        <f t="shared" si="1"/>
        <v>33</v>
      </c>
      <c r="C40" s="9" t="s">
        <v>137</v>
      </c>
      <c r="D40" s="17">
        <f t="shared" si="0"/>
        <v>0.27409417313863743</v>
      </c>
      <c r="E40" s="11">
        <f>'地震による断水回避便益（B）'!AE40</f>
        <v>2794995.0807165103</v>
      </c>
      <c r="F40" s="24">
        <v>3</v>
      </c>
      <c r="G40" s="25">
        <v>0.15</v>
      </c>
      <c r="H40" s="10">
        <f t="shared" si="2"/>
        <v>7127237.4558271011</v>
      </c>
      <c r="I40" s="23">
        <v>0.02</v>
      </c>
      <c r="J40" s="10">
        <f t="shared" si="3"/>
        <v>142544.74911654202</v>
      </c>
      <c r="K40" s="10">
        <f t="shared" si="4"/>
        <v>39070.685144353105</v>
      </c>
    </row>
    <row r="41" spans="2:11" x14ac:dyDescent="0.4">
      <c r="B41" s="47">
        <f t="shared" si="1"/>
        <v>34</v>
      </c>
      <c r="C41" s="9" t="s">
        <v>138</v>
      </c>
      <c r="D41" s="17">
        <f t="shared" si="0"/>
        <v>0.26355208955638215</v>
      </c>
      <c r="E41" s="11">
        <f>'地震による断水回避便益（B）'!AE41</f>
        <v>2783765.1351999128</v>
      </c>
      <c r="F41" s="24">
        <v>3</v>
      </c>
      <c r="G41" s="25">
        <v>0.15</v>
      </c>
      <c r="H41" s="10">
        <f t="shared" si="2"/>
        <v>7098601.0947597772</v>
      </c>
      <c r="I41" s="23">
        <v>0.02</v>
      </c>
      <c r="J41" s="10">
        <f t="shared" si="3"/>
        <v>141972.02189519556</v>
      </c>
      <c r="K41" s="10">
        <f t="shared" si="4"/>
        <v>37417.023029023228</v>
      </c>
    </row>
    <row r="42" spans="2:11" x14ac:dyDescent="0.4">
      <c r="B42" s="47">
        <f t="shared" si="1"/>
        <v>35</v>
      </c>
      <c r="C42" s="9" t="s">
        <v>139</v>
      </c>
      <c r="D42" s="17">
        <f t="shared" si="0"/>
        <v>0.25341547072729048</v>
      </c>
      <c r="E42" s="11">
        <f>'地震による断水回避便益（B）'!AE42</f>
        <v>2772535.1896833153</v>
      </c>
      <c r="F42" s="24">
        <v>3</v>
      </c>
      <c r="G42" s="25">
        <v>0.15</v>
      </c>
      <c r="H42" s="10">
        <f t="shared" si="2"/>
        <v>7069964.7336924542</v>
      </c>
      <c r="I42" s="23">
        <v>0.02</v>
      </c>
      <c r="J42" s="10">
        <f t="shared" si="3"/>
        <v>141399.2946738491</v>
      </c>
      <c r="K42" s="10">
        <f t="shared" si="4"/>
        <v>35832.768820280326</v>
      </c>
    </row>
    <row r="43" spans="2:11" x14ac:dyDescent="0.4">
      <c r="B43" s="47">
        <f t="shared" si="1"/>
        <v>36</v>
      </c>
      <c r="C43" s="9" t="s">
        <v>140</v>
      </c>
      <c r="D43" s="17">
        <f t="shared" si="0"/>
        <v>0.24366872185316396</v>
      </c>
      <c r="E43" s="11">
        <f>'地震による断水回避便益（B）'!AE43</f>
        <v>2762152.001492444</v>
      </c>
      <c r="F43" s="24">
        <v>3</v>
      </c>
      <c r="G43" s="25">
        <v>0.15</v>
      </c>
      <c r="H43" s="10">
        <f t="shared" si="2"/>
        <v>7043487.603805732</v>
      </c>
      <c r="I43" s="23">
        <v>0.02</v>
      </c>
      <c r="J43" s="10">
        <f t="shared" si="3"/>
        <v>140869.75207611464</v>
      </c>
      <c r="K43" s="10">
        <f t="shared" si="4"/>
        <v>34325.552436158949</v>
      </c>
    </row>
    <row r="44" spans="2:11" x14ac:dyDescent="0.4">
      <c r="B44" s="47">
        <f t="shared" si="1"/>
        <v>37</v>
      </c>
      <c r="C44" s="9" t="s">
        <v>141</v>
      </c>
      <c r="D44" s="17">
        <f t="shared" si="0"/>
        <v>0.23429684793573452</v>
      </c>
      <c r="E44" s="11">
        <f>'地震による断水回避便益（B）'!AE44</f>
        <v>2751768.8133015726</v>
      </c>
      <c r="F44" s="24">
        <v>3</v>
      </c>
      <c r="G44" s="25">
        <v>0.15</v>
      </c>
      <c r="H44" s="10">
        <f t="shared" si="2"/>
        <v>7017010.4739190098</v>
      </c>
      <c r="I44" s="23">
        <v>0.02</v>
      </c>
      <c r="J44" s="10">
        <f t="shared" si="3"/>
        <v>140340.20947838019</v>
      </c>
      <c r="K44" s="10">
        <f t="shared" si="4"/>
        <v>32881.26871942517</v>
      </c>
    </row>
    <row r="45" spans="2:11" x14ac:dyDescent="0.4">
      <c r="B45" s="47">
        <f t="shared" si="1"/>
        <v>38</v>
      </c>
      <c r="C45" s="9" t="s">
        <v>142</v>
      </c>
      <c r="D45" s="17">
        <f t="shared" si="0"/>
        <v>0.22528543070743706</v>
      </c>
      <c r="E45" s="11">
        <f>'地震による断水回避便益（B）'!AE45</f>
        <v>2741385.6251107012</v>
      </c>
      <c r="F45" s="24">
        <v>3</v>
      </c>
      <c r="G45" s="25">
        <v>0.15</v>
      </c>
      <c r="H45" s="10">
        <f t="shared" si="2"/>
        <v>6990533.3440322885</v>
      </c>
      <c r="I45" s="23">
        <v>0.02</v>
      </c>
      <c r="J45" s="10">
        <f t="shared" si="3"/>
        <v>139810.66688064576</v>
      </c>
      <c r="K45" s="10">
        <f t="shared" si="4"/>
        <v>31497.306305700287</v>
      </c>
    </row>
    <row r="46" spans="2:11" x14ac:dyDescent="0.4">
      <c r="B46" s="47">
        <f t="shared" si="1"/>
        <v>39</v>
      </c>
      <c r="C46" s="9" t="s">
        <v>143</v>
      </c>
      <c r="D46" s="17">
        <f t="shared" si="0"/>
        <v>0.21662060644945874</v>
      </c>
      <c r="E46" s="11">
        <f>'地震による断水回避便益（B）'!AE46</f>
        <v>2731002.4369198298</v>
      </c>
      <c r="F46" s="24">
        <v>3</v>
      </c>
      <c r="G46" s="25">
        <v>0.15</v>
      </c>
      <c r="H46" s="10">
        <f t="shared" si="2"/>
        <v>6964056.2141455654</v>
      </c>
      <c r="I46" s="23">
        <v>0.02</v>
      </c>
      <c r="J46" s="10">
        <f t="shared" si="3"/>
        <v>139281.1242829113</v>
      </c>
      <c r="K46" s="10">
        <f t="shared" si="4"/>
        <v>30171.161609126681</v>
      </c>
    </row>
    <row r="47" spans="2:11" x14ac:dyDescent="0.4">
      <c r="B47" s="47">
        <f t="shared" si="1"/>
        <v>40</v>
      </c>
      <c r="C47" s="9" t="s">
        <v>144</v>
      </c>
      <c r="D47" s="17">
        <f t="shared" si="0"/>
        <v>0.20828904466294101</v>
      </c>
      <c r="E47" s="11">
        <f>'地震による断水回避便益（B）'!AE47</f>
        <v>2720619.2487289584</v>
      </c>
      <c r="F47" s="24">
        <v>3</v>
      </c>
      <c r="G47" s="25">
        <v>0.15</v>
      </c>
      <c r="H47" s="10">
        <f t="shared" si="2"/>
        <v>6937579.0842588432</v>
      </c>
      <c r="I47" s="23">
        <v>0.02</v>
      </c>
      <c r="J47" s="10">
        <f t="shared" si="3"/>
        <v>138751.58168517688</v>
      </c>
      <c r="K47" s="10">
        <f t="shared" si="4"/>
        <v>28900.434394677515</v>
      </c>
    </row>
    <row r="48" spans="2:11" x14ac:dyDescent="0.4">
      <c r="B48" s="47">
        <f t="shared" si="1"/>
        <v>41</v>
      </c>
      <c r="C48" s="9" t="s">
        <v>145</v>
      </c>
      <c r="D48" s="17">
        <f t="shared" si="0"/>
        <v>0.20027792756052021</v>
      </c>
      <c r="E48" s="11">
        <f>'地震による断水回避便益（B）'!AE48</f>
        <v>2711013.4115256392</v>
      </c>
      <c r="F48" s="24">
        <v>3</v>
      </c>
      <c r="G48" s="25">
        <v>0.15</v>
      </c>
      <c r="H48" s="10">
        <f t="shared" si="2"/>
        <v>6913084.1993903806</v>
      </c>
      <c r="I48" s="23">
        <v>0.02</v>
      </c>
      <c r="J48" s="10">
        <f t="shared" si="3"/>
        <v>138261.68398780763</v>
      </c>
      <c r="K48" s="10">
        <f t="shared" si="4"/>
        <v>27690.763530105673</v>
      </c>
    </row>
    <row r="49" spans="2:11" x14ac:dyDescent="0.4">
      <c r="B49" s="47">
        <f t="shared" si="1"/>
        <v>42</v>
      </c>
      <c r="C49" s="9" t="s">
        <v>146</v>
      </c>
      <c r="D49" s="17">
        <f t="shared" si="0"/>
        <v>0.19257493034665407</v>
      </c>
      <c r="E49" s="11">
        <f>'地震による断水回避便益（B）'!AE49</f>
        <v>2701407.5743223196</v>
      </c>
      <c r="F49" s="24">
        <v>3</v>
      </c>
      <c r="G49" s="25">
        <v>0.15</v>
      </c>
      <c r="H49" s="10">
        <f t="shared" si="2"/>
        <v>6888589.3145219143</v>
      </c>
      <c r="I49" s="23">
        <v>0.02</v>
      </c>
      <c r="J49" s="10">
        <f t="shared" si="3"/>
        <v>137771.78629043829</v>
      </c>
      <c r="K49" s="10">
        <f t="shared" si="4"/>
        <v>26531.392148615265</v>
      </c>
    </row>
    <row r="50" spans="2:11" x14ac:dyDescent="0.4">
      <c r="B50" s="47">
        <f t="shared" si="1"/>
        <v>43</v>
      </c>
      <c r="C50" s="9" t="s">
        <v>147</v>
      </c>
      <c r="D50" s="17">
        <f t="shared" si="0"/>
        <v>0.18516820225639813</v>
      </c>
      <c r="E50" s="11">
        <f>'地震による断水回避便益（B）'!AE50</f>
        <v>2691801.7371189999</v>
      </c>
      <c r="F50" s="24">
        <v>3</v>
      </c>
      <c r="G50" s="25">
        <v>0.15</v>
      </c>
      <c r="H50" s="10">
        <f t="shared" si="2"/>
        <v>6864094.429653449</v>
      </c>
      <c r="I50" s="23">
        <v>0.02</v>
      </c>
      <c r="J50" s="10">
        <f t="shared" si="3"/>
        <v>137281.88859306899</v>
      </c>
      <c r="K50" s="10">
        <f t="shared" si="4"/>
        <v>25420.240513141714</v>
      </c>
    </row>
    <row r="51" spans="2:11" x14ac:dyDescent="0.4">
      <c r="B51" s="47">
        <f t="shared" si="1"/>
        <v>44</v>
      </c>
      <c r="C51" s="9" t="s">
        <v>148</v>
      </c>
      <c r="D51" s="17">
        <f t="shared" si="0"/>
        <v>0.17804634832345972</v>
      </c>
      <c r="E51" s="11">
        <f>'地震による断水回避便益（B）'!AE51</f>
        <v>2682195.8999156803</v>
      </c>
      <c r="F51" s="24">
        <v>3</v>
      </c>
      <c r="G51" s="25">
        <v>0.15</v>
      </c>
      <c r="H51" s="10">
        <f t="shared" si="2"/>
        <v>6839599.5447849846</v>
      </c>
      <c r="I51" s="23">
        <v>0.02</v>
      </c>
      <c r="J51" s="10">
        <f t="shared" si="3"/>
        <v>136791.99089569968</v>
      </c>
      <c r="K51" s="10">
        <f t="shared" si="4"/>
        <v>24355.314458875277</v>
      </c>
    </row>
    <row r="52" spans="2:11" x14ac:dyDescent="0.4">
      <c r="B52" s="47">
        <f t="shared" si="1"/>
        <v>45</v>
      </c>
      <c r="C52" s="9" t="s">
        <v>149</v>
      </c>
      <c r="D52" s="17">
        <f t="shared" si="0"/>
        <v>0.17119841184948048</v>
      </c>
      <c r="E52" s="11">
        <f>'地震による断水回避便益（B）'!AE52</f>
        <v>2672590.0627123611</v>
      </c>
      <c r="F52" s="24">
        <v>3</v>
      </c>
      <c r="G52" s="25">
        <v>0.15</v>
      </c>
      <c r="H52" s="10">
        <f t="shared" si="2"/>
        <v>6815104.6599165211</v>
      </c>
      <c r="I52" s="23">
        <v>0.02</v>
      </c>
      <c r="J52" s="10">
        <f t="shared" si="3"/>
        <v>136302.09319833043</v>
      </c>
      <c r="K52" s="10">
        <f t="shared" si="4"/>
        <v>23334.701887314044</v>
      </c>
    </row>
    <row r="53" spans="2:11" x14ac:dyDescent="0.4">
      <c r="B53" s="47">
        <f t="shared" si="1"/>
        <v>46</v>
      </c>
      <c r="C53" s="9" t="s">
        <v>150</v>
      </c>
      <c r="D53" s="17">
        <f t="shared" si="0"/>
        <v>0.1646138575475774</v>
      </c>
      <c r="E53" s="11">
        <f>'地震による断水回避便益（B）'!AE53</f>
        <v>2663483.9511438962</v>
      </c>
      <c r="F53" s="24">
        <v>3</v>
      </c>
      <c r="G53" s="25">
        <v>0.15</v>
      </c>
      <c r="H53" s="10">
        <f t="shared" si="2"/>
        <v>6791884.0754169356</v>
      </c>
      <c r="I53" s="23">
        <v>0.02</v>
      </c>
      <c r="J53" s="10">
        <f t="shared" si="3"/>
        <v>135837.68150833872</v>
      </c>
      <c r="K53" s="10">
        <f t="shared" si="4"/>
        <v>22360.76475340686</v>
      </c>
    </row>
    <row r="54" spans="2:11" x14ac:dyDescent="0.4">
      <c r="B54" s="47">
        <f t="shared" si="1"/>
        <v>47</v>
      </c>
      <c r="C54" s="9" t="s">
        <v>151</v>
      </c>
      <c r="D54" s="17">
        <f t="shared" si="0"/>
        <v>0.15828255533420904</v>
      </c>
      <c r="E54" s="11">
        <f>'地震による断水回避便益（B）'!AE54</f>
        <v>2654377.8395754318</v>
      </c>
      <c r="F54" s="24">
        <v>3</v>
      </c>
      <c r="G54" s="25">
        <v>0.15</v>
      </c>
      <c r="H54" s="10">
        <f t="shared" si="2"/>
        <v>6768663.4909173502</v>
      </c>
      <c r="I54" s="23">
        <v>0.02</v>
      </c>
      <c r="J54" s="10">
        <f t="shared" si="3"/>
        <v>135373.26981834701</v>
      </c>
      <c r="K54" s="10">
        <f t="shared" si="4"/>
        <v>21427.227070795321</v>
      </c>
    </row>
    <row r="55" spans="2:11" x14ac:dyDescent="0.4">
      <c r="B55" s="47">
        <f t="shared" si="1"/>
        <v>48</v>
      </c>
      <c r="C55" s="9" t="s">
        <v>152</v>
      </c>
      <c r="D55" s="17">
        <f t="shared" si="0"/>
        <v>0.15219476474443175</v>
      </c>
      <c r="E55" s="11">
        <f>'地震による断水回避便益（B）'!AE55</f>
        <v>2645271.7280069669</v>
      </c>
      <c r="F55" s="24">
        <v>3</v>
      </c>
      <c r="G55" s="25">
        <v>0.15</v>
      </c>
      <c r="H55" s="10">
        <f t="shared" si="2"/>
        <v>6745442.9064177657</v>
      </c>
      <c r="I55" s="23">
        <v>0.02</v>
      </c>
      <c r="J55" s="10">
        <f t="shared" si="3"/>
        <v>134908.85812835532</v>
      </c>
      <c r="K55" s="10">
        <f t="shared" si="4"/>
        <v>20532.421924784958</v>
      </c>
    </row>
    <row r="56" spans="2:11" x14ac:dyDescent="0.4">
      <c r="B56" s="47">
        <f t="shared" si="1"/>
        <v>49</v>
      </c>
      <c r="C56" s="9" t="s">
        <v>153</v>
      </c>
      <c r="D56" s="17">
        <f t="shared" si="0"/>
        <v>0.14634111994656898</v>
      </c>
      <c r="E56" s="11">
        <f>'地震による断水回避便益（B）'!AE56</f>
        <v>2636165.616438502</v>
      </c>
      <c r="F56" s="24">
        <v>3</v>
      </c>
      <c r="G56" s="25">
        <v>0.15</v>
      </c>
      <c r="H56" s="10">
        <f t="shared" si="2"/>
        <v>6722222.3219181793</v>
      </c>
      <c r="I56" s="23">
        <v>0.02</v>
      </c>
      <c r="J56" s="10">
        <f t="shared" si="3"/>
        <v>134444.44643836358</v>
      </c>
      <c r="K56" s="10">
        <f t="shared" si="4"/>
        <v>19674.750862386634</v>
      </c>
    </row>
    <row r="57" spans="2:11" x14ac:dyDescent="0.4">
      <c r="B57" s="47">
        <f t="shared" si="1"/>
        <v>50</v>
      </c>
      <c r="C57" s="9" t="s">
        <v>154</v>
      </c>
      <c r="D57" s="17">
        <f t="shared" si="0"/>
        <v>0.14071261533323939</v>
      </c>
      <c r="E57" s="11">
        <f>'地震による断水回避便益（B）'!AE57</f>
        <v>2627059.5048700371</v>
      </c>
      <c r="F57" s="24">
        <v>3</v>
      </c>
      <c r="G57" s="25">
        <v>0.15</v>
      </c>
      <c r="H57" s="10">
        <f t="shared" si="2"/>
        <v>6699001.7374185948</v>
      </c>
      <c r="I57" s="23">
        <v>0.02</v>
      </c>
      <c r="J57" s="10">
        <f t="shared" si="3"/>
        <v>133980.03474837189</v>
      </c>
      <c r="K57" s="10">
        <f t="shared" si="4"/>
        <v>18852.681091881703</v>
      </c>
    </row>
    <row r="58" spans="2:11" x14ac:dyDescent="0.4">
      <c r="B58" s="47">
        <f t="shared" si="1"/>
        <v>51</v>
      </c>
      <c r="C58" s="9" t="s">
        <v>155</v>
      </c>
      <c r="D58" s="17">
        <f t="shared" si="0"/>
        <v>0.13530059166657632</v>
      </c>
      <c r="E58" s="11">
        <f>'地震による断水回避便益（B）'!AE58</f>
        <v>2618050.5621750164</v>
      </c>
      <c r="F58" s="24">
        <v>3</v>
      </c>
      <c r="G58" s="25">
        <v>0.15</v>
      </c>
      <c r="H58" s="10">
        <f t="shared" si="2"/>
        <v>6676028.9335462917</v>
      </c>
      <c r="I58" s="23">
        <v>0.02</v>
      </c>
      <c r="J58" s="10">
        <f t="shared" si="3"/>
        <v>133520.57867092584</v>
      </c>
      <c r="K58" s="10">
        <f t="shared" si="4"/>
        <v>18065.413293839916</v>
      </c>
    </row>
    <row r="59" spans="2:11" x14ac:dyDescent="0.4">
      <c r="B59" s="47">
        <f t="shared" si="1"/>
        <v>52</v>
      </c>
      <c r="C59" s="9" t="s">
        <v>156</v>
      </c>
      <c r="D59" s="17">
        <f t="shared" si="0"/>
        <v>0.13009672275632339</v>
      </c>
      <c r="E59" s="11">
        <f>'地震による断水回避便益（B）'!AE59</f>
        <v>2609138.7883534399</v>
      </c>
      <c r="F59" s="24">
        <v>3</v>
      </c>
      <c r="G59" s="25">
        <v>0.15</v>
      </c>
      <c r="H59" s="10">
        <f t="shared" si="2"/>
        <v>6653303.9103012718</v>
      </c>
      <c r="I59" s="23">
        <v>0.02</v>
      </c>
      <c r="J59" s="10">
        <f t="shared" si="3"/>
        <v>133066.07820602544</v>
      </c>
      <c r="K59" s="10">
        <f t="shared" si="4"/>
        <v>17311.460684640537</v>
      </c>
    </row>
    <row r="60" spans="2:11" x14ac:dyDescent="0.4">
      <c r="B60" s="47">
        <f t="shared" si="1"/>
        <v>53</v>
      </c>
      <c r="C60" s="9" t="s">
        <v>157</v>
      </c>
      <c r="D60" s="17">
        <f t="shared" si="0"/>
        <v>0.12509300265031092</v>
      </c>
      <c r="E60" s="11">
        <f>'地震による断水回避便益（B）'!AE60</f>
        <v>2600324.1834053071</v>
      </c>
      <c r="F60" s="24">
        <v>3</v>
      </c>
      <c r="G60" s="25">
        <v>0.15</v>
      </c>
      <c r="H60" s="10">
        <f t="shared" si="2"/>
        <v>6630826.6676835334</v>
      </c>
      <c r="I60" s="23">
        <v>0.02</v>
      </c>
      <c r="J60" s="10">
        <f t="shared" si="3"/>
        <v>132616.53335367067</v>
      </c>
      <c r="K60" s="10">
        <f t="shared" si="4"/>
        <v>16589.400358285773</v>
      </c>
    </row>
    <row r="61" spans="2:11" x14ac:dyDescent="0.4">
      <c r="B61" s="47">
        <f t="shared" si="1"/>
        <v>54</v>
      </c>
      <c r="C61" s="9" t="s">
        <v>158</v>
      </c>
      <c r="D61" s="17">
        <f t="shared" si="0"/>
        <v>0.12028173331760666</v>
      </c>
      <c r="E61" s="11">
        <f>'地震による断水回避便益（B）'!AE61</f>
        <v>2591606.7473306186</v>
      </c>
      <c r="F61" s="24">
        <v>3</v>
      </c>
      <c r="G61" s="25">
        <v>0.15</v>
      </c>
      <c r="H61" s="10">
        <f t="shared" si="2"/>
        <v>6608597.2056930764</v>
      </c>
      <c r="I61" s="23">
        <v>0.02</v>
      </c>
      <c r="J61" s="10">
        <f t="shared" si="3"/>
        <v>132171.94411386154</v>
      </c>
      <c r="K61" s="10">
        <f t="shared" si="4"/>
        <v>15897.870533973106</v>
      </c>
    </row>
    <row r="62" spans="2:11" x14ac:dyDescent="0.4">
      <c r="B62" s="49">
        <f t="shared" si="1"/>
        <v>55</v>
      </c>
      <c r="C62" s="49" t="s">
        <v>238</v>
      </c>
      <c r="D62" s="17">
        <f t="shared" ref="D62" si="5">(1+$D$5)^-B62</f>
        <v>0.11565551280539103</v>
      </c>
      <c r="E62" s="11">
        <f>'地震による断水回避便益（B）'!AE62</f>
        <v>2582889.3112559295</v>
      </c>
      <c r="F62" s="24">
        <v>3</v>
      </c>
      <c r="G62" s="25">
        <v>0.15</v>
      </c>
      <c r="H62" s="10">
        <f t="shared" ref="H62" si="6">E62*F62*(1-G62)</f>
        <v>6586367.7437026193</v>
      </c>
      <c r="I62" s="23">
        <v>0.02</v>
      </c>
      <c r="J62" s="10">
        <f t="shared" ref="J62" si="7">H62*I62</f>
        <v>131727.3548740524</v>
      </c>
      <c r="K62" s="10">
        <f t="shared" ref="K62" si="8">D62*J62</f>
        <v>15234.994778456256</v>
      </c>
    </row>
    <row r="63" spans="2:11" x14ac:dyDescent="0.4">
      <c r="B63" s="30"/>
      <c r="C63" s="30"/>
      <c r="D63" s="30"/>
      <c r="E63" s="30"/>
      <c r="F63" s="30"/>
      <c r="G63" s="30"/>
      <c r="H63" s="30"/>
      <c r="I63" s="30"/>
      <c r="J63" s="43" t="s">
        <v>159</v>
      </c>
      <c r="K63" s="31">
        <f>SUM(K13:K62)</f>
        <v>2630043.2042337409</v>
      </c>
    </row>
  </sheetData>
  <mergeCells count="3">
    <mergeCell ref="B3:B6"/>
    <mergeCell ref="C3:C6"/>
    <mergeCell ref="K3:K4"/>
  </mergeCells>
  <phoneticPr fontId="2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1F7C32-AA22-45AC-8877-B0376B5B9528}">
  <dimension ref="B2:I39"/>
  <sheetViews>
    <sheetView workbookViewId="0"/>
  </sheetViews>
  <sheetFormatPr defaultRowHeight="18.75" x14ac:dyDescent="0.4"/>
  <cols>
    <col min="2" max="2" width="4.5" customWidth="1"/>
    <col min="5" max="6" width="9.5" bestFit="1" customWidth="1"/>
  </cols>
  <sheetData>
    <row r="2" spans="2:9" x14ac:dyDescent="0.4">
      <c r="B2" t="s">
        <v>224</v>
      </c>
    </row>
    <row r="3" spans="2:9" x14ac:dyDescent="0.4">
      <c r="B3" s="90" t="s">
        <v>225</v>
      </c>
      <c r="C3" s="90"/>
      <c r="D3" s="90"/>
      <c r="E3" s="90"/>
      <c r="F3" s="90"/>
    </row>
    <row r="4" spans="2:9" x14ac:dyDescent="0.4">
      <c r="B4" s="68" t="s">
        <v>39</v>
      </c>
      <c r="C4" s="68"/>
      <c r="D4" s="68"/>
      <c r="E4" s="68"/>
      <c r="F4" s="44" t="s">
        <v>226</v>
      </c>
      <c r="H4" s="64" t="s">
        <v>235</v>
      </c>
      <c r="I4" s="66"/>
    </row>
    <row r="5" spans="2:9" x14ac:dyDescent="0.4">
      <c r="B5" s="91" t="s">
        <v>9</v>
      </c>
      <c r="C5" s="86" t="s">
        <v>0</v>
      </c>
      <c r="D5" s="86"/>
      <c r="E5" s="86"/>
      <c r="F5" s="11">
        <f>'費用（C）'!N63</f>
        <v>1034602.3790510457</v>
      </c>
      <c r="H5" s="95">
        <v>0.04</v>
      </c>
      <c r="I5" s="96"/>
    </row>
    <row r="6" spans="2:9" x14ac:dyDescent="0.4">
      <c r="B6" s="92"/>
      <c r="C6" s="86" t="s">
        <v>27</v>
      </c>
      <c r="D6" s="86"/>
      <c r="E6" s="86"/>
      <c r="F6" s="11">
        <f>'費用（C）'!O63</f>
        <v>388096.73603397165</v>
      </c>
    </row>
    <row r="7" spans="2:9" x14ac:dyDescent="0.4">
      <c r="B7" s="92"/>
      <c r="C7" s="86" t="s">
        <v>227</v>
      </c>
      <c r="D7" s="86"/>
      <c r="E7" s="86"/>
      <c r="F7" s="11">
        <f>0</f>
        <v>0</v>
      </c>
    </row>
    <row r="8" spans="2:9" x14ac:dyDescent="0.4">
      <c r="B8" s="92"/>
      <c r="C8" s="94" t="s">
        <v>28</v>
      </c>
      <c r="D8" s="94"/>
      <c r="E8" s="94"/>
      <c r="F8" s="11">
        <f>'費用（C）'!P63</f>
        <v>67095.801425626167</v>
      </c>
    </row>
    <row r="9" spans="2:9" x14ac:dyDescent="0.4">
      <c r="B9" s="93"/>
      <c r="C9" s="67" t="s">
        <v>228</v>
      </c>
      <c r="D9" s="67"/>
      <c r="E9" s="67"/>
      <c r="F9" s="11">
        <f>SUM(F5:F8)</f>
        <v>1489794.9165106437</v>
      </c>
    </row>
    <row r="10" spans="2:9" x14ac:dyDescent="0.4">
      <c r="B10" s="97" t="s">
        <v>36</v>
      </c>
      <c r="C10" s="86" t="s">
        <v>229</v>
      </c>
      <c r="D10" s="86"/>
      <c r="E10" s="86"/>
      <c r="F10" s="11">
        <f>'地震による断水回避便益（B）'!AJ63</f>
        <v>1547084.2377845547</v>
      </c>
    </row>
    <row r="11" spans="2:9" x14ac:dyDescent="0.4">
      <c r="B11" s="97"/>
      <c r="C11" s="86" t="s">
        <v>230</v>
      </c>
      <c r="D11" s="86"/>
      <c r="E11" s="86"/>
      <c r="F11" s="11">
        <f>'風害による断水回避便益（B）'!K63</f>
        <v>2630043.2042337409</v>
      </c>
    </row>
    <row r="12" spans="2:9" x14ac:dyDescent="0.4">
      <c r="B12" s="97"/>
      <c r="C12" s="67" t="s">
        <v>231</v>
      </c>
      <c r="D12" s="67"/>
      <c r="E12" s="67"/>
      <c r="F12" s="11">
        <f>SUM(F10:F11)</f>
        <v>4177127.4420182956</v>
      </c>
    </row>
    <row r="13" spans="2:9" x14ac:dyDescent="0.4">
      <c r="B13" s="87" t="s">
        <v>232</v>
      </c>
      <c r="C13" s="88"/>
      <c r="D13" s="88"/>
      <c r="E13" s="89"/>
      <c r="F13" s="22">
        <f>F12/F9</f>
        <v>2.8038271548152731</v>
      </c>
    </row>
    <row r="15" spans="2:9" x14ac:dyDescent="0.4">
      <c r="B15" t="s">
        <v>233</v>
      </c>
    </row>
    <row r="16" spans="2:9" x14ac:dyDescent="0.4">
      <c r="B16" s="90" t="s">
        <v>225</v>
      </c>
      <c r="C16" s="90"/>
      <c r="D16" s="90"/>
      <c r="E16" s="90"/>
      <c r="F16" s="90"/>
    </row>
    <row r="17" spans="2:6" x14ac:dyDescent="0.4">
      <c r="B17" s="68" t="s">
        <v>39</v>
      </c>
      <c r="C17" s="68"/>
      <c r="D17" s="68"/>
      <c r="E17" s="68"/>
      <c r="F17" s="44" t="s">
        <v>226</v>
      </c>
    </row>
    <row r="18" spans="2:6" x14ac:dyDescent="0.4">
      <c r="B18" s="91" t="s">
        <v>9</v>
      </c>
      <c r="C18" s="86" t="s">
        <v>0</v>
      </c>
      <c r="D18" s="86"/>
      <c r="E18" s="86"/>
      <c r="F18" s="11">
        <v>1117447.8303314096</v>
      </c>
    </row>
    <row r="19" spans="2:6" x14ac:dyDescent="0.4">
      <c r="B19" s="92"/>
      <c r="C19" s="86" t="s">
        <v>27</v>
      </c>
      <c r="D19" s="86"/>
      <c r="E19" s="86"/>
      <c r="F19" s="11">
        <v>681118.94879184093</v>
      </c>
    </row>
    <row r="20" spans="2:6" x14ac:dyDescent="0.4">
      <c r="B20" s="92"/>
      <c r="C20" s="86" t="s">
        <v>227</v>
      </c>
      <c r="D20" s="86"/>
      <c r="E20" s="86"/>
      <c r="F20" s="11">
        <v>0</v>
      </c>
    </row>
    <row r="21" spans="2:6" x14ac:dyDescent="0.4">
      <c r="B21" s="92"/>
      <c r="C21" s="94" t="s">
        <v>28</v>
      </c>
      <c r="D21" s="94"/>
      <c r="E21" s="94"/>
      <c r="F21" s="11">
        <v>108153.0464525672</v>
      </c>
    </row>
    <row r="22" spans="2:6" x14ac:dyDescent="0.4">
      <c r="B22" s="93"/>
      <c r="C22" s="67" t="s">
        <v>228</v>
      </c>
      <c r="D22" s="67"/>
      <c r="E22" s="67"/>
      <c r="F22" s="11">
        <v>1906719.8255758176</v>
      </c>
    </row>
    <row r="23" spans="2:6" x14ac:dyDescent="0.4">
      <c r="B23" s="97" t="s">
        <v>36</v>
      </c>
      <c r="C23" s="86" t="s">
        <v>229</v>
      </c>
      <c r="D23" s="86"/>
      <c r="E23" s="86"/>
      <c r="F23" s="11">
        <v>2458738.4955163389</v>
      </c>
    </row>
    <row r="24" spans="2:6" x14ac:dyDescent="0.4">
      <c r="B24" s="97"/>
      <c r="C24" s="86" t="s">
        <v>230</v>
      </c>
      <c r="D24" s="86"/>
      <c r="E24" s="86"/>
      <c r="F24" s="11">
        <v>4179855.4423777768</v>
      </c>
    </row>
    <row r="25" spans="2:6" x14ac:dyDescent="0.4">
      <c r="B25" s="97"/>
      <c r="C25" s="67" t="s">
        <v>231</v>
      </c>
      <c r="D25" s="67"/>
      <c r="E25" s="67"/>
      <c r="F25" s="11">
        <v>6638593.9378941152</v>
      </c>
    </row>
    <row r="26" spans="2:6" x14ac:dyDescent="0.4">
      <c r="B26" s="87" t="s">
        <v>232</v>
      </c>
      <c r="C26" s="88"/>
      <c r="D26" s="88"/>
      <c r="E26" s="89"/>
      <c r="F26" s="22">
        <v>3.4816829661323214</v>
      </c>
    </row>
    <row r="28" spans="2:6" x14ac:dyDescent="0.4">
      <c r="B28" t="s">
        <v>234</v>
      </c>
    </row>
    <row r="29" spans="2:6" x14ac:dyDescent="0.4">
      <c r="B29" s="90" t="s">
        <v>225</v>
      </c>
      <c r="C29" s="90"/>
      <c r="D29" s="90"/>
      <c r="E29" s="90"/>
      <c r="F29" s="90"/>
    </row>
    <row r="30" spans="2:6" x14ac:dyDescent="0.4">
      <c r="B30" s="68" t="s">
        <v>39</v>
      </c>
      <c r="C30" s="68"/>
      <c r="D30" s="68"/>
      <c r="E30" s="68"/>
      <c r="F30" s="44" t="s">
        <v>226</v>
      </c>
    </row>
    <row r="31" spans="2:6" x14ac:dyDescent="0.4">
      <c r="B31" s="91" t="s">
        <v>9</v>
      </c>
      <c r="C31" s="86" t="s">
        <v>0</v>
      </c>
      <c r="D31" s="86"/>
      <c r="E31" s="86"/>
      <c r="F31" s="11">
        <v>1162129.2298695785</v>
      </c>
    </row>
    <row r="32" spans="2:6" x14ac:dyDescent="0.4">
      <c r="B32" s="92"/>
      <c r="C32" s="86" t="s">
        <v>27</v>
      </c>
      <c r="D32" s="86"/>
      <c r="E32" s="86"/>
      <c r="F32" s="11">
        <v>906191.70013296581</v>
      </c>
    </row>
    <row r="33" spans="2:6" x14ac:dyDescent="0.4">
      <c r="B33" s="92"/>
      <c r="C33" s="86" t="s">
        <v>227</v>
      </c>
      <c r="D33" s="86"/>
      <c r="E33" s="86"/>
      <c r="F33" s="11">
        <v>0</v>
      </c>
    </row>
    <row r="34" spans="2:6" x14ac:dyDescent="0.4">
      <c r="B34" s="92"/>
      <c r="C34" s="94" t="s">
        <v>28</v>
      </c>
      <c r="D34" s="94"/>
      <c r="E34" s="94"/>
      <c r="F34" s="11">
        <v>141716.29148934159</v>
      </c>
    </row>
    <row r="35" spans="2:6" x14ac:dyDescent="0.4">
      <c r="B35" s="93"/>
      <c r="C35" s="67" t="s">
        <v>228</v>
      </c>
      <c r="D35" s="67"/>
      <c r="E35" s="67"/>
      <c r="F35" s="11">
        <v>2210037.2214918858</v>
      </c>
    </row>
    <row r="36" spans="2:6" x14ac:dyDescent="0.4">
      <c r="B36" s="97" t="s">
        <v>36</v>
      </c>
      <c r="C36" s="86" t="s">
        <v>229</v>
      </c>
      <c r="D36" s="86"/>
      <c r="E36" s="86"/>
      <c r="F36" s="11">
        <v>3196761.1769229118</v>
      </c>
    </row>
    <row r="37" spans="2:6" x14ac:dyDescent="0.4">
      <c r="B37" s="97"/>
      <c r="C37" s="86" t="s">
        <v>230</v>
      </c>
      <c r="D37" s="86"/>
      <c r="E37" s="86"/>
      <c r="F37" s="11">
        <v>5434494.000768953</v>
      </c>
    </row>
    <row r="38" spans="2:6" x14ac:dyDescent="0.4">
      <c r="B38" s="97"/>
      <c r="C38" s="67" t="s">
        <v>231</v>
      </c>
      <c r="D38" s="67"/>
      <c r="E38" s="67"/>
      <c r="F38" s="11">
        <v>8631255.1776918657</v>
      </c>
    </row>
    <row r="39" spans="2:6" x14ac:dyDescent="0.4">
      <c r="B39" s="87" t="s">
        <v>232</v>
      </c>
      <c r="C39" s="88"/>
      <c r="D39" s="88"/>
      <c r="E39" s="89"/>
      <c r="F39" s="22">
        <v>3.905479551998376</v>
      </c>
    </row>
  </sheetData>
  <mergeCells count="41">
    <mergeCell ref="B29:F29"/>
    <mergeCell ref="B17:E17"/>
    <mergeCell ref="B18:B22"/>
    <mergeCell ref="C18:E18"/>
    <mergeCell ref="C19:E19"/>
    <mergeCell ref="C20:E20"/>
    <mergeCell ref="C21:E21"/>
    <mergeCell ref="C22:E22"/>
    <mergeCell ref="B23:B25"/>
    <mergeCell ref="C23:E23"/>
    <mergeCell ref="C24:E24"/>
    <mergeCell ref="C25:E25"/>
    <mergeCell ref="B26:E26"/>
    <mergeCell ref="H4:I4"/>
    <mergeCell ref="H5:I5"/>
    <mergeCell ref="B39:E39"/>
    <mergeCell ref="B30:E30"/>
    <mergeCell ref="B31:B35"/>
    <mergeCell ref="C31:E31"/>
    <mergeCell ref="C32:E32"/>
    <mergeCell ref="C33:E33"/>
    <mergeCell ref="C34:E34"/>
    <mergeCell ref="C35:E35"/>
    <mergeCell ref="B36:B38"/>
    <mergeCell ref="C36:E36"/>
    <mergeCell ref="C37:E37"/>
    <mergeCell ref="C38:E38"/>
    <mergeCell ref="B16:F16"/>
    <mergeCell ref="B10:B12"/>
    <mergeCell ref="C10:E10"/>
    <mergeCell ref="C11:E11"/>
    <mergeCell ref="C12:E12"/>
    <mergeCell ref="B13:E13"/>
    <mergeCell ref="B3:F3"/>
    <mergeCell ref="B4:E4"/>
    <mergeCell ref="B5:B9"/>
    <mergeCell ref="C5:E5"/>
    <mergeCell ref="C6:E6"/>
    <mergeCell ref="C7:E7"/>
    <mergeCell ref="C8:E8"/>
    <mergeCell ref="C9:E9"/>
  </mergeCells>
  <phoneticPr fontId="2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9DE6BF-425D-4D10-983B-E837909D6B7B}">
  <dimension ref="B2:L47"/>
  <sheetViews>
    <sheetView workbookViewId="0"/>
  </sheetViews>
  <sheetFormatPr defaultRowHeight="18.75" outlineLevelCol="1" x14ac:dyDescent="0.4"/>
  <cols>
    <col min="2" max="5" width="9" style="32"/>
    <col min="6" max="6" width="13" style="32" bestFit="1" customWidth="1"/>
    <col min="7" max="7" width="14" style="32" bestFit="1" customWidth="1"/>
    <col min="8" max="8" width="9.375" style="33" bestFit="1" customWidth="1"/>
    <col min="9" max="9" width="9" style="32"/>
    <col min="10" max="10" width="19.25" style="33" customWidth="1" outlineLevel="1"/>
    <col min="11" max="11" width="11" style="32" bestFit="1" customWidth="1"/>
    <col min="12" max="12" width="14" style="32" bestFit="1" customWidth="1"/>
  </cols>
  <sheetData>
    <row r="2" spans="2:12" x14ac:dyDescent="0.4">
      <c r="B2" s="32" t="s">
        <v>239</v>
      </c>
    </row>
    <row r="4" spans="2:12" x14ac:dyDescent="0.4">
      <c r="B4" s="99"/>
      <c r="C4" s="99"/>
      <c r="D4" s="99"/>
      <c r="E4" s="99"/>
      <c r="F4" s="42" t="s">
        <v>223</v>
      </c>
      <c r="G4" s="42" t="s">
        <v>218</v>
      </c>
      <c r="H4" s="42" t="s">
        <v>222</v>
      </c>
      <c r="I4" s="42" t="s">
        <v>240</v>
      </c>
      <c r="J4" s="42" t="s">
        <v>217</v>
      </c>
      <c r="K4" s="42"/>
      <c r="L4" s="42" t="s">
        <v>240</v>
      </c>
    </row>
    <row r="5" spans="2:12" x14ac:dyDescent="0.4">
      <c r="B5" s="99"/>
      <c r="C5" s="99"/>
      <c r="D5" s="99"/>
      <c r="E5" s="99"/>
      <c r="F5" s="41" t="s">
        <v>214</v>
      </c>
      <c r="G5" s="41" t="s">
        <v>215</v>
      </c>
      <c r="H5" s="41" t="s">
        <v>221</v>
      </c>
      <c r="I5" s="41" t="s">
        <v>221</v>
      </c>
      <c r="J5" s="41" t="s">
        <v>220</v>
      </c>
      <c r="K5" s="41" t="s">
        <v>219</v>
      </c>
      <c r="L5" s="41" t="s">
        <v>218</v>
      </c>
    </row>
    <row r="6" spans="2:12" x14ac:dyDescent="0.4">
      <c r="B6" s="99"/>
      <c r="C6" s="99"/>
      <c r="D6" s="99"/>
      <c r="E6" s="99"/>
      <c r="F6" s="41"/>
      <c r="G6" s="41" t="s">
        <v>241</v>
      </c>
      <c r="H6" s="41" t="s">
        <v>217</v>
      </c>
      <c r="I6" s="41" t="s">
        <v>217</v>
      </c>
      <c r="J6" s="41" t="s">
        <v>216</v>
      </c>
      <c r="K6" s="41"/>
      <c r="L6" s="41" t="s">
        <v>215</v>
      </c>
    </row>
    <row r="7" spans="2:12" x14ac:dyDescent="0.4">
      <c r="B7" s="99"/>
      <c r="C7" s="99"/>
      <c r="D7" s="99"/>
      <c r="E7" s="99"/>
      <c r="F7" s="40" t="s">
        <v>213</v>
      </c>
      <c r="G7" s="40" t="s">
        <v>212</v>
      </c>
      <c r="H7" s="40" t="s">
        <v>211</v>
      </c>
      <c r="I7" s="40" t="s">
        <v>210</v>
      </c>
      <c r="J7" s="40"/>
      <c r="K7" s="40" t="s">
        <v>209</v>
      </c>
      <c r="L7" s="40" t="s">
        <v>208</v>
      </c>
    </row>
    <row r="8" spans="2:12" x14ac:dyDescent="0.4">
      <c r="B8" s="98" t="s">
        <v>207</v>
      </c>
      <c r="C8" s="98"/>
      <c r="D8" s="98"/>
      <c r="E8" s="98"/>
      <c r="F8" s="38">
        <v>2233053</v>
      </c>
      <c r="G8" s="38">
        <v>10569932</v>
      </c>
      <c r="H8" s="37">
        <v>116.55</v>
      </c>
      <c r="I8" s="37">
        <v>119.45</v>
      </c>
      <c r="J8" s="36" t="s">
        <v>205</v>
      </c>
      <c r="K8" s="35">
        <f>I8/H8</f>
        <v>1.024882024882025</v>
      </c>
      <c r="L8" s="38">
        <f>G8*K8</f>
        <v>10832933.311025312</v>
      </c>
    </row>
    <row r="9" spans="2:12" x14ac:dyDescent="0.4">
      <c r="B9" s="98" t="s">
        <v>206</v>
      </c>
      <c r="C9" s="98"/>
      <c r="D9" s="98"/>
      <c r="E9" s="98"/>
      <c r="F9" s="38">
        <v>643223</v>
      </c>
      <c r="G9" s="38">
        <v>2934568</v>
      </c>
      <c r="H9" s="37">
        <v>116.55</v>
      </c>
      <c r="I9" s="37">
        <v>119.45</v>
      </c>
      <c r="J9" s="36" t="s">
        <v>205</v>
      </c>
      <c r="K9" s="35">
        <f t="shared" ref="K9:K31" si="0">I9/H9</f>
        <v>1.024882024882025</v>
      </c>
      <c r="L9" s="38">
        <f t="shared" ref="L9:L31" si="1">G9*K9</f>
        <v>3007585.9939939943</v>
      </c>
    </row>
    <row r="10" spans="2:12" x14ac:dyDescent="0.4">
      <c r="B10" s="98" t="s">
        <v>204</v>
      </c>
      <c r="C10" s="98"/>
      <c r="D10" s="98"/>
      <c r="E10" s="98"/>
      <c r="F10" s="38">
        <v>1187218</v>
      </c>
      <c r="G10" s="38">
        <v>1546477</v>
      </c>
      <c r="H10" s="37">
        <v>115.466666666667</v>
      </c>
      <c r="I10" s="37">
        <v>116.825</v>
      </c>
      <c r="J10" s="36" t="s">
        <v>189</v>
      </c>
      <c r="K10" s="35">
        <f t="shared" si="0"/>
        <v>1.0117638568129301</v>
      </c>
      <c r="L10" s="38">
        <f t="shared" si="1"/>
        <v>1564669.5339924898</v>
      </c>
    </row>
    <row r="11" spans="2:12" x14ac:dyDescent="0.4">
      <c r="B11" s="98" t="s">
        <v>203</v>
      </c>
      <c r="C11" s="98"/>
      <c r="D11" s="98"/>
      <c r="E11" s="98"/>
      <c r="F11" s="38">
        <v>46916</v>
      </c>
      <c r="G11" s="38">
        <v>1022207</v>
      </c>
      <c r="H11" s="37">
        <v>137.058333333333</v>
      </c>
      <c r="I11" s="37">
        <v>134.125</v>
      </c>
      <c r="J11" s="36" t="s">
        <v>201</v>
      </c>
      <c r="K11" s="35">
        <f t="shared" si="0"/>
        <v>0.97859792059342365</v>
      </c>
      <c r="L11" s="38">
        <f t="shared" si="1"/>
        <v>1000329.6446160418</v>
      </c>
    </row>
    <row r="12" spans="2:12" x14ac:dyDescent="0.4">
      <c r="B12" s="98" t="s">
        <v>202</v>
      </c>
      <c r="C12" s="98"/>
      <c r="D12" s="98"/>
      <c r="E12" s="98"/>
      <c r="F12" s="38">
        <v>20241</v>
      </c>
      <c r="G12" s="38">
        <v>763773</v>
      </c>
      <c r="H12" s="37">
        <v>137.058333333333</v>
      </c>
      <c r="I12" s="57">
        <f>I11</f>
        <v>134.125</v>
      </c>
      <c r="J12" s="39" t="s">
        <v>201</v>
      </c>
      <c r="K12" s="35">
        <f t="shared" si="0"/>
        <v>0.97859792059342365</v>
      </c>
      <c r="L12" s="38">
        <f t="shared" si="1"/>
        <v>747426.669605401</v>
      </c>
    </row>
    <row r="13" spans="2:12" x14ac:dyDescent="0.4">
      <c r="B13" s="98" t="s">
        <v>200</v>
      </c>
      <c r="C13" s="98"/>
      <c r="D13" s="98"/>
      <c r="E13" s="98"/>
      <c r="F13" s="38">
        <v>5461996</v>
      </c>
      <c r="G13" s="38">
        <v>2200654</v>
      </c>
      <c r="H13" s="37">
        <v>122.158333333333</v>
      </c>
      <c r="I13" s="37">
        <v>124.408333333333</v>
      </c>
      <c r="J13" s="36" t="s">
        <v>198</v>
      </c>
      <c r="K13" s="35">
        <f t="shared" si="0"/>
        <v>1.0184187188757761</v>
      </c>
      <c r="L13" s="38">
        <f t="shared" si="1"/>
        <v>2241187.2273688521</v>
      </c>
    </row>
    <row r="14" spans="2:12" x14ac:dyDescent="0.4">
      <c r="B14" s="98" t="s">
        <v>199</v>
      </c>
      <c r="C14" s="98"/>
      <c r="D14" s="98"/>
      <c r="E14" s="98"/>
      <c r="F14" s="38">
        <v>72979</v>
      </c>
      <c r="G14" s="38">
        <v>2258335</v>
      </c>
      <c r="H14" s="37">
        <v>122.158333333333</v>
      </c>
      <c r="I14" s="57">
        <f>I13</f>
        <v>124.408333333333</v>
      </c>
      <c r="J14" s="39" t="s">
        <v>198</v>
      </c>
      <c r="K14" s="35">
        <f t="shared" si="0"/>
        <v>1.0184187188757761</v>
      </c>
      <c r="L14" s="38">
        <f t="shared" si="1"/>
        <v>2299930.6374923256</v>
      </c>
    </row>
    <row r="15" spans="2:12" x14ac:dyDescent="0.4">
      <c r="B15" s="98" t="s">
        <v>197</v>
      </c>
      <c r="C15" s="98"/>
      <c r="D15" s="98"/>
      <c r="E15" s="98"/>
      <c r="F15" s="38">
        <v>5028593</v>
      </c>
      <c r="G15" s="38">
        <v>11970778</v>
      </c>
      <c r="H15" s="37">
        <v>116.666666666667</v>
      </c>
      <c r="I15" s="37">
        <v>117.508333333333</v>
      </c>
      <c r="J15" s="36" t="s">
        <v>196</v>
      </c>
      <c r="K15" s="35">
        <f t="shared" si="0"/>
        <v>1.0072142857142801</v>
      </c>
      <c r="L15" s="38">
        <f t="shared" si="1"/>
        <v>12057138.612714218</v>
      </c>
    </row>
    <row r="16" spans="2:12" x14ac:dyDescent="0.4">
      <c r="B16" s="98" t="s">
        <v>195</v>
      </c>
      <c r="C16" s="98"/>
      <c r="D16" s="98"/>
      <c r="E16" s="98"/>
      <c r="F16" s="38">
        <v>801756</v>
      </c>
      <c r="G16" s="38">
        <v>79574</v>
      </c>
      <c r="H16" s="37">
        <v>154.558333333333</v>
      </c>
      <c r="I16" s="37">
        <v>160.21666666666701</v>
      </c>
      <c r="J16" s="36" t="s">
        <v>194</v>
      </c>
      <c r="K16" s="35">
        <f t="shared" si="0"/>
        <v>1.0366096942901861</v>
      </c>
      <c r="L16" s="38">
        <f t="shared" si="1"/>
        <v>82487.179813447277</v>
      </c>
    </row>
    <row r="17" spans="2:12" x14ac:dyDescent="0.4">
      <c r="B17" s="98" t="s">
        <v>193</v>
      </c>
      <c r="C17" s="98"/>
      <c r="D17" s="98"/>
      <c r="E17" s="98"/>
      <c r="F17" s="38">
        <v>693652</v>
      </c>
      <c r="G17" s="38">
        <v>4896832</v>
      </c>
      <c r="H17" s="37">
        <v>112.416666666667</v>
      </c>
      <c r="I17" s="37">
        <v>115.23333333333299</v>
      </c>
      <c r="J17" s="36" t="s">
        <v>191</v>
      </c>
      <c r="K17" s="35">
        <f t="shared" si="0"/>
        <v>1.0250555967383186</v>
      </c>
      <c r="L17" s="38">
        <f t="shared" si="1"/>
        <v>5019525.0478872936</v>
      </c>
    </row>
    <row r="18" spans="2:12" x14ac:dyDescent="0.4">
      <c r="B18" s="98" t="s">
        <v>192</v>
      </c>
      <c r="C18" s="98"/>
      <c r="D18" s="98"/>
      <c r="E18" s="98"/>
      <c r="F18" s="38">
        <v>150099</v>
      </c>
      <c r="G18" s="38">
        <v>1464167</v>
      </c>
      <c r="H18" s="37">
        <v>112.416666666667</v>
      </c>
      <c r="I18" s="57">
        <f>I17</f>
        <v>115.23333333333299</v>
      </c>
      <c r="J18" s="39" t="s">
        <v>191</v>
      </c>
      <c r="K18" s="35">
        <f t="shared" si="0"/>
        <v>1.0250555967383186</v>
      </c>
      <c r="L18" s="38">
        <f t="shared" si="1"/>
        <v>1500852.5779095537</v>
      </c>
    </row>
    <row r="19" spans="2:12" x14ac:dyDescent="0.4">
      <c r="B19" s="98" t="s">
        <v>190</v>
      </c>
      <c r="C19" s="98"/>
      <c r="D19" s="98"/>
      <c r="E19" s="98"/>
      <c r="F19" s="38">
        <v>4515</v>
      </c>
      <c r="G19" s="38">
        <v>122610</v>
      </c>
      <c r="H19" s="37">
        <v>115.466666666667</v>
      </c>
      <c r="I19" s="57">
        <f>I10</f>
        <v>116.825</v>
      </c>
      <c r="J19" s="39" t="s">
        <v>189</v>
      </c>
      <c r="K19" s="35">
        <f t="shared" si="0"/>
        <v>1.0117638568129301</v>
      </c>
      <c r="L19" s="38">
        <f t="shared" si="1"/>
        <v>124052.36648383336</v>
      </c>
    </row>
    <row r="20" spans="2:12" x14ac:dyDescent="0.4">
      <c r="B20" s="98" t="s">
        <v>188</v>
      </c>
      <c r="C20" s="98"/>
      <c r="D20" s="98"/>
      <c r="E20" s="98"/>
      <c r="F20" s="38">
        <v>547525</v>
      </c>
      <c r="G20" s="38">
        <v>3420940</v>
      </c>
      <c r="H20" s="37">
        <v>126.15</v>
      </c>
      <c r="I20" s="37">
        <v>131.375</v>
      </c>
      <c r="J20" s="36" t="s">
        <v>187</v>
      </c>
      <c r="K20" s="35">
        <f t="shared" si="0"/>
        <v>1.0414189456995639</v>
      </c>
      <c r="L20" s="38">
        <f t="shared" si="1"/>
        <v>3562631.7281014663</v>
      </c>
    </row>
    <row r="21" spans="2:12" x14ac:dyDescent="0.4">
      <c r="B21" s="98" t="s">
        <v>186</v>
      </c>
      <c r="C21" s="98"/>
      <c r="D21" s="98"/>
      <c r="E21" s="98"/>
      <c r="F21" s="38">
        <v>3313365</v>
      </c>
      <c r="G21" s="38">
        <v>4015871</v>
      </c>
      <c r="H21" s="37">
        <v>153.316666666667</v>
      </c>
      <c r="I21" s="37">
        <v>152.183333333333</v>
      </c>
      <c r="J21" s="36" t="s">
        <v>185</v>
      </c>
      <c r="K21" s="35">
        <f t="shared" si="0"/>
        <v>0.99260789216218714</v>
      </c>
      <c r="L21" s="38">
        <f t="shared" si="1"/>
        <v>3986185.2485052547</v>
      </c>
    </row>
    <row r="22" spans="2:12" x14ac:dyDescent="0.4">
      <c r="B22" s="98" t="s">
        <v>184</v>
      </c>
      <c r="C22" s="98"/>
      <c r="D22" s="98"/>
      <c r="E22" s="98"/>
      <c r="F22" s="38">
        <v>585252</v>
      </c>
      <c r="G22" s="38">
        <v>2626617</v>
      </c>
      <c r="H22" s="37">
        <v>154.5</v>
      </c>
      <c r="I22" s="37">
        <v>176.67500000000001</v>
      </c>
      <c r="J22" s="36" t="s">
        <v>183</v>
      </c>
      <c r="K22" s="35">
        <f t="shared" si="0"/>
        <v>1.1435275080906149</v>
      </c>
      <c r="L22" s="38">
        <f t="shared" si="1"/>
        <v>3003608.7927184463</v>
      </c>
    </row>
    <row r="23" spans="2:12" x14ac:dyDescent="0.4">
      <c r="B23" s="98" t="s">
        <v>182</v>
      </c>
      <c r="C23" s="98"/>
      <c r="D23" s="98"/>
      <c r="E23" s="98"/>
      <c r="F23" s="38">
        <v>369104</v>
      </c>
      <c r="G23" s="38">
        <v>6461048</v>
      </c>
      <c r="H23" s="37">
        <v>124.908333333333</v>
      </c>
      <c r="I23" s="37">
        <v>130.441666666667</v>
      </c>
      <c r="J23" s="36" t="s">
        <v>181</v>
      </c>
      <c r="K23" s="35">
        <f t="shared" si="0"/>
        <v>1.0442991527119942</v>
      </c>
      <c r="L23" s="38">
        <f t="shared" si="1"/>
        <v>6747266.9520315249</v>
      </c>
    </row>
    <row r="24" spans="2:12" x14ac:dyDescent="0.4">
      <c r="B24" s="98" t="s">
        <v>180</v>
      </c>
      <c r="C24" s="98"/>
      <c r="D24" s="98"/>
      <c r="E24" s="98"/>
      <c r="F24" s="38">
        <v>114301</v>
      </c>
      <c r="G24" s="38">
        <v>4537498</v>
      </c>
      <c r="H24" s="37">
        <v>108.5</v>
      </c>
      <c r="I24" s="37">
        <v>113.566666666667</v>
      </c>
      <c r="J24" s="36" t="s">
        <v>179</v>
      </c>
      <c r="K24" s="35">
        <f t="shared" si="0"/>
        <v>1.0466973886328756</v>
      </c>
      <c r="L24" s="38">
        <f t="shared" si="1"/>
        <v>4749387.3075268958</v>
      </c>
    </row>
    <row r="25" spans="2:12" x14ac:dyDescent="0.4">
      <c r="B25" s="98" t="s">
        <v>178</v>
      </c>
      <c r="C25" s="98"/>
      <c r="D25" s="98"/>
      <c r="E25" s="98"/>
      <c r="F25" s="38">
        <v>196924</v>
      </c>
      <c r="G25" s="38">
        <v>8945731</v>
      </c>
      <c r="H25" s="37">
        <v>109.97499999999999</v>
      </c>
      <c r="I25" s="37">
        <v>113.366666666667</v>
      </c>
      <c r="J25" s="36" t="s">
        <v>177</v>
      </c>
      <c r="K25" s="35">
        <f t="shared" si="0"/>
        <v>1.0308403425020869</v>
      </c>
      <c r="L25" s="38">
        <f t="shared" si="1"/>
        <v>9221620.4079715367</v>
      </c>
    </row>
    <row r="26" spans="2:12" x14ac:dyDescent="0.4">
      <c r="B26" s="98" t="s">
        <v>176</v>
      </c>
      <c r="C26" s="98"/>
      <c r="D26" s="98"/>
      <c r="E26" s="98"/>
      <c r="F26" s="38">
        <v>91082</v>
      </c>
      <c r="G26" s="38">
        <v>2787963</v>
      </c>
      <c r="H26" s="37">
        <v>105.783333333333</v>
      </c>
      <c r="I26" s="37">
        <v>108.45</v>
      </c>
      <c r="J26" s="36" t="s">
        <v>175</v>
      </c>
      <c r="K26" s="35">
        <f t="shared" si="0"/>
        <v>1.0252087600441186</v>
      </c>
      <c r="L26" s="38">
        <f t="shared" si="1"/>
        <v>2858244.0902788811</v>
      </c>
    </row>
    <row r="27" spans="2:12" x14ac:dyDescent="0.4">
      <c r="B27" s="98" t="s">
        <v>174</v>
      </c>
      <c r="C27" s="98"/>
      <c r="D27" s="98"/>
      <c r="E27" s="98"/>
      <c r="F27" s="38">
        <v>810473</v>
      </c>
      <c r="G27" s="38">
        <v>6813882</v>
      </c>
      <c r="H27" s="37">
        <v>107.075</v>
      </c>
      <c r="I27" s="37">
        <v>107.741666666667</v>
      </c>
      <c r="J27" s="36" t="s">
        <v>173</v>
      </c>
      <c r="K27" s="35">
        <f t="shared" si="0"/>
        <v>1.0062261654603502</v>
      </c>
      <c r="L27" s="38">
        <f t="shared" si="1"/>
        <v>6856306.3567593014</v>
      </c>
    </row>
    <row r="28" spans="2:12" x14ac:dyDescent="0.4">
      <c r="B28" s="98" t="s">
        <v>172</v>
      </c>
      <c r="C28" s="98"/>
      <c r="D28" s="98"/>
      <c r="E28" s="98"/>
      <c r="F28" s="38">
        <v>175567</v>
      </c>
      <c r="G28" s="38">
        <v>7378340</v>
      </c>
      <c r="H28" s="37">
        <v>109.8</v>
      </c>
      <c r="I28" s="37">
        <v>113.941666666667</v>
      </c>
      <c r="J28" s="36" t="s">
        <v>171</v>
      </c>
      <c r="K28" s="35">
        <f t="shared" si="0"/>
        <v>1.0377200971463298</v>
      </c>
      <c r="L28" s="38">
        <f t="shared" si="1"/>
        <v>7656651.7015786516</v>
      </c>
    </row>
    <row r="29" spans="2:12" x14ac:dyDescent="0.4">
      <c r="B29" s="98" t="s">
        <v>170</v>
      </c>
      <c r="C29" s="98"/>
      <c r="D29" s="98"/>
      <c r="E29" s="98"/>
      <c r="F29" s="38">
        <v>27697</v>
      </c>
      <c r="G29" s="38">
        <v>1737465</v>
      </c>
      <c r="H29" s="37">
        <v>107.458333333333</v>
      </c>
      <c r="I29" s="37">
        <v>110.491666666667</v>
      </c>
      <c r="J29" s="36" t="s">
        <v>169</v>
      </c>
      <c r="K29" s="35">
        <f t="shared" si="0"/>
        <v>1.0282279953470401</v>
      </c>
      <c r="L29" s="38">
        <f t="shared" si="1"/>
        <v>1786510.153935645</v>
      </c>
    </row>
    <row r="30" spans="2:12" x14ac:dyDescent="0.4">
      <c r="B30" s="98" t="s">
        <v>168</v>
      </c>
      <c r="C30" s="98"/>
      <c r="D30" s="98"/>
      <c r="E30" s="98"/>
      <c r="F30" s="38">
        <v>656534</v>
      </c>
      <c r="G30" s="38">
        <v>20370925</v>
      </c>
      <c r="H30" s="37">
        <v>107.833333333333</v>
      </c>
      <c r="I30" s="37">
        <v>109.558333333333</v>
      </c>
      <c r="J30" s="36" t="s">
        <v>167</v>
      </c>
      <c r="K30" s="35">
        <f t="shared" si="0"/>
        <v>1.0159969088098919</v>
      </c>
      <c r="L30" s="38">
        <f t="shared" si="1"/>
        <v>20696796.829598147</v>
      </c>
    </row>
    <row r="31" spans="2:12" x14ac:dyDescent="0.4">
      <c r="B31" s="98" t="s">
        <v>166</v>
      </c>
      <c r="C31" s="98"/>
      <c r="D31" s="98"/>
      <c r="E31" s="98"/>
      <c r="F31" s="38">
        <v>51278</v>
      </c>
      <c r="G31" s="38">
        <v>1977210</v>
      </c>
      <c r="H31" s="37">
        <v>113.816666666667</v>
      </c>
      <c r="I31" s="37">
        <v>118.333333333333</v>
      </c>
      <c r="J31" s="36" t="s">
        <v>165</v>
      </c>
      <c r="K31" s="35">
        <f t="shared" si="0"/>
        <v>1.0396837018597098</v>
      </c>
      <c r="L31" s="38">
        <f t="shared" si="1"/>
        <v>2055673.0121540369</v>
      </c>
    </row>
    <row r="32" spans="2:12" x14ac:dyDescent="0.4">
      <c r="B32" s="103" t="s">
        <v>164</v>
      </c>
      <c r="C32" s="103"/>
      <c r="D32" s="103"/>
      <c r="E32" s="103"/>
      <c r="F32" s="58" t="s">
        <v>242</v>
      </c>
      <c r="G32" s="104">
        <f>SUM(G8:G31)</f>
        <v>110903397</v>
      </c>
      <c r="H32" s="100"/>
      <c r="I32" s="100"/>
      <c r="J32" s="100"/>
      <c r="K32" s="100"/>
      <c r="L32" s="58" t="s">
        <v>243</v>
      </c>
    </row>
    <row r="33" spans="2:12" x14ac:dyDescent="0.4">
      <c r="B33" s="103"/>
      <c r="C33" s="103"/>
      <c r="D33" s="103"/>
      <c r="E33" s="103"/>
      <c r="F33" s="59">
        <f>SUM(F8:F31)</f>
        <v>23283343</v>
      </c>
      <c r="G33" s="104"/>
      <c r="H33" s="100"/>
      <c r="I33" s="100"/>
      <c r="J33" s="100"/>
      <c r="K33" s="100"/>
      <c r="L33" s="59">
        <f>SUM(L8:L31)</f>
        <v>113659001.38406253</v>
      </c>
    </row>
    <row r="34" spans="2:12" x14ac:dyDescent="0.4">
      <c r="B34" s="101" t="s">
        <v>244</v>
      </c>
      <c r="C34" s="101"/>
      <c r="D34" s="101"/>
      <c r="E34" s="101"/>
      <c r="F34" s="101"/>
      <c r="G34" s="101"/>
      <c r="H34" s="101"/>
      <c r="I34" s="101"/>
      <c r="J34" s="101"/>
      <c r="K34" s="101"/>
      <c r="L34" s="101"/>
    </row>
    <row r="35" spans="2:12" x14ac:dyDescent="0.4">
      <c r="B35" s="102" t="s">
        <v>245</v>
      </c>
      <c r="C35" s="102"/>
      <c r="D35" s="102"/>
      <c r="E35" s="102"/>
      <c r="F35" s="102"/>
      <c r="G35" s="102"/>
      <c r="H35" s="102"/>
      <c r="I35" s="102"/>
      <c r="J35" s="102"/>
      <c r="K35" s="102"/>
      <c r="L35" s="102"/>
    </row>
    <row r="36" spans="2:12" x14ac:dyDescent="0.4">
      <c r="B36" s="56" t="s">
        <v>246</v>
      </c>
      <c r="C36" s="56"/>
      <c r="D36" s="56"/>
      <c r="E36" s="56"/>
      <c r="F36" s="56"/>
      <c r="G36" s="56"/>
      <c r="H36" s="56"/>
      <c r="I36" s="56"/>
      <c r="J36" s="56"/>
      <c r="K36" s="56"/>
      <c r="L36" s="56"/>
    </row>
    <row r="37" spans="2:12" x14ac:dyDescent="0.4">
      <c r="B37" s="34"/>
      <c r="C37" s="56" t="s">
        <v>163</v>
      </c>
      <c r="D37" s="56"/>
      <c r="E37" s="56"/>
      <c r="F37" s="56"/>
      <c r="G37" s="56"/>
      <c r="H37" s="56"/>
      <c r="I37" s="56"/>
      <c r="J37" s="56"/>
      <c r="K37" s="56"/>
      <c r="L37" s="56"/>
    </row>
    <row r="38" spans="2:12" x14ac:dyDescent="0.4">
      <c r="B38" s="56"/>
      <c r="C38" s="56"/>
      <c r="D38" s="56"/>
      <c r="E38" s="56"/>
      <c r="F38" s="56"/>
      <c r="G38" s="56"/>
      <c r="H38" s="56"/>
      <c r="I38" s="56"/>
      <c r="J38" s="56"/>
      <c r="K38" s="56"/>
      <c r="L38" s="56"/>
    </row>
    <row r="40" spans="2:12" x14ac:dyDescent="0.4">
      <c r="B40" s="32" t="s">
        <v>247</v>
      </c>
    </row>
    <row r="41" spans="2:12" x14ac:dyDescent="0.4">
      <c r="B41" s="32" t="s">
        <v>248</v>
      </c>
    </row>
    <row r="42" spans="2:12" x14ac:dyDescent="0.4">
      <c r="B42" s="32" t="s">
        <v>249</v>
      </c>
    </row>
    <row r="43" spans="2:12" x14ac:dyDescent="0.4">
      <c r="B43" s="60" t="s">
        <v>252</v>
      </c>
      <c r="C43" s="62">
        <f>L33*1000/F33/365*0.125</f>
        <v>1.6717666162667091</v>
      </c>
      <c r="D43" s="32" t="s">
        <v>253</v>
      </c>
    </row>
    <row r="45" spans="2:12" x14ac:dyDescent="0.4">
      <c r="B45" s="32" t="s">
        <v>250</v>
      </c>
    </row>
    <row r="46" spans="2:12" x14ac:dyDescent="0.4">
      <c r="B46" s="32" t="s">
        <v>251</v>
      </c>
    </row>
    <row r="47" spans="2:12" x14ac:dyDescent="0.4">
      <c r="B47" s="60" t="s">
        <v>252</v>
      </c>
      <c r="C47" s="61">
        <f>C43/0.125</f>
        <v>13.374132930133673</v>
      </c>
      <c r="D47" s="32" t="s">
        <v>253</v>
      </c>
    </row>
  </sheetData>
  <mergeCells count="33">
    <mergeCell ref="K32:K33"/>
    <mergeCell ref="B34:L34"/>
    <mergeCell ref="B35:L35"/>
    <mergeCell ref="B31:E31"/>
    <mergeCell ref="B32:E33"/>
    <mergeCell ref="G32:G33"/>
    <mergeCell ref="H32:H33"/>
    <mergeCell ref="I32:I33"/>
    <mergeCell ref="J32:J33"/>
    <mergeCell ref="B30:E30"/>
    <mergeCell ref="B19:E19"/>
    <mergeCell ref="B20:E20"/>
    <mergeCell ref="B21:E21"/>
    <mergeCell ref="B22:E22"/>
    <mergeCell ref="B23:E23"/>
    <mergeCell ref="B24:E24"/>
    <mergeCell ref="B25:E25"/>
    <mergeCell ref="B26:E26"/>
    <mergeCell ref="B27:E27"/>
    <mergeCell ref="B28:E28"/>
    <mergeCell ref="B29:E29"/>
    <mergeCell ref="B18:E18"/>
    <mergeCell ref="B4:E7"/>
    <mergeCell ref="B8:E8"/>
    <mergeCell ref="B9:E9"/>
    <mergeCell ref="B10:E10"/>
    <mergeCell ref="B11:E11"/>
    <mergeCell ref="B12:E12"/>
    <mergeCell ref="B13:E13"/>
    <mergeCell ref="B14:E14"/>
    <mergeCell ref="B15:E15"/>
    <mergeCell ref="B16:E16"/>
    <mergeCell ref="B17:E17"/>
  </mergeCells>
  <phoneticPr fontId="2"/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ea60d57e-af5b-4752-ac57-3e4f28ca11dc}" enabled="1" method="Standard" siteId="{36da45f1-dd2c-4d1f-af13-5abe46b99921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費用（C）</vt:lpstr>
      <vt:lpstr>地震による断水回避便益（B）</vt:lpstr>
      <vt:lpstr>風害による断水回避便益（B）</vt:lpstr>
      <vt:lpstr>まとめ</vt:lpstr>
      <vt:lpstr>用水効果額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