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水道事業課\02認可L\0204_事業評価\030費用対効果マニュアル\R7改正\30_マニュアル改定案\0427_製本版\ツール\"/>
    </mc:Choice>
  </mc:AlternateContent>
  <xr:revisionPtr revIDLastSave="0" documentId="13_ncr:1_{60B2A55A-674E-4E6D-B781-CFBBA5B38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費及び維持管理費（C）" sheetId="2" r:id="rId1"/>
    <sheet name="浸水による断水回避便益（B）" sheetId="3" r:id="rId2"/>
    <sheet name="浸水による機器被害額（B）" sheetId="5" r:id="rId3"/>
    <sheet name="まとめ" sheetId="6" r:id="rId4"/>
    <sheet name="産業連関表" sheetId="4" r:id="rId5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3" l="1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11" i="3"/>
  <c r="AA11" i="3" s="1"/>
  <c r="F10" i="6"/>
  <c r="F7" i="6"/>
  <c r="F6" i="6"/>
  <c r="F5" i="6"/>
  <c r="M61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I60" i="5"/>
  <c r="S60" i="3"/>
  <c r="U60" i="3" s="1"/>
  <c r="T60" i="3"/>
  <c r="O10" i="2"/>
  <c r="O9" i="2"/>
  <c r="O7" i="2"/>
  <c r="O8" i="2"/>
  <c r="K61" i="2"/>
  <c r="L61" i="2"/>
  <c r="J61" i="2"/>
  <c r="H60" i="2"/>
  <c r="J60" i="2"/>
  <c r="L60" i="2" s="1"/>
  <c r="K60" i="2"/>
  <c r="O6" i="2"/>
  <c r="C6" i="3"/>
  <c r="H8" i="2" l="1"/>
  <c r="H9" i="2"/>
  <c r="H10" i="2"/>
  <c r="H11" i="2"/>
  <c r="K11" i="2" s="1"/>
  <c r="H12" i="2"/>
  <c r="K12" i="2" s="1"/>
  <c r="H13" i="2"/>
  <c r="K13" i="2" s="1"/>
  <c r="H14" i="2"/>
  <c r="K14" i="2" s="1"/>
  <c r="H15" i="2"/>
  <c r="K15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H23" i="2"/>
  <c r="K23" i="2" s="1"/>
  <c r="H24" i="2"/>
  <c r="K24" i="2" s="1"/>
  <c r="H25" i="2"/>
  <c r="K25" i="2" s="1"/>
  <c r="H26" i="2"/>
  <c r="K26" i="2" s="1"/>
  <c r="H27" i="2"/>
  <c r="K27" i="2" s="1"/>
  <c r="H28" i="2"/>
  <c r="K28" i="2" s="1"/>
  <c r="H29" i="2"/>
  <c r="K29" i="2" s="1"/>
  <c r="H30" i="2"/>
  <c r="K30" i="2" s="1"/>
  <c r="H31" i="2"/>
  <c r="H32" i="2"/>
  <c r="K32" i="2" s="1"/>
  <c r="H33" i="2"/>
  <c r="K33" i="2" s="1"/>
  <c r="H34" i="2"/>
  <c r="K34" i="2" s="1"/>
  <c r="H35" i="2"/>
  <c r="K35" i="2" s="1"/>
  <c r="H36" i="2"/>
  <c r="K36" i="2" s="1"/>
  <c r="H37" i="2"/>
  <c r="K37" i="2" s="1"/>
  <c r="H38" i="2"/>
  <c r="K38" i="2" s="1"/>
  <c r="H39" i="2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49" i="2"/>
  <c r="K49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7" i="2"/>
  <c r="K7" i="2" s="1"/>
  <c r="U18" i="3"/>
  <c r="T59" i="3"/>
  <c r="S59" i="3"/>
  <c r="U59" i="3" s="1"/>
  <c r="T58" i="3"/>
  <c r="S58" i="3"/>
  <c r="U58" i="3" s="1"/>
  <c r="T57" i="3"/>
  <c r="S57" i="3"/>
  <c r="U57" i="3" s="1"/>
  <c r="T56" i="3"/>
  <c r="S56" i="3"/>
  <c r="U56" i="3" s="1"/>
  <c r="T55" i="3"/>
  <c r="S55" i="3"/>
  <c r="U55" i="3" s="1"/>
  <c r="T54" i="3"/>
  <c r="S54" i="3"/>
  <c r="U54" i="3" s="1"/>
  <c r="T53" i="3"/>
  <c r="S53" i="3"/>
  <c r="U53" i="3" s="1"/>
  <c r="T52" i="3"/>
  <c r="S52" i="3"/>
  <c r="U52" i="3" s="1"/>
  <c r="T51" i="3"/>
  <c r="S51" i="3"/>
  <c r="U51" i="3" s="1"/>
  <c r="T50" i="3"/>
  <c r="S50" i="3"/>
  <c r="U50" i="3" s="1"/>
  <c r="T49" i="3"/>
  <c r="S49" i="3"/>
  <c r="U49" i="3" s="1"/>
  <c r="T48" i="3"/>
  <c r="S48" i="3"/>
  <c r="U48" i="3" s="1"/>
  <c r="T47" i="3"/>
  <c r="S47" i="3"/>
  <c r="U47" i="3" s="1"/>
  <c r="T46" i="3"/>
  <c r="S46" i="3"/>
  <c r="U46" i="3" s="1"/>
  <c r="T45" i="3"/>
  <c r="S45" i="3"/>
  <c r="U45" i="3" s="1"/>
  <c r="T44" i="3"/>
  <c r="S44" i="3"/>
  <c r="U44" i="3" s="1"/>
  <c r="T43" i="3"/>
  <c r="S43" i="3"/>
  <c r="U43" i="3" s="1"/>
  <c r="T42" i="3"/>
  <c r="S42" i="3"/>
  <c r="U42" i="3" s="1"/>
  <c r="T41" i="3"/>
  <c r="S41" i="3"/>
  <c r="U41" i="3" s="1"/>
  <c r="T40" i="3"/>
  <c r="S40" i="3"/>
  <c r="U40" i="3" s="1"/>
  <c r="T39" i="3"/>
  <c r="S39" i="3"/>
  <c r="U39" i="3" s="1"/>
  <c r="T38" i="3"/>
  <c r="S38" i="3"/>
  <c r="U38" i="3" s="1"/>
  <c r="T37" i="3"/>
  <c r="S37" i="3"/>
  <c r="U37" i="3" s="1"/>
  <c r="T36" i="3"/>
  <c r="S36" i="3"/>
  <c r="U36" i="3" s="1"/>
  <c r="T35" i="3"/>
  <c r="S35" i="3"/>
  <c r="U35" i="3" s="1"/>
  <c r="T34" i="3"/>
  <c r="S34" i="3"/>
  <c r="U34" i="3" s="1"/>
  <c r="T33" i="3"/>
  <c r="S33" i="3"/>
  <c r="U33" i="3" s="1"/>
  <c r="T32" i="3"/>
  <c r="S32" i="3"/>
  <c r="U32" i="3" s="1"/>
  <c r="T31" i="3"/>
  <c r="S31" i="3"/>
  <c r="U31" i="3" s="1"/>
  <c r="T30" i="3"/>
  <c r="S30" i="3"/>
  <c r="U30" i="3" s="1"/>
  <c r="T29" i="3"/>
  <c r="S29" i="3"/>
  <c r="U29" i="3" s="1"/>
  <c r="T28" i="3"/>
  <c r="S28" i="3"/>
  <c r="U28" i="3" s="1"/>
  <c r="T27" i="3"/>
  <c r="S27" i="3"/>
  <c r="U27" i="3" s="1"/>
  <c r="T26" i="3"/>
  <c r="S26" i="3"/>
  <c r="U26" i="3" s="1"/>
  <c r="T25" i="3"/>
  <c r="S25" i="3"/>
  <c r="U25" i="3" s="1"/>
  <c r="T24" i="3"/>
  <c r="S24" i="3"/>
  <c r="U24" i="3" s="1"/>
  <c r="T23" i="3"/>
  <c r="S23" i="3"/>
  <c r="U23" i="3" s="1"/>
  <c r="T22" i="3"/>
  <c r="S22" i="3"/>
  <c r="U22" i="3" s="1"/>
  <c r="T21" i="3"/>
  <c r="S21" i="3"/>
  <c r="U21" i="3" s="1"/>
  <c r="T20" i="3"/>
  <c r="S20" i="3"/>
  <c r="U20" i="3" s="1"/>
  <c r="T19" i="3"/>
  <c r="S19" i="3"/>
  <c r="U19" i="3" s="1"/>
  <c r="T18" i="3"/>
  <c r="S18" i="3"/>
  <c r="T17" i="3"/>
  <c r="S17" i="3"/>
  <c r="U17" i="3" s="1"/>
  <c r="T16" i="3"/>
  <c r="S16" i="3"/>
  <c r="U16" i="3" s="1"/>
  <c r="T15" i="3"/>
  <c r="S15" i="3"/>
  <c r="U15" i="3" s="1"/>
  <c r="T14" i="3"/>
  <c r="S14" i="3"/>
  <c r="U14" i="3" s="1"/>
  <c r="T13" i="3"/>
  <c r="S13" i="3"/>
  <c r="U13" i="3" s="1"/>
  <c r="T12" i="3"/>
  <c r="S12" i="3"/>
  <c r="U12" i="3" s="1"/>
  <c r="T11" i="3"/>
  <c r="S11" i="3"/>
  <c r="U11" i="3" s="1"/>
  <c r="T10" i="3"/>
  <c r="S10" i="3"/>
  <c r="U10" i="3" s="1"/>
  <c r="T9" i="3"/>
  <c r="S9" i="3"/>
  <c r="U9" i="3" s="1"/>
  <c r="T8" i="3"/>
  <c r="S8" i="3"/>
  <c r="U8" i="3" s="1"/>
  <c r="T7" i="3"/>
  <c r="S7" i="3"/>
  <c r="U7" i="3" s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7" i="5"/>
  <c r="C7" i="5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K72" i="4"/>
  <c r="J72" i="4"/>
  <c r="J73" i="4" s="1"/>
  <c r="F72" i="4"/>
  <c r="T71" i="4"/>
  <c r="L71" i="4"/>
  <c r="F71" i="4"/>
  <c r="T70" i="4"/>
  <c r="L70" i="4"/>
  <c r="F70" i="4"/>
  <c r="T69" i="4"/>
  <c r="L69" i="4"/>
  <c r="F69" i="4"/>
  <c r="T68" i="4"/>
  <c r="L68" i="4"/>
  <c r="F68" i="4"/>
  <c r="T67" i="4"/>
  <c r="L67" i="4"/>
  <c r="F67" i="4"/>
  <c r="T66" i="4"/>
  <c r="L66" i="4"/>
  <c r="F66" i="4"/>
  <c r="T65" i="4"/>
  <c r="L65" i="4"/>
  <c r="F65" i="4"/>
  <c r="T64" i="4"/>
  <c r="L64" i="4"/>
  <c r="F64" i="4"/>
  <c r="T63" i="4"/>
  <c r="L63" i="4"/>
  <c r="F63" i="4"/>
  <c r="T62" i="4"/>
  <c r="L62" i="4"/>
  <c r="F62" i="4"/>
  <c r="T61" i="4"/>
  <c r="L61" i="4"/>
  <c r="F61" i="4"/>
  <c r="T60" i="4"/>
  <c r="L60" i="4"/>
  <c r="F60" i="4"/>
  <c r="T59" i="4"/>
  <c r="L59" i="4"/>
  <c r="F59" i="4"/>
  <c r="T58" i="4"/>
  <c r="L58" i="4"/>
  <c r="F58" i="4"/>
  <c r="T57" i="4"/>
  <c r="L57" i="4"/>
  <c r="F57" i="4"/>
  <c r="T56" i="4"/>
  <c r="L56" i="4"/>
  <c r="F56" i="4"/>
  <c r="T55" i="4"/>
  <c r="L55" i="4"/>
  <c r="F55" i="4"/>
  <c r="T54" i="4"/>
  <c r="L54" i="4"/>
  <c r="F54" i="4"/>
  <c r="T53" i="4"/>
  <c r="L53" i="4"/>
  <c r="F53" i="4"/>
  <c r="T52" i="4"/>
  <c r="L52" i="4"/>
  <c r="F52" i="4"/>
  <c r="T51" i="4"/>
  <c r="L51" i="4"/>
  <c r="F51" i="4"/>
  <c r="T50" i="4"/>
  <c r="L50" i="4"/>
  <c r="F50" i="4"/>
  <c r="T49" i="4"/>
  <c r="L49" i="4"/>
  <c r="F49" i="4"/>
  <c r="T48" i="4"/>
  <c r="L48" i="4"/>
  <c r="F48" i="4"/>
  <c r="T47" i="4"/>
  <c r="L47" i="4"/>
  <c r="F47" i="4"/>
  <c r="T46" i="4"/>
  <c r="L46" i="4"/>
  <c r="F46" i="4"/>
  <c r="T45" i="4"/>
  <c r="L45" i="4"/>
  <c r="F45" i="4"/>
  <c r="T44" i="4"/>
  <c r="L44" i="4"/>
  <c r="F44" i="4"/>
  <c r="T43" i="4"/>
  <c r="L43" i="4"/>
  <c r="F43" i="4"/>
  <c r="T42" i="4"/>
  <c r="L42" i="4"/>
  <c r="F42" i="4"/>
  <c r="T41" i="4"/>
  <c r="L41" i="4"/>
  <c r="F41" i="4"/>
  <c r="T40" i="4"/>
  <c r="L40" i="4"/>
  <c r="F40" i="4"/>
  <c r="T39" i="4"/>
  <c r="L39" i="4"/>
  <c r="F39" i="4"/>
  <c r="T38" i="4"/>
  <c r="L38" i="4"/>
  <c r="F38" i="4"/>
  <c r="T37" i="4"/>
  <c r="L37" i="4"/>
  <c r="F37" i="4"/>
  <c r="T36" i="4"/>
  <c r="L36" i="4"/>
  <c r="F36" i="4"/>
  <c r="T35" i="4"/>
  <c r="L35" i="4"/>
  <c r="F35" i="4"/>
  <c r="T34" i="4"/>
  <c r="L34" i="4"/>
  <c r="F34" i="4"/>
  <c r="T33" i="4"/>
  <c r="L33" i="4"/>
  <c r="F33" i="4"/>
  <c r="T32" i="4"/>
  <c r="L32" i="4"/>
  <c r="F32" i="4"/>
  <c r="T31" i="4"/>
  <c r="L31" i="4"/>
  <c r="F31" i="4"/>
  <c r="T30" i="4"/>
  <c r="L30" i="4"/>
  <c r="F30" i="4"/>
  <c r="T29" i="4"/>
  <c r="L29" i="4"/>
  <c r="F29" i="4"/>
  <c r="T28" i="4"/>
  <c r="L28" i="4"/>
  <c r="F28" i="4"/>
  <c r="T27" i="4"/>
  <c r="L27" i="4"/>
  <c r="F27" i="4"/>
  <c r="T26" i="4"/>
  <c r="L26" i="4"/>
  <c r="F26" i="4"/>
  <c r="T25" i="4"/>
  <c r="L25" i="4"/>
  <c r="F25" i="4"/>
  <c r="T24" i="4"/>
  <c r="L24" i="4"/>
  <c r="F24" i="4"/>
  <c r="T23" i="4"/>
  <c r="L23" i="4"/>
  <c r="F23" i="4"/>
  <c r="T22" i="4"/>
  <c r="L22" i="4"/>
  <c r="F22" i="4"/>
  <c r="AC21" i="4"/>
  <c r="T21" i="4"/>
  <c r="L21" i="4"/>
  <c r="F21" i="4"/>
  <c r="T20" i="4"/>
  <c r="L20" i="4"/>
  <c r="F20" i="4"/>
  <c r="T19" i="4"/>
  <c r="L19" i="4"/>
  <c r="F19" i="4"/>
  <c r="T18" i="4"/>
  <c r="L18" i="4"/>
  <c r="F18" i="4"/>
  <c r="T17" i="4"/>
  <c r="L17" i="4"/>
  <c r="F17" i="4"/>
  <c r="T16" i="4"/>
  <c r="L16" i="4"/>
  <c r="F16" i="4"/>
  <c r="T15" i="4"/>
  <c r="L15" i="4"/>
  <c r="F15" i="4"/>
  <c r="T14" i="4"/>
  <c r="L14" i="4"/>
  <c r="F14" i="4"/>
  <c r="T13" i="4"/>
  <c r="L13" i="4"/>
  <c r="F13" i="4"/>
  <c r="T12" i="4"/>
  <c r="L12" i="4"/>
  <c r="F12" i="4"/>
  <c r="AC11" i="4"/>
  <c r="T11" i="4"/>
  <c r="L11" i="4"/>
  <c r="L72" i="4" s="1"/>
  <c r="F11" i="4"/>
  <c r="M7" i="3"/>
  <c r="M8" i="3" s="1"/>
  <c r="C30" i="3"/>
  <c r="C29" i="3"/>
  <c r="C25" i="3"/>
  <c r="C26" i="3" s="1"/>
  <c r="C28" i="3" s="1"/>
  <c r="C14" i="3"/>
  <c r="O4" i="2"/>
  <c r="I9" i="2"/>
  <c r="I10" i="2"/>
  <c r="I8" i="2"/>
  <c r="I61" i="2" s="1"/>
  <c r="J48" i="2"/>
  <c r="J47" i="2"/>
  <c r="J42" i="2"/>
  <c r="L42" i="2" s="1"/>
  <c r="J30" i="2"/>
  <c r="J27" i="2"/>
  <c r="L27" i="2" s="1"/>
  <c r="J26" i="2"/>
  <c r="L26" i="2" s="1"/>
  <c r="J15" i="2"/>
  <c r="L15" i="2"/>
  <c r="J12" i="2"/>
  <c r="L12" i="2" s="1"/>
  <c r="J11" i="2"/>
  <c r="L11" i="2" s="1"/>
  <c r="C11" i="2"/>
  <c r="C10" i="2"/>
  <c r="J57" i="2" s="1"/>
  <c r="L57" i="2" s="1"/>
  <c r="K39" i="2" l="1"/>
  <c r="K31" i="2"/>
  <c r="K22" i="2"/>
  <c r="J31" i="2"/>
  <c r="L31" i="2" s="1"/>
  <c r="J52" i="2"/>
  <c r="L52" i="2" s="1"/>
  <c r="J17" i="2"/>
  <c r="J33" i="2"/>
  <c r="J53" i="2"/>
  <c r="J21" i="2"/>
  <c r="J37" i="2"/>
  <c r="K10" i="2"/>
  <c r="J22" i="2"/>
  <c r="L22" i="2" s="1"/>
  <c r="J39" i="2"/>
  <c r="L39" i="2" s="1"/>
  <c r="J58" i="2"/>
  <c r="L58" i="2" s="1"/>
  <c r="K9" i="2"/>
  <c r="J59" i="2"/>
  <c r="L59" i="2" s="1"/>
  <c r="K8" i="2"/>
  <c r="O7" i="3"/>
  <c r="J16" i="2"/>
  <c r="J32" i="2"/>
  <c r="L32" i="2" s="1"/>
  <c r="J38" i="2"/>
  <c r="L38" i="2" s="1"/>
  <c r="J43" i="2"/>
  <c r="L43" i="2" s="1"/>
  <c r="J49" i="2"/>
  <c r="J54" i="2"/>
  <c r="L53" i="2"/>
  <c r="L45" i="2"/>
  <c r="L21" i="2"/>
  <c r="L46" i="2"/>
  <c r="J18" i="2"/>
  <c r="J23" i="2"/>
  <c r="J34" i="2"/>
  <c r="J50" i="2"/>
  <c r="L50" i="2" s="1"/>
  <c r="J55" i="2"/>
  <c r="L55" i="2" s="1"/>
  <c r="L35" i="2"/>
  <c r="J13" i="2"/>
  <c r="L13" i="2" s="1"/>
  <c r="J19" i="2"/>
  <c r="L19" i="2" s="1"/>
  <c r="J24" i="2"/>
  <c r="J28" i="2"/>
  <c r="L28" i="2" s="1"/>
  <c r="J35" i="2"/>
  <c r="J40" i="2"/>
  <c r="L40" i="2" s="1"/>
  <c r="J44" i="2"/>
  <c r="L44" i="2" s="1"/>
  <c r="J56" i="2"/>
  <c r="L56" i="2" s="1"/>
  <c r="L34" i="2"/>
  <c r="L18" i="2"/>
  <c r="J45" i="2"/>
  <c r="J51" i="2"/>
  <c r="L51" i="2" s="1"/>
  <c r="L49" i="2"/>
  <c r="L33" i="2"/>
  <c r="L17" i="2"/>
  <c r="J14" i="2"/>
  <c r="L14" i="2" s="1"/>
  <c r="J20" i="2"/>
  <c r="L20" i="2" s="1"/>
  <c r="J25" i="2"/>
  <c r="L25" i="2" s="1"/>
  <c r="J29" i="2"/>
  <c r="L29" i="2" s="1"/>
  <c r="J36" i="2"/>
  <c r="L36" i="2" s="1"/>
  <c r="J41" i="2"/>
  <c r="L41" i="2" s="1"/>
  <c r="J46" i="2"/>
  <c r="L48" i="2"/>
  <c r="L24" i="2"/>
  <c r="C31" i="3"/>
  <c r="C36" i="3" s="1"/>
  <c r="C15" i="3"/>
  <c r="C17" i="3" s="1"/>
  <c r="C20" i="3" s="1"/>
  <c r="C35" i="3" s="1"/>
  <c r="M9" i="3"/>
  <c r="O8" i="3"/>
  <c r="L30" i="2"/>
  <c r="L54" i="2"/>
  <c r="L37" i="2"/>
  <c r="L16" i="2"/>
  <c r="L23" i="2"/>
  <c r="L47" i="2"/>
  <c r="L11" i="5" l="1"/>
  <c r="M11" i="5" s="1"/>
  <c r="C37" i="3"/>
  <c r="P7" i="3" s="1"/>
  <c r="P8" i="3" s="1"/>
  <c r="P9" i="3" s="1"/>
  <c r="M10" i="3"/>
  <c r="O9" i="3"/>
  <c r="L12" i="5" l="1"/>
  <c r="M12" i="5" s="1"/>
  <c r="Q9" i="3"/>
  <c r="Q8" i="3"/>
  <c r="P10" i="3"/>
  <c r="P11" i="3" s="1"/>
  <c r="P12" i="3" s="1"/>
  <c r="P13" i="3" s="1"/>
  <c r="Q7" i="3"/>
  <c r="F8" i="6"/>
  <c r="M11" i="3"/>
  <c r="O10" i="3"/>
  <c r="L13" i="5" l="1"/>
  <c r="M13" i="5" s="1"/>
  <c r="P14" i="3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Q10" i="3"/>
  <c r="M12" i="3"/>
  <c r="O11" i="3"/>
  <c r="Q11" i="3" s="1"/>
  <c r="V11" i="3" s="1"/>
  <c r="AB11" i="3" s="1"/>
  <c r="L14" i="5" l="1"/>
  <c r="M14" i="5" s="1"/>
  <c r="M13" i="3"/>
  <c r="O12" i="3"/>
  <c r="Q12" i="3" s="1"/>
  <c r="V12" i="3" s="1"/>
  <c r="AA12" i="3" s="1"/>
  <c r="AB12" i="3" s="1"/>
  <c r="L15" i="5" l="1"/>
  <c r="M15" i="5" s="1"/>
  <c r="O13" i="3"/>
  <c r="Q13" i="3" s="1"/>
  <c r="V13" i="3" s="1"/>
  <c r="AA13" i="3" s="1"/>
  <c r="AB13" i="3" s="1"/>
  <c r="M14" i="3"/>
  <c r="L16" i="5" l="1"/>
  <c r="M16" i="5" s="1"/>
  <c r="O14" i="3"/>
  <c r="Q14" i="3" s="1"/>
  <c r="V14" i="3" s="1"/>
  <c r="AA14" i="3" s="1"/>
  <c r="AB14" i="3" s="1"/>
  <c r="M15" i="3"/>
  <c r="L17" i="5" l="1"/>
  <c r="M17" i="5" s="1"/>
  <c r="O15" i="3"/>
  <c r="Q15" i="3" s="1"/>
  <c r="V15" i="3" s="1"/>
  <c r="AA15" i="3" s="1"/>
  <c r="AB15" i="3" s="1"/>
  <c r="M16" i="3"/>
  <c r="L18" i="5" l="1"/>
  <c r="M18" i="5" s="1"/>
  <c r="O16" i="3"/>
  <c r="Q16" i="3" s="1"/>
  <c r="V16" i="3" s="1"/>
  <c r="AA16" i="3" s="1"/>
  <c r="AB16" i="3" s="1"/>
  <c r="M17" i="3"/>
  <c r="L19" i="5" l="1"/>
  <c r="M19" i="5" s="1"/>
  <c r="M18" i="3"/>
  <c r="O17" i="3"/>
  <c r="Q17" i="3" s="1"/>
  <c r="V17" i="3" s="1"/>
  <c r="AA17" i="3" s="1"/>
  <c r="AB17" i="3" s="1"/>
  <c r="L20" i="5" l="1"/>
  <c r="M20" i="5" s="1"/>
  <c r="M19" i="3"/>
  <c r="O18" i="3"/>
  <c r="Q18" i="3" s="1"/>
  <c r="V18" i="3" s="1"/>
  <c r="AA18" i="3" s="1"/>
  <c r="AB18" i="3" s="1"/>
  <c r="L21" i="5" l="1"/>
  <c r="M21" i="5" s="1"/>
  <c r="M20" i="3"/>
  <c r="O19" i="3"/>
  <c r="Q19" i="3" s="1"/>
  <c r="V19" i="3" s="1"/>
  <c r="AA19" i="3" s="1"/>
  <c r="AB19" i="3" s="1"/>
  <c r="L22" i="5" l="1"/>
  <c r="M22" i="5" s="1"/>
  <c r="O20" i="3"/>
  <c r="Q20" i="3" s="1"/>
  <c r="V20" i="3" s="1"/>
  <c r="AA20" i="3" s="1"/>
  <c r="AB20" i="3" s="1"/>
  <c r="M21" i="3"/>
  <c r="L23" i="5" l="1"/>
  <c r="M23" i="5" s="1"/>
  <c r="O21" i="3"/>
  <c r="Q21" i="3" s="1"/>
  <c r="V21" i="3" s="1"/>
  <c r="AA21" i="3" s="1"/>
  <c r="AB21" i="3" s="1"/>
  <c r="M22" i="3"/>
  <c r="L24" i="5" l="1"/>
  <c r="M24" i="5" s="1"/>
  <c r="O22" i="3"/>
  <c r="Q22" i="3" s="1"/>
  <c r="V22" i="3" s="1"/>
  <c r="AA22" i="3" s="1"/>
  <c r="AB22" i="3" s="1"/>
  <c r="M23" i="3"/>
  <c r="L25" i="5" l="1"/>
  <c r="M25" i="5" s="1"/>
  <c r="O23" i="3"/>
  <c r="Q23" i="3" s="1"/>
  <c r="V23" i="3" s="1"/>
  <c r="AA23" i="3" s="1"/>
  <c r="AB23" i="3" s="1"/>
  <c r="M24" i="3"/>
  <c r="L26" i="5" l="1"/>
  <c r="M26" i="5" s="1"/>
  <c r="M25" i="3"/>
  <c r="O24" i="3"/>
  <c r="Q24" i="3" s="1"/>
  <c r="V24" i="3" s="1"/>
  <c r="AA24" i="3" s="1"/>
  <c r="AB24" i="3" s="1"/>
  <c r="L27" i="5" l="1"/>
  <c r="M27" i="5" s="1"/>
  <c r="M26" i="3"/>
  <c r="O25" i="3"/>
  <c r="Q25" i="3" s="1"/>
  <c r="V25" i="3" s="1"/>
  <c r="AA25" i="3" s="1"/>
  <c r="AB25" i="3" s="1"/>
  <c r="L28" i="5" l="1"/>
  <c r="M28" i="5" s="1"/>
  <c r="M27" i="3"/>
  <c r="O26" i="3"/>
  <c r="Q26" i="3" s="1"/>
  <c r="V26" i="3" s="1"/>
  <c r="AA26" i="3" s="1"/>
  <c r="AB26" i="3" s="1"/>
  <c r="L29" i="5" l="1"/>
  <c r="M29" i="5" s="1"/>
  <c r="O27" i="3"/>
  <c r="Q27" i="3" s="1"/>
  <c r="V27" i="3" s="1"/>
  <c r="AA27" i="3" s="1"/>
  <c r="AB27" i="3" s="1"/>
  <c r="M28" i="3"/>
  <c r="L30" i="5" l="1"/>
  <c r="M30" i="5" s="1"/>
  <c r="M29" i="3"/>
  <c r="O28" i="3"/>
  <c r="Q28" i="3" s="1"/>
  <c r="V28" i="3" s="1"/>
  <c r="AA28" i="3" s="1"/>
  <c r="AB28" i="3" s="1"/>
  <c r="L31" i="5" l="1"/>
  <c r="M31" i="5" s="1"/>
  <c r="O29" i="3"/>
  <c r="Q29" i="3" s="1"/>
  <c r="V29" i="3" s="1"/>
  <c r="AA29" i="3" s="1"/>
  <c r="AB29" i="3" s="1"/>
  <c r="M30" i="3"/>
  <c r="L32" i="5" l="1"/>
  <c r="M32" i="5" s="1"/>
  <c r="O30" i="3"/>
  <c r="Q30" i="3" s="1"/>
  <c r="V30" i="3" s="1"/>
  <c r="AA30" i="3" s="1"/>
  <c r="AB30" i="3" s="1"/>
  <c r="M31" i="3"/>
  <c r="L33" i="5" l="1"/>
  <c r="M33" i="5" s="1"/>
  <c r="M32" i="3"/>
  <c r="O31" i="3"/>
  <c r="Q31" i="3" s="1"/>
  <c r="V31" i="3" s="1"/>
  <c r="AA31" i="3" s="1"/>
  <c r="AB31" i="3" s="1"/>
  <c r="L34" i="5" l="1"/>
  <c r="M34" i="5" s="1"/>
  <c r="M33" i="3"/>
  <c r="O32" i="3"/>
  <c r="Q32" i="3" s="1"/>
  <c r="V32" i="3" s="1"/>
  <c r="AA32" i="3" s="1"/>
  <c r="AB32" i="3" s="1"/>
  <c r="L35" i="5" l="1"/>
  <c r="M35" i="5" s="1"/>
  <c r="M34" i="3"/>
  <c r="O33" i="3"/>
  <c r="Q33" i="3" s="1"/>
  <c r="V33" i="3" s="1"/>
  <c r="AA33" i="3" s="1"/>
  <c r="AB33" i="3" s="1"/>
  <c r="L36" i="5" l="1"/>
  <c r="M36" i="5" s="1"/>
  <c r="O34" i="3"/>
  <c r="Q34" i="3" s="1"/>
  <c r="V34" i="3" s="1"/>
  <c r="AA34" i="3" s="1"/>
  <c r="AB34" i="3" s="1"/>
  <c r="M35" i="3"/>
  <c r="L37" i="5" l="1"/>
  <c r="M37" i="5" s="1"/>
  <c r="M36" i="3"/>
  <c r="O35" i="3"/>
  <c r="Q35" i="3" s="1"/>
  <c r="V35" i="3" s="1"/>
  <c r="AA35" i="3" s="1"/>
  <c r="AB35" i="3" s="1"/>
  <c r="L38" i="5" l="1"/>
  <c r="M38" i="5" s="1"/>
  <c r="O36" i="3"/>
  <c r="Q36" i="3" s="1"/>
  <c r="V36" i="3" s="1"/>
  <c r="AA36" i="3" s="1"/>
  <c r="AB36" i="3" s="1"/>
  <c r="M37" i="3"/>
  <c r="L39" i="5" l="1"/>
  <c r="M39" i="5" s="1"/>
  <c r="O37" i="3"/>
  <c r="Q37" i="3" s="1"/>
  <c r="V37" i="3" s="1"/>
  <c r="AA37" i="3" s="1"/>
  <c r="AB37" i="3" s="1"/>
  <c r="M38" i="3"/>
  <c r="L40" i="5" l="1"/>
  <c r="M40" i="5" s="1"/>
  <c r="M39" i="3"/>
  <c r="O38" i="3"/>
  <c r="Q38" i="3" s="1"/>
  <c r="V38" i="3" s="1"/>
  <c r="AA38" i="3" s="1"/>
  <c r="AB38" i="3" s="1"/>
  <c r="L41" i="5" l="1"/>
  <c r="M41" i="5" s="1"/>
  <c r="M40" i="3"/>
  <c r="O39" i="3"/>
  <c r="Q39" i="3" s="1"/>
  <c r="V39" i="3" s="1"/>
  <c r="AA39" i="3" s="1"/>
  <c r="AB39" i="3" s="1"/>
  <c r="L42" i="5" l="1"/>
  <c r="M42" i="5" s="1"/>
  <c r="M41" i="3"/>
  <c r="O40" i="3"/>
  <c r="Q40" i="3" s="1"/>
  <c r="V40" i="3" s="1"/>
  <c r="AA40" i="3" s="1"/>
  <c r="AB40" i="3" s="1"/>
  <c r="L43" i="5" l="1"/>
  <c r="M43" i="5" s="1"/>
  <c r="O41" i="3"/>
  <c r="Q41" i="3" s="1"/>
  <c r="V41" i="3" s="1"/>
  <c r="AA41" i="3" s="1"/>
  <c r="AB41" i="3" s="1"/>
  <c r="M42" i="3"/>
  <c r="L44" i="5" l="1"/>
  <c r="M44" i="5" s="1"/>
  <c r="M43" i="3"/>
  <c r="O42" i="3"/>
  <c r="Q42" i="3" s="1"/>
  <c r="V42" i="3" s="1"/>
  <c r="AA42" i="3" s="1"/>
  <c r="AB42" i="3" s="1"/>
  <c r="L45" i="5" l="1"/>
  <c r="M45" i="5" s="1"/>
  <c r="O43" i="3"/>
  <c r="Q43" i="3" s="1"/>
  <c r="V43" i="3" s="1"/>
  <c r="AA43" i="3" s="1"/>
  <c r="AB43" i="3" s="1"/>
  <c r="M44" i="3"/>
  <c r="L46" i="5" l="1"/>
  <c r="M46" i="5" s="1"/>
  <c r="O44" i="3"/>
  <c r="Q44" i="3" s="1"/>
  <c r="V44" i="3" s="1"/>
  <c r="AA44" i="3" s="1"/>
  <c r="AB44" i="3" s="1"/>
  <c r="M45" i="3"/>
  <c r="L47" i="5" l="1"/>
  <c r="M47" i="5" s="1"/>
  <c r="M46" i="3"/>
  <c r="O45" i="3"/>
  <c r="Q45" i="3" s="1"/>
  <c r="V45" i="3" s="1"/>
  <c r="AA45" i="3" s="1"/>
  <c r="AB45" i="3" s="1"/>
  <c r="L48" i="5" l="1"/>
  <c r="M48" i="5" s="1"/>
  <c r="M47" i="3"/>
  <c r="O46" i="3"/>
  <c r="Q46" i="3" s="1"/>
  <c r="V46" i="3" s="1"/>
  <c r="AA46" i="3" s="1"/>
  <c r="AB46" i="3" s="1"/>
  <c r="L49" i="5" l="1"/>
  <c r="M49" i="5" s="1"/>
  <c r="M48" i="3"/>
  <c r="O47" i="3"/>
  <c r="Q47" i="3" s="1"/>
  <c r="V47" i="3" s="1"/>
  <c r="AA47" i="3" s="1"/>
  <c r="AB47" i="3" s="1"/>
  <c r="L50" i="5" l="1"/>
  <c r="M50" i="5" s="1"/>
  <c r="O48" i="3"/>
  <c r="Q48" i="3" s="1"/>
  <c r="V48" i="3" s="1"/>
  <c r="AA48" i="3" s="1"/>
  <c r="AB48" i="3" s="1"/>
  <c r="M49" i="3"/>
  <c r="L51" i="5" l="1"/>
  <c r="M51" i="5" s="1"/>
  <c r="M50" i="3"/>
  <c r="O49" i="3"/>
  <c r="Q49" i="3" s="1"/>
  <c r="V49" i="3" s="1"/>
  <c r="AA49" i="3" s="1"/>
  <c r="AB49" i="3" s="1"/>
  <c r="L52" i="5" l="1"/>
  <c r="M52" i="5" s="1"/>
  <c r="O50" i="3"/>
  <c r="Q50" i="3" s="1"/>
  <c r="V50" i="3" s="1"/>
  <c r="AA50" i="3" s="1"/>
  <c r="AB50" i="3" s="1"/>
  <c r="M51" i="3"/>
  <c r="L53" i="5" l="1"/>
  <c r="M53" i="5" s="1"/>
  <c r="O51" i="3"/>
  <c r="Q51" i="3" s="1"/>
  <c r="V51" i="3" s="1"/>
  <c r="AA51" i="3" s="1"/>
  <c r="AB51" i="3" s="1"/>
  <c r="M52" i="3"/>
  <c r="L54" i="5" l="1"/>
  <c r="M54" i="5" s="1"/>
  <c r="M53" i="3"/>
  <c r="O52" i="3"/>
  <c r="Q52" i="3" s="1"/>
  <c r="V52" i="3" s="1"/>
  <c r="AA52" i="3" s="1"/>
  <c r="AB52" i="3" s="1"/>
  <c r="L55" i="5" l="1"/>
  <c r="M55" i="5" s="1"/>
  <c r="M54" i="3"/>
  <c r="O53" i="3"/>
  <c r="Q53" i="3" s="1"/>
  <c r="V53" i="3" s="1"/>
  <c r="AA53" i="3" s="1"/>
  <c r="AB53" i="3" s="1"/>
  <c r="L56" i="5" l="1"/>
  <c r="M56" i="5" s="1"/>
  <c r="M55" i="3"/>
  <c r="O54" i="3"/>
  <c r="Q54" i="3" s="1"/>
  <c r="V54" i="3" s="1"/>
  <c r="AA54" i="3" s="1"/>
  <c r="AB54" i="3" s="1"/>
  <c r="L57" i="5" l="1"/>
  <c r="M57" i="5" s="1"/>
  <c r="O55" i="3"/>
  <c r="Q55" i="3" s="1"/>
  <c r="V55" i="3" s="1"/>
  <c r="AA55" i="3" s="1"/>
  <c r="AB55" i="3" s="1"/>
  <c r="M56" i="3"/>
  <c r="L58" i="5" l="1"/>
  <c r="M58" i="5" s="1"/>
  <c r="M57" i="3"/>
  <c r="O56" i="3"/>
  <c r="Q56" i="3" s="1"/>
  <c r="L59" i="5" l="1"/>
  <c r="M59" i="5" s="1"/>
  <c r="L60" i="5"/>
  <c r="M60" i="5" s="1"/>
  <c r="V56" i="3"/>
  <c r="AA56" i="3" s="1"/>
  <c r="AB56" i="3" s="1"/>
  <c r="O57" i="3"/>
  <c r="Q57" i="3" s="1"/>
  <c r="V57" i="3" s="1"/>
  <c r="AA57" i="3" s="1"/>
  <c r="AB57" i="3" s="1"/>
  <c r="M58" i="3"/>
  <c r="O58" i="3" l="1"/>
  <c r="Q58" i="3" s="1"/>
  <c r="V58" i="3" s="1"/>
  <c r="AA58" i="3" s="1"/>
  <c r="AB58" i="3" s="1"/>
  <c r="M59" i="3"/>
  <c r="O59" i="3" l="1"/>
  <c r="Q59" i="3" s="1"/>
  <c r="V59" i="3" s="1"/>
  <c r="AA59" i="3" s="1"/>
  <c r="AB59" i="3" s="1"/>
  <c r="M60" i="3"/>
  <c r="O60" i="3" s="1"/>
  <c r="Q60" i="3" s="1"/>
  <c r="V60" i="3" s="1"/>
  <c r="AA60" i="3" s="1"/>
  <c r="AB60" i="3" s="1"/>
  <c r="AB61" i="3" l="1"/>
  <c r="F9" i="6" s="1"/>
  <c r="F11" i="6" s="1"/>
  <c r="F12" i="6" s="1"/>
</calcChain>
</file>

<file path=xl/sharedStrings.xml><?xml version="1.0" encoding="utf-8"?>
<sst xmlns="http://schemas.openxmlformats.org/spreadsheetml/2006/main" count="1187" uniqueCount="580">
  <si>
    <t>事業費</t>
    <rPh sb="0" eb="3">
      <t>ジギョウヒ</t>
    </rPh>
    <phoneticPr fontId="4"/>
  </si>
  <si>
    <t>費用の現在価値化</t>
    <rPh sb="0" eb="2">
      <t>ヒヨウ</t>
    </rPh>
    <rPh sb="3" eb="8">
      <t>ゲンザイカチカ</t>
    </rPh>
    <phoneticPr fontId="4"/>
  </si>
  <si>
    <t>残存価値</t>
    <rPh sb="0" eb="4">
      <t>ザンゾンカチ</t>
    </rPh>
    <phoneticPr fontId="4"/>
  </si>
  <si>
    <t>１日あたりの減断水被害原単位</t>
    <rPh sb="1" eb="2">
      <t>ニチ</t>
    </rPh>
    <rPh sb="6" eb="11">
      <t>ゲンダンスイヒガイ</t>
    </rPh>
    <rPh sb="11" eb="14">
      <t>ゲンタンイ</t>
    </rPh>
    <phoneticPr fontId="4"/>
  </si>
  <si>
    <t>浸水による断水回避便益</t>
    <rPh sb="0" eb="2">
      <t>シンスイ</t>
    </rPh>
    <rPh sb="5" eb="7">
      <t>ダンスイ</t>
    </rPh>
    <phoneticPr fontId="4"/>
  </si>
  <si>
    <t>機器水没の回避便益</t>
    <rPh sb="0" eb="4">
      <t>キキスイボツ</t>
    </rPh>
    <rPh sb="5" eb="9">
      <t>カイヒベンエキ</t>
    </rPh>
    <phoneticPr fontId="4"/>
  </si>
  <si>
    <t>事業全体の投資効率性</t>
    <rPh sb="0" eb="4">
      <t>ジギョウゼンタイ</t>
    </rPh>
    <rPh sb="5" eb="10">
      <t>トウシコウリツセイ</t>
    </rPh>
    <phoneticPr fontId="4"/>
  </si>
  <si>
    <t>年度</t>
    <rPh sb="0" eb="2">
      <t>ネンド</t>
    </rPh>
    <phoneticPr fontId="4"/>
  </si>
  <si>
    <t>（千円）</t>
    <rPh sb="1" eb="3">
      <t>センエン</t>
    </rPh>
    <phoneticPr fontId="5"/>
  </si>
  <si>
    <t>割引因子</t>
    <rPh sb="0" eb="4">
      <t>ワリビキインシ</t>
    </rPh>
    <phoneticPr fontId="4"/>
  </si>
  <si>
    <t>費用</t>
    <rPh sb="0" eb="2">
      <t>ヒヨウ</t>
    </rPh>
    <phoneticPr fontId="4"/>
  </si>
  <si>
    <t>現在価値</t>
    <rPh sb="0" eb="4">
      <t>ゲンザイカチ</t>
    </rPh>
    <phoneticPr fontId="4"/>
  </si>
  <si>
    <t>項目</t>
    <rPh sb="0" eb="2">
      <t>コウモク</t>
    </rPh>
    <phoneticPr fontId="4"/>
  </si>
  <si>
    <t>数値</t>
    <rPh sb="0" eb="2">
      <t>スウチ</t>
    </rPh>
    <phoneticPr fontId="4"/>
  </si>
  <si>
    <t>単位</t>
    <rPh sb="0" eb="2">
      <t>タンイ</t>
    </rPh>
    <phoneticPr fontId="4"/>
  </si>
  <si>
    <t>生活用</t>
    <rPh sb="0" eb="3">
      <t>セイカツヨウ</t>
    </rPh>
    <phoneticPr fontId="4"/>
  </si>
  <si>
    <t>業務営業用</t>
    <rPh sb="0" eb="5">
      <t>ギョウムエイギョウヨウ</t>
    </rPh>
    <phoneticPr fontId="4"/>
  </si>
  <si>
    <t>断水被害</t>
    <rPh sb="0" eb="4">
      <t>ダンスイヒガイ</t>
    </rPh>
    <phoneticPr fontId="4"/>
  </si>
  <si>
    <t>断水被害の</t>
    <rPh sb="0" eb="4">
      <t>ダンスイヒガイ</t>
    </rPh>
    <phoneticPr fontId="4"/>
  </si>
  <si>
    <t>浸水</t>
    <rPh sb="0" eb="2">
      <t>シンスイ</t>
    </rPh>
    <phoneticPr fontId="4"/>
  </si>
  <si>
    <t>断水回避</t>
    <rPh sb="0" eb="2">
      <t>ダンスイ</t>
    </rPh>
    <rPh sb="2" eb="4">
      <t>カイヒ</t>
    </rPh>
    <phoneticPr fontId="4"/>
  </si>
  <si>
    <t>水没機器</t>
    <rPh sb="0" eb="2">
      <t>スイボツ</t>
    </rPh>
    <rPh sb="2" eb="4">
      <t>キキ</t>
    </rPh>
    <phoneticPr fontId="4"/>
  </si>
  <si>
    <t>機器水没</t>
    <rPh sb="0" eb="2">
      <t>キキ</t>
    </rPh>
    <rPh sb="2" eb="4">
      <t>スイボツ</t>
    </rPh>
    <phoneticPr fontId="4"/>
  </si>
  <si>
    <t>（千円）</t>
    <rPh sb="1" eb="3">
      <t>センエン</t>
    </rPh>
    <phoneticPr fontId="4"/>
  </si>
  <si>
    <t>R5</t>
    <phoneticPr fontId="4"/>
  </si>
  <si>
    <t>（割引率）</t>
    <rPh sb="1" eb="4">
      <t>ワリビキリツ</t>
    </rPh>
    <phoneticPr fontId="4"/>
  </si>
  <si>
    <t>維持管理費
③</t>
    <rPh sb="0" eb="5">
      <t>イジカンリヒ</t>
    </rPh>
    <phoneticPr fontId="4"/>
  </si>
  <si>
    <t>建設
①×②</t>
    <rPh sb="0" eb="2">
      <t>ケンセツ</t>
    </rPh>
    <phoneticPr fontId="4"/>
  </si>
  <si>
    <t>維持管理費</t>
    <rPh sb="0" eb="5">
      <t>イジカンリヒ</t>
    </rPh>
    <phoneticPr fontId="4"/>
  </si>
  <si>
    <t>千円</t>
    <rPh sb="0" eb="2">
      <t>センエン</t>
    </rPh>
    <phoneticPr fontId="4"/>
  </si>
  <si>
    <t>原単位</t>
    <rPh sb="0" eb="3">
      <t>ゲンタンイ</t>
    </rPh>
    <phoneticPr fontId="4"/>
  </si>
  <si>
    <t>給水人口</t>
    <rPh sb="0" eb="2">
      <t>キュウスイ</t>
    </rPh>
    <rPh sb="2" eb="4">
      <t>ジンコウ</t>
    </rPh>
    <phoneticPr fontId="4"/>
  </si>
  <si>
    <t>日額</t>
    <rPh sb="0" eb="2">
      <t>ニチガク</t>
    </rPh>
    <phoneticPr fontId="4"/>
  </si>
  <si>
    <t>減少額</t>
    <rPh sb="0" eb="3">
      <t>ゲンショウガク</t>
    </rPh>
    <phoneticPr fontId="4"/>
  </si>
  <si>
    <t>発生率</t>
  </si>
  <si>
    <t>便益</t>
    <rPh sb="0" eb="2">
      <t>ベンエキ</t>
    </rPh>
    <phoneticPr fontId="4"/>
  </si>
  <si>
    <t>復旧費</t>
    <rPh sb="0" eb="3">
      <t>フッキュウヒ</t>
    </rPh>
    <phoneticPr fontId="4"/>
  </si>
  <si>
    <t>回避便益</t>
    <rPh sb="0" eb="4">
      <t>カイヒベンエキ</t>
    </rPh>
    <phoneticPr fontId="4"/>
  </si>
  <si>
    <t>金額</t>
    <rPh sb="0" eb="2">
      <t>キンガク</t>
    </rPh>
    <phoneticPr fontId="4"/>
  </si>
  <si>
    <t>R6</t>
    <phoneticPr fontId="4"/>
  </si>
  <si>
    <t>②</t>
    <phoneticPr fontId="4"/>
  </si>
  <si>
    <t>①×③</t>
    <phoneticPr fontId="4"/>
  </si>
  <si>
    <t>残存年数</t>
    <rPh sb="0" eb="4">
      <t>ザンゾンネンスウ</t>
    </rPh>
    <phoneticPr fontId="4"/>
  </si>
  <si>
    <t>年</t>
    <rPh sb="0" eb="1">
      <t>ネン</t>
    </rPh>
    <phoneticPr fontId="4"/>
  </si>
  <si>
    <t>円/人・日</t>
  </si>
  <si>
    <t>人</t>
    <rPh sb="0" eb="1">
      <t>ヒト</t>
    </rPh>
    <phoneticPr fontId="4"/>
  </si>
  <si>
    <t>千円/日</t>
    <rPh sb="0" eb="2">
      <t>センエン</t>
    </rPh>
    <phoneticPr fontId="4"/>
  </si>
  <si>
    <t>％</t>
    <phoneticPr fontId="4"/>
  </si>
  <si>
    <t>R7</t>
    <phoneticPr fontId="4"/>
  </si>
  <si>
    <t>①</t>
    <phoneticPr fontId="4"/>
  </si>
  <si>
    <t>割引率</t>
    <rPh sb="0" eb="3">
      <t>ワリビキリツ</t>
    </rPh>
    <phoneticPr fontId="4"/>
  </si>
  <si>
    <t>③＝①×②</t>
    <phoneticPr fontId="4"/>
  </si>
  <si>
    <t>④</t>
    <phoneticPr fontId="4"/>
  </si>
  <si>
    <t>⑤＝③＋④</t>
    <phoneticPr fontId="4"/>
  </si>
  <si>
    <t>③</t>
    <phoneticPr fontId="4"/>
  </si>
  <si>
    <t>④＝②×③</t>
    <phoneticPr fontId="4"/>
  </si>
  <si>
    <t>①×④</t>
    <phoneticPr fontId="4"/>
  </si>
  <si>
    <t>残存価格</t>
    <rPh sb="0" eb="2">
      <t>ザンゾン</t>
    </rPh>
    <rPh sb="2" eb="4">
      <t>カカク</t>
    </rPh>
    <phoneticPr fontId="4"/>
  </si>
  <si>
    <t>残存価格</t>
    <rPh sb="0" eb="4">
      <t>ザンゾンカカク</t>
    </rPh>
    <phoneticPr fontId="4"/>
  </si>
  <si>
    <t>①合計</t>
    <rPh sb="1" eb="3">
      <t>ゴウケイ</t>
    </rPh>
    <phoneticPr fontId="4"/>
  </si>
  <si>
    <t>R7</t>
  </si>
  <si>
    <t>浸水による断水回避便益</t>
    <rPh sb="0" eb="2">
      <t>シンスイ</t>
    </rPh>
    <rPh sb="5" eb="7">
      <t>ダンスイ</t>
    </rPh>
    <rPh sb="7" eb="9">
      <t>カイヒ</t>
    </rPh>
    <rPh sb="9" eb="11">
      <t>ベンエキ</t>
    </rPh>
    <phoneticPr fontId="4"/>
  </si>
  <si>
    <t>巡視点検</t>
    <rPh sb="0" eb="4">
      <t>ジュンシテンケン</t>
    </rPh>
    <phoneticPr fontId="4"/>
  </si>
  <si>
    <t>千円/年</t>
    <rPh sb="0" eb="2">
      <t>センエン</t>
    </rPh>
    <rPh sb="3" eb="4">
      <t>ネン</t>
    </rPh>
    <phoneticPr fontId="4"/>
  </si>
  <si>
    <t>R8</t>
  </si>
  <si>
    <t>浸水想定</t>
    <rPh sb="0" eb="4">
      <t>シンスイソウテイ</t>
    </rPh>
    <phoneticPr fontId="4"/>
  </si>
  <si>
    <t>R8</t>
    <phoneticPr fontId="4"/>
  </si>
  <si>
    <t>機器水没の回避便益</t>
    <rPh sb="0" eb="2">
      <t>キキ</t>
    </rPh>
    <rPh sb="2" eb="4">
      <t>スイボツ</t>
    </rPh>
    <rPh sb="5" eb="7">
      <t>カイヒ</t>
    </rPh>
    <rPh sb="7" eb="9">
      <t>ベンエキ</t>
    </rPh>
    <phoneticPr fontId="4"/>
  </si>
  <si>
    <t>修繕</t>
    <rPh sb="0" eb="2">
      <t>シュウゼン</t>
    </rPh>
    <phoneticPr fontId="4"/>
  </si>
  <si>
    <t>R9</t>
  </si>
  <si>
    <t>内容</t>
    <rPh sb="0" eb="2">
      <t>ナイヨウ</t>
    </rPh>
    <phoneticPr fontId="4"/>
  </si>
  <si>
    <t>R9</t>
    <phoneticPr fontId="4"/>
  </si>
  <si>
    <t>②合計</t>
    <rPh sb="1" eb="3">
      <t>ゴウケイ</t>
    </rPh>
    <phoneticPr fontId="4"/>
  </si>
  <si>
    <t>R10</t>
  </si>
  <si>
    <t>規模</t>
    <rPh sb="0" eb="2">
      <t>キボ</t>
    </rPh>
    <phoneticPr fontId="4"/>
  </si>
  <si>
    <t>50年に１回（L1）</t>
    <rPh sb="2" eb="3">
      <t>ネン</t>
    </rPh>
    <rPh sb="5" eb="6">
      <t>カイ</t>
    </rPh>
    <phoneticPr fontId="4"/>
  </si>
  <si>
    <t>費用便益比②÷①</t>
    <phoneticPr fontId="4"/>
  </si>
  <si>
    <t>R11</t>
  </si>
  <si>
    <t>浸水深</t>
    <rPh sb="0" eb="2">
      <t>シンスイ</t>
    </rPh>
    <rPh sb="2" eb="3">
      <t>フカ</t>
    </rPh>
    <phoneticPr fontId="4"/>
  </si>
  <si>
    <t>2.1ｍ</t>
    <phoneticPr fontId="4"/>
  </si>
  <si>
    <t>減断水の被害原単位</t>
    <rPh sb="0" eb="3">
      <t>ゲンダンスイ</t>
    </rPh>
    <rPh sb="4" eb="6">
      <t>ヒガイ</t>
    </rPh>
    <rPh sb="6" eb="9">
      <t>ゲンタンイ</t>
    </rPh>
    <phoneticPr fontId="4"/>
  </si>
  <si>
    <t>R12</t>
  </si>
  <si>
    <t>復旧期間</t>
    <rPh sb="0" eb="4">
      <t>フッキュウキカン</t>
    </rPh>
    <phoneticPr fontId="4"/>
  </si>
  <si>
    <t>14日</t>
    <rPh sb="2" eb="3">
      <t>ニチ</t>
    </rPh>
    <phoneticPr fontId="4"/>
  </si>
  <si>
    <t>(1)生活用</t>
    <rPh sb="3" eb="6">
      <t>セイカツヨウ</t>
    </rPh>
    <phoneticPr fontId="4"/>
  </si>
  <si>
    <t>R13</t>
  </si>
  <si>
    <t>※詳細は自家発（年次）シートを参照</t>
    <phoneticPr fontId="4"/>
  </si>
  <si>
    <t>R14</t>
  </si>
  <si>
    <t>浸水による機器被害額</t>
    <rPh sb="0" eb="2">
      <t>シンスイ</t>
    </rPh>
    <rPh sb="5" eb="10">
      <t>キキヒガイガク</t>
    </rPh>
    <phoneticPr fontId="4"/>
  </si>
  <si>
    <t>R15</t>
  </si>
  <si>
    <t>参考：浸水する機器の金額を資産台帳より積み上げ</t>
    <rPh sb="0" eb="2">
      <t>サンコウ</t>
    </rPh>
    <rPh sb="3" eb="5">
      <t>シンスイ</t>
    </rPh>
    <rPh sb="7" eb="9">
      <t>キキ</t>
    </rPh>
    <rPh sb="10" eb="12">
      <t>キンガク</t>
    </rPh>
    <rPh sb="13" eb="17">
      <t>シサンダイチョウ</t>
    </rPh>
    <rPh sb="19" eb="20">
      <t>ツ</t>
    </rPh>
    <rPh sb="21" eb="22">
      <t>ア</t>
    </rPh>
    <phoneticPr fontId="4"/>
  </si>
  <si>
    <t>補正後</t>
    <rPh sb="0" eb="3">
      <t>ホセイゴ</t>
    </rPh>
    <phoneticPr fontId="4"/>
  </si>
  <si>
    <t>円/人・日</t>
    <rPh sb="0" eb="1">
      <t>エン</t>
    </rPh>
    <rPh sb="2" eb="3">
      <t>ヒト</t>
    </rPh>
    <rPh sb="4" eb="5">
      <t>ニチ</t>
    </rPh>
    <phoneticPr fontId="4"/>
  </si>
  <si>
    <t>R16</t>
  </si>
  <si>
    <t>工種</t>
    <rPh sb="0" eb="2">
      <t>コウシュ</t>
    </rPh>
    <phoneticPr fontId="4"/>
  </si>
  <si>
    <t>R17</t>
  </si>
  <si>
    <t>機械</t>
    <rPh sb="0" eb="2">
      <t>キカイ</t>
    </rPh>
    <phoneticPr fontId="4"/>
  </si>
  <si>
    <t>百万円</t>
    <rPh sb="0" eb="3">
      <t>ヒャクマンエン</t>
    </rPh>
    <phoneticPr fontId="4"/>
  </si>
  <si>
    <t>R18</t>
  </si>
  <si>
    <t>電気計装</t>
    <rPh sb="0" eb="4">
      <t>デンキケイソウ</t>
    </rPh>
    <phoneticPr fontId="4"/>
  </si>
  <si>
    <t>(2)業務営業用原単位</t>
    <rPh sb="3" eb="8">
      <t>ギョウムエイギョウヨウ</t>
    </rPh>
    <rPh sb="8" eb="11">
      <t>ゲンタンイ</t>
    </rPh>
    <phoneticPr fontId="4"/>
  </si>
  <si>
    <t>R19</t>
  </si>
  <si>
    <t>合計</t>
    <rPh sb="0" eb="2">
      <t>ゴウケイ</t>
    </rPh>
    <phoneticPr fontId="4"/>
  </si>
  <si>
    <t>業務営業用被害原単位</t>
    <rPh sb="0" eb="2">
      <t>ギョウム</t>
    </rPh>
    <rPh sb="2" eb="4">
      <t>エイギョウ</t>
    </rPh>
    <rPh sb="4" eb="5">
      <t>ヨウ</t>
    </rPh>
    <rPh sb="5" eb="10">
      <t>ヒガイゲンタンイ</t>
    </rPh>
    <phoneticPr fontId="4"/>
  </si>
  <si>
    <t>R20</t>
  </si>
  <si>
    <t>影響：大</t>
    <rPh sb="0" eb="2">
      <t>エイキョウ</t>
    </rPh>
    <rPh sb="3" eb="4">
      <t>ダイ</t>
    </rPh>
    <phoneticPr fontId="4"/>
  </si>
  <si>
    <t>R21</t>
  </si>
  <si>
    <t>備考</t>
    <rPh sb="0" eb="2">
      <t>ビコウ</t>
    </rPh>
    <phoneticPr fontId="4"/>
  </si>
  <si>
    <t>R22</t>
  </si>
  <si>
    <t>百万円/年</t>
    <rPh sb="0" eb="3">
      <t>ヒャクマンエン</t>
    </rPh>
    <rPh sb="4" eb="5">
      <t>ネン</t>
    </rPh>
    <phoneticPr fontId="4"/>
  </si>
  <si>
    <t>令和２年度産業連関表（全国）</t>
    <rPh sb="0" eb="2">
      <t>レイワ</t>
    </rPh>
    <rPh sb="3" eb="5">
      <t>ネンド</t>
    </rPh>
    <rPh sb="5" eb="10">
      <t>サンギョウレンカンヒョウ</t>
    </rPh>
    <rPh sb="11" eb="13">
      <t>ゼンコク</t>
    </rPh>
    <phoneticPr fontId="4"/>
  </si>
  <si>
    <t>R23</t>
  </si>
  <si>
    <t>物価補正</t>
    <rPh sb="0" eb="4">
      <t>ブッカホセイ</t>
    </rPh>
    <phoneticPr fontId="4"/>
  </si>
  <si>
    <t>－</t>
    <phoneticPr fontId="4"/>
  </si>
  <si>
    <t>R5指数120.1÷R2指数99.9、国内企業物価指数</t>
    <rPh sb="2" eb="4">
      <t>シスウ</t>
    </rPh>
    <rPh sb="12" eb="14">
      <t>シスウ</t>
    </rPh>
    <rPh sb="19" eb="23">
      <t>コクナイキギョウ</t>
    </rPh>
    <rPh sb="23" eb="27">
      <t>ブッカシスウ</t>
    </rPh>
    <phoneticPr fontId="4"/>
  </si>
  <si>
    <t>R24</t>
  </si>
  <si>
    <t>令和５年度価格</t>
    <rPh sb="0" eb="2">
      <t>レイワ</t>
    </rPh>
    <rPh sb="3" eb="5">
      <t>ネンド</t>
    </rPh>
    <rPh sb="5" eb="7">
      <t>カカク</t>
    </rPh>
    <phoneticPr fontId="4"/>
  </si>
  <si>
    <t>R25</t>
  </si>
  <si>
    <t>影響率</t>
    <rPh sb="0" eb="3">
      <t>エイキョウリツ</t>
    </rPh>
    <phoneticPr fontId="4"/>
  </si>
  <si>
    <t>給水制限率100％の時は100％</t>
    <rPh sb="0" eb="5">
      <t>キュウスイセイゲンリツ</t>
    </rPh>
    <rPh sb="10" eb="11">
      <t>トキ</t>
    </rPh>
    <phoneticPr fontId="4"/>
  </si>
  <si>
    <t>R26</t>
  </si>
  <si>
    <t>千円/日</t>
    <rPh sb="0" eb="2">
      <t>センエン</t>
    </rPh>
    <rPh sb="3" eb="4">
      <t>ニチ</t>
    </rPh>
    <phoneticPr fontId="4"/>
  </si>
  <si>
    <t>補正後×影響率</t>
    <rPh sb="0" eb="3">
      <t>ホセイゴ</t>
    </rPh>
    <rPh sb="4" eb="7">
      <t>エイキョウリツ</t>
    </rPh>
    <phoneticPr fontId="4"/>
  </si>
  <si>
    <t>R27</t>
  </si>
  <si>
    <t>現在給水人口</t>
    <rPh sb="0" eb="6">
      <t>ゲンザイキュウスイジンコウ</t>
    </rPh>
    <phoneticPr fontId="4"/>
  </si>
  <si>
    <t>R28</t>
  </si>
  <si>
    <t>国内人口</t>
    <rPh sb="0" eb="4">
      <t>コクナイジンコウ</t>
    </rPh>
    <phoneticPr fontId="4"/>
  </si>
  <si>
    <t>R2国勢調査</t>
    <rPh sb="2" eb="6">
      <t>コクセイチョウサ</t>
    </rPh>
    <phoneticPr fontId="4"/>
  </si>
  <si>
    <t>R29</t>
  </si>
  <si>
    <t>最終原単位</t>
    <rPh sb="0" eb="5">
      <t>サイシュウゲンタンイ</t>
    </rPh>
    <phoneticPr fontId="4"/>
  </si>
  <si>
    <t>原単位×（現在給水人口÷県内人口）</t>
    <rPh sb="0" eb="3">
      <t>ゲンタンイ</t>
    </rPh>
    <rPh sb="5" eb="11">
      <t>ゲンザイキュウスイジンコウ</t>
    </rPh>
    <phoneticPr fontId="4"/>
  </si>
  <si>
    <t>R30</t>
  </si>
  <si>
    <t>R31</t>
  </si>
  <si>
    <t>影響：小</t>
    <rPh sb="0" eb="2">
      <t>エイキョウ</t>
    </rPh>
    <rPh sb="3" eb="4">
      <t>チイ</t>
    </rPh>
    <phoneticPr fontId="4"/>
  </si>
  <si>
    <t>R32</t>
  </si>
  <si>
    <t>R33</t>
  </si>
  <si>
    <t>R34</t>
  </si>
  <si>
    <t>R35</t>
  </si>
  <si>
    <t>R36</t>
  </si>
  <si>
    <t>給水制限率100％の時は16％</t>
    <rPh sb="0" eb="2">
      <t>キュウスイ</t>
    </rPh>
    <rPh sb="2" eb="4">
      <t>セイゲン</t>
    </rPh>
    <rPh sb="4" eb="5">
      <t>リツ</t>
    </rPh>
    <rPh sb="10" eb="11">
      <t>トキ</t>
    </rPh>
    <phoneticPr fontId="4"/>
  </si>
  <si>
    <t>R37</t>
  </si>
  <si>
    <t>R38</t>
  </si>
  <si>
    <t>R39</t>
  </si>
  <si>
    <t>R40</t>
  </si>
  <si>
    <t>R41</t>
  </si>
  <si>
    <t>R42</t>
  </si>
  <si>
    <t>業務営業用原単位（総計）</t>
    <rPh sb="0" eb="5">
      <t>ギョウムエイギョウヨウ</t>
    </rPh>
    <rPh sb="5" eb="8">
      <t>ゲンタンイ</t>
    </rPh>
    <rPh sb="9" eb="11">
      <t>ソウケイ</t>
    </rPh>
    <phoneticPr fontId="4"/>
  </si>
  <si>
    <t>R43</t>
  </si>
  <si>
    <t>R44</t>
  </si>
  <si>
    <t>R45</t>
  </si>
  <si>
    <t>R46</t>
  </si>
  <si>
    <t>総計</t>
    <rPh sb="0" eb="2">
      <t>ソウケイ</t>
    </rPh>
    <phoneticPr fontId="4"/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</si>
  <si>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</si>
  <si>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</si>
  <si>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</si>
  <si>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</si>
  <si>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</si>
  <si>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</si>
  <si>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</si>
  <si>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</si>
  <si>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</si>
  <si>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</si>
  <si>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</si>
  <si>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総現在価値</t>
    <rPh sb="0" eb="5">
      <t>ソウゲンザイカチ</t>
    </rPh>
    <phoneticPr fontId="4"/>
  </si>
  <si>
    <t>令和２年(2020年)産業連関表 取引基本表(生産者価格評価表) (統合小分類表)</t>
    <phoneticPr fontId="4"/>
  </si>
  <si>
    <t>分類出所：部門分類コード表</t>
    <rPh sb="0" eb="2">
      <t>ブンルイ</t>
    </rPh>
    <rPh sb="2" eb="4">
      <t>デドコロ</t>
    </rPh>
    <phoneticPr fontId="4"/>
  </si>
  <si>
    <t>第一次産業：大分類コード01 農林漁業＆02鉱業に属するもの</t>
    <rPh sb="0" eb="3">
      <t>ダイイチジ</t>
    </rPh>
    <rPh sb="3" eb="5">
      <t>サンギョウ</t>
    </rPh>
    <rPh sb="6" eb="9">
      <t>ダイブンルイ</t>
    </rPh>
    <rPh sb="15" eb="19">
      <t>ノウリンギョギョウ</t>
    </rPh>
    <rPh sb="22" eb="24">
      <t>コウギョウ</t>
    </rPh>
    <rPh sb="25" eb="26">
      <t>ゾク</t>
    </rPh>
    <phoneticPr fontId="4"/>
  </si>
  <si>
    <t>製造業：大分類コード11 飲食料品～コード39その他製造工業製品</t>
    <rPh sb="0" eb="3">
      <t>セイゾウギョウ</t>
    </rPh>
    <rPh sb="13" eb="17">
      <t>インショクリョウヒン</t>
    </rPh>
    <rPh sb="25" eb="26">
      <t>ホカ</t>
    </rPh>
    <rPh sb="26" eb="32">
      <t>セイゾウコウギョウセイヒン</t>
    </rPh>
    <phoneticPr fontId="4"/>
  </si>
  <si>
    <t>水道</t>
    <rPh sb="0" eb="2">
      <t>スイドウ</t>
    </rPh>
    <phoneticPr fontId="4"/>
  </si>
  <si>
    <t>(単位 : 10億円)</t>
  </si>
  <si>
    <t>分類</t>
    <rPh sb="0" eb="2">
      <t>ブンルイ</t>
    </rPh>
    <phoneticPr fontId="4"/>
  </si>
  <si>
    <t>4711</t>
  </si>
  <si>
    <t>7000</t>
  </si>
  <si>
    <t>計算</t>
    <rPh sb="0" eb="2">
      <t>ケイサン</t>
    </rPh>
    <phoneticPr fontId="4"/>
  </si>
  <si>
    <t>順位</t>
    <rPh sb="0" eb="2">
      <t>ジュンイ</t>
    </rPh>
    <phoneticPr fontId="4"/>
  </si>
  <si>
    <t>水道</t>
  </si>
  <si>
    <t>内生部門計</t>
  </si>
  <si>
    <t>中間投入割合</t>
    <rPh sb="0" eb="6">
      <t>チュウカントウニュウワリアイ</t>
    </rPh>
    <phoneticPr fontId="4"/>
  </si>
  <si>
    <t>被害影響</t>
    <rPh sb="0" eb="4">
      <t>ヒガイエイキョウ</t>
    </rPh>
    <phoneticPr fontId="4"/>
  </si>
  <si>
    <t>国内生産額</t>
    <rPh sb="0" eb="2">
      <t>コクナイ</t>
    </rPh>
    <rPh sb="2" eb="5">
      <t>セイサンガク</t>
    </rPh>
    <phoneticPr fontId="4"/>
  </si>
  <si>
    <t>内生部門
影響集計</t>
    <rPh sb="0" eb="2">
      <t>ナイセイ</t>
    </rPh>
    <rPh sb="2" eb="4">
      <t>ブモン</t>
    </rPh>
    <rPh sb="5" eb="7">
      <t>エイキョウ</t>
    </rPh>
    <rPh sb="7" eb="9">
      <t>シュウケイ</t>
    </rPh>
    <phoneticPr fontId="4"/>
  </si>
  <si>
    <t>国内生産額</t>
  </si>
  <si>
    <t>0111</t>
  </si>
  <si>
    <t>穀類</t>
  </si>
  <si>
    <t>4111</t>
  </si>
  <si>
    <t>住宅建築</t>
  </si>
  <si>
    <t>4622</t>
  </si>
  <si>
    <t>熱供給業</t>
  </si>
  <si>
    <t>影響：大</t>
    <rPh sb="0" eb="2">
      <t>エイキョウ</t>
    </rPh>
    <rPh sb="3" eb="4">
      <t>ダイ</t>
    </rPh>
    <phoneticPr fontId="3"/>
  </si>
  <si>
    <t>0112</t>
  </si>
  <si>
    <t>いも・豆類</t>
  </si>
  <si>
    <t>4112</t>
  </si>
  <si>
    <t>非住宅建築</t>
  </si>
  <si>
    <t>6731</t>
  </si>
  <si>
    <t>洗濯・理容・美容・浴場業</t>
  </si>
  <si>
    <t>0113</t>
  </si>
  <si>
    <t>野菜</t>
  </si>
  <si>
    <t>4121</t>
  </si>
  <si>
    <t>建設補修</t>
  </si>
  <si>
    <t>6312</t>
  </si>
  <si>
    <t>社会教育・その他の教育</t>
  </si>
  <si>
    <t>社会教育・その他の教育</t>
    <phoneticPr fontId="3"/>
  </si>
  <si>
    <t>0114</t>
  </si>
  <si>
    <t>果実</t>
  </si>
  <si>
    <t>4131</t>
  </si>
  <si>
    <t>公共事業</t>
  </si>
  <si>
    <t>6321</t>
  </si>
  <si>
    <t>学術研究機関</t>
  </si>
  <si>
    <t>学術研究機関</t>
    <phoneticPr fontId="3"/>
  </si>
  <si>
    <t>0115</t>
  </si>
  <si>
    <t>その他の食用作物</t>
  </si>
  <si>
    <t>4191</t>
  </si>
  <si>
    <t>その他の土木建設</t>
  </si>
  <si>
    <t>6441</t>
  </si>
  <si>
    <t>介護</t>
  </si>
  <si>
    <t>0116</t>
  </si>
  <si>
    <t>非食用作物</t>
  </si>
  <si>
    <t>4611</t>
  </si>
  <si>
    <t>電気</t>
  </si>
  <si>
    <t>6311</t>
  </si>
  <si>
    <t>学校教育</t>
  </si>
  <si>
    <t>0121</t>
  </si>
  <si>
    <t>畜産</t>
  </si>
  <si>
    <t>4621</t>
  </si>
  <si>
    <t>都市ガス</t>
  </si>
  <si>
    <t>5711</t>
  </si>
  <si>
    <t>鉄道旅客輸送</t>
  </si>
  <si>
    <t>6711</t>
  </si>
  <si>
    <t>宿泊業</t>
  </si>
  <si>
    <t>0131</t>
  </si>
  <si>
    <t>農業サービス</t>
  </si>
  <si>
    <t>4811</t>
  </si>
  <si>
    <t>廃棄物処理</t>
  </si>
  <si>
    <t>6721</t>
  </si>
  <si>
    <t>飲食サービス</t>
  </si>
  <si>
    <t>0151</t>
  </si>
  <si>
    <t>育林</t>
  </si>
  <si>
    <t>5112</t>
  </si>
  <si>
    <t>小売</t>
  </si>
  <si>
    <t>0152</t>
  </si>
  <si>
    <t>素材</t>
  </si>
  <si>
    <t>5111</t>
  </si>
  <si>
    <t>卸売</t>
  </si>
  <si>
    <t>6799</t>
  </si>
  <si>
    <t>その他の対個人サービス</t>
  </si>
  <si>
    <t>6411</t>
  </si>
  <si>
    <t>医療</t>
  </si>
  <si>
    <t>0153</t>
  </si>
  <si>
    <t>特用林産物</t>
  </si>
  <si>
    <t>5721</t>
  </si>
  <si>
    <t>道路旅客輸送</t>
  </si>
  <si>
    <t>影響：小</t>
    <rPh sb="0" eb="2">
      <t>エイキョウ</t>
    </rPh>
    <rPh sb="3" eb="4">
      <t>チイ</t>
    </rPh>
    <phoneticPr fontId="3"/>
  </si>
  <si>
    <t>0171</t>
  </si>
  <si>
    <t>海面漁業</t>
  </si>
  <si>
    <t>5311</t>
  </si>
  <si>
    <t>金融</t>
  </si>
  <si>
    <t>6112</t>
  </si>
  <si>
    <t>公務（地方）</t>
  </si>
  <si>
    <t>0172</t>
  </si>
  <si>
    <t>内水面漁業</t>
  </si>
  <si>
    <t>5312</t>
  </si>
  <si>
    <t>保険</t>
  </si>
  <si>
    <t>6322</t>
  </si>
  <si>
    <t>企業内研究開発</t>
  </si>
  <si>
    <t>0611</t>
  </si>
  <si>
    <t>石炭・原油・天然ガス</t>
  </si>
  <si>
    <t>5511</t>
  </si>
  <si>
    <t>不動産仲介及び賃貸</t>
  </si>
  <si>
    <t>5789</t>
  </si>
  <si>
    <t>その他の運輸附帯サービス</t>
  </si>
  <si>
    <t>0621</t>
  </si>
  <si>
    <t>砂利・採石</t>
  </si>
  <si>
    <t>5521</t>
  </si>
  <si>
    <t>住宅賃貸料</t>
  </si>
  <si>
    <t>6741</t>
  </si>
  <si>
    <t>娯楽サービス</t>
  </si>
  <si>
    <t>0629</t>
  </si>
  <si>
    <t>その他の鉱物</t>
  </si>
  <si>
    <t>5531</t>
  </si>
  <si>
    <t>住宅賃貸料（帰属家賃）</t>
  </si>
  <si>
    <t>1111</t>
  </si>
  <si>
    <t>畜産食料品</t>
  </si>
  <si>
    <t>6431</t>
  </si>
  <si>
    <t>社会保険・社会福祉</t>
  </si>
  <si>
    <t>1112</t>
  </si>
  <si>
    <t>水産食料品</t>
  </si>
  <si>
    <t>5712</t>
  </si>
  <si>
    <t>鉄道貨物輸送</t>
  </si>
  <si>
    <t>1113</t>
  </si>
  <si>
    <t>精穀・製粉</t>
  </si>
  <si>
    <t>5731</t>
  </si>
  <si>
    <t>自家輸送（旅客自動車）</t>
  </si>
  <si>
    <t>1114</t>
  </si>
  <si>
    <t>めん・パン・菓子類</t>
  </si>
  <si>
    <t>5722</t>
  </si>
  <si>
    <t>道路貨物輸送（自家輸送を除く。）</t>
  </si>
  <si>
    <t>5732</t>
  </si>
  <si>
    <t>自家輸送（貨物自動車）</t>
  </si>
  <si>
    <t>1115</t>
  </si>
  <si>
    <t>農産保存食料品</t>
  </si>
  <si>
    <t>1116</t>
  </si>
  <si>
    <t>砂糖・油脂・調味料類</t>
  </si>
  <si>
    <t>6421</t>
  </si>
  <si>
    <t>保健衛生</t>
  </si>
  <si>
    <t>1119</t>
  </si>
  <si>
    <t>その他の食料品</t>
  </si>
  <si>
    <t>5741</t>
  </si>
  <si>
    <t>外洋輸送</t>
  </si>
  <si>
    <t>5911</t>
  </si>
  <si>
    <t>通信</t>
  </si>
  <si>
    <t>1121</t>
  </si>
  <si>
    <t>酒類</t>
  </si>
  <si>
    <t>5742</t>
  </si>
  <si>
    <t>沿海・内水面輸送</t>
  </si>
  <si>
    <t>6111</t>
  </si>
  <si>
    <t>公務（中央）</t>
  </si>
  <si>
    <t>1129</t>
  </si>
  <si>
    <t>その他の飲料</t>
  </si>
  <si>
    <t>5743</t>
  </si>
  <si>
    <t>港湾運送</t>
  </si>
  <si>
    <t>1131</t>
  </si>
  <si>
    <t>飼料・有機質肥料（別掲を除く。）</t>
  </si>
  <si>
    <t>5751</t>
  </si>
  <si>
    <t>航空輸送</t>
  </si>
  <si>
    <t>1141</t>
  </si>
  <si>
    <t>たばこ</t>
  </si>
  <si>
    <t>5761</t>
  </si>
  <si>
    <t>貨物利用運送</t>
  </si>
  <si>
    <t>6612</t>
  </si>
  <si>
    <t>貸自動車業</t>
  </si>
  <si>
    <t>1511</t>
  </si>
  <si>
    <t>紡績糸</t>
  </si>
  <si>
    <t>5771</t>
  </si>
  <si>
    <t>倉庫</t>
  </si>
  <si>
    <t>6599</t>
  </si>
  <si>
    <t>他に分類されない会員制団体</t>
  </si>
  <si>
    <t>1512</t>
  </si>
  <si>
    <t>織物</t>
  </si>
  <si>
    <t>5781</t>
  </si>
  <si>
    <t>こん包</t>
  </si>
  <si>
    <t>6751</t>
  </si>
  <si>
    <t>獣医業</t>
  </si>
  <si>
    <t>1513</t>
  </si>
  <si>
    <t>ニット生地</t>
  </si>
  <si>
    <t>1514</t>
  </si>
  <si>
    <t>染色整理</t>
  </si>
  <si>
    <t>5791</t>
  </si>
  <si>
    <t>郵便・信書便</t>
  </si>
  <si>
    <t>1519</t>
  </si>
  <si>
    <t>その他の繊維工業製品</t>
  </si>
  <si>
    <t>1521</t>
  </si>
  <si>
    <t>織物製・ニット製衣服</t>
  </si>
  <si>
    <t>5921</t>
  </si>
  <si>
    <t>放送</t>
  </si>
  <si>
    <t>1522</t>
  </si>
  <si>
    <t>その他の衣服・身の回り品</t>
  </si>
  <si>
    <t>5931</t>
  </si>
  <si>
    <t>情報サービス</t>
  </si>
  <si>
    <t>1529</t>
  </si>
  <si>
    <t>その他の繊維既製品</t>
  </si>
  <si>
    <t>5941</t>
  </si>
  <si>
    <t>インターネット附随サービス</t>
  </si>
  <si>
    <t>6699</t>
  </si>
  <si>
    <t>その他の対事業所サービス</t>
  </si>
  <si>
    <t>1611</t>
  </si>
  <si>
    <t>木材</t>
  </si>
  <si>
    <t>5951</t>
  </si>
  <si>
    <t>映像・音声・文字情報制作</t>
  </si>
  <si>
    <t>1619</t>
  </si>
  <si>
    <t>その他の木製品</t>
  </si>
  <si>
    <t>1621</t>
  </si>
  <si>
    <t>家具・装備品</t>
  </si>
  <si>
    <t>1631</t>
  </si>
  <si>
    <t>パルプ</t>
  </si>
  <si>
    <t>1632</t>
  </si>
  <si>
    <t>紙・板紙</t>
  </si>
  <si>
    <t>6911</t>
  </si>
  <si>
    <t>分類不明</t>
  </si>
  <si>
    <t>1633</t>
  </si>
  <si>
    <t>加工紙</t>
  </si>
  <si>
    <t>1641</t>
  </si>
  <si>
    <t>紙製容器</t>
  </si>
  <si>
    <t>1649</t>
  </si>
  <si>
    <t>その他の紙加工品</t>
  </si>
  <si>
    <t>6631</t>
  </si>
  <si>
    <t>自動車整備</t>
  </si>
  <si>
    <t>1911</t>
  </si>
  <si>
    <t>印刷・製版・製本</t>
  </si>
  <si>
    <t>2011</t>
  </si>
  <si>
    <t>化学肥料</t>
  </si>
  <si>
    <t>2021</t>
  </si>
  <si>
    <t>ソーダ工業製品</t>
  </si>
  <si>
    <t>2029</t>
  </si>
  <si>
    <t>その他の無機化学工業製品</t>
  </si>
  <si>
    <t>2031</t>
  </si>
  <si>
    <t>石油化学系基礎製品</t>
  </si>
  <si>
    <t>6611</t>
  </si>
  <si>
    <t>物品賃貸業（貸自動車業を除く。）</t>
  </si>
  <si>
    <t>2041</t>
  </si>
  <si>
    <t>脂肪族中間物・環式中間物・合成染料・有機顔料</t>
  </si>
  <si>
    <t>2042</t>
  </si>
  <si>
    <t>合成ゴム</t>
  </si>
  <si>
    <t>6621</t>
  </si>
  <si>
    <t>広告</t>
  </si>
  <si>
    <t>6632</t>
  </si>
  <si>
    <t>機械修理</t>
  </si>
  <si>
    <t>2049</t>
  </si>
  <si>
    <t>その他の有機化学工業製品</t>
  </si>
  <si>
    <t>2051</t>
  </si>
  <si>
    <t>合成樹脂</t>
  </si>
  <si>
    <t>2061</t>
  </si>
  <si>
    <t>化学繊維</t>
  </si>
  <si>
    <t>2071</t>
  </si>
  <si>
    <t>医薬品</t>
  </si>
  <si>
    <t>2081</t>
  </si>
  <si>
    <t>油脂加工製品・界面活性剤</t>
  </si>
  <si>
    <t>2082</t>
  </si>
  <si>
    <t>化粧品・歯磨</t>
  </si>
  <si>
    <t>2083</t>
  </si>
  <si>
    <t>塗料・印刷インキ</t>
  </si>
  <si>
    <t>2084</t>
  </si>
  <si>
    <t>農薬</t>
  </si>
  <si>
    <t>2089</t>
  </si>
  <si>
    <t>その他の化学最終製品</t>
  </si>
  <si>
    <t>2111</t>
  </si>
  <si>
    <t>石油製品</t>
  </si>
  <si>
    <t>6811</t>
  </si>
  <si>
    <t>事務用品</t>
  </si>
  <si>
    <t>2121</t>
  </si>
  <si>
    <t>石炭製品</t>
  </si>
  <si>
    <t>2211</t>
  </si>
  <si>
    <t>プラスチック製品</t>
  </si>
  <si>
    <t>2221</t>
  </si>
  <si>
    <t>タイヤ・チューブ</t>
  </si>
  <si>
    <t>平均</t>
    <rPh sb="0" eb="2">
      <t>ヘイキン</t>
    </rPh>
    <phoneticPr fontId="4"/>
  </si>
  <si>
    <t>↑平均</t>
    <rPh sb="1" eb="3">
      <t>ヘイキン</t>
    </rPh>
    <phoneticPr fontId="4"/>
  </si>
  <si>
    <t>2229</t>
  </si>
  <si>
    <t>その他のゴム製品</t>
  </si>
  <si>
    <t>2311</t>
  </si>
  <si>
    <t>革製履物</t>
  </si>
  <si>
    <t>2312</t>
  </si>
  <si>
    <t>なめし革・革製品・毛皮（革製履物を除く。）</t>
  </si>
  <si>
    <t>2511</t>
  </si>
  <si>
    <t>ガラス・ガラス製品</t>
  </si>
  <si>
    <t>2521</t>
  </si>
  <si>
    <t>セメント・セメント製品</t>
  </si>
  <si>
    <t>2531</t>
  </si>
  <si>
    <t>陶磁器</t>
  </si>
  <si>
    <t>2591</t>
  </si>
  <si>
    <t>建設用土石製品</t>
  </si>
  <si>
    <t>2599</t>
  </si>
  <si>
    <t>その他の窯業・土石製品</t>
  </si>
  <si>
    <t>2611</t>
  </si>
  <si>
    <t>銑鉄・粗鋼</t>
  </si>
  <si>
    <t>2612</t>
  </si>
  <si>
    <t>鉄屑</t>
  </si>
  <si>
    <t>2621</t>
  </si>
  <si>
    <t>熱間圧延鋼材</t>
  </si>
  <si>
    <t>2622</t>
  </si>
  <si>
    <t>鋼管</t>
  </si>
  <si>
    <t>2623</t>
  </si>
  <si>
    <t>冷延・めっき鋼材</t>
  </si>
  <si>
    <t>2631</t>
  </si>
  <si>
    <t>鋳鍛造品（鉄）</t>
  </si>
  <si>
    <t>2699</t>
  </si>
  <si>
    <t>その他の鉄鋼製品</t>
  </si>
  <si>
    <t>2711</t>
  </si>
  <si>
    <t>非鉄金属製錬・精製</t>
  </si>
  <si>
    <t>2712</t>
  </si>
  <si>
    <t>非鉄金属屑</t>
  </si>
  <si>
    <t>2721</t>
  </si>
  <si>
    <t>電線・ケーブル</t>
  </si>
  <si>
    <t>2729</t>
  </si>
  <si>
    <t>その他の非鉄金属製品</t>
  </si>
  <si>
    <t>2811</t>
  </si>
  <si>
    <t>建設用金属製品</t>
  </si>
  <si>
    <t>2812</t>
  </si>
  <si>
    <t>建築用金属製品</t>
  </si>
  <si>
    <t>2891</t>
  </si>
  <si>
    <t>ガス・石油機器・暖房・調理装置</t>
  </si>
  <si>
    <t>2899</t>
  </si>
  <si>
    <t>その他の金属製品</t>
  </si>
  <si>
    <t>2911</t>
  </si>
  <si>
    <t>ボイラ・原動機</t>
  </si>
  <si>
    <t>2912</t>
  </si>
  <si>
    <t>ポンプ・圧縮機</t>
  </si>
  <si>
    <t>2913</t>
  </si>
  <si>
    <t>運搬機械</t>
  </si>
  <si>
    <t>2914</t>
  </si>
  <si>
    <t>冷凍機・温湿調整装置</t>
  </si>
  <si>
    <t>2919</t>
  </si>
  <si>
    <t>その他のはん用機械</t>
  </si>
  <si>
    <t>3011</t>
  </si>
  <si>
    <t>農業用機械</t>
  </si>
  <si>
    <t>3012</t>
  </si>
  <si>
    <t>建設・鉱山機械</t>
  </si>
  <si>
    <t>3013</t>
  </si>
  <si>
    <t>繊維機械</t>
  </si>
  <si>
    <t>3014</t>
  </si>
  <si>
    <t>生活関連産業用機械</t>
  </si>
  <si>
    <t>3015</t>
  </si>
  <si>
    <t>基礎素材産業用機械</t>
  </si>
  <si>
    <t>3016</t>
  </si>
  <si>
    <t>金属加工機械</t>
  </si>
  <si>
    <t>3017</t>
  </si>
  <si>
    <t>半導体製造装置</t>
  </si>
  <si>
    <t>3019</t>
  </si>
  <si>
    <t>その他の生産用機械</t>
  </si>
  <si>
    <t>3111</t>
  </si>
  <si>
    <t>事務用機械</t>
  </si>
  <si>
    <t>3112</t>
  </si>
  <si>
    <t>サービス用・娯楽用機器</t>
  </si>
  <si>
    <t>3113</t>
  </si>
  <si>
    <t>計測機器</t>
  </si>
  <si>
    <t>3114</t>
  </si>
  <si>
    <t>医療用機械器具</t>
  </si>
  <si>
    <t>3115</t>
  </si>
  <si>
    <t>光学機械・レンズ</t>
  </si>
  <si>
    <t>3116</t>
  </si>
  <si>
    <t>武器</t>
  </si>
  <si>
    <t>3211</t>
  </si>
  <si>
    <t>電子デバイス</t>
  </si>
  <si>
    <t>3299</t>
  </si>
  <si>
    <t>その他の電子部品</t>
  </si>
  <si>
    <t>3311</t>
  </si>
  <si>
    <t>産業用電気機器</t>
  </si>
  <si>
    <t>3321</t>
  </si>
  <si>
    <t>民生用電気機器</t>
  </si>
  <si>
    <t>3331</t>
  </si>
  <si>
    <t>電子応用装置</t>
  </si>
  <si>
    <t>3332</t>
  </si>
  <si>
    <t>電気計測器</t>
  </si>
  <si>
    <t>3399</t>
  </si>
  <si>
    <t>その他の電気機械</t>
  </si>
  <si>
    <t>3411</t>
  </si>
  <si>
    <t>通信機器</t>
  </si>
  <si>
    <t>3412</t>
  </si>
  <si>
    <t>映像・音響機器</t>
  </si>
  <si>
    <t>3421</t>
  </si>
  <si>
    <t>電子計算機・同附属装置</t>
  </si>
  <si>
    <t>3511</t>
  </si>
  <si>
    <t>乗用車</t>
  </si>
  <si>
    <t>3521</t>
  </si>
  <si>
    <t>トラック・バス・その他の自動車</t>
  </si>
  <si>
    <t>3522</t>
  </si>
  <si>
    <t>二輪自動車</t>
  </si>
  <si>
    <t>3531</t>
  </si>
  <si>
    <t>自動車部品・同附属品</t>
  </si>
  <si>
    <t>3541</t>
  </si>
  <si>
    <t>船舶・同修理</t>
  </si>
  <si>
    <t>3591</t>
  </si>
  <si>
    <t>鉄道車両・同修理</t>
  </si>
  <si>
    <t>3592</t>
  </si>
  <si>
    <t>航空機・同修理</t>
  </si>
  <si>
    <t>3599</t>
  </si>
  <si>
    <t>その他の輸送機械</t>
  </si>
  <si>
    <t>3911</t>
  </si>
  <si>
    <t>がん具・運動用品</t>
  </si>
  <si>
    <t>3919</t>
  </si>
  <si>
    <t>その他の製造工業製品</t>
  </si>
  <si>
    <t>3921</t>
  </si>
  <si>
    <t>再生資源回収・加工処理</t>
  </si>
  <si>
    <t>減少分</t>
    <rPh sb="0" eb="2">
      <t>ゲンショウ</t>
    </rPh>
    <rPh sb="2" eb="3">
      <t>ブン</t>
    </rPh>
    <phoneticPr fontId="4"/>
  </si>
  <si>
    <t>％日</t>
    <rPh sb="1" eb="2">
      <t>ニチ</t>
    </rPh>
    <phoneticPr fontId="4"/>
  </si>
  <si>
    <t>経過
年数</t>
  </si>
  <si>
    <t>耐用年数</t>
    <rPh sb="0" eb="4">
      <t>タイヨウネンスウ</t>
    </rPh>
    <phoneticPr fontId="3"/>
  </si>
  <si>
    <t>供用開始年度</t>
    <rPh sb="0" eb="4">
      <t>キョウヨウカイシ</t>
    </rPh>
    <rPh sb="4" eb="6">
      <t>ネンド</t>
    </rPh>
    <phoneticPr fontId="3"/>
  </si>
  <si>
    <t>年度</t>
    <rPh sb="0" eb="2">
      <t>ネンド</t>
    </rPh>
    <phoneticPr fontId="3"/>
  </si>
  <si>
    <t>R58</t>
  </si>
  <si>
    <t>バックアップ</t>
    <phoneticPr fontId="3"/>
  </si>
  <si>
    <t>率</t>
    <rPh sb="0" eb="1">
      <t>リツ</t>
    </rPh>
    <phoneticPr fontId="3"/>
  </si>
  <si>
    <t>％</t>
    <phoneticPr fontId="3"/>
  </si>
  <si>
    <t>④</t>
    <phoneticPr fontId="3"/>
  </si>
  <si>
    <t>⑤＝②×③×(1-④)</t>
    <phoneticPr fontId="4"/>
  </si>
  <si>
    <t>⑥</t>
    <phoneticPr fontId="4"/>
  </si>
  <si>
    <t>⑦＝⑤×⑥</t>
    <phoneticPr fontId="4"/>
  </si>
  <si>
    <t>①×⑦</t>
    <phoneticPr fontId="4"/>
  </si>
  <si>
    <t>左記のうち、業務営業用に関わるもの</t>
    <rPh sb="0" eb="2">
      <t>サキ</t>
    </rPh>
    <rPh sb="6" eb="11">
      <t>ギョウムエイギョウヨウ</t>
    </rPh>
    <rPh sb="12" eb="13">
      <t>カカ</t>
    </rPh>
    <phoneticPr fontId="4"/>
  </si>
  <si>
    <t>左記を降順で整理したもの</t>
    <rPh sb="0" eb="2">
      <t>サキ</t>
    </rPh>
    <rPh sb="3" eb="5">
      <t>コウジュン</t>
    </rPh>
    <rPh sb="6" eb="8">
      <t>セイリ</t>
    </rPh>
    <phoneticPr fontId="4"/>
  </si>
  <si>
    <t>左記を営業停止損失の大きい業種で並べ替えしたもの</t>
    <rPh sb="0" eb="2">
      <t>サキ</t>
    </rPh>
    <rPh sb="3" eb="7">
      <t>エイギョウテイシ</t>
    </rPh>
    <rPh sb="7" eb="9">
      <t>ソンシツ</t>
    </rPh>
    <rPh sb="10" eb="11">
      <t>オオ</t>
    </rPh>
    <rPh sb="13" eb="15">
      <t>ギョウシュ</t>
    </rPh>
    <rPh sb="16" eb="17">
      <t>ナラ</t>
    </rPh>
    <rPh sb="18" eb="1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</si>
</sst>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%"/>
    <numFmt numFmtId="178" formatCode="#,##0.0;[Red]\-#,##0.0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8" fontId="0" fillId="0" borderId="1" xfId="0" applyNumberFormat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38" fontId="0" fillId="2" borderId="9" xfId="1" applyFont="1" applyFill="1" applyBorder="1" applyAlignment="1">
      <alignment horizontal="center" vertical="center"/>
    </xf>
    <xf numFmtId="40" fontId="0" fillId="0" borderId="1" xfId="1" applyNumberFormat="1" applyFont="1" applyBorder="1" applyAlignment="1">
      <alignment horizontal="center" vertical="center"/>
    </xf>
    <xf numFmtId="40" fontId="0" fillId="0" borderId="1" xfId="1" applyNumberFormat="1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0" fontId="0" fillId="0" borderId="1" xfId="1" applyNumberFormat="1" applyFont="1" applyBorder="1">
      <alignment vertical="center"/>
    </xf>
    <xf numFmtId="38" fontId="0" fillId="0" borderId="0" xfId="1" applyFont="1" applyBorder="1">
      <alignment vertical="center"/>
    </xf>
    <xf numFmtId="0" fontId="0" fillId="0" borderId="1" xfId="0" applyBorder="1" applyAlignment="1">
      <alignment horizontal="right" vertical="center"/>
    </xf>
    <xf numFmtId="9" fontId="0" fillId="0" borderId="1" xfId="2" applyFont="1" applyBorder="1">
      <alignment vertical="center"/>
    </xf>
    <xf numFmtId="0" fontId="0" fillId="0" borderId="0" xfId="0" applyAlignment="1">
      <alignment horizontal="center" vertical="center"/>
    </xf>
    <xf numFmtId="38" fontId="7" fillId="0" borderId="1" xfId="1" applyFont="1" applyBorder="1">
      <alignment vertical="center"/>
    </xf>
    <xf numFmtId="38" fontId="5" fillId="0" borderId="1" xfId="1" applyFont="1" applyBorder="1">
      <alignment vertical="center"/>
    </xf>
    <xf numFmtId="0" fontId="0" fillId="3" borderId="0" xfId="0" applyFill="1" applyAlignment="1">
      <alignment vertical="center"/>
    </xf>
    <xf numFmtId="38" fontId="5" fillId="0" borderId="1" xfId="0" applyNumberFormat="1" applyFont="1" applyBorder="1" applyAlignment="1">
      <alignment vertical="center"/>
    </xf>
    <xf numFmtId="0" fontId="1" fillId="0" borderId="0" xfId="3">
      <alignment vertical="center"/>
    </xf>
    <xf numFmtId="0" fontId="1" fillId="0" borderId="0" xfId="3" applyAlignment="1">
      <alignment horizontal="center" vertical="center"/>
    </xf>
    <xf numFmtId="0" fontId="1" fillId="4" borderId="0" xfId="3" applyFill="1">
      <alignment vertical="center"/>
    </xf>
    <xf numFmtId="0" fontId="1" fillId="5" borderId="0" xfId="3" applyFill="1">
      <alignment vertical="center"/>
    </xf>
    <xf numFmtId="0" fontId="1" fillId="6" borderId="0" xfId="3" applyFill="1">
      <alignment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horizontal="right" vertical="center"/>
    </xf>
    <xf numFmtId="0" fontId="1" fillId="2" borderId="14" xfId="3" applyFill="1" applyBorder="1">
      <alignment vertical="center"/>
    </xf>
    <xf numFmtId="0" fontId="1" fillId="2" borderId="7" xfId="3" applyFill="1" applyBorder="1">
      <alignment vertical="center"/>
    </xf>
    <xf numFmtId="0" fontId="1" fillId="2" borderId="5" xfId="3" applyFill="1" applyBorder="1" applyAlignment="1">
      <alignment vertical="center" wrapText="1"/>
    </xf>
    <xf numFmtId="0" fontId="1" fillId="2" borderId="16" xfId="3" applyFill="1" applyBorder="1" applyAlignment="1">
      <alignment vertical="center" wrapText="1"/>
    </xf>
    <xf numFmtId="0" fontId="1" fillId="0" borderId="0" xfId="3" applyAlignment="1">
      <alignment vertical="center" wrapText="1"/>
    </xf>
    <xf numFmtId="0" fontId="1" fillId="2" borderId="16" xfId="3" applyFill="1" applyBorder="1" applyAlignment="1">
      <alignment horizontal="center" vertical="center" wrapText="1"/>
    </xf>
    <xf numFmtId="0" fontId="1" fillId="4" borderId="17" xfId="3" applyFill="1" applyBorder="1">
      <alignment vertical="center"/>
    </xf>
    <xf numFmtId="0" fontId="1" fillId="4" borderId="8" xfId="3" applyFill="1" applyBorder="1" applyAlignment="1">
      <alignment vertical="center" wrapText="1"/>
    </xf>
    <xf numFmtId="176" fontId="1" fillId="4" borderId="0" xfId="3" applyNumberFormat="1" applyFill="1">
      <alignment vertical="center"/>
    </xf>
    <xf numFmtId="176" fontId="1" fillId="4" borderId="8" xfId="3" applyNumberFormat="1" applyFill="1" applyBorder="1">
      <alignment vertical="center"/>
    </xf>
    <xf numFmtId="177" fontId="0" fillId="4" borderId="8" xfId="5" applyNumberFormat="1" applyFont="1" applyFill="1" applyBorder="1">
      <alignment vertical="center"/>
    </xf>
    <xf numFmtId="176" fontId="1" fillId="0" borderId="0" xfId="3" applyNumberFormat="1">
      <alignment vertical="center"/>
    </xf>
    <xf numFmtId="0" fontId="1" fillId="0" borderId="1" xfId="3" applyBorder="1">
      <alignment vertical="center"/>
    </xf>
    <xf numFmtId="38" fontId="0" fillId="0" borderId="1" xfId="4" applyFont="1" applyBorder="1">
      <alignment vertical="center"/>
    </xf>
    <xf numFmtId="177" fontId="0" fillId="0" borderId="1" xfId="5" applyNumberFormat="1" applyFont="1" applyBorder="1" applyAlignment="1">
      <alignment horizontal="center" vertical="center"/>
    </xf>
    <xf numFmtId="177" fontId="0" fillId="0" borderId="0" xfId="5" applyNumberFormat="1" applyFont="1" applyFill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4" borderId="1" xfId="3" applyFill="1" applyBorder="1">
      <alignment vertical="center"/>
    </xf>
    <xf numFmtId="38" fontId="0" fillId="4" borderId="1" xfId="4" applyFont="1" applyFill="1" applyBorder="1">
      <alignment vertical="center"/>
    </xf>
    <xf numFmtId="38" fontId="0" fillId="4" borderId="1" xfId="4" applyFont="1" applyFill="1" applyBorder="1" applyAlignment="1">
      <alignment vertical="center"/>
    </xf>
    <xf numFmtId="176" fontId="1" fillId="0" borderId="17" xfId="3" applyNumberFormat="1" applyBorder="1">
      <alignment vertical="center"/>
    </xf>
    <xf numFmtId="177" fontId="0" fillId="4" borderId="1" xfId="5" applyNumberFormat="1" applyFont="1" applyFill="1" applyBorder="1" applyAlignment="1">
      <alignment horizontal="center" vertical="center"/>
    </xf>
    <xf numFmtId="38" fontId="0" fillId="0" borderId="1" xfId="4" applyFont="1" applyBorder="1" applyAlignment="1">
      <alignment vertical="center"/>
    </xf>
    <xf numFmtId="0" fontId="1" fillId="5" borderId="17" xfId="3" applyFill="1" applyBorder="1">
      <alignment vertical="center"/>
    </xf>
    <xf numFmtId="0" fontId="1" fillId="5" borderId="8" xfId="3" applyFill="1" applyBorder="1" applyAlignment="1">
      <alignment vertical="center" wrapText="1"/>
    </xf>
    <xf numFmtId="176" fontId="1" fillId="5" borderId="0" xfId="3" applyNumberFormat="1" applyFill="1">
      <alignment vertical="center"/>
    </xf>
    <xf numFmtId="176" fontId="1" fillId="5" borderId="8" xfId="3" applyNumberFormat="1" applyFill="1" applyBorder="1">
      <alignment vertical="center"/>
    </xf>
    <xf numFmtId="177" fontId="0" fillId="5" borderId="8" xfId="5" applyNumberFormat="1" applyFont="1" applyFill="1" applyBorder="1">
      <alignment vertical="center"/>
    </xf>
    <xf numFmtId="38" fontId="5" fillId="0" borderId="1" xfId="4" applyFont="1" applyFill="1" applyBorder="1" applyAlignment="1">
      <alignment horizontal="right" vertical="center"/>
    </xf>
    <xf numFmtId="178" fontId="5" fillId="0" borderId="1" xfId="4" applyNumberFormat="1" applyFont="1" applyBorder="1">
      <alignment vertical="center"/>
    </xf>
    <xf numFmtId="177" fontId="5" fillId="0" borderId="1" xfId="3" applyNumberFormat="1" applyFont="1" applyBorder="1" applyAlignment="1">
      <alignment horizontal="center" vertical="center"/>
    </xf>
    <xf numFmtId="177" fontId="5" fillId="0" borderId="0" xfId="3" applyNumberFormat="1" applyFont="1" applyAlignment="1">
      <alignment horizontal="center" vertical="center"/>
    </xf>
    <xf numFmtId="0" fontId="1" fillId="0" borderId="13" xfId="3" applyBorder="1">
      <alignment vertical="center"/>
    </xf>
    <xf numFmtId="177" fontId="5" fillId="0" borderId="1" xfId="5" applyNumberFormat="1" applyFont="1" applyBorder="1" applyAlignment="1">
      <alignment horizontal="center" vertical="center"/>
    </xf>
    <xf numFmtId="177" fontId="5" fillId="0" borderId="0" xfId="5" applyNumberFormat="1" applyFont="1" applyFill="1" applyBorder="1" applyAlignment="1">
      <alignment horizontal="center" vertical="center"/>
    </xf>
    <xf numFmtId="177" fontId="5" fillId="0" borderId="17" xfId="5" applyNumberFormat="1" applyFont="1" applyBorder="1" applyAlignment="1">
      <alignment vertical="center"/>
    </xf>
    <xf numFmtId="0" fontId="1" fillId="0" borderId="17" xfId="3" applyBorder="1">
      <alignment vertical="center"/>
    </xf>
    <xf numFmtId="0" fontId="1" fillId="0" borderId="8" xfId="3" applyBorder="1" applyAlignment="1">
      <alignment vertical="center" wrapText="1"/>
    </xf>
    <xf numFmtId="176" fontId="1" fillId="0" borderId="8" xfId="3" applyNumberFormat="1" applyBorder="1">
      <alignment vertical="center"/>
    </xf>
    <xf numFmtId="177" fontId="0" fillId="0" borderId="2" xfId="5" applyNumberFormat="1" applyFont="1" applyFill="1" applyBorder="1">
      <alignment vertical="center"/>
    </xf>
    <xf numFmtId="177" fontId="0" fillId="0" borderId="6" xfId="5" applyNumberFormat="1" applyFont="1" applyFill="1" applyBorder="1">
      <alignment vertical="center"/>
    </xf>
    <xf numFmtId="0" fontId="1" fillId="6" borderId="17" xfId="3" applyFill="1" applyBorder="1">
      <alignment vertical="center"/>
    </xf>
    <xf numFmtId="0" fontId="1" fillId="6" borderId="8" xfId="3" applyFill="1" applyBorder="1" applyAlignment="1">
      <alignment vertical="center" wrapText="1"/>
    </xf>
    <xf numFmtId="176" fontId="1" fillId="6" borderId="0" xfId="3" applyNumberFormat="1" applyFill="1">
      <alignment vertical="center"/>
    </xf>
    <xf numFmtId="176" fontId="1" fillId="6" borderId="8" xfId="3" applyNumberFormat="1" applyFill="1" applyBorder="1">
      <alignment vertical="center"/>
    </xf>
    <xf numFmtId="177" fontId="0" fillId="6" borderId="6" xfId="5" applyNumberFormat="1" applyFont="1" applyFill="1" applyBorder="1">
      <alignment vertical="center"/>
    </xf>
    <xf numFmtId="0" fontId="1" fillId="0" borderId="15" xfId="3" applyBorder="1">
      <alignment vertical="center"/>
    </xf>
    <xf numFmtId="0" fontId="1" fillId="0" borderId="16" xfId="3" applyBorder="1" applyAlignment="1">
      <alignment vertical="center" wrapText="1"/>
    </xf>
    <xf numFmtId="176" fontId="1" fillId="0" borderId="5" xfId="3" applyNumberFormat="1" applyBorder="1">
      <alignment vertical="center"/>
    </xf>
    <xf numFmtId="176" fontId="1" fillId="0" borderId="16" xfId="3" applyNumberFormat="1" applyBorder="1">
      <alignment vertical="center"/>
    </xf>
    <xf numFmtId="177" fontId="0" fillId="0" borderId="1" xfId="5" applyNumberFormat="1" applyFont="1" applyFill="1" applyBorder="1">
      <alignment vertical="center"/>
    </xf>
    <xf numFmtId="40" fontId="0" fillId="0" borderId="1" xfId="4" applyNumberFormat="1" applyFont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8" fillId="0" borderId="1" xfId="1" applyFont="1" applyFill="1" applyBorder="1">
      <alignment vertical="center"/>
    </xf>
    <xf numFmtId="38" fontId="0" fillId="0" borderId="10" xfId="0" applyNumberFormat="1" applyBorder="1" applyAlignment="1">
      <alignment vertical="center"/>
    </xf>
    <xf numFmtId="9" fontId="0" fillId="0" borderId="10" xfId="2" applyFont="1" applyBorder="1" applyAlignment="1">
      <alignment horizontal="center" vertical="center"/>
    </xf>
    <xf numFmtId="38" fontId="0" fillId="0" borderId="10" xfId="1" applyFont="1" applyBorder="1">
      <alignment vertical="center"/>
    </xf>
    <xf numFmtId="9" fontId="0" fillId="0" borderId="10" xfId="0" applyNumberFormat="1" applyBorder="1" applyAlignment="1">
      <alignment horizontal="center" vertical="center"/>
    </xf>
    <xf numFmtId="0" fontId="9" fillId="0" borderId="0" xfId="3" applyFont="1">
      <alignment vertical="center"/>
    </xf>
    <xf numFmtId="0" fontId="1" fillId="0" borderId="0" xfId="3" applyFill="1">
      <alignment vertical="center"/>
    </xf>
    <xf numFmtId="0" fontId="1" fillId="0" borderId="0" xfId="3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3" xfId="3" applyFill="1" applyBorder="1" applyAlignment="1">
      <alignment horizontal="center" vertical="center"/>
    </xf>
    <xf numFmtId="0" fontId="1" fillId="2" borderId="7" xfId="3" applyFill="1" applyBorder="1" applyAlignment="1">
      <alignment horizontal="center" vertical="center"/>
    </xf>
    <xf numFmtId="0" fontId="1" fillId="2" borderId="15" xfId="3" applyFill="1" applyBorder="1" applyAlignment="1">
      <alignment horizontal="center" vertical="center"/>
    </xf>
    <xf numFmtId="0" fontId="1" fillId="2" borderId="16" xfId="3" applyFill="1" applyBorder="1" applyAlignment="1">
      <alignment horizontal="center" vertical="center"/>
    </xf>
    <xf numFmtId="0" fontId="1" fillId="2" borderId="1" xfId="3" applyFill="1" applyBorder="1" applyAlignment="1">
      <alignment horizontal="center" vertical="center"/>
    </xf>
    <xf numFmtId="0" fontId="1" fillId="2" borderId="13" xfId="3" applyFill="1" applyBorder="1" applyAlignment="1">
      <alignment horizontal="center" vertical="center" wrapText="1"/>
    </xf>
    <xf numFmtId="0" fontId="1" fillId="2" borderId="15" xfId="3" applyFill="1" applyBorder="1" applyAlignment="1">
      <alignment horizontal="center" vertical="center" wrapText="1"/>
    </xf>
    <xf numFmtId="177" fontId="5" fillId="0" borderId="3" xfId="5" applyNumberFormat="1" applyFont="1" applyBorder="1" applyAlignment="1">
      <alignment horizontal="center" vertical="center"/>
    </xf>
    <xf numFmtId="177" fontId="5" fillId="0" borderId="12" xfId="5" applyNumberFormat="1" applyFont="1" applyBorder="1" applyAlignment="1">
      <alignment horizontal="center" vertical="center"/>
    </xf>
    <xf numFmtId="0" fontId="1" fillId="2" borderId="2" xfId="3" applyFill="1" applyBorder="1" applyAlignment="1">
      <alignment horizontal="center" vertical="center"/>
    </xf>
    <xf numFmtId="0" fontId="1" fillId="2" borderId="9" xfId="3" applyFill="1" applyBorder="1" applyAlignment="1">
      <alignment horizontal="center" vertical="center"/>
    </xf>
    <xf numFmtId="0" fontId="1" fillId="2" borderId="2" xfId="3" applyFill="1" applyBorder="1" applyAlignment="1">
      <alignment horizontal="center" vertical="center" wrapText="1"/>
    </xf>
    <xf numFmtId="0" fontId="1" fillId="2" borderId="9" xfId="3" applyFill="1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177" fontId="0" fillId="4" borderId="1" xfId="5" applyNumberFormat="1" applyFont="1" applyFill="1" applyBorder="1" applyAlignment="1">
      <alignment horizontal="center" vertical="center"/>
    </xf>
    <xf numFmtId="38" fontId="0" fillId="4" borderId="1" xfId="4" applyFont="1" applyFill="1" applyBorder="1" applyAlignment="1">
      <alignment horizontal="center" vertical="center"/>
    </xf>
    <xf numFmtId="177" fontId="0" fillId="0" borderId="1" xfId="5" applyNumberFormat="1" applyFont="1" applyBorder="1" applyAlignment="1">
      <alignment horizontal="center" vertical="center"/>
    </xf>
    <xf numFmtId="38" fontId="0" fillId="0" borderId="1" xfId="4" applyFont="1" applyBorder="1" applyAlignment="1">
      <alignment horizontal="center" vertical="center"/>
    </xf>
    <xf numFmtId="38" fontId="0" fillId="2" borderId="2" xfId="4" applyFont="1" applyFill="1" applyBorder="1" applyAlignment="1">
      <alignment horizontal="center" vertical="center" wrapText="1"/>
    </xf>
    <xf numFmtId="38" fontId="0" fillId="2" borderId="9" xfId="4" applyFont="1" applyFill="1" applyBorder="1" applyAlignment="1">
      <alignment horizontal="center" vertical="center" wrapText="1"/>
    </xf>
    <xf numFmtId="0" fontId="1" fillId="2" borderId="7" xfId="3" applyFill="1" applyBorder="1" applyAlignment="1">
      <alignment horizontal="center" vertical="center" wrapText="1"/>
    </xf>
    <xf numFmtId="0" fontId="1" fillId="2" borderId="16" xfId="3" applyFill="1" applyBorder="1" applyAlignment="1">
      <alignment horizontal="center" vertical="center" wrapText="1"/>
    </xf>
  </cellXfs>
  <cellStyles count="6">
    <cellStyle name="パーセント" xfId="2" builtinId="5"/>
    <cellStyle name="パーセント 2" xfId="5" xr:uid="{F68F38F1-7EFC-4A27-B492-CD54EE6D59BE}"/>
    <cellStyle name="桁区切り" xfId="1" builtinId="6"/>
    <cellStyle name="桁区切り 2" xfId="4" xr:uid="{ABB4869F-0160-49A7-9BD7-1DFE404A8287}"/>
    <cellStyle name="標準" xfId="0" builtinId="0"/>
    <cellStyle name="標準 2" xfId="3" xr:uid="{D38318BC-61EE-4171-BA16-F74CE3DB7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C82-1B5B-4C95-A1BC-C9E19AE07685}">
  <dimension ref="B2:P63"/>
  <sheetViews>
    <sheetView tabSelected="1" zoomScale="70" zoomScaleNormal="70" workbookViewId="0"/>
  </sheetViews>
  <sheetFormatPr defaultRowHeight="18.75" x14ac:dyDescent="0.4"/>
  <cols>
    <col min="6" max="6" width="4.625" style="1" customWidth="1"/>
    <col min="7" max="7" width="5.25" style="1" bestFit="1" customWidth="1"/>
    <col min="8" max="8" width="11" style="1" bestFit="1" customWidth="1"/>
    <col min="9" max="9" width="12.375" style="1" customWidth="1"/>
    <col min="10" max="10" width="10.875" style="1" customWidth="1"/>
    <col min="11" max="11" width="13.125" style="1" customWidth="1"/>
    <col min="12" max="12" width="11" style="1" bestFit="1" customWidth="1"/>
    <col min="14" max="14" width="13" bestFit="1" customWidth="1"/>
  </cols>
  <sheetData>
    <row r="2" spans="2:16" x14ac:dyDescent="0.4">
      <c r="B2" s="1" t="s">
        <v>0</v>
      </c>
      <c r="C2" s="1"/>
      <c r="D2" s="1"/>
      <c r="F2" s="1" t="s">
        <v>1</v>
      </c>
      <c r="N2" s="1" t="s">
        <v>2</v>
      </c>
      <c r="O2" s="1"/>
      <c r="P2" s="1"/>
    </row>
    <row r="3" spans="2:16" ht="18.75" customHeight="1" x14ac:dyDescent="0.4">
      <c r="B3" s="2" t="s">
        <v>7</v>
      </c>
      <c r="C3" s="2" t="s">
        <v>0</v>
      </c>
      <c r="D3" s="1" t="s">
        <v>8</v>
      </c>
      <c r="F3" s="117" t="s">
        <v>564</v>
      </c>
      <c r="G3" s="120" t="s">
        <v>7</v>
      </c>
      <c r="H3" s="3" t="s">
        <v>9</v>
      </c>
      <c r="I3" s="121" t="s">
        <v>10</v>
      </c>
      <c r="J3" s="122"/>
      <c r="K3" s="121" t="s">
        <v>11</v>
      </c>
      <c r="L3" s="122"/>
      <c r="N3" s="2" t="s">
        <v>12</v>
      </c>
      <c r="O3" s="2" t="s">
        <v>13</v>
      </c>
      <c r="P3" s="2" t="s">
        <v>14</v>
      </c>
    </row>
    <row r="4" spans="2:16" x14ac:dyDescent="0.4">
      <c r="B4" s="5" t="s">
        <v>39</v>
      </c>
      <c r="C4" s="6">
        <v>31818</v>
      </c>
      <c r="D4" s="7"/>
      <c r="F4" s="118"/>
      <c r="G4" s="120"/>
      <c r="H4" s="8" t="s">
        <v>25</v>
      </c>
      <c r="I4" s="9" t="s">
        <v>0</v>
      </c>
      <c r="J4" s="123" t="s">
        <v>26</v>
      </c>
      <c r="K4" s="123" t="s">
        <v>27</v>
      </c>
      <c r="L4" s="10" t="s">
        <v>28</v>
      </c>
      <c r="N4" s="99" t="s">
        <v>0</v>
      </c>
      <c r="O4" s="100">
        <f>SUM(C3:C6)</f>
        <v>850000</v>
      </c>
      <c r="P4" s="99" t="s">
        <v>29</v>
      </c>
    </row>
    <row r="5" spans="2:16" x14ac:dyDescent="0.4">
      <c r="B5" s="5" t="s">
        <v>48</v>
      </c>
      <c r="C5" s="6">
        <v>409091</v>
      </c>
      <c r="D5" s="1"/>
      <c r="F5" s="118"/>
      <c r="G5" s="120"/>
      <c r="H5" s="14">
        <v>0.04</v>
      </c>
      <c r="I5" s="8" t="s">
        <v>40</v>
      </c>
      <c r="J5" s="124"/>
      <c r="K5" s="124"/>
      <c r="L5" s="15" t="s">
        <v>41</v>
      </c>
      <c r="N5" s="101" t="s">
        <v>565</v>
      </c>
      <c r="O5" s="101">
        <v>75</v>
      </c>
      <c r="P5" s="99" t="s">
        <v>43</v>
      </c>
    </row>
    <row r="6" spans="2:16" x14ac:dyDescent="0.4">
      <c r="B6" s="107" t="s">
        <v>64</v>
      </c>
      <c r="C6" s="6">
        <v>409091</v>
      </c>
      <c r="D6" s="1"/>
      <c r="F6" s="119"/>
      <c r="G6" s="120"/>
      <c r="H6" s="19" t="s">
        <v>49</v>
      </c>
      <c r="I6" s="19" t="s">
        <v>29</v>
      </c>
      <c r="J6" s="19" t="s">
        <v>29</v>
      </c>
      <c r="K6" s="19" t="s">
        <v>29</v>
      </c>
      <c r="L6" s="19" t="s">
        <v>29</v>
      </c>
      <c r="N6" s="103" t="s">
        <v>566</v>
      </c>
      <c r="O6" s="102" t="str">
        <f>G11</f>
        <v>R9</v>
      </c>
      <c r="P6" s="99" t="s">
        <v>567</v>
      </c>
    </row>
    <row r="7" spans="2:16" x14ac:dyDescent="0.4">
      <c r="B7" s="1"/>
      <c r="C7" s="1"/>
      <c r="D7" s="1"/>
      <c r="F7" s="5">
        <v>0</v>
      </c>
      <c r="G7" s="5" t="s">
        <v>24</v>
      </c>
      <c r="H7" s="22">
        <f>(1+$H$5)^-F7</f>
        <v>1</v>
      </c>
      <c r="I7" s="1">
        <v>0</v>
      </c>
      <c r="J7" s="11"/>
      <c r="K7" s="6">
        <f>H7*I7</f>
        <v>0</v>
      </c>
      <c r="L7" s="11"/>
      <c r="N7" s="99" t="s">
        <v>42</v>
      </c>
      <c r="O7" s="16">
        <f>O5-(F60-F10)</f>
        <v>25</v>
      </c>
      <c r="P7" s="99" t="s">
        <v>43</v>
      </c>
    </row>
    <row r="8" spans="2:16" x14ac:dyDescent="0.4">
      <c r="B8" s="25" t="s">
        <v>28</v>
      </c>
      <c r="C8" s="1"/>
      <c r="D8" s="1"/>
      <c r="F8" s="5">
        <v>1</v>
      </c>
      <c r="G8" s="5" t="s">
        <v>39</v>
      </c>
      <c r="H8" s="22">
        <f t="shared" ref="H8:H59" si="0">(1+$H$5)^-F8</f>
        <v>0.96153846153846145</v>
      </c>
      <c r="I8" s="12">
        <f>C4</f>
        <v>31818</v>
      </c>
      <c r="J8" s="11"/>
      <c r="K8" s="6">
        <f>H8*I8</f>
        <v>30594.230769230766</v>
      </c>
      <c r="L8" s="11"/>
      <c r="N8" s="98" t="s">
        <v>50</v>
      </c>
      <c r="O8" s="20">
        <f>H5</f>
        <v>0.04</v>
      </c>
      <c r="P8" s="97"/>
    </row>
    <row r="9" spans="2:16" x14ac:dyDescent="0.4">
      <c r="B9" s="2" t="s">
        <v>12</v>
      </c>
      <c r="C9" s="2" t="s">
        <v>13</v>
      </c>
      <c r="D9" s="2" t="s">
        <v>14</v>
      </c>
      <c r="F9" s="18">
        <v>2</v>
      </c>
      <c r="G9" s="5" t="s">
        <v>60</v>
      </c>
      <c r="H9" s="22">
        <f t="shared" si="0"/>
        <v>0.92455621301775137</v>
      </c>
      <c r="I9" s="12">
        <f>C5</f>
        <v>409091</v>
      </c>
      <c r="J9" s="11"/>
      <c r="K9" s="6">
        <f t="shared" ref="K9:K59" si="1">H9*I9</f>
        <v>378227.62573964492</v>
      </c>
      <c r="L9" s="11"/>
      <c r="N9" s="11" t="s">
        <v>9</v>
      </c>
      <c r="O9" s="23">
        <f>(1+O8)^-F60</f>
        <v>0.12509300265031092</v>
      </c>
      <c r="P9" s="11"/>
    </row>
    <row r="10" spans="2:16" x14ac:dyDescent="0.4">
      <c r="B10" s="11" t="s">
        <v>62</v>
      </c>
      <c r="C10" s="6">
        <f>200/2</f>
        <v>100</v>
      </c>
      <c r="D10" s="5" t="s">
        <v>63</v>
      </c>
      <c r="F10" s="18">
        <v>3</v>
      </c>
      <c r="G10" s="5" t="s">
        <v>64</v>
      </c>
      <c r="H10" s="22">
        <f t="shared" si="0"/>
        <v>0.88899635867091487</v>
      </c>
      <c r="I10" s="12">
        <f>C6</f>
        <v>409091</v>
      </c>
      <c r="J10" s="12"/>
      <c r="K10" s="6">
        <f t="shared" si="1"/>
        <v>363680.40936504322</v>
      </c>
      <c r="L10" s="6"/>
      <c r="N10" s="11" t="s">
        <v>58</v>
      </c>
      <c r="O10" s="108">
        <f>O4*(O7/O5)*O9</f>
        <v>35443.017417588097</v>
      </c>
      <c r="P10" s="11" t="s">
        <v>29</v>
      </c>
    </row>
    <row r="11" spans="2:16" x14ac:dyDescent="0.4">
      <c r="B11" s="11" t="s">
        <v>68</v>
      </c>
      <c r="C11" s="6">
        <f>4000/2</f>
        <v>2000</v>
      </c>
      <c r="D11" s="5" t="s">
        <v>63</v>
      </c>
      <c r="F11" s="18">
        <v>4</v>
      </c>
      <c r="G11" s="5" t="s">
        <v>69</v>
      </c>
      <c r="H11" s="22">
        <f t="shared" si="0"/>
        <v>0.85480419102972571</v>
      </c>
      <c r="I11" s="12"/>
      <c r="J11" s="12">
        <f>SUM($C$10:$C$11)</f>
        <v>2100</v>
      </c>
      <c r="K11" s="6">
        <f t="shared" si="1"/>
        <v>0</v>
      </c>
      <c r="L11" s="6">
        <f t="shared" ref="L11:L59" si="2">H11*J11</f>
        <v>1795.088801162424</v>
      </c>
    </row>
    <row r="12" spans="2:16" x14ac:dyDescent="0.4">
      <c r="F12" s="18">
        <v>5</v>
      </c>
      <c r="G12" s="5" t="s">
        <v>73</v>
      </c>
      <c r="H12" s="22">
        <f t="shared" si="0"/>
        <v>0.82192710675935154</v>
      </c>
      <c r="I12" s="11"/>
      <c r="J12" s="12">
        <f t="shared" ref="J12:J60" si="3">SUM($C$10:$C$11)</f>
        <v>2100</v>
      </c>
      <c r="K12" s="6">
        <f t="shared" si="1"/>
        <v>0</v>
      </c>
      <c r="L12" s="6">
        <f t="shared" si="2"/>
        <v>1726.0469241946382</v>
      </c>
    </row>
    <row r="13" spans="2:16" x14ac:dyDescent="0.4">
      <c r="F13" s="18">
        <v>6</v>
      </c>
      <c r="G13" s="5" t="s">
        <v>77</v>
      </c>
      <c r="H13" s="22">
        <f t="shared" si="0"/>
        <v>0.79031452573014571</v>
      </c>
      <c r="I13" s="11"/>
      <c r="J13" s="12">
        <f t="shared" si="3"/>
        <v>2100</v>
      </c>
      <c r="K13" s="6">
        <f t="shared" si="1"/>
        <v>0</v>
      </c>
      <c r="L13" s="6">
        <f t="shared" si="2"/>
        <v>1659.6605040333061</v>
      </c>
    </row>
    <row r="14" spans="2:16" x14ac:dyDescent="0.4">
      <c r="F14" s="18">
        <v>7</v>
      </c>
      <c r="G14" s="5" t="s">
        <v>81</v>
      </c>
      <c r="H14" s="22">
        <f t="shared" si="0"/>
        <v>0.75991781320206331</v>
      </c>
      <c r="I14" s="11"/>
      <c r="J14" s="12">
        <f t="shared" si="3"/>
        <v>2100</v>
      </c>
      <c r="K14" s="6">
        <f t="shared" si="1"/>
        <v>0</v>
      </c>
      <c r="L14" s="6">
        <f t="shared" si="2"/>
        <v>1595.8274077243329</v>
      </c>
    </row>
    <row r="15" spans="2:16" x14ac:dyDescent="0.4">
      <c r="F15" s="18">
        <v>8</v>
      </c>
      <c r="G15" s="5" t="s">
        <v>85</v>
      </c>
      <c r="H15" s="22">
        <f t="shared" si="0"/>
        <v>0.73069020500198378</v>
      </c>
      <c r="I15" s="11"/>
      <c r="J15" s="12">
        <f t="shared" si="3"/>
        <v>2100</v>
      </c>
      <c r="K15" s="6">
        <f t="shared" si="1"/>
        <v>0</v>
      </c>
      <c r="L15" s="6">
        <f t="shared" si="2"/>
        <v>1534.449430504166</v>
      </c>
    </row>
    <row r="16" spans="2:16" x14ac:dyDescent="0.4">
      <c r="F16" s="18">
        <v>9</v>
      </c>
      <c r="G16" s="5" t="s">
        <v>87</v>
      </c>
      <c r="H16" s="22">
        <f t="shared" si="0"/>
        <v>0.70258673557883045</v>
      </c>
      <c r="I16" s="11"/>
      <c r="J16" s="12">
        <f t="shared" si="3"/>
        <v>2100</v>
      </c>
      <c r="K16" s="6">
        <f t="shared" si="1"/>
        <v>0</v>
      </c>
      <c r="L16" s="6">
        <f t="shared" si="2"/>
        <v>1475.4321447155439</v>
      </c>
    </row>
    <row r="17" spans="6:12" x14ac:dyDescent="0.4">
      <c r="F17" s="18">
        <v>10</v>
      </c>
      <c r="G17" s="5" t="s">
        <v>89</v>
      </c>
      <c r="H17" s="22">
        <f t="shared" si="0"/>
        <v>0.67556416882579851</v>
      </c>
      <c r="I17" s="11"/>
      <c r="J17" s="12">
        <f t="shared" si="3"/>
        <v>2100</v>
      </c>
      <c r="K17" s="6">
        <f t="shared" si="1"/>
        <v>0</v>
      </c>
      <c r="L17" s="6">
        <f t="shared" si="2"/>
        <v>1418.6847545341768</v>
      </c>
    </row>
    <row r="18" spans="6:12" x14ac:dyDescent="0.4">
      <c r="F18" s="18">
        <v>11</v>
      </c>
      <c r="G18" s="5" t="s">
        <v>93</v>
      </c>
      <c r="H18" s="22">
        <f t="shared" si="0"/>
        <v>0.6495809315632679</v>
      </c>
      <c r="I18" s="11"/>
      <c r="J18" s="12">
        <f t="shared" si="3"/>
        <v>2100</v>
      </c>
      <c r="K18" s="6">
        <f t="shared" si="1"/>
        <v>0</v>
      </c>
      <c r="L18" s="6">
        <f t="shared" si="2"/>
        <v>1364.1199562828626</v>
      </c>
    </row>
    <row r="19" spans="6:12" x14ac:dyDescent="0.4">
      <c r="F19" s="18">
        <v>12</v>
      </c>
      <c r="G19" s="5" t="s">
        <v>95</v>
      </c>
      <c r="H19" s="22">
        <f t="shared" si="0"/>
        <v>0.62459704958006512</v>
      </c>
      <c r="I19" s="11"/>
      <c r="J19" s="12">
        <f t="shared" si="3"/>
        <v>2100</v>
      </c>
      <c r="K19" s="6">
        <f t="shared" si="1"/>
        <v>0</v>
      </c>
      <c r="L19" s="6">
        <f t="shared" si="2"/>
        <v>1311.6538041181368</v>
      </c>
    </row>
    <row r="20" spans="6:12" x14ac:dyDescent="0.4">
      <c r="F20" s="18">
        <v>13</v>
      </c>
      <c r="G20" s="5" t="s">
        <v>98</v>
      </c>
      <c r="H20" s="22">
        <f t="shared" si="0"/>
        <v>0.600574086134678</v>
      </c>
      <c r="I20" s="11"/>
      <c r="J20" s="12">
        <f t="shared" si="3"/>
        <v>2100</v>
      </c>
      <c r="K20" s="6">
        <f t="shared" si="1"/>
        <v>0</v>
      </c>
      <c r="L20" s="6">
        <f t="shared" si="2"/>
        <v>1261.2055808828238</v>
      </c>
    </row>
    <row r="21" spans="6:12" x14ac:dyDescent="0.4">
      <c r="F21" s="18">
        <v>14</v>
      </c>
      <c r="G21" s="5" t="s">
        <v>101</v>
      </c>
      <c r="H21" s="22">
        <f t="shared" si="0"/>
        <v>0.57747508282180582</v>
      </c>
      <c r="I21" s="11"/>
      <c r="J21" s="12">
        <f t="shared" si="3"/>
        <v>2100</v>
      </c>
      <c r="K21" s="6">
        <f t="shared" si="1"/>
        <v>0</v>
      </c>
      <c r="L21" s="6">
        <f t="shared" si="2"/>
        <v>1212.6976739257923</v>
      </c>
    </row>
    <row r="22" spans="6:12" x14ac:dyDescent="0.4">
      <c r="F22" s="18">
        <v>15</v>
      </c>
      <c r="G22" s="5" t="s">
        <v>104</v>
      </c>
      <c r="H22" s="22">
        <f t="shared" si="0"/>
        <v>0.55526450271327477</v>
      </c>
      <c r="I22" s="11"/>
      <c r="J22" s="12">
        <f t="shared" si="3"/>
        <v>2100</v>
      </c>
      <c r="K22" s="6">
        <f t="shared" si="1"/>
        <v>0</v>
      </c>
      <c r="L22" s="6">
        <f t="shared" si="2"/>
        <v>1166.0554556978771</v>
      </c>
    </row>
    <row r="23" spans="6:12" x14ac:dyDescent="0.4">
      <c r="F23" s="18">
        <v>16</v>
      </c>
      <c r="G23" s="5" t="s">
        <v>106</v>
      </c>
      <c r="H23" s="22">
        <f t="shared" si="0"/>
        <v>0.53390817568584104</v>
      </c>
      <c r="I23" s="11"/>
      <c r="J23" s="12">
        <f t="shared" si="3"/>
        <v>2100</v>
      </c>
      <c r="K23" s="6">
        <f t="shared" si="1"/>
        <v>0</v>
      </c>
      <c r="L23" s="6">
        <f t="shared" si="2"/>
        <v>1121.2071689402662</v>
      </c>
    </row>
    <row r="24" spans="6:12" x14ac:dyDescent="0.4">
      <c r="F24" s="18">
        <v>17</v>
      </c>
      <c r="G24" s="5" t="s">
        <v>108</v>
      </c>
      <c r="H24" s="22">
        <f t="shared" si="0"/>
        <v>0.51337324585177024</v>
      </c>
      <c r="I24" s="11"/>
      <c r="J24" s="12">
        <f t="shared" si="3"/>
        <v>2100</v>
      </c>
      <c r="K24" s="6">
        <f t="shared" si="1"/>
        <v>0</v>
      </c>
      <c r="L24" s="6">
        <f t="shared" si="2"/>
        <v>1078.0838162887176</v>
      </c>
    </row>
    <row r="25" spans="6:12" x14ac:dyDescent="0.4">
      <c r="F25" s="18">
        <v>18</v>
      </c>
      <c r="G25" s="5" t="s">
        <v>111</v>
      </c>
      <c r="H25" s="22">
        <f t="shared" si="0"/>
        <v>0.49362812101131748</v>
      </c>
      <c r="I25" s="11"/>
      <c r="J25" s="12">
        <f t="shared" si="3"/>
        <v>2100</v>
      </c>
      <c r="K25" s="6">
        <f t="shared" si="1"/>
        <v>0</v>
      </c>
      <c r="L25" s="6">
        <f t="shared" si="2"/>
        <v>1036.6190541237668</v>
      </c>
    </row>
    <row r="26" spans="6:12" x14ac:dyDescent="0.4">
      <c r="F26" s="18">
        <v>19</v>
      </c>
      <c r="G26" s="5" t="s">
        <v>115</v>
      </c>
      <c r="H26" s="22">
        <f t="shared" si="0"/>
        <v>0.47464242404934376</v>
      </c>
      <c r="I26" s="11"/>
      <c r="J26" s="12">
        <f t="shared" si="3"/>
        <v>2100</v>
      </c>
      <c r="K26" s="6">
        <f t="shared" si="1"/>
        <v>0</v>
      </c>
      <c r="L26" s="6">
        <f t="shared" si="2"/>
        <v>996.74909050362191</v>
      </c>
    </row>
    <row r="27" spans="6:12" x14ac:dyDescent="0.4">
      <c r="F27" s="18">
        <v>20</v>
      </c>
      <c r="G27" s="5" t="s">
        <v>117</v>
      </c>
      <c r="H27" s="22">
        <f t="shared" si="0"/>
        <v>0.45638694620129205</v>
      </c>
      <c r="I27" s="11"/>
      <c r="J27" s="12">
        <f t="shared" si="3"/>
        <v>2100</v>
      </c>
      <c r="K27" s="6">
        <f t="shared" si="1"/>
        <v>0</v>
      </c>
      <c r="L27" s="6">
        <f t="shared" si="2"/>
        <v>958.4125870227133</v>
      </c>
    </row>
    <row r="28" spans="6:12" x14ac:dyDescent="0.4">
      <c r="F28" s="18">
        <v>21</v>
      </c>
      <c r="G28" s="5" t="s">
        <v>120</v>
      </c>
      <c r="H28" s="22">
        <f t="shared" si="0"/>
        <v>0.43883360211662686</v>
      </c>
      <c r="I28" s="11"/>
      <c r="J28" s="12">
        <f t="shared" si="3"/>
        <v>2100</v>
      </c>
      <c r="K28" s="6">
        <f t="shared" si="1"/>
        <v>0</v>
      </c>
      <c r="L28" s="6">
        <f t="shared" si="2"/>
        <v>921.5505644449164</v>
      </c>
    </row>
    <row r="29" spans="6:12" x14ac:dyDescent="0.4">
      <c r="F29" s="18">
        <v>22</v>
      </c>
      <c r="G29" s="5" t="s">
        <v>123</v>
      </c>
      <c r="H29" s="22">
        <f t="shared" si="0"/>
        <v>0.42195538665060278</v>
      </c>
      <c r="I29" s="11"/>
      <c r="J29" s="12">
        <f t="shared" si="3"/>
        <v>2100</v>
      </c>
      <c r="K29" s="6">
        <f t="shared" si="1"/>
        <v>0</v>
      </c>
      <c r="L29" s="6">
        <f t="shared" si="2"/>
        <v>886.10631196626582</v>
      </c>
    </row>
    <row r="30" spans="6:12" x14ac:dyDescent="0.4">
      <c r="F30" s="18">
        <v>23</v>
      </c>
      <c r="G30" s="5" t="s">
        <v>125</v>
      </c>
      <c r="H30" s="22">
        <f t="shared" si="0"/>
        <v>0.40572633331788732</v>
      </c>
      <c r="I30" s="11"/>
      <c r="J30" s="12">
        <f t="shared" si="3"/>
        <v>2100</v>
      </c>
      <c r="K30" s="6">
        <f t="shared" si="1"/>
        <v>0</v>
      </c>
      <c r="L30" s="6">
        <f t="shared" si="2"/>
        <v>852.02529996756334</v>
      </c>
    </row>
    <row r="31" spans="6:12" x14ac:dyDescent="0.4">
      <c r="F31" s="18">
        <v>24</v>
      </c>
      <c r="G31" s="5" t="s">
        <v>128</v>
      </c>
      <c r="H31" s="22">
        <f t="shared" si="0"/>
        <v>0.39012147434412242</v>
      </c>
      <c r="I31" s="11"/>
      <c r="J31" s="12">
        <f t="shared" si="3"/>
        <v>2100</v>
      </c>
      <c r="K31" s="6">
        <f t="shared" si="1"/>
        <v>0</v>
      </c>
      <c r="L31" s="6">
        <f t="shared" si="2"/>
        <v>819.25509612265705</v>
      </c>
    </row>
    <row r="32" spans="6:12" x14ac:dyDescent="0.4">
      <c r="F32" s="18">
        <v>25</v>
      </c>
      <c r="G32" s="5" t="s">
        <v>131</v>
      </c>
      <c r="H32" s="22">
        <f t="shared" si="0"/>
        <v>0.37511680225396377</v>
      </c>
      <c r="I32" s="11"/>
      <c r="J32" s="12">
        <f t="shared" si="3"/>
        <v>2100</v>
      </c>
      <c r="K32" s="6">
        <f t="shared" si="1"/>
        <v>0</v>
      </c>
      <c r="L32" s="6">
        <f>H32*J32</f>
        <v>787.74528473332396</v>
      </c>
    </row>
    <row r="33" spans="6:12" x14ac:dyDescent="0.4">
      <c r="F33" s="18">
        <v>26</v>
      </c>
      <c r="G33" s="5" t="s">
        <v>132</v>
      </c>
      <c r="H33" s="22">
        <f t="shared" si="0"/>
        <v>0.36068923293650368</v>
      </c>
      <c r="I33" s="11"/>
      <c r="J33" s="12">
        <f t="shared" si="3"/>
        <v>2100</v>
      </c>
      <c r="K33" s="6">
        <f t="shared" si="1"/>
        <v>0</v>
      </c>
      <c r="L33" s="6">
        <f t="shared" si="2"/>
        <v>757.44738916665767</v>
      </c>
    </row>
    <row r="34" spans="6:12" x14ac:dyDescent="0.4">
      <c r="F34" s="18">
        <v>27</v>
      </c>
      <c r="G34" s="5" t="s">
        <v>134</v>
      </c>
      <c r="H34" s="22">
        <f t="shared" si="0"/>
        <v>0.3468165701312535</v>
      </c>
      <c r="I34" s="11"/>
      <c r="J34" s="12">
        <f t="shared" si="3"/>
        <v>2100</v>
      </c>
      <c r="K34" s="6">
        <f t="shared" si="1"/>
        <v>0</v>
      </c>
      <c r="L34" s="6">
        <f t="shared" si="2"/>
        <v>728.31479727563237</v>
      </c>
    </row>
    <row r="35" spans="6:12" x14ac:dyDescent="0.4">
      <c r="F35" s="18">
        <v>28</v>
      </c>
      <c r="G35" s="5" t="s">
        <v>135</v>
      </c>
      <c r="H35" s="22">
        <f t="shared" si="0"/>
        <v>0.3334774712800514</v>
      </c>
      <c r="I35" s="11"/>
      <c r="J35" s="12">
        <f t="shared" si="3"/>
        <v>2100</v>
      </c>
      <c r="K35" s="6">
        <f t="shared" si="1"/>
        <v>0</v>
      </c>
      <c r="L35" s="6">
        <f t="shared" si="2"/>
        <v>700.30268968810788</v>
      </c>
    </row>
    <row r="36" spans="6:12" x14ac:dyDescent="0.4">
      <c r="F36" s="18">
        <v>29</v>
      </c>
      <c r="G36" s="5" t="s">
        <v>136</v>
      </c>
      <c r="H36" s="22">
        <f t="shared" si="0"/>
        <v>0.32065141469235708</v>
      </c>
      <c r="I36" s="11"/>
      <c r="J36" s="12">
        <f t="shared" si="3"/>
        <v>2100</v>
      </c>
      <c r="K36" s="6">
        <f t="shared" si="1"/>
        <v>0</v>
      </c>
      <c r="L36" s="6">
        <f t="shared" si="2"/>
        <v>673.36797085394983</v>
      </c>
    </row>
    <row r="37" spans="6:12" x14ac:dyDescent="0.4">
      <c r="F37" s="18">
        <v>30</v>
      </c>
      <c r="G37" s="5" t="s">
        <v>137</v>
      </c>
      <c r="H37" s="22">
        <f t="shared" si="0"/>
        <v>0.30831866797342034</v>
      </c>
      <c r="I37" s="11"/>
      <c r="J37" s="12">
        <f t="shared" si="3"/>
        <v>2100</v>
      </c>
      <c r="K37" s="6">
        <f t="shared" si="1"/>
        <v>0</v>
      </c>
      <c r="L37" s="6">
        <f t="shared" si="2"/>
        <v>647.46920274418267</v>
      </c>
    </row>
    <row r="38" spans="6:12" x14ac:dyDescent="0.4">
      <c r="F38" s="18">
        <v>31</v>
      </c>
      <c r="G38" s="5" t="s">
        <v>138</v>
      </c>
      <c r="H38" s="22">
        <f t="shared" si="0"/>
        <v>0.29646025766675027</v>
      </c>
      <c r="I38" s="11"/>
      <c r="J38" s="12">
        <f t="shared" si="3"/>
        <v>2100</v>
      </c>
      <c r="K38" s="6">
        <f t="shared" si="1"/>
        <v>0</v>
      </c>
      <c r="L38" s="6">
        <f t="shared" si="2"/>
        <v>622.56654110017553</v>
      </c>
    </row>
    <row r="39" spans="6:12" x14ac:dyDescent="0.4">
      <c r="F39" s="18">
        <v>32</v>
      </c>
      <c r="G39" s="5" t="s">
        <v>140</v>
      </c>
      <c r="H39" s="22">
        <f t="shared" si="0"/>
        <v>0.28505794006418295</v>
      </c>
      <c r="I39" s="11"/>
      <c r="J39" s="12">
        <f t="shared" si="3"/>
        <v>2100</v>
      </c>
      <c r="K39" s="6">
        <f t="shared" si="1"/>
        <v>0</v>
      </c>
      <c r="L39" s="6">
        <f t="shared" si="2"/>
        <v>598.62167413478414</v>
      </c>
    </row>
    <row r="40" spans="6:12" x14ac:dyDescent="0.4">
      <c r="F40" s="18">
        <v>33</v>
      </c>
      <c r="G40" s="5" t="s">
        <v>141</v>
      </c>
      <c r="H40" s="22">
        <f t="shared" si="0"/>
        <v>0.27409417313863743</v>
      </c>
      <c r="I40" s="11"/>
      <c r="J40" s="12">
        <f t="shared" si="3"/>
        <v>2100</v>
      </c>
      <c r="K40" s="6">
        <f t="shared" si="1"/>
        <v>0</v>
      </c>
      <c r="L40" s="6">
        <f t="shared" si="2"/>
        <v>575.59776359113857</v>
      </c>
    </row>
    <row r="41" spans="6:12" x14ac:dyDescent="0.4">
      <c r="F41" s="18">
        <v>34</v>
      </c>
      <c r="G41" s="5" t="s">
        <v>142</v>
      </c>
      <c r="H41" s="22">
        <f t="shared" si="0"/>
        <v>0.26355208955638215</v>
      </c>
      <c r="I41" s="11"/>
      <c r="J41" s="12">
        <f t="shared" si="3"/>
        <v>2100</v>
      </c>
      <c r="K41" s="6">
        <f t="shared" si="1"/>
        <v>0</v>
      </c>
      <c r="L41" s="6">
        <f t="shared" si="2"/>
        <v>553.45938806840252</v>
      </c>
    </row>
    <row r="42" spans="6:12" x14ac:dyDescent="0.4">
      <c r="F42" s="18">
        <v>35</v>
      </c>
      <c r="G42" s="5" t="s">
        <v>143</v>
      </c>
      <c r="H42" s="22">
        <f t="shared" si="0"/>
        <v>0.25341547072729048</v>
      </c>
      <c r="I42" s="11"/>
      <c r="J42" s="12">
        <f t="shared" si="3"/>
        <v>2100</v>
      </c>
      <c r="K42" s="6">
        <f t="shared" si="1"/>
        <v>0</v>
      </c>
      <c r="L42" s="6">
        <f t="shared" si="2"/>
        <v>532.17248852731007</v>
      </c>
    </row>
    <row r="43" spans="6:12" x14ac:dyDescent="0.4">
      <c r="F43" s="18">
        <v>36</v>
      </c>
      <c r="G43" s="5" t="s">
        <v>144</v>
      </c>
      <c r="H43" s="22">
        <f t="shared" si="0"/>
        <v>0.24366872185316396</v>
      </c>
      <c r="I43" s="11"/>
      <c r="J43" s="12">
        <f t="shared" si="3"/>
        <v>2100</v>
      </c>
      <c r="K43" s="6">
        <f t="shared" si="1"/>
        <v>0</v>
      </c>
      <c r="L43" s="6">
        <f t="shared" si="2"/>
        <v>511.70431589164434</v>
      </c>
    </row>
    <row r="44" spans="6:12" x14ac:dyDescent="0.4">
      <c r="F44" s="18">
        <v>37</v>
      </c>
      <c r="G44" s="5" t="s">
        <v>145</v>
      </c>
      <c r="H44" s="22">
        <f t="shared" si="0"/>
        <v>0.23429684793573452</v>
      </c>
      <c r="I44" s="11"/>
      <c r="J44" s="12">
        <f t="shared" si="3"/>
        <v>2100</v>
      </c>
      <c r="K44" s="6">
        <f t="shared" si="1"/>
        <v>0</v>
      </c>
      <c r="L44" s="6">
        <f t="shared" si="2"/>
        <v>492.02338066504251</v>
      </c>
    </row>
    <row r="45" spans="6:12" x14ac:dyDescent="0.4">
      <c r="F45" s="18">
        <v>38</v>
      </c>
      <c r="G45" s="5" t="s">
        <v>147</v>
      </c>
      <c r="H45" s="22">
        <f t="shared" si="0"/>
        <v>0.22528543070743706</v>
      </c>
      <c r="I45" s="11"/>
      <c r="J45" s="12">
        <f t="shared" si="3"/>
        <v>2100</v>
      </c>
      <c r="K45" s="6">
        <f t="shared" si="1"/>
        <v>0</v>
      </c>
      <c r="L45" s="6">
        <f t="shared" si="2"/>
        <v>473.09940448561781</v>
      </c>
    </row>
    <row r="46" spans="6:12" x14ac:dyDescent="0.4">
      <c r="F46" s="18">
        <v>39</v>
      </c>
      <c r="G46" s="5" t="s">
        <v>148</v>
      </c>
      <c r="H46" s="22">
        <f t="shared" si="0"/>
        <v>0.21662060644945874</v>
      </c>
      <c r="I46" s="11"/>
      <c r="J46" s="12">
        <f t="shared" si="3"/>
        <v>2100</v>
      </c>
      <c r="K46" s="6">
        <f t="shared" si="1"/>
        <v>0</v>
      </c>
      <c r="L46" s="6">
        <f t="shared" si="2"/>
        <v>454.90327354386335</v>
      </c>
    </row>
    <row r="47" spans="6:12" x14ac:dyDescent="0.4">
      <c r="F47" s="18">
        <v>40</v>
      </c>
      <c r="G47" s="5" t="s">
        <v>149</v>
      </c>
      <c r="H47" s="22">
        <f t="shared" si="0"/>
        <v>0.20828904466294101</v>
      </c>
      <c r="I47" s="11"/>
      <c r="J47" s="12">
        <f t="shared" si="3"/>
        <v>2100</v>
      </c>
      <c r="K47" s="6">
        <f t="shared" si="1"/>
        <v>0</v>
      </c>
      <c r="L47" s="6">
        <f t="shared" si="2"/>
        <v>437.40699379217614</v>
      </c>
    </row>
    <row r="48" spans="6:12" x14ac:dyDescent="0.4">
      <c r="F48" s="18">
        <v>41</v>
      </c>
      <c r="G48" s="5" t="s">
        <v>150</v>
      </c>
      <c r="H48" s="22">
        <f t="shared" si="0"/>
        <v>0.20027792756052021</v>
      </c>
      <c r="I48" s="11"/>
      <c r="J48" s="12">
        <f t="shared" si="3"/>
        <v>2100</v>
      </c>
      <c r="K48" s="6">
        <f t="shared" si="1"/>
        <v>0</v>
      </c>
      <c r="L48" s="6">
        <f t="shared" si="2"/>
        <v>420.58364787709246</v>
      </c>
    </row>
    <row r="49" spans="6:12" x14ac:dyDescent="0.4">
      <c r="F49" s="18">
        <v>42</v>
      </c>
      <c r="G49" s="5" t="s">
        <v>152</v>
      </c>
      <c r="H49" s="22">
        <f t="shared" si="0"/>
        <v>0.19257493034665407</v>
      </c>
      <c r="I49" s="11"/>
      <c r="J49" s="12">
        <f t="shared" si="3"/>
        <v>2100</v>
      </c>
      <c r="K49" s="6">
        <f t="shared" si="1"/>
        <v>0</v>
      </c>
      <c r="L49" s="6">
        <f t="shared" si="2"/>
        <v>404.40735372797354</v>
      </c>
    </row>
    <row r="50" spans="6:12" x14ac:dyDescent="0.4">
      <c r="F50" s="18">
        <v>43</v>
      </c>
      <c r="G50" s="5" t="s">
        <v>153</v>
      </c>
      <c r="H50" s="22">
        <f t="shared" si="0"/>
        <v>0.18516820225639813</v>
      </c>
      <c r="I50" s="11"/>
      <c r="J50" s="12">
        <f t="shared" si="3"/>
        <v>2100</v>
      </c>
      <c r="K50" s="6">
        <f t="shared" si="1"/>
        <v>0</v>
      </c>
      <c r="L50" s="6">
        <f t="shared" si="2"/>
        <v>388.8532247384361</v>
      </c>
    </row>
    <row r="51" spans="6:12" x14ac:dyDescent="0.4">
      <c r="F51" s="18">
        <v>44</v>
      </c>
      <c r="G51" s="5" t="s">
        <v>154</v>
      </c>
      <c r="H51" s="22">
        <f t="shared" si="0"/>
        <v>0.17804634832345972</v>
      </c>
      <c r="I51" s="11"/>
      <c r="J51" s="12">
        <f t="shared" si="3"/>
        <v>2100</v>
      </c>
      <c r="K51" s="6">
        <f t="shared" si="1"/>
        <v>0</v>
      </c>
      <c r="L51" s="6">
        <f t="shared" si="2"/>
        <v>373.8973314792654</v>
      </c>
    </row>
    <row r="52" spans="6:12" x14ac:dyDescent="0.4">
      <c r="F52" s="18">
        <v>45</v>
      </c>
      <c r="G52" s="5" t="s">
        <v>155</v>
      </c>
      <c r="H52" s="22">
        <f t="shared" si="0"/>
        <v>0.17119841184948048</v>
      </c>
      <c r="I52" s="11"/>
      <c r="J52" s="12">
        <f t="shared" si="3"/>
        <v>2100</v>
      </c>
      <c r="K52" s="6">
        <f t="shared" si="1"/>
        <v>0</v>
      </c>
      <c r="L52" s="6">
        <f t="shared" si="2"/>
        <v>359.51666488390902</v>
      </c>
    </row>
    <row r="53" spans="6:12" x14ac:dyDescent="0.4">
      <c r="F53" s="18">
        <v>46</v>
      </c>
      <c r="G53" s="5" t="s">
        <v>156</v>
      </c>
      <c r="H53" s="22">
        <f t="shared" si="0"/>
        <v>0.1646138575475774</v>
      </c>
      <c r="I53" s="11"/>
      <c r="J53" s="12">
        <f t="shared" si="3"/>
        <v>2100</v>
      </c>
      <c r="K53" s="6">
        <f t="shared" si="1"/>
        <v>0</v>
      </c>
      <c r="L53" s="6">
        <f t="shared" si="2"/>
        <v>345.68910084991256</v>
      </c>
    </row>
    <row r="54" spans="6:12" x14ac:dyDescent="0.4">
      <c r="F54" s="18">
        <v>47</v>
      </c>
      <c r="G54" s="5" t="s">
        <v>157</v>
      </c>
      <c r="H54" s="22">
        <f t="shared" si="0"/>
        <v>0.15828255533420904</v>
      </c>
      <c r="I54" s="11"/>
      <c r="J54" s="12">
        <f t="shared" si="3"/>
        <v>2100</v>
      </c>
      <c r="K54" s="6">
        <f t="shared" si="1"/>
        <v>0</v>
      </c>
      <c r="L54" s="6">
        <f t="shared" si="2"/>
        <v>332.393366201839</v>
      </c>
    </row>
    <row r="55" spans="6:12" x14ac:dyDescent="0.4">
      <c r="F55" s="18">
        <v>48</v>
      </c>
      <c r="G55" s="5" t="s">
        <v>158</v>
      </c>
      <c r="H55" s="22">
        <f t="shared" si="0"/>
        <v>0.15219476474443175</v>
      </c>
      <c r="I55" s="11"/>
      <c r="J55" s="12">
        <f t="shared" si="3"/>
        <v>2100</v>
      </c>
      <c r="K55" s="6">
        <f t="shared" si="1"/>
        <v>0</v>
      </c>
      <c r="L55" s="6">
        <f t="shared" si="2"/>
        <v>319.60900596330669</v>
      </c>
    </row>
    <row r="56" spans="6:12" x14ac:dyDescent="0.4">
      <c r="F56" s="18">
        <v>49</v>
      </c>
      <c r="G56" s="5" t="s">
        <v>159</v>
      </c>
      <c r="H56" s="22">
        <f t="shared" si="0"/>
        <v>0.14634111994656898</v>
      </c>
      <c r="I56" s="11"/>
      <c r="J56" s="12">
        <f t="shared" si="3"/>
        <v>2100</v>
      </c>
      <c r="K56" s="6">
        <f t="shared" si="1"/>
        <v>0</v>
      </c>
      <c r="L56" s="6">
        <f t="shared" si="2"/>
        <v>307.31635188779484</v>
      </c>
    </row>
    <row r="57" spans="6:12" x14ac:dyDescent="0.4">
      <c r="F57" s="18">
        <v>50</v>
      </c>
      <c r="G57" s="5" t="s">
        <v>160</v>
      </c>
      <c r="H57" s="22">
        <f t="shared" si="0"/>
        <v>0.14071261533323939</v>
      </c>
      <c r="I57" s="11"/>
      <c r="J57" s="12">
        <f t="shared" si="3"/>
        <v>2100</v>
      </c>
      <c r="K57" s="6">
        <f t="shared" si="1"/>
        <v>0</v>
      </c>
      <c r="L57" s="6">
        <f t="shared" si="2"/>
        <v>295.49649219980273</v>
      </c>
    </row>
    <row r="58" spans="6:12" x14ac:dyDescent="0.4">
      <c r="F58" s="18">
        <v>51</v>
      </c>
      <c r="G58" s="5" t="s">
        <v>161</v>
      </c>
      <c r="H58" s="22">
        <f t="shared" si="0"/>
        <v>0.13530059166657632</v>
      </c>
      <c r="I58" s="11"/>
      <c r="J58" s="12">
        <f t="shared" si="3"/>
        <v>2100</v>
      </c>
      <c r="K58" s="6">
        <f t="shared" si="1"/>
        <v>0</v>
      </c>
      <c r="L58" s="6">
        <f t="shared" si="2"/>
        <v>284.1312424998103</v>
      </c>
    </row>
    <row r="59" spans="6:12" x14ac:dyDescent="0.4">
      <c r="F59" s="18">
        <v>52</v>
      </c>
      <c r="G59" s="5" t="s">
        <v>162</v>
      </c>
      <c r="H59" s="22">
        <f t="shared" si="0"/>
        <v>0.13009672275632339</v>
      </c>
      <c r="I59" s="11"/>
      <c r="J59" s="12">
        <f t="shared" si="3"/>
        <v>2100</v>
      </c>
      <c r="K59" s="6">
        <f t="shared" si="1"/>
        <v>0</v>
      </c>
      <c r="L59" s="6">
        <f t="shared" si="2"/>
        <v>273.20311778827914</v>
      </c>
    </row>
    <row r="60" spans="6:12" x14ac:dyDescent="0.4">
      <c r="F60" s="107">
        <v>53</v>
      </c>
      <c r="G60" s="107" t="s">
        <v>568</v>
      </c>
      <c r="H60" s="22">
        <f t="shared" ref="H60" si="4">(1+$H$5)^-F60</f>
        <v>0.12509300265031092</v>
      </c>
      <c r="I60" s="105"/>
      <c r="J60" s="12">
        <f t="shared" si="3"/>
        <v>2100</v>
      </c>
      <c r="K60" s="6">
        <f t="shared" ref="K60" si="5">H60*I60</f>
        <v>0</v>
      </c>
      <c r="L60" s="6">
        <f t="shared" ref="L60" si="6">H60*J60</f>
        <v>262.69530556565292</v>
      </c>
    </row>
    <row r="61" spans="6:12" x14ac:dyDescent="0.4">
      <c r="F61" s="116" t="s">
        <v>102</v>
      </c>
      <c r="G61" s="116"/>
      <c r="H61" s="116"/>
      <c r="I61" s="6">
        <f>SUM(I8:I59)</f>
        <v>850000</v>
      </c>
      <c r="J61" s="6">
        <f>SUM(J7:J60)</f>
        <v>105000</v>
      </c>
      <c r="K61" s="35">
        <f t="shared" ref="K61:L61" si="7">SUM(K7:K60)</f>
        <v>772502.26587391889</v>
      </c>
      <c r="L61" s="35">
        <f t="shared" si="7"/>
        <v>40104.926191081657</v>
      </c>
    </row>
    <row r="62" spans="6:12" x14ac:dyDescent="0.4">
      <c r="F62" s="36"/>
      <c r="G62" s="36"/>
      <c r="H62" s="36"/>
      <c r="I62" s="36"/>
    </row>
    <row r="63" spans="6:12" x14ac:dyDescent="0.4">
      <c r="F63" s="36"/>
      <c r="G63" s="36"/>
      <c r="H63" s="36"/>
      <c r="I63" s="36"/>
    </row>
  </sheetData>
  <mergeCells count="7">
    <mergeCell ref="F61:H61"/>
    <mergeCell ref="F3:F6"/>
    <mergeCell ref="G3:G6"/>
    <mergeCell ref="I3:J3"/>
    <mergeCell ref="K3:L3"/>
    <mergeCell ref="J4:J5"/>
    <mergeCell ref="K4:K5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B256-672F-44C4-8B6E-E2075ECC7F79}">
  <dimension ref="B2:AF61"/>
  <sheetViews>
    <sheetView zoomScale="70" zoomScaleNormal="70" workbookViewId="0"/>
  </sheetViews>
  <sheetFormatPr defaultRowHeight="18.75" x14ac:dyDescent="0.4"/>
  <cols>
    <col min="2" max="2" width="13.625" style="1" customWidth="1"/>
    <col min="3" max="3" width="11.625" style="1" bestFit="1" customWidth="1"/>
    <col min="4" max="9" width="9" style="1"/>
    <col min="11" max="11" width="5.375" style="1" customWidth="1"/>
    <col min="12" max="12" width="5.25" style="1" bestFit="1" customWidth="1"/>
    <col min="13" max="13" width="9" style="1"/>
    <col min="14" max="14" width="8" style="1" bestFit="1" customWidth="1"/>
    <col min="15" max="17" width="11" style="1" bestFit="1" customWidth="1"/>
    <col min="18" max="18" width="9" style="1"/>
    <col min="19" max="19" width="5.5" style="1" customWidth="1"/>
    <col min="20" max="20" width="5.25" style="1" bestFit="1" customWidth="1"/>
    <col min="21" max="21" width="11" style="1" bestFit="1" customWidth="1"/>
    <col min="22" max="22" width="9.5" style="1" bestFit="1" customWidth="1"/>
    <col min="23" max="23" width="13" style="1" bestFit="1" customWidth="1"/>
    <col min="24" max="24" width="13" style="1" customWidth="1"/>
    <col min="25" max="25" width="18.875" style="1" bestFit="1" customWidth="1"/>
    <col min="26" max="26" width="7.125" style="1" bestFit="1" customWidth="1"/>
    <col min="27" max="28" width="11.875" style="1" bestFit="1" customWidth="1"/>
  </cols>
  <sheetData>
    <row r="2" spans="2:32" x14ac:dyDescent="0.4">
      <c r="B2" s="1" t="s">
        <v>80</v>
      </c>
      <c r="K2" s="1" t="s">
        <v>3</v>
      </c>
      <c r="S2" s="1" t="s">
        <v>4</v>
      </c>
      <c r="AD2" s="1" t="s">
        <v>65</v>
      </c>
      <c r="AE2" s="1"/>
      <c r="AF2" s="1"/>
    </row>
    <row r="3" spans="2:32" ht="18.75" customHeight="1" x14ac:dyDescent="0.4">
      <c r="B3" s="1" t="s">
        <v>84</v>
      </c>
      <c r="K3" s="117" t="s">
        <v>564</v>
      </c>
      <c r="L3" s="120" t="s">
        <v>7</v>
      </c>
      <c r="M3" s="120" t="s">
        <v>15</v>
      </c>
      <c r="N3" s="120"/>
      <c r="O3" s="120"/>
      <c r="P3" s="3" t="s">
        <v>16</v>
      </c>
      <c r="Q3" s="3" t="s">
        <v>17</v>
      </c>
      <c r="S3" s="117" t="s">
        <v>564</v>
      </c>
      <c r="T3" s="120" t="s">
        <v>7</v>
      </c>
      <c r="U3" s="4" t="s">
        <v>9</v>
      </c>
      <c r="V3" s="4" t="s">
        <v>17</v>
      </c>
      <c r="W3" s="4" t="s">
        <v>18</v>
      </c>
      <c r="X3" s="104" t="s">
        <v>569</v>
      </c>
      <c r="Y3" s="4" t="s">
        <v>18</v>
      </c>
      <c r="Z3" s="4" t="s">
        <v>19</v>
      </c>
      <c r="AA3" s="4" t="s">
        <v>20</v>
      </c>
      <c r="AB3" s="124" t="s">
        <v>11</v>
      </c>
      <c r="AD3" s="2" t="s">
        <v>12</v>
      </c>
      <c r="AE3" s="120" t="s">
        <v>70</v>
      </c>
      <c r="AF3" s="120"/>
    </row>
    <row r="4" spans="2:32" x14ac:dyDescent="0.4">
      <c r="B4" s="1" t="s">
        <v>86</v>
      </c>
      <c r="K4" s="118"/>
      <c r="L4" s="120"/>
      <c r="M4" s="8" t="s">
        <v>30</v>
      </c>
      <c r="N4" s="8" t="s">
        <v>31</v>
      </c>
      <c r="O4" s="8" t="s">
        <v>32</v>
      </c>
      <c r="P4" s="8" t="s">
        <v>32</v>
      </c>
      <c r="Q4" s="8" t="s">
        <v>30</v>
      </c>
      <c r="S4" s="118"/>
      <c r="T4" s="120"/>
      <c r="U4" s="13" t="s">
        <v>25</v>
      </c>
      <c r="V4" s="13" t="s">
        <v>30</v>
      </c>
      <c r="W4" s="13" t="s">
        <v>562</v>
      </c>
      <c r="X4" s="106" t="s">
        <v>570</v>
      </c>
      <c r="Y4" s="13" t="s">
        <v>33</v>
      </c>
      <c r="Z4" s="13" t="s">
        <v>34</v>
      </c>
      <c r="AA4" s="13" t="s">
        <v>35</v>
      </c>
      <c r="AB4" s="128"/>
      <c r="AD4" s="11" t="s">
        <v>74</v>
      </c>
      <c r="AE4" s="129" t="s">
        <v>75</v>
      </c>
      <c r="AF4" s="129"/>
    </row>
    <row r="5" spans="2:32" x14ac:dyDescent="0.4">
      <c r="B5" s="2" t="s">
        <v>12</v>
      </c>
      <c r="C5" s="2" t="s">
        <v>13</v>
      </c>
      <c r="D5" s="2" t="s">
        <v>14</v>
      </c>
      <c r="K5" s="118"/>
      <c r="L5" s="120"/>
      <c r="M5" s="17" t="s">
        <v>44</v>
      </c>
      <c r="N5" s="8" t="s">
        <v>45</v>
      </c>
      <c r="O5" s="8" t="s">
        <v>46</v>
      </c>
      <c r="P5" s="8" t="s">
        <v>46</v>
      </c>
      <c r="Q5" s="8" t="s">
        <v>46</v>
      </c>
      <c r="S5" s="118"/>
      <c r="T5" s="120"/>
      <c r="U5" s="14">
        <v>0.04</v>
      </c>
      <c r="V5" s="13" t="s">
        <v>46</v>
      </c>
      <c r="W5" s="13" t="s">
        <v>563</v>
      </c>
      <c r="X5" s="106" t="s">
        <v>571</v>
      </c>
      <c r="Y5" s="13" t="s">
        <v>29</v>
      </c>
      <c r="Z5" s="13" t="s">
        <v>47</v>
      </c>
      <c r="AA5" s="13" t="s">
        <v>29</v>
      </c>
      <c r="AB5" s="13" t="s">
        <v>29</v>
      </c>
      <c r="AD5" s="11" t="s">
        <v>78</v>
      </c>
      <c r="AE5" s="129" t="s">
        <v>79</v>
      </c>
      <c r="AF5" s="129"/>
    </row>
    <row r="6" spans="2:32" x14ac:dyDescent="0.4">
      <c r="B6" s="11" t="s">
        <v>91</v>
      </c>
      <c r="C6" s="6">
        <f>7428*120.1/96.4</f>
        <v>9254.1784232365135</v>
      </c>
      <c r="D6" s="5" t="s">
        <v>92</v>
      </c>
      <c r="K6" s="119"/>
      <c r="L6" s="124"/>
      <c r="M6" s="19" t="s">
        <v>49</v>
      </c>
      <c r="N6" s="21" t="s">
        <v>40</v>
      </c>
      <c r="O6" s="19" t="s">
        <v>51</v>
      </c>
      <c r="P6" s="19" t="s">
        <v>52</v>
      </c>
      <c r="Q6" s="19" t="s">
        <v>53</v>
      </c>
      <c r="S6" s="119"/>
      <c r="T6" s="120"/>
      <c r="U6" s="19" t="s">
        <v>49</v>
      </c>
      <c r="V6" s="13" t="s">
        <v>40</v>
      </c>
      <c r="W6" s="19" t="s">
        <v>54</v>
      </c>
      <c r="X6" s="19" t="s">
        <v>572</v>
      </c>
      <c r="Y6" s="19" t="s">
        <v>573</v>
      </c>
      <c r="Z6" s="19" t="s">
        <v>574</v>
      </c>
      <c r="AA6" s="19" t="s">
        <v>575</v>
      </c>
      <c r="AB6" s="19" t="s">
        <v>576</v>
      </c>
      <c r="AD6" s="11" t="s">
        <v>82</v>
      </c>
      <c r="AE6" s="129" t="s">
        <v>83</v>
      </c>
      <c r="AF6" s="129"/>
    </row>
    <row r="7" spans="2:32" x14ac:dyDescent="0.4">
      <c r="K7" s="5">
        <v>0</v>
      </c>
      <c r="L7" s="5" t="s">
        <v>24</v>
      </c>
      <c r="M7" s="12">
        <f>C6</f>
        <v>9254.1784232365135</v>
      </c>
      <c r="N7" s="6">
        <v>100000</v>
      </c>
      <c r="O7" s="6">
        <f>M7*N7/1000</f>
        <v>925417.8423236513</v>
      </c>
      <c r="P7" s="12">
        <f>C37</f>
        <v>652618.40045504889</v>
      </c>
      <c r="Q7" s="12">
        <f>O7+P7</f>
        <v>1578036.2427787003</v>
      </c>
      <c r="S7" s="18">
        <f>K7</f>
        <v>0</v>
      </c>
      <c r="T7" s="18" t="str">
        <f>L7</f>
        <v>R5</v>
      </c>
      <c r="U7" s="22">
        <f>(1+$U$5)^-S7</f>
        <v>1</v>
      </c>
      <c r="V7" s="24"/>
      <c r="W7" s="24"/>
      <c r="X7" s="24"/>
      <c r="Y7" s="24"/>
      <c r="Z7" s="24"/>
      <c r="AA7" s="24"/>
      <c r="AB7" s="24"/>
    </row>
    <row r="8" spans="2:32" x14ac:dyDescent="0.4">
      <c r="K8" s="5">
        <v>1</v>
      </c>
      <c r="L8" s="5" t="s">
        <v>39</v>
      </c>
      <c r="M8" s="12">
        <f>M7</f>
        <v>9254.1784232365135</v>
      </c>
      <c r="N8" s="6">
        <v>99184</v>
      </c>
      <c r="O8" s="6">
        <f t="shared" ref="O8:O59" si="0">M8*N8/1000</f>
        <v>917866.43273029034</v>
      </c>
      <c r="P8" s="12">
        <f>P7</f>
        <v>652618.40045504889</v>
      </c>
      <c r="Q8" s="12">
        <f>O8+P8</f>
        <v>1570484.8331853393</v>
      </c>
      <c r="S8" s="18">
        <f t="shared" ref="S8:T59" si="1">K8</f>
        <v>1</v>
      </c>
      <c r="T8" s="18" t="str">
        <f t="shared" si="1"/>
        <v>R6</v>
      </c>
      <c r="U8" s="22">
        <f t="shared" ref="U8:U59" si="2">(1+$U$5)^-S8</f>
        <v>0.96153846153846145</v>
      </c>
      <c r="V8" s="26"/>
      <c r="W8" s="26"/>
      <c r="X8" s="26"/>
      <c r="Y8" s="26"/>
      <c r="Z8" s="26"/>
      <c r="AA8" s="26"/>
      <c r="AB8" s="26"/>
    </row>
    <row r="9" spans="2:32" x14ac:dyDescent="0.4">
      <c r="B9" s="1" t="s">
        <v>100</v>
      </c>
      <c r="C9" s="30"/>
      <c r="D9" s="30"/>
      <c r="E9" s="30"/>
      <c r="F9" s="30"/>
      <c r="G9" s="30"/>
      <c r="H9" s="30"/>
      <c r="I9" s="30"/>
      <c r="K9" s="18">
        <v>2</v>
      </c>
      <c r="L9" s="5" t="s">
        <v>60</v>
      </c>
      <c r="M9" s="12">
        <f t="shared" ref="M9:M60" si="3">M8</f>
        <v>9254.1784232365135</v>
      </c>
      <c r="N9" s="6">
        <v>98368</v>
      </c>
      <c r="O9" s="6">
        <f t="shared" si="0"/>
        <v>910315.02313692938</v>
      </c>
      <c r="P9" s="12">
        <f t="shared" ref="P9:P60" si="4">P8</f>
        <v>652618.40045504889</v>
      </c>
      <c r="Q9" s="12">
        <f t="shared" ref="Q9:Q59" si="5">O9+P9</f>
        <v>1562933.4235919784</v>
      </c>
      <c r="S9" s="18">
        <f t="shared" si="1"/>
        <v>2</v>
      </c>
      <c r="T9" s="18" t="str">
        <f t="shared" si="1"/>
        <v>R7</v>
      </c>
      <c r="U9" s="22">
        <f t="shared" si="2"/>
        <v>0.92455621301775137</v>
      </c>
      <c r="V9" s="26"/>
      <c r="W9" s="26"/>
      <c r="X9" s="26"/>
      <c r="Y9" s="26"/>
      <c r="Z9" s="26"/>
      <c r="AA9" s="26"/>
      <c r="AB9" s="26"/>
    </row>
    <row r="10" spans="2:32" x14ac:dyDescent="0.4">
      <c r="B10" s="1" t="s">
        <v>103</v>
      </c>
      <c r="K10" s="18">
        <v>3</v>
      </c>
      <c r="L10" s="5" t="s">
        <v>64</v>
      </c>
      <c r="M10" s="12">
        <f t="shared" si="3"/>
        <v>9254.1784232365135</v>
      </c>
      <c r="N10" s="6">
        <v>97552</v>
      </c>
      <c r="O10" s="6">
        <f t="shared" si="0"/>
        <v>902763.61354356841</v>
      </c>
      <c r="P10" s="12">
        <f>P9</f>
        <v>652618.40045504889</v>
      </c>
      <c r="Q10" s="12">
        <f>O10+P10</f>
        <v>1555382.0139986174</v>
      </c>
      <c r="S10" s="18">
        <f t="shared" si="1"/>
        <v>3</v>
      </c>
      <c r="T10" s="18" t="str">
        <f t="shared" si="1"/>
        <v>R8</v>
      </c>
      <c r="U10" s="22">
        <f t="shared" si="2"/>
        <v>0.88899635867091487</v>
      </c>
      <c r="V10" s="109"/>
      <c r="W10" s="110"/>
      <c r="X10" s="110"/>
      <c r="Y10" s="111"/>
      <c r="Z10" s="112"/>
      <c r="AA10" s="111"/>
      <c r="AB10" s="111"/>
    </row>
    <row r="11" spans="2:32" x14ac:dyDescent="0.4">
      <c r="B11" s="1" t="s">
        <v>105</v>
      </c>
      <c r="K11" s="18">
        <v>4</v>
      </c>
      <c r="L11" s="5" t="s">
        <v>69</v>
      </c>
      <c r="M11" s="12">
        <f t="shared" si="3"/>
        <v>9254.1784232365135</v>
      </c>
      <c r="N11" s="6">
        <v>96736</v>
      </c>
      <c r="O11" s="6">
        <f t="shared" si="0"/>
        <v>895212.20395020733</v>
      </c>
      <c r="P11" s="12">
        <f t="shared" si="4"/>
        <v>652618.40045504889</v>
      </c>
      <c r="Q11" s="12">
        <f t="shared" si="5"/>
        <v>1547830.6044052562</v>
      </c>
      <c r="S11" s="18">
        <f t="shared" si="1"/>
        <v>4</v>
      </c>
      <c r="T11" s="18" t="str">
        <f t="shared" si="1"/>
        <v>R9</v>
      </c>
      <c r="U11" s="22">
        <f t="shared" si="2"/>
        <v>0.85480419102972571</v>
      </c>
      <c r="V11" s="12">
        <f t="shared" ref="V11:V59" si="6">Q11</f>
        <v>1547830.6044052562</v>
      </c>
      <c r="W11" s="27">
        <v>14</v>
      </c>
      <c r="X11" s="27">
        <v>0.6</v>
      </c>
      <c r="Y11" s="6">
        <f>V11*W11*(1-X11)</f>
        <v>8667851.3846694361</v>
      </c>
      <c r="Z11" s="28">
        <v>0.02</v>
      </c>
      <c r="AA11" s="6">
        <f>Y11*Z11</f>
        <v>173357.02769338872</v>
      </c>
      <c r="AB11" s="6">
        <f t="shared" ref="AB11:AB41" si="7">U11*AA11</f>
        <v>148186.31381676492</v>
      </c>
    </row>
    <row r="12" spans="2:32" x14ac:dyDescent="0.4">
      <c r="B12" s="2" t="s">
        <v>12</v>
      </c>
      <c r="C12" s="2" t="s">
        <v>13</v>
      </c>
      <c r="D12" s="2" t="s">
        <v>14</v>
      </c>
      <c r="E12" s="120" t="s">
        <v>107</v>
      </c>
      <c r="F12" s="120"/>
      <c r="G12" s="120"/>
      <c r="H12" s="120"/>
      <c r="I12" s="120"/>
      <c r="K12" s="18">
        <v>5</v>
      </c>
      <c r="L12" s="5" t="s">
        <v>73</v>
      </c>
      <c r="M12" s="12">
        <f t="shared" si="3"/>
        <v>9254.1784232365135</v>
      </c>
      <c r="N12" s="6">
        <v>95920</v>
      </c>
      <c r="O12" s="6">
        <f t="shared" si="0"/>
        <v>887660.79435684637</v>
      </c>
      <c r="P12" s="12">
        <f t="shared" si="4"/>
        <v>652618.40045504889</v>
      </c>
      <c r="Q12" s="12">
        <f t="shared" si="5"/>
        <v>1540279.1948118953</v>
      </c>
      <c r="S12" s="18">
        <f t="shared" si="1"/>
        <v>5</v>
      </c>
      <c r="T12" s="18" t="str">
        <f t="shared" si="1"/>
        <v>R10</v>
      </c>
      <c r="U12" s="22">
        <f t="shared" si="2"/>
        <v>0.82192710675935154</v>
      </c>
      <c r="V12" s="12">
        <f t="shared" si="6"/>
        <v>1540279.1948118953</v>
      </c>
      <c r="W12" s="27">
        <v>14</v>
      </c>
      <c r="X12" s="27">
        <v>0.6</v>
      </c>
      <c r="Y12" s="6">
        <f t="shared" ref="Y12:Y60" si="8">V12*W12*(1-X12)</f>
        <v>8625563.4909466133</v>
      </c>
      <c r="Z12" s="28">
        <v>0.02</v>
      </c>
      <c r="AA12" s="6">
        <f t="shared" ref="AA12:AA59" si="9">Y12*Z12</f>
        <v>172511.26981893225</v>
      </c>
      <c r="AB12" s="6">
        <f t="shared" si="7"/>
        <v>141791.68888565683</v>
      </c>
    </row>
    <row r="13" spans="2:32" x14ac:dyDescent="0.4">
      <c r="B13" s="11" t="s">
        <v>30</v>
      </c>
      <c r="C13" s="6">
        <v>158295000</v>
      </c>
      <c r="D13" s="5" t="s">
        <v>109</v>
      </c>
      <c r="E13" s="125" t="s">
        <v>110</v>
      </c>
      <c r="F13" s="126"/>
      <c r="G13" s="126"/>
      <c r="H13" s="126"/>
      <c r="I13" s="127"/>
      <c r="K13" s="18">
        <v>6</v>
      </c>
      <c r="L13" s="5" t="s">
        <v>77</v>
      </c>
      <c r="M13" s="12">
        <f t="shared" si="3"/>
        <v>9254.1784232365135</v>
      </c>
      <c r="N13" s="6">
        <v>95086</v>
      </c>
      <c r="O13" s="6">
        <f t="shared" si="0"/>
        <v>879942.80955186707</v>
      </c>
      <c r="P13" s="12">
        <f t="shared" si="4"/>
        <v>652618.40045504889</v>
      </c>
      <c r="Q13" s="12">
        <f t="shared" si="5"/>
        <v>1532561.210006916</v>
      </c>
      <c r="S13" s="18">
        <f t="shared" si="1"/>
        <v>6</v>
      </c>
      <c r="T13" s="18" t="str">
        <f t="shared" si="1"/>
        <v>R11</v>
      </c>
      <c r="U13" s="22">
        <f t="shared" si="2"/>
        <v>0.79031452573014571</v>
      </c>
      <c r="V13" s="12">
        <f t="shared" si="6"/>
        <v>1532561.210006916</v>
      </c>
      <c r="W13" s="27">
        <v>14</v>
      </c>
      <c r="X13" s="27">
        <v>0.6</v>
      </c>
      <c r="Y13" s="6">
        <f t="shared" si="8"/>
        <v>8582342.7760387305</v>
      </c>
      <c r="Z13" s="28">
        <v>0.02</v>
      </c>
      <c r="AA13" s="6">
        <f t="shared" si="9"/>
        <v>171646.85552077461</v>
      </c>
      <c r="AB13" s="6">
        <f t="shared" si="7"/>
        <v>135655.00321397182</v>
      </c>
    </row>
    <row r="14" spans="2:32" x14ac:dyDescent="0.4">
      <c r="B14" s="11" t="s">
        <v>112</v>
      </c>
      <c r="C14" s="29">
        <f>120.1/99.9</f>
        <v>1.2022022022022021</v>
      </c>
      <c r="D14" s="5" t="s">
        <v>113</v>
      </c>
      <c r="E14" s="125" t="s">
        <v>114</v>
      </c>
      <c r="F14" s="126"/>
      <c r="G14" s="126"/>
      <c r="H14" s="126"/>
      <c r="I14" s="127"/>
      <c r="K14" s="18">
        <v>7</v>
      </c>
      <c r="L14" s="5" t="s">
        <v>81</v>
      </c>
      <c r="M14" s="12">
        <f t="shared" si="3"/>
        <v>9254.1784232365135</v>
      </c>
      <c r="N14" s="6">
        <v>94252</v>
      </c>
      <c r="O14" s="6">
        <f t="shared" si="0"/>
        <v>872224.8247468879</v>
      </c>
      <c r="P14" s="12">
        <f>P13</f>
        <v>652618.40045504889</v>
      </c>
      <c r="Q14" s="12">
        <f t="shared" si="5"/>
        <v>1524843.2252019369</v>
      </c>
      <c r="S14" s="18">
        <f t="shared" si="1"/>
        <v>7</v>
      </c>
      <c r="T14" s="18" t="str">
        <f t="shared" si="1"/>
        <v>R12</v>
      </c>
      <c r="U14" s="22">
        <f t="shared" si="2"/>
        <v>0.75991781320206331</v>
      </c>
      <c r="V14" s="12">
        <f t="shared" si="6"/>
        <v>1524843.2252019369</v>
      </c>
      <c r="W14" s="27">
        <v>14</v>
      </c>
      <c r="X14" s="27">
        <v>0.6</v>
      </c>
      <c r="Y14" s="6">
        <f t="shared" si="8"/>
        <v>8539122.0611308478</v>
      </c>
      <c r="Z14" s="28">
        <v>0.02</v>
      </c>
      <c r="AA14" s="6">
        <f t="shared" si="9"/>
        <v>170782.44122261697</v>
      </c>
      <c r="AB14" s="6">
        <f t="shared" si="7"/>
        <v>129780.61926720099</v>
      </c>
    </row>
    <row r="15" spans="2:32" x14ac:dyDescent="0.4">
      <c r="B15" s="11" t="s">
        <v>91</v>
      </c>
      <c r="C15" s="6">
        <f>C13*C14</f>
        <v>190302597.59759757</v>
      </c>
      <c r="D15" s="5" t="s">
        <v>109</v>
      </c>
      <c r="E15" s="125" t="s">
        <v>116</v>
      </c>
      <c r="F15" s="126"/>
      <c r="G15" s="126"/>
      <c r="H15" s="126"/>
      <c r="I15" s="127"/>
      <c r="K15" s="18">
        <v>8</v>
      </c>
      <c r="L15" s="5" t="s">
        <v>85</v>
      </c>
      <c r="M15" s="12">
        <f t="shared" si="3"/>
        <v>9254.1784232365135</v>
      </c>
      <c r="N15" s="6">
        <v>93418</v>
      </c>
      <c r="O15" s="6">
        <f t="shared" si="0"/>
        <v>864506.83994190861</v>
      </c>
      <c r="P15" s="12">
        <f t="shared" si="4"/>
        <v>652618.40045504889</v>
      </c>
      <c r="Q15" s="12">
        <f t="shared" si="5"/>
        <v>1517125.2403969574</v>
      </c>
      <c r="S15" s="18">
        <f t="shared" si="1"/>
        <v>8</v>
      </c>
      <c r="T15" s="18" t="str">
        <f t="shared" si="1"/>
        <v>R13</v>
      </c>
      <c r="U15" s="22">
        <f t="shared" si="2"/>
        <v>0.73069020500198378</v>
      </c>
      <c r="V15" s="12">
        <f t="shared" si="6"/>
        <v>1517125.2403969574</v>
      </c>
      <c r="W15" s="27">
        <v>14</v>
      </c>
      <c r="X15" s="27">
        <v>0.6</v>
      </c>
      <c r="Y15" s="6">
        <f t="shared" si="8"/>
        <v>8495901.3462229613</v>
      </c>
      <c r="Z15" s="28">
        <v>0.02</v>
      </c>
      <c r="AA15" s="6">
        <f t="shared" si="9"/>
        <v>169918.02692445923</v>
      </c>
      <c r="AB15" s="6">
        <f t="shared" si="7"/>
        <v>124157.43792696572</v>
      </c>
    </row>
    <row r="16" spans="2:32" x14ac:dyDescent="0.4">
      <c r="B16" s="11" t="s">
        <v>118</v>
      </c>
      <c r="C16" s="32">
        <v>1</v>
      </c>
      <c r="D16" s="5" t="s">
        <v>113</v>
      </c>
      <c r="E16" s="125" t="s">
        <v>119</v>
      </c>
      <c r="F16" s="126"/>
      <c r="G16" s="126"/>
      <c r="H16" s="126"/>
      <c r="I16" s="127"/>
      <c r="K16" s="18">
        <v>9</v>
      </c>
      <c r="L16" s="5" t="s">
        <v>87</v>
      </c>
      <c r="M16" s="12">
        <f t="shared" si="3"/>
        <v>9254.1784232365135</v>
      </c>
      <c r="N16" s="6">
        <v>92584</v>
      </c>
      <c r="O16" s="6">
        <f t="shared" si="0"/>
        <v>856788.85513692943</v>
      </c>
      <c r="P16" s="12">
        <f t="shared" si="4"/>
        <v>652618.40045504889</v>
      </c>
      <c r="Q16" s="12">
        <f t="shared" si="5"/>
        <v>1509407.2555919783</v>
      </c>
      <c r="S16" s="18">
        <f t="shared" si="1"/>
        <v>9</v>
      </c>
      <c r="T16" s="18" t="str">
        <f t="shared" si="1"/>
        <v>R14</v>
      </c>
      <c r="U16" s="22">
        <f t="shared" si="2"/>
        <v>0.70258673557883045</v>
      </c>
      <c r="V16" s="12">
        <f t="shared" si="6"/>
        <v>1509407.2555919783</v>
      </c>
      <c r="W16" s="27">
        <v>14</v>
      </c>
      <c r="X16" s="27">
        <v>0.6</v>
      </c>
      <c r="Y16" s="6">
        <f t="shared" si="8"/>
        <v>8452680.6313150804</v>
      </c>
      <c r="Z16" s="28">
        <v>0.02</v>
      </c>
      <c r="AA16" s="6">
        <f t="shared" si="9"/>
        <v>169053.61262630162</v>
      </c>
      <c r="AB16" s="6">
        <f t="shared" si="7"/>
        <v>118774.82583292141</v>
      </c>
    </row>
    <row r="17" spans="2:28" x14ac:dyDescent="0.4">
      <c r="B17" s="11" t="s">
        <v>30</v>
      </c>
      <c r="C17" s="6">
        <f>C15/365*1000*C16</f>
        <v>521376979.71944541</v>
      </c>
      <c r="D17" s="5" t="s">
        <v>121</v>
      </c>
      <c r="E17" s="125" t="s">
        <v>122</v>
      </c>
      <c r="F17" s="126"/>
      <c r="G17" s="126"/>
      <c r="H17" s="126"/>
      <c r="I17" s="127"/>
      <c r="K17" s="18">
        <v>10</v>
      </c>
      <c r="L17" s="5" t="s">
        <v>89</v>
      </c>
      <c r="M17" s="12">
        <f t="shared" si="3"/>
        <v>9254.1784232365135</v>
      </c>
      <c r="N17" s="6">
        <v>91750</v>
      </c>
      <c r="O17" s="6">
        <f t="shared" si="0"/>
        <v>849070.87033195002</v>
      </c>
      <c r="P17" s="12">
        <f t="shared" si="4"/>
        <v>652618.40045504889</v>
      </c>
      <c r="Q17" s="12">
        <f t="shared" si="5"/>
        <v>1501689.2707869988</v>
      </c>
      <c r="S17" s="18">
        <f t="shared" si="1"/>
        <v>10</v>
      </c>
      <c r="T17" s="18" t="str">
        <f t="shared" si="1"/>
        <v>R15</v>
      </c>
      <c r="U17" s="22">
        <f t="shared" si="2"/>
        <v>0.67556416882579851</v>
      </c>
      <c r="V17" s="12">
        <f t="shared" si="6"/>
        <v>1501689.2707869988</v>
      </c>
      <c r="W17" s="27">
        <v>14</v>
      </c>
      <c r="X17" s="27">
        <v>0.6</v>
      </c>
      <c r="Y17" s="6">
        <f t="shared" si="8"/>
        <v>8409459.916407194</v>
      </c>
      <c r="Z17" s="28">
        <v>0.02</v>
      </c>
      <c r="AA17" s="6">
        <f t="shared" si="9"/>
        <v>168189.19832814389</v>
      </c>
      <c r="AB17" s="6">
        <f t="shared" si="7"/>
        <v>113622.5959740299</v>
      </c>
    </row>
    <row r="18" spans="2:28" x14ac:dyDescent="0.4">
      <c r="B18" s="11" t="s">
        <v>124</v>
      </c>
      <c r="C18" s="6">
        <v>100000</v>
      </c>
      <c r="D18" s="5" t="s">
        <v>45</v>
      </c>
      <c r="E18" s="125"/>
      <c r="F18" s="126"/>
      <c r="G18" s="126"/>
      <c r="H18" s="126"/>
      <c r="I18" s="127"/>
      <c r="K18" s="18">
        <v>11</v>
      </c>
      <c r="L18" s="5" t="s">
        <v>93</v>
      </c>
      <c r="M18" s="12">
        <f t="shared" si="3"/>
        <v>9254.1784232365135</v>
      </c>
      <c r="N18" s="6">
        <v>90896</v>
      </c>
      <c r="O18" s="6">
        <f t="shared" si="0"/>
        <v>841167.80195850611</v>
      </c>
      <c r="P18" s="12">
        <f t="shared" si="4"/>
        <v>652618.40045504889</v>
      </c>
      <c r="Q18" s="12">
        <f t="shared" si="5"/>
        <v>1493786.202413555</v>
      </c>
      <c r="S18" s="18">
        <f t="shared" si="1"/>
        <v>11</v>
      </c>
      <c r="T18" s="18" t="str">
        <f t="shared" si="1"/>
        <v>R16</v>
      </c>
      <c r="U18" s="22">
        <f t="shared" si="2"/>
        <v>0.6495809315632679</v>
      </c>
      <c r="V18" s="12">
        <f t="shared" si="6"/>
        <v>1493786.202413555</v>
      </c>
      <c r="W18" s="27">
        <v>14</v>
      </c>
      <c r="X18" s="27">
        <v>0.6</v>
      </c>
      <c r="Y18" s="6">
        <f t="shared" si="8"/>
        <v>8365202.733515908</v>
      </c>
      <c r="Z18" s="28">
        <v>0.02</v>
      </c>
      <c r="AA18" s="6">
        <f t="shared" si="9"/>
        <v>167304.05467031818</v>
      </c>
      <c r="AB18" s="6">
        <f t="shared" si="7"/>
        <v>108677.52368705718</v>
      </c>
    </row>
    <row r="19" spans="2:28" x14ac:dyDescent="0.4">
      <c r="B19" s="11" t="s">
        <v>126</v>
      </c>
      <c r="C19" s="6">
        <v>126146099</v>
      </c>
      <c r="D19" s="5" t="s">
        <v>45</v>
      </c>
      <c r="E19" s="125" t="s">
        <v>127</v>
      </c>
      <c r="F19" s="126"/>
      <c r="G19" s="126"/>
      <c r="H19" s="126"/>
      <c r="I19" s="127"/>
      <c r="K19" s="18">
        <v>12</v>
      </c>
      <c r="L19" s="5" t="s">
        <v>95</v>
      </c>
      <c r="M19" s="12">
        <f t="shared" si="3"/>
        <v>9254.1784232365135</v>
      </c>
      <c r="N19" s="6">
        <v>90042</v>
      </c>
      <c r="O19" s="6">
        <f t="shared" si="0"/>
        <v>833264.7335850622</v>
      </c>
      <c r="P19" s="12">
        <f t="shared" si="4"/>
        <v>652618.40045504889</v>
      </c>
      <c r="Q19" s="12">
        <f t="shared" si="5"/>
        <v>1485883.1340401112</v>
      </c>
      <c r="S19" s="18">
        <f t="shared" si="1"/>
        <v>12</v>
      </c>
      <c r="T19" s="18" t="str">
        <f t="shared" si="1"/>
        <v>R17</v>
      </c>
      <c r="U19" s="22">
        <f t="shared" si="2"/>
        <v>0.62459704958006512</v>
      </c>
      <c r="V19" s="12">
        <f t="shared" si="6"/>
        <v>1485883.1340401112</v>
      </c>
      <c r="W19" s="27">
        <v>14</v>
      </c>
      <c r="X19" s="27">
        <v>0.6</v>
      </c>
      <c r="Y19" s="6">
        <f t="shared" si="8"/>
        <v>8320945.550624623</v>
      </c>
      <c r="Z19" s="28">
        <v>0.02</v>
      </c>
      <c r="AA19" s="6">
        <f t="shared" si="9"/>
        <v>166418.91101249246</v>
      </c>
      <c r="AB19" s="6">
        <f t="shared" si="7"/>
        <v>103944.76081273019</v>
      </c>
    </row>
    <row r="20" spans="2:28" x14ac:dyDescent="0.4">
      <c r="B20" s="11" t="s">
        <v>129</v>
      </c>
      <c r="C20" s="6">
        <f>C17*C18/C19</f>
        <v>413312.01190727699</v>
      </c>
      <c r="D20" s="5" t="s">
        <v>121</v>
      </c>
      <c r="E20" s="125" t="s">
        <v>130</v>
      </c>
      <c r="F20" s="126"/>
      <c r="G20" s="126"/>
      <c r="H20" s="126"/>
      <c r="I20" s="127"/>
      <c r="K20" s="18">
        <v>13</v>
      </c>
      <c r="L20" s="5" t="s">
        <v>98</v>
      </c>
      <c r="M20" s="12">
        <f t="shared" si="3"/>
        <v>9254.1784232365135</v>
      </c>
      <c r="N20" s="6">
        <v>89188</v>
      </c>
      <c r="O20" s="6">
        <f t="shared" si="0"/>
        <v>825361.66521161818</v>
      </c>
      <c r="P20" s="12">
        <f t="shared" si="4"/>
        <v>652618.40045504889</v>
      </c>
      <c r="Q20" s="12">
        <f t="shared" si="5"/>
        <v>1477980.0656666672</v>
      </c>
      <c r="S20" s="18">
        <f t="shared" si="1"/>
        <v>13</v>
      </c>
      <c r="T20" s="18" t="str">
        <f t="shared" si="1"/>
        <v>R18</v>
      </c>
      <c r="U20" s="22">
        <f t="shared" si="2"/>
        <v>0.600574086134678</v>
      </c>
      <c r="V20" s="12">
        <f t="shared" si="6"/>
        <v>1477980.0656666672</v>
      </c>
      <c r="W20" s="27">
        <v>14</v>
      </c>
      <c r="X20" s="27">
        <v>0.6</v>
      </c>
      <c r="Y20" s="6">
        <f t="shared" si="8"/>
        <v>8276688.3677333361</v>
      </c>
      <c r="Z20" s="28">
        <v>0.02</v>
      </c>
      <c r="AA20" s="6">
        <f t="shared" si="9"/>
        <v>165533.76735466672</v>
      </c>
      <c r="AB20" s="6">
        <f t="shared" si="7"/>
        <v>99415.291053459354</v>
      </c>
    </row>
    <row r="21" spans="2:28" x14ac:dyDescent="0.4">
      <c r="K21" s="18">
        <v>14</v>
      </c>
      <c r="L21" s="5" t="s">
        <v>101</v>
      </c>
      <c r="M21" s="12">
        <f t="shared" si="3"/>
        <v>9254.1784232365135</v>
      </c>
      <c r="N21" s="6">
        <v>88334</v>
      </c>
      <c r="O21" s="6">
        <f t="shared" si="0"/>
        <v>817458.59683817427</v>
      </c>
      <c r="P21" s="12">
        <f t="shared" si="4"/>
        <v>652618.40045504889</v>
      </c>
      <c r="Q21" s="12">
        <f t="shared" si="5"/>
        <v>1470076.9972932232</v>
      </c>
      <c r="S21" s="18">
        <f t="shared" si="1"/>
        <v>14</v>
      </c>
      <c r="T21" s="18" t="str">
        <f t="shared" si="1"/>
        <v>R19</v>
      </c>
      <c r="U21" s="22">
        <f t="shared" si="2"/>
        <v>0.57747508282180582</v>
      </c>
      <c r="V21" s="12">
        <f t="shared" si="6"/>
        <v>1470076.9972932232</v>
      </c>
      <c r="W21" s="27">
        <v>14</v>
      </c>
      <c r="X21" s="27">
        <v>0.6</v>
      </c>
      <c r="Y21" s="6">
        <f t="shared" si="8"/>
        <v>8232431.1848420501</v>
      </c>
      <c r="Z21" s="28">
        <v>0.02</v>
      </c>
      <c r="AA21" s="6">
        <f t="shared" si="9"/>
        <v>164648.62369684101</v>
      </c>
      <c r="AB21" s="6">
        <f t="shared" si="7"/>
        <v>95080.477605829597</v>
      </c>
    </row>
    <row r="22" spans="2:28" x14ac:dyDescent="0.4">
      <c r="B22" s="1" t="s">
        <v>133</v>
      </c>
      <c r="K22" s="18">
        <v>15</v>
      </c>
      <c r="L22" s="5" t="s">
        <v>104</v>
      </c>
      <c r="M22" s="12">
        <f t="shared" si="3"/>
        <v>9254.1784232365135</v>
      </c>
      <c r="N22" s="6">
        <v>87480</v>
      </c>
      <c r="O22" s="6">
        <f t="shared" si="0"/>
        <v>809555.52846473013</v>
      </c>
      <c r="P22" s="12">
        <f t="shared" si="4"/>
        <v>652618.40045504889</v>
      </c>
      <c r="Q22" s="12">
        <f t="shared" si="5"/>
        <v>1462173.9289197791</v>
      </c>
      <c r="S22" s="18">
        <f t="shared" si="1"/>
        <v>15</v>
      </c>
      <c r="T22" s="18" t="str">
        <f t="shared" si="1"/>
        <v>R20</v>
      </c>
      <c r="U22" s="22">
        <f t="shared" si="2"/>
        <v>0.55526450271327477</v>
      </c>
      <c r="V22" s="12">
        <f t="shared" si="6"/>
        <v>1462173.9289197791</v>
      </c>
      <c r="W22" s="27">
        <v>14</v>
      </c>
      <c r="X22" s="27">
        <v>0.6</v>
      </c>
      <c r="Y22" s="6">
        <f t="shared" si="8"/>
        <v>8188174.0019507632</v>
      </c>
      <c r="Z22" s="28">
        <v>0.02</v>
      </c>
      <c r="AA22" s="6">
        <f t="shared" si="9"/>
        <v>163763.48003901527</v>
      </c>
      <c r="AB22" s="6">
        <f t="shared" si="7"/>
        <v>90932.047306459106</v>
      </c>
    </row>
    <row r="23" spans="2:28" x14ac:dyDescent="0.4">
      <c r="B23" s="2" t="s">
        <v>12</v>
      </c>
      <c r="C23" s="2" t="s">
        <v>13</v>
      </c>
      <c r="D23" s="2" t="s">
        <v>14</v>
      </c>
      <c r="E23" s="120" t="s">
        <v>107</v>
      </c>
      <c r="F23" s="120"/>
      <c r="G23" s="120"/>
      <c r="H23" s="120"/>
      <c r="I23" s="120"/>
      <c r="K23" s="18">
        <v>16</v>
      </c>
      <c r="L23" s="5" t="s">
        <v>106</v>
      </c>
      <c r="M23" s="12">
        <f t="shared" si="3"/>
        <v>9254.1784232365135</v>
      </c>
      <c r="N23" s="6">
        <v>86601</v>
      </c>
      <c r="O23" s="6">
        <f t="shared" si="0"/>
        <v>801421.10563070537</v>
      </c>
      <c r="P23" s="12">
        <f t="shared" si="4"/>
        <v>652618.40045504889</v>
      </c>
      <c r="Q23" s="12">
        <f t="shared" si="5"/>
        <v>1454039.5060857544</v>
      </c>
      <c r="S23" s="18">
        <f t="shared" si="1"/>
        <v>16</v>
      </c>
      <c r="T23" s="18" t="str">
        <f t="shared" si="1"/>
        <v>R21</v>
      </c>
      <c r="U23" s="22">
        <f t="shared" si="2"/>
        <v>0.53390817568584104</v>
      </c>
      <c r="V23" s="12">
        <f t="shared" si="6"/>
        <v>1454039.5060857544</v>
      </c>
      <c r="W23" s="27">
        <v>14</v>
      </c>
      <c r="X23" s="27">
        <v>0.6</v>
      </c>
      <c r="Y23" s="6">
        <f t="shared" si="8"/>
        <v>8142621.2340802252</v>
      </c>
      <c r="Z23" s="28">
        <v>0.02</v>
      </c>
      <c r="AA23" s="6">
        <f t="shared" si="9"/>
        <v>162852.42468160452</v>
      </c>
      <c r="AB23" s="6">
        <f t="shared" si="7"/>
        <v>86948.2409677713</v>
      </c>
    </row>
    <row r="24" spans="2:28" x14ac:dyDescent="0.4">
      <c r="B24" s="11" t="s">
        <v>30</v>
      </c>
      <c r="C24" s="6">
        <v>572826999.99999988</v>
      </c>
      <c r="D24" s="5" t="s">
        <v>109</v>
      </c>
      <c r="E24" s="125" t="s">
        <v>110</v>
      </c>
      <c r="F24" s="126"/>
      <c r="G24" s="126"/>
      <c r="H24" s="126"/>
      <c r="I24" s="127"/>
      <c r="K24" s="18">
        <v>17</v>
      </c>
      <c r="L24" s="5" t="s">
        <v>108</v>
      </c>
      <c r="M24" s="12">
        <f t="shared" si="3"/>
        <v>9254.1784232365135</v>
      </c>
      <c r="N24" s="6">
        <v>85722</v>
      </c>
      <c r="O24" s="6">
        <f t="shared" si="0"/>
        <v>793286.68279668048</v>
      </c>
      <c r="P24" s="12">
        <f t="shared" si="4"/>
        <v>652618.40045504889</v>
      </c>
      <c r="Q24" s="12">
        <f t="shared" si="5"/>
        <v>1445905.0832517294</v>
      </c>
      <c r="S24" s="18">
        <f t="shared" si="1"/>
        <v>17</v>
      </c>
      <c r="T24" s="18" t="str">
        <f t="shared" si="1"/>
        <v>R22</v>
      </c>
      <c r="U24" s="22">
        <f t="shared" si="2"/>
        <v>0.51337324585177024</v>
      </c>
      <c r="V24" s="12">
        <f t="shared" si="6"/>
        <v>1445905.0832517294</v>
      </c>
      <c r="W24" s="27">
        <v>14</v>
      </c>
      <c r="X24" s="27">
        <v>0.6</v>
      </c>
      <c r="Y24" s="6">
        <f t="shared" si="8"/>
        <v>8097068.4662096845</v>
      </c>
      <c r="Z24" s="28">
        <v>0.02</v>
      </c>
      <c r="AA24" s="6">
        <f t="shared" si="9"/>
        <v>161941.36932419369</v>
      </c>
      <c r="AB24" s="6">
        <f t="shared" si="7"/>
        <v>83136.366407641603</v>
      </c>
    </row>
    <row r="25" spans="2:28" x14ac:dyDescent="0.4">
      <c r="B25" s="11" t="s">
        <v>112</v>
      </c>
      <c r="C25" s="29">
        <f>120.1/99.9</f>
        <v>1.2022022022022021</v>
      </c>
      <c r="D25" s="5" t="s">
        <v>113</v>
      </c>
      <c r="E25" s="125" t="s">
        <v>114</v>
      </c>
      <c r="F25" s="126"/>
      <c r="G25" s="126"/>
      <c r="H25" s="126"/>
      <c r="I25" s="127"/>
      <c r="K25" s="18">
        <v>18</v>
      </c>
      <c r="L25" s="5" t="s">
        <v>111</v>
      </c>
      <c r="M25" s="12">
        <f t="shared" si="3"/>
        <v>9254.1784232365135</v>
      </c>
      <c r="N25" s="6">
        <v>84843</v>
      </c>
      <c r="O25" s="6">
        <f t="shared" si="0"/>
        <v>785152.25996265549</v>
      </c>
      <c r="P25" s="12">
        <f t="shared" si="4"/>
        <v>652618.40045504889</v>
      </c>
      <c r="Q25" s="12">
        <f t="shared" si="5"/>
        <v>1437770.6604177044</v>
      </c>
      <c r="S25" s="18">
        <f t="shared" si="1"/>
        <v>18</v>
      </c>
      <c r="T25" s="18" t="str">
        <f t="shared" si="1"/>
        <v>R23</v>
      </c>
      <c r="U25" s="22">
        <f t="shared" si="2"/>
        <v>0.49362812101131748</v>
      </c>
      <c r="V25" s="12">
        <f t="shared" si="6"/>
        <v>1437770.6604177044</v>
      </c>
      <c r="W25" s="27">
        <v>14</v>
      </c>
      <c r="X25" s="27">
        <v>0.6</v>
      </c>
      <c r="Y25" s="6">
        <f t="shared" si="8"/>
        <v>8051515.6983391456</v>
      </c>
      <c r="Z25" s="28">
        <v>0.02</v>
      </c>
      <c r="AA25" s="6">
        <f t="shared" si="9"/>
        <v>161030.31396678291</v>
      </c>
      <c r="AB25" s="6">
        <f t="shared" si="7"/>
        <v>79489.091309285563</v>
      </c>
    </row>
    <row r="26" spans="2:28" x14ac:dyDescent="0.4">
      <c r="B26" s="11" t="s">
        <v>91</v>
      </c>
      <c r="C26" s="6">
        <f>C24*C25</f>
        <v>688653880.88088071</v>
      </c>
      <c r="D26" s="5" t="s">
        <v>109</v>
      </c>
      <c r="E26" s="125" t="s">
        <v>116</v>
      </c>
      <c r="F26" s="126"/>
      <c r="G26" s="126"/>
      <c r="H26" s="126"/>
      <c r="I26" s="127"/>
      <c r="K26" s="18">
        <v>19</v>
      </c>
      <c r="L26" s="5" t="s">
        <v>115</v>
      </c>
      <c r="M26" s="12">
        <f t="shared" si="3"/>
        <v>9254.1784232365135</v>
      </c>
      <c r="N26" s="6">
        <v>83964</v>
      </c>
      <c r="O26" s="6">
        <f t="shared" si="0"/>
        <v>777017.83712863061</v>
      </c>
      <c r="P26" s="12">
        <f t="shared" si="4"/>
        <v>652618.40045504889</v>
      </c>
      <c r="Q26" s="12">
        <f t="shared" si="5"/>
        <v>1429636.2375836796</v>
      </c>
      <c r="S26" s="18">
        <f t="shared" si="1"/>
        <v>19</v>
      </c>
      <c r="T26" s="18" t="str">
        <f t="shared" si="1"/>
        <v>R24</v>
      </c>
      <c r="U26" s="22">
        <f t="shared" si="2"/>
        <v>0.47464242404934376</v>
      </c>
      <c r="V26" s="12">
        <f t="shared" si="6"/>
        <v>1429636.2375836796</v>
      </c>
      <c r="W26" s="27">
        <v>14</v>
      </c>
      <c r="X26" s="27">
        <v>0.6</v>
      </c>
      <c r="Y26" s="6">
        <f t="shared" si="8"/>
        <v>8005962.9304686058</v>
      </c>
      <c r="Z26" s="28">
        <v>0.02</v>
      </c>
      <c r="AA26" s="6">
        <f t="shared" si="9"/>
        <v>160119.25860937213</v>
      </c>
      <c r="AB26" s="6">
        <f t="shared" si="7"/>
        <v>75999.393043336138</v>
      </c>
    </row>
    <row r="27" spans="2:28" x14ac:dyDescent="0.4">
      <c r="B27" s="11" t="s">
        <v>118</v>
      </c>
      <c r="C27" s="32">
        <v>0.16</v>
      </c>
      <c r="D27" s="5" t="s">
        <v>113</v>
      </c>
      <c r="E27" s="125" t="s">
        <v>139</v>
      </c>
      <c r="F27" s="126"/>
      <c r="G27" s="126"/>
      <c r="H27" s="126"/>
      <c r="I27" s="127"/>
      <c r="K27" s="18">
        <v>20</v>
      </c>
      <c r="L27" s="5" t="s">
        <v>117</v>
      </c>
      <c r="M27" s="12">
        <f t="shared" si="3"/>
        <v>9254.1784232365135</v>
      </c>
      <c r="N27" s="6">
        <v>83085</v>
      </c>
      <c r="O27" s="6">
        <f t="shared" si="0"/>
        <v>768883.41429460573</v>
      </c>
      <c r="P27" s="12">
        <f t="shared" si="4"/>
        <v>652618.40045504889</v>
      </c>
      <c r="Q27" s="12">
        <f t="shared" si="5"/>
        <v>1421501.8147496546</v>
      </c>
      <c r="S27" s="18">
        <f t="shared" si="1"/>
        <v>20</v>
      </c>
      <c r="T27" s="18" t="str">
        <f t="shared" si="1"/>
        <v>R25</v>
      </c>
      <c r="U27" s="22">
        <f t="shared" si="2"/>
        <v>0.45638694620129205</v>
      </c>
      <c r="V27" s="12">
        <f t="shared" si="6"/>
        <v>1421501.8147496546</v>
      </c>
      <c r="W27" s="27">
        <v>14</v>
      </c>
      <c r="X27" s="27">
        <v>0.6</v>
      </c>
      <c r="Y27" s="6">
        <f t="shared" si="8"/>
        <v>7960410.162598066</v>
      </c>
      <c r="Z27" s="28">
        <v>0.02</v>
      </c>
      <c r="AA27" s="6">
        <f t="shared" si="9"/>
        <v>159208.20325196133</v>
      </c>
      <c r="AB27" s="6">
        <f t="shared" si="7"/>
        <v>72660.545692357249</v>
      </c>
    </row>
    <row r="28" spans="2:28" x14ac:dyDescent="0.4">
      <c r="B28" s="11" t="s">
        <v>30</v>
      </c>
      <c r="C28" s="6">
        <f>C26/365*1000*C27</f>
        <v>301875673.81079704</v>
      </c>
      <c r="D28" s="5" t="s">
        <v>121</v>
      </c>
      <c r="E28" s="125" t="s">
        <v>122</v>
      </c>
      <c r="F28" s="126"/>
      <c r="G28" s="126"/>
      <c r="H28" s="126"/>
      <c r="I28" s="127"/>
      <c r="K28" s="18">
        <v>21</v>
      </c>
      <c r="L28" s="5" t="s">
        <v>120</v>
      </c>
      <c r="M28" s="12">
        <f t="shared" si="3"/>
        <v>9254.1784232365135</v>
      </c>
      <c r="N28" s="6">
        <v>82199</v>
      </c>
      <c r="O28" s="6">
        <f t="shared" si="0"/>
        <v>760684.2122116182</v>
      </c>
      <c r="P28" s="12">
        <f t="shared" si="4"/>
        <v>652618.40045504889</v>
      </c>
      <c r="Q28" s="12">
        <f t="shared" si="5"/>
        <v>1413302.612666667</v>
      </c>
      <c r="S28" s="18">
        <f t="shared" si="1"/>
        <v>21</v>
      </c>
      <c r="T28" s="18" t="str">
        <f t="shared" si="1"/>
        <v>R26</v>
      </c>
      <c r="U28" s="22">
        <f t="shared" si="2"/>
        <v>0.43883360211662686</v>
      </c>
      <c r="V28" s="12">
        <f t="shared" si="6"/>
        <v>1413302.612666667</v>
      </c>
      <c r="W28" s="27">
        <v>14</v>
      </c>
      <c r="X28" s="27">
        <v>0.6</v>
      </c>
      <c r="Y28" s="6">
        <f t="shared" si="8"/>
        <v>7914494.630933336</v>
      </c>
      <c r="Z28" s="28">
        <v>0.02</v>
      </c>
      <c r="AA28" s="6">
        <f t="shared" si="9"/>
        <v>158289.89261866672</v>
      </c>
      <c r="AB28" s="6">
        <f t="shared" si="7"/>
        <v>69462.923756503587</v>
      </c>
    </row>
    <row r="29" spans="2:28" x14ac:dyDescent="0.4">
      <c r="B29" s="11" t="s">
        <v>124</v>
      </c>
      <c r="C29" s="6">
        <f>C18</f>
        <v>100000</v>
      </c>
      <c r="D29" s="5" t="s">
        <v>45</v>
      </c>
      <c r="E29" s="125"/>
      <c r="F29" s="126"/>
      <c r="G29" s="126"/>
      <c r="H29" s="126"/>
      <c r="I29" s="127"/>
      <c r="K29" s="18">
        <v>22</v>
      </c>
      <c r="L29" s="5" t="s">
        <v>123</v>
      </c>
      <c r="M29" s="12">
        <f t="shared" si="3"/>
        <v>9254.1784232365135</v>
      </c>
      <c r="N29" s="6">
        <v>81313</v>
      </c>
      <c r="O29" s="6">
        <f t="shared" si="0"/>
        <v>752485.01012863067</v>
      </c>
      <c r="P29" s="12">
        <f t="shared" si="4"/>
        <v>652618.40045504889</v>
      </c>
      <c r="Q29" s="12">
        <f t="shared" si="5"/>
        <v>1405103.4105836796</v>
      </c>
      <c r="S29" s="18">
        <f t="shared" si="1"/>
        <v>22</v>
      </c>
      <c r="T29" s="18" t="str">
        <f t="shared" si="1"/>
        <v>R27</v>
      </c>
      <c r="U29" s="22">
        <f t="shared" si="2"/>
        <v>0.42195538665060278</v>
      </c>
      <c r="V29" s="12">
        <f t="shared" si="6"/>
        <v>1405103.4105836796</v>
      </c>
      <c r="W29" s="27">
        <v>14</v>
      </c>
      <c r="X29" s="27">
        <v>0.6</v>
      </c>
      <c r="Y29" s="6">
        <f t="shared" si="8"/>
        <v>7868579.0992686069</v>
      </c>
      <c r="Z29" s="28">
        <v>0.02</v>
      </c>
      <c r="AA29" s="6">
        <f t="shared" si="9"/>
        <v>157371.58198537215</v>
      </c>
      <c r="AB29" s="6">
        <f t="shared" si="7"/>
        <v>66403.786724454738</v>
      </c>
    </row>
    <row r="30" spans="2:28" x14ac:dyDescent="0.4">
      <c r="B30" s="11" t="s">
        <v>126</v>
      </c>
      <c r="C30" s="6">
        <f>C19</f>
        <v>126146099</v>
      </c>
      <c r="D30" s="5" t="s">
        <v>45</v>
      </c>
      <c r="E30" s="125" t="s">
        <v>127</v>
      </c>
      <c r="F30" s="126"/>
      <c r="G30" s="126"/>
      <c r="H30" s="126"/>
      <c r="I30" s="127"/>
      <c r="K30" s="18">
        <v>23</v>
      </c>
      <c r="L30" s="5" t="s">
        <v>125</v>
      </c>
      <c r="M30" s="12">
        <f t="shared" si="3"/>
        <v>9254.1784232365135</v>
      </c>
      <c r="N30" s="6">
        <v>80427</v>
      </c>
      <c r="O30" s="6">
        <f t="shared" si="0"/>
        <v>744285.80804564315</v>
      </c>
      <c r="P30" s="12">
        <f t="shared" si="4"/>
        <v>652618.40045504889</v>
      </c>
      <c r="Q30" s="12">
        <f t="shared" si="5"/>
        <v>1396904.2085006922</v>
      </c>
      <c r="S30" s="18">
        <f t="shared" si="1"/>
        <v>23</v>
      </c>
      <c r="T30" s="18" t="str">
        <f t="shared" si="1"/>
        <v>R28</v>
      </c>
      <c r="U30" s="22">
        <f t="shared" si="2"/>
        <v>0.40572633331788732</v>
      </c>
      <c r="V30" s="12">
        <f t="shared" si="6"/>
        <v>1396904.2085006922</v>
      </c>
      <c r="W30" s="27">
        <v>14</v>
      </c>
      <c r="X30" s="27">
        <v>0.6</v>
      </c>
      <c r="Y30" s="6">
        <f t="shared" si="8"/>
        <v>7822663.5676038759</v>
      </c>
      <c r="Z30" s="28">
        <v>0.02</v>
      </c>
      <c r="AA30" s="6">
        <f t="shared" si="9"/>
        <v>156453.27135207751</v>
      </c>
      <c r="AB30" s="6">
        <f t="shared" si="7"/>
        <v>63477.212121266872</v>
      </c>
    </row>
    <row r="31" spans="2:28" x14ac:dyDescent="0.4">
      <c r="B31" s="11" t="s">
        <v>129</v>
      </c>
      <c r="C31" s="6">
        <f>C28*C29/C30</f>
        <v>239306.38854777193</v>
      </c>
      <c r="D31" s="5" t="s">
        <v>121</v>
      </c>
      <c r="E31" s="125" t="s">
        <v>130</v>
      </c>
      <c r="F31" s="126"/>
      <c r="G31" s="126"/>
      <c r="H31" s="126"/>
      <c r="I31" s="127"/>
      <c r="K31" s="18">
        <v>24</v>
      </c>
      <c r="L31" s="5" t="s">
        <v>128</v>
      </c>
      <c r="M31" s="12">
        <f t="shared" si="3"/>
        <v>9254.1784232365135</v>
      </c>
      <c r="N31" s="6">
        <v>79541</v>
      </c>
      <c r="O31" s="6">
        <f t="shared" si="0"/>
        <v>736086.60596265551</v>
      </c>
      <c r="P31" s="12">
        <f t="shared" si="4"/>
        <v>652618.40045504889</v>
      </c>
      <c r="Q31" s="12">
        <f t="shared" si="5"/>
        <v>1388705.0064177043</v>
      </c>
      <c r="S31" s="18">
        <f t="shared" si="1"/>
        <v>24</v>
      </c>
      <c r="T31" s="18" t="str">
        <f t="shared" si="1"/>
        <v>R29</v>
      </c>
      <c r="U31" s="22">
        <f t="shared" si="2"/>
        <v>0.39012147434412242</v>
      </c>
      <c r="V31" s="12">
        <f t="shared" si="6"/>
        <v>1388705.0064177043</v>
      </c>
      <c r="W31" s="27">
        <v>14</v>
      </c>
      <c r="X31" s="27">
        <v>0.6</v>
      </c>
      <c r="Y31" s="6">
        <f t="shared" si="8"/>
        <v>7776748.035939144</v>
      </c>
      <c r="Z31" s="28">
        <v>0.02</v>
      </c>
      <c r="AA31" s="6">
        <f t="shared" si="9"/>
        <v>155534.96071878288</v>
      </c>
      <c r="AB31" s="6">
        <f t="shared" si="7"/>
        <v>60677.528187666743</v>
      </c>
    </row>
    <row r="32" spans="2:28" x14ac:dyDescent="0.4">
      <c r="E32" s="7"/>
      <c r="K32" s="18">
        <v>25</v>
      </c>
      <c r="L32" s="5" t="s">
        <v>131</v>
      </c>
      <c r="M32" s="12">
        <f t="shared" si="3"/>
        <v>9254.1784232365135</v>
      </c>
      <c r="N32" s="6">
        <v>78655</v>
      </c>
      <c r="O32" s="6">
        <f t="shared" si="0"/>
        <v>727887.40387966798</v>
      </c>
      <c r="P32" s="12">
        <f t="shared" si="4"/>
        <v>652618.40045504889</v>
      </c>
      <c r="Q32" s="12">
        <f t="shared" si="5"/>
        <v>1380505.8043347169</v>
      </c>
      <c r="S32" s="18">
        <f t="shared" si="1"/>
        <v>25</v>
      </c>
      <c r="T32" s="18" t="str">
        <f t="shared" si="1"/>
        <v>R30</v>
      </c>
      <c r="U32" s="22">
        <f t="shared" si="2"/>
        <v>0.37511680225396377</v>
      </c>
      <c r="V32" s="12">
        <f t="shared" si="6"/>
        <v>1380505.8043347169</v>
      </c>
      <c r="W32" s="27">
        <v>14</v>
      </c>
      <c r="X32" s="27">
        <v>0.6</v>
      </c>
      <c r="Y32" s="6">
        <f t="shared" si="8"/>
        <v>7730832.5042744149</v>
      </c>
      <c r="Z32" s="28">
        <v>0.02</v>
      </c>
      <c r="AA32" s="6">
        <f t="shared" si="9"/>
        <v>154616.65008548831</v>
      </c>
      <c r="AB32" s="6">
        <f t="shared" si="7"/>
        <v>57999.30335528843</v>
      </c>
    </row>
    <row r="33" spans="2:28" x14ac:dyDescent="0.4">
      <c r="B33" s="1" t="s">
        <v>146</v>
      </c>
      <c r="C33" s="30"/>
      <c r="D33" s="33"/>
      <c r="K33" s="18">
        <v>26</v>
      </c>
      <c r="L33" s="5" t="s">
        <v>132</v>
      </c>
      <c r="M33" s="12">
        <f t="shared" si="3"/>
        <v>9254.1784232365135</v>
      </c>
      <c r="N33" s="6">
        <v>77790</v>
      </c>
      <c r="O33" s="6">
        <f t="shared" si="0"/>
        <v>719882.53954356839</v>
      </c>
      <c r="P33" s="12">
        <f t="shared" si="4"/>
        <v>652618.40045504889</v>
      </c>
      <c r="Q33" s="12">
        <f t="shared" si="5"/>
        <v>1372500.9399986174</v>
      </c>
      <c r="S33" s="18">
        <f t="shared" si="1"/>
        <v>26</v>
      </c>
      <c r="T33" s="18" t="str">
        <f t="shared" si="1"/>
        <v>R31</v>
      </c>
      <c r="U33" s="22">
        <f t="shared" si="2"/>
        <v>0.36068923293650368</v>
      </c>
      <c r="V33" s="12">
        <f t="shared" si="6"/>
        <v>1372500.9399986174</v>
      </c>
      <c r="W33" s="27">
        <v>14</v>
      </c>
      <c r="X33" s="27">
        <v>0.6</v>
      </c>
      <c r="Y33" s="6">
        <f t="shared" si="8"/>
        <v>7686005.2639922574</v>
      </c>
      <c r="Z33" s="28">
        <v>0.02</v>
      </c>
      <c r="AA33" s="6">
        <f t="shared" si="9"/>
        <v>153720.10527984516</v>
      </c>
      <c r="AB33" s="6">
        <f t="shared" si="7"/>
        <v>55445.186860305941</v>
      </c>
    </row>
    <row r="34" spans="2:28" x14ac:dyDescent="0.4">
      <c r="B34" s="2" t="s">
        <v>12</v>
      </c>
      <c r="C34" s="2" t="s">
        <v>13</v>
      </c>
      <c r="D34" s="2" t="s">
        <v>14</v>
      </c>
      <c r="K34" s="18">
        <v>27</v>
      </c>
      <c r="L34" s="5" t="s">
        <v>134</v>
      </c>
      <c r="M34" s="12">
        <f t="shared" si="3"/>
        <v>9254.1784232365135</v>
      </c>
      <c r="N34" s="6">
        <v>76925</v>
      </c>
      <c r="O34" s="6">
        <f t="shared" si="0"/>
        <v>711877.6752074688</v>
      </c>
      <c r="P34" s="12">
        <f t="shared" si="4"/>
        <v>652618.40045504889</v>
      </c>
      <c r="Q34" s="12">
        <f t="shared" si="5"/>
        <v>1364496.0756625177</v>
      </c>
      <c r="S34" s="18">
        <f t="shared" si="1"/>
        <v>27</v>
      </c>
      <c r="T34" s="18" t="str">
        <f t="shared" si="1"/>
        <v>R32</v>
      </c>
      <c r="U34" s="22">
        <f t="shared" si="2"/>
        <v>0.3468165701312535</v>
      </c>
      <c r="V34" s="12">
        <f t="shared" si="6"/>
        <v>1364496.0756625177</v>
      </c>
      <c r="W34" s="27">
        <v>14</v>
      </c>
      <c r="X34" s="27">
        <v>0.6</v>
      </c>
      <c r="Y34" s="6">
        <f t="shared" si="8"/>
        <v>7641178.023710099</v>
      </c>
      <c r="Z34" s="28">
        <v>0.02</v>
      </c>
      <c r="AA34" s="6">
        <f t="shared" si="9"/>
        <v>152823.56047420198</v>
      </c>
      <c r="AB34" s="6">
        <f t="shared" si="7"/>
        <v>53001.743078908934</v>
      </c>
    </row>
    <row r="35" spans="2:28" x14ac:dyDescent="0.4">
      <c r="B35" s="11" t="s">
        <v>105</v>
      </c>
      <c r="C35" s="6">
        <f>C20</f>
        <v>413312.01190727699</v>
      </c>
      <c r="D35" s="5" t="s">
        <v>121</v>
      </c>
      <c r="K35" s="18">
        <v>28</v>
      </c>
      <c r="L35" s="5" t="s">
        <v>135</v>
      </c>
      <c r="M35" s="12">
        <f t="shared" si="3"/>
        <v>9254.1784232365135</v>
      </c>
      <c r="N35" s="6">
        <v>76060</v>
      </c>
      <c r="O35" s="6">
        <f t="shared" si="0"/>
        <v>703872.81087136921</v>
      </c>
      <c r="P35" s="12">
        <f t="shared" si="4"/>
        <v>652618.40045504889</v>
      </c>
      <c r="Q35" s="12">
        <f t="shared" si="5"/>
        <v>1356491.211326418</v>
      </c>
      <c r="S35" s="18">
        <f t="shared" si="1"/>
        <v>28</v>
      </c>
      <c r="T35" s="18" t="str">
        <f t="shared" si="1"/>
        <v>R33</v>
      </c>
      <c r="U35" s="22">
        <f t="shared" si="2"/>
        <v>0.3334774712800514</v>
      </c>
      <c r="V35" s="12">
        <f t="shared" si="6"/>
        <v>1356491.211326418</v>
      </c>
      <c r="W35" s="27">
        <v>14</v>
      </c>
      <c r="X35" s="27">
        <v>0.6</v>
      </c>
      <c r="Y35" s="6">
        <f t="shared" si="8"/>
        <v>7596350.7834279407</v>
      </c>
      <c r="Z35" s="28">
        <v>0.02</v>
      </c>
      <c r="AA35" s="6">
        <f t="shared" si="9"/>
        <v>151927.01566855883</v>
      </c>
      <c r="AB35" s="6">
        <f t="shared" si="7"/>
        <v>50664.237004275747</v>
      </c>
    </row>
    <row r="36" spans="2:28" x14ac:dyDescent="0.4">
      <c r="B36" s="11" t="s">
        <v>133</v>
      </c>
      <c r="C36" s="6">
        <f>C31</f>
        <v>239306.38854777193</v>
      </c>
      <c r="D36" s="5" t="s">
        <v>121</v>
      </c>
      <c r="K36" s="18">
        <v>29</v>
      </c>
      <c r="L36" s="5" t="s">
        <v>136</v>
      </c>
      <c r="M36" s="12">
        <f t="shared" si="3"/>
        <v>9254.1784232365135</v>
      </c>
      <c r="N36" s="6">
        <v>75195</v>
      </c>
      <c r="O36" s="6">
        <f t="shared" si="0"/>
        <v>695867.94653526961</v>
      </c>
      <c r="P36" s="12">
        <f t="shared" si="4"/>
        <v>652618.40045504889</v>
      </c>
      <c r="Q36" s="12">
        <f t="shared" si="5"/>
        <v>1348486.3469903185</v>
      </c>
      <c r="S36" s="18">
        <f t="shared" si="1"/>
        <v>29</v>
      </c>
      <c r="T36" s="18" t="str">
        <f t="shared" si="1"/>
        <v>R34</v>
      </c>
      <c r="U36" s="22">
        <f t="shared" si="2"/>
        <v>0.32065141469235708</v>
      </c>
      <c r="V36" s="12">
        <f t="shared" si="6"/>
        <v>1348486.3469903185</v>
      </c>
      <c r="W36" s="27">
        <v>14</v>
      </c>
      <c r="X36" s="27">
        <v>0.6</v>
      </c>
      <c r="Y36" s="6">
        <f t="shared" si="8"/>
        <v>7551523.5431457832</v>
      </c>
      <c r="Z36" s="28">
        <v>0.02</v>
      </c>
      <c r="AA36" s="6">
        <f t="shared" si="9"/>
        <v>151030.47086291568</v>
      </c>
      <c r="AB36" s="6">
        <f t="shared" si="7"/>
        <v>48428.134143846728</v>
      </c>
    </row>
    <row r="37" spans="2:28" x14ac:dyDescent="0.4">
      <c r="B37" s="31" t="s">
        <v>151</v>
      </c>
      <c r="C37" s="34">
        <f>SUM(C35:C36)</f>
        <v>652618.40045504889</v>
      </c>
      <c r="D37" s="5" t="s">
        <v>121</v>
      </c>
      <c r="K37" s="18">
        <v>30</v>
      </c>
      <c r="L37" s="5" t="s">
        <v>137</v>
      </c>
      <c r="M37" s="12">
        <f t="shared" si="3"/>
        <v>9254.1784232365135</v>
      </c>
      <c r="N37" s="6">
        <v>74330</v>
      </c>
      <c r="O37" s="6">
        <f t="shared" si="0"/>
        <v>687863.08219917002</v>
      </c>
      <c r="P37" s="12">
        <f t="shared" si="4"/>
        <v>652618.40045504889</v>
      </c>
      <c r="Q37" s="12">
        <f t="shared" si="5"/>
        <v>1340481.482654219</v>
      </c>
      <c r="S37" s="18">
        <f t="shared" si="1"/>
        <v>30</v>
      </c>
      <c r="T37" s="18" t="str">
        <f t="shared" si="1"/>
        <v>R35</v>
      </c>
      <c r="U37" s="22">
        <f t="shared" si="2"/>
        <v>0.30831866797342034</v>
      </c>
      <c r="V37" s="12">
        <f t="shared" si="6"/>
        <v>1340481.482654219</v>
      </c>
      <c r="W37" s="27">
        <v>14</v>
      </c>
      <c r="X37" s="27">
        <v>0.6</v>
      </c>
      <c r="Y37" s="6">
        <f t="shared" si="8"/>
        <v>7506696.3028636267</v>
      </c>
      <c r="Z37" s="28">
        <v>0.02</v>
      </c>
      <c r="AA37" s="6">
        <f t="shared" si="9"/>
        <v>150133.92605727253</v>
      </c>
      <c r="AB37" s="6">
        <f t="shared" si="7"/>
        <v>46289.092099598252</v>
      </c>
    </row>
    <row r="38" spans="2:28" x14ac:dyDescent="0.4">
      <c r="K38" s="18">
        <v>31</v>
      </c>
      <c r="L38" s="5" t="s">
        <v>138</v>
      </c>
      <c r="M38" s="12">
        <f t="shared" si="3"/>
        <v>9254.1784232365135</v>
      </c>
      <c r="N38" s="6">
        <v>73521</v>
      </c>
      <c r="O38" s="6">
        <f t="shared" si="0"/>
        <v>680376.4518547717</v>
      </c>
      <c r="P38" s="12">
        <f t="shared" si="4"/>
        <v>652618.40045504889</v>
      </c>
      <c r="Q38" s="12">
        <f t="shared" si="5"/>
        <v>1332994.8523098207</v>
      </c>
      <c r="S38" s="18">
        <f t="shared" si="1"/>
        <v>31</v>
      </c>
      <c r="T38" s="18" t="str">
        <f t="shared" si="1"/>
        <v>R36</v>
      </c>
      <c r="U38" s="22">
        <f t="shared" si="2"/>
        <v>0.29646025766675027</v>
      </c>
      <c r="V38" s="12">
        <f t="shared" si="6"/>
        <v>1332994.8523098207</v>
      </c>
      <c r="W38" s="27">
        <v>14</v>
      </c>
      <c r="X38" s="27">
        <v>0.6</v>
      </c>
      <c r="Y38" s="6">
        <f t="shared" si="8"/>
        <v>7464771.172934996</v>
      </c>
      <c r="Z38" s="28">
        <v>0.02</v>
      </c>
      <c r="AA38" s="6">
        <f t="shared" si="9"/>
        <v>149295.42345869992</v>
      </c>
      <c r="AB38" s="6">
        <f t="shared" si="7"/>
        <v>44260.15970703277</v>
      </c>
    </row>
    <row r="39" spans="2:28" x14ac:dyDescent="0.4">
      <c r="K39" s="18">
        <v>32</v>
      </c>
      <c r="L39" s="5" t="s">
        <v>140</v>
      </c>
      <c r="M39" s="12">
        <f t="shared" si="3"/>
        <v>9254.1784232365135</v>
      </c>
      <c r="N39" s="6">
        <v>72712</v>
      </c>
      <c r="O39" s="6">
        <f t="shared" si="0"/>
        <v>672889.82151037338</v>
      </c>
      <c r="P39" s="12">
        <f t="shared" si="4"/>
        <v>652618.40045504889</v>
      </c>
      <c r="Q39" s="12">
        <f t="shared" si="5"/>
        <v>1325508.2219654224</v>
      </c>
      <c r="S39" s="18">
        <f t="shared" si="1"/>
        <v>32</v>
      </c>
      <c r="T39" s="18" t="str">
        <f t="shared" si="1"/>
        <v>R37</v>
      </c>
      <c r="U39" s="22">
        <f t="shared" si="2"/>
        <v>0.28505794006418295</v>
      </c>
      <c r="V39" s="12">
        <f t="shared" si="6"/>
        <v>1325508.2219654224</v>
      </c>
      <c r="W39" s="27">
        <v>14</v>
      </c>
      <c r="X39" s="27">
        <v>0.6</v>
      </c>
      <c r="Y39" s="6">
        <f t="shared" si="8"/>
        <v>7422846.0430063652</v>
      </c>
      <c r="Z39" s="28">
        <v>0.02</v>
      </c>
      <c r="AA39" s="6">
        <f t="shared" si="9"/>
        <v>148456.92086012731</v>
      </c>
      <c r="AB39" s="6">
        <f t="shared" si="7"/>
        <v>42318.82404865932</v>
      </c>
    </row>
    <row r="40" spans="2:28" x14ac:dyDescent="0.4">
      <c r="K40" s="18">
        <v>33</v>
      </c>
      <c r="L40" s="5" t="s">
        <v>141</v>
      </c>
      <c r="M40" s="12">
        <f t="shared" si="3"/>
        <v>9254.1784232365135</v>
      </c>
      <c r="N40" s="6">
        <v>71903</v>
      </c>
      <c r="O40" s="6">
        <f t="shared" si="0"/>
        <v>665403.19116597495</v>
      </c>
      <c r="P40" s="12">
        <f t="shared" si="4"/>
        <v>652618.40045504889</v>
      </c>
      <c r="Q40" s="12">
        <f t="shared" si="5"/>
        <v>1318021.5916210238</v>
      </c>
      <c r="S40" s="18">
        <f t="shared" si="1"/>
        <v>33</v>
      </c>
      <c r="T40" s="18" t="str">
        <f t="shared" si="1"/>
        <v>R38</v>
      </c>
      <c r="U40" s="22">
        <f t="shared" si="2"/>
        <v>0.27409417313863743</v>
      </c>
      <c r="V40" s="12">
        <f t="shared" si="6"/>
        <v>1318021.5916210238</v>
      </c>
      <c r="W40" s="27">
        <v>14</v>
      </c>
      <c r="X40" s="27">
        <v>0.6</v>
      </c>
      <c r="Y40" s="6">
        <f t="shared" si="8"/>
        <v>7380920.9130777335</v>
      </c>
      <c r="Z40" s="28">
        <v>0.02</v>
      </c>
      <c r="AA40" s="6">
        <f t="shared" si="9"/>
        <v>147618.41826155467</v>
      </c>
      <c r="AB40" s="6">
        <f t="shared" si="7"/>
        <v>40461.348293434363</v>
      </c>
    </row>
    <row r="41" spans="2:28" x14ac:dyDescent="0.4">
      <c r="K41" s="18">
        <v>34</v>
      </c>
      <c r="L41" s="5" t="s">
        <v>142</v>
      </c>
      <c r="M41" s="12">
        <f t="shared" si="3"/>
        <v>9254.1784232365135</v>
      </c>
      <c r="N41" s="6">
        <v>71094</v>
      </c>
      <c r="O41" s="6">
        <f t="shared" si="0"/>
        <v>657916.56082157674</v>
      </c>
      <c r="P41" s="12">
        <f t="shared" si="4"/>
        <v>652618.40045504889</v>
      </c>
      <c r="Q41" s="12">
        <f t="shared" si="5"/>
        <v>1310534.9612766257</v>
      </c>
      <c r="S41" s="18">
        <f t="shared" si="1"/>
        <v>34</v>
      </c>
      <c r="T41" s="18" t="str">
        <f t="shared" si="1"/>
        <v>R39</v>
      </c>
      <c r="U41" s="22">
        <f t="shared" si="2"/>
        <v>0.26355208955638215</v>
      </c>
      <c r="V41" s="12">
        <f t="shared" si="6"/>
        <v>1310534.9612766257</v>
      </c>
      <c r="W41" s="27">
        <v>14</v>
      </c>
      <c r="X41" s="27">
        <v>0.6</v>
      </c>
      <c r="Y41" s="6">
        <f t="shared" si="8"/>
        <v>7338995.7831491046</v>
      </c>
      <c r="Z41" s="28">
        <v>0.02</v>
      </c>
      <c r="AA41" s="6">
        <f t="shared" si="9"/>
        <v>146779.91566298209</v>
      </c>
      <c r="AB41" s="6">
        <f t="shared" si="7"/>
        <v>38684.153477888474</v>
      </c>
    </row>
    <row r="42" spans="2:28" x14ac:dyDescent="0.4">
      <c r="K42" s="18">
        <v>35</v>
      </c>
      <c r="L42" s="5" t="s">
        <v>143</v>
      </c>
      <c r="M42" s="12">
        <f t="shared" si="3"/>
        <v>9254.1784232365135</v>
      </c>
      <c r="N42" s="6">
        <v>70285</v>
      </c>
      <c r="O42" s="6">
        <f t="shared" si="0"/>
        <v>650429.93047717831</v>
      </c>
      <c r="P42" s="12">
        <f t="shared" si="4"/>
        <v>652618.40045504889</v>
      </c>
      <c r="Q42" s="12">
        <f t="shared" si="5"/>
        <v>1303048.3309322272</v>
      </c>
      <c r="S42" s="18">
        <f t="shared" si="1"/>
        <v>35</v>
      </c>
      <c r="T42" s="18" t="str">
        <f t="shared" si="1"/>
        <v>R40</v>
      </c>
      <c r="U42" s="22">
        <f t="shared" si="2"/>
        <v>0.25341547072729048</v>
      </c>
      <c r="V42" s="12">
        <f t="shared" si="6"/>
        <v>1303048.3309322272</v>
      </c>
      <c r="W42" s="27">
        <v>14</v>
      </c>
      <c r="X42" s="27">
        <v>0.6</v>
      </c>
      <c r="Y42" s="6">
        <f t="shared" si="8"/>
        <v>7297070.6532204719</v>
      </c>
      <c r="Z42" s="28">
        <v>0.02</v>
      </c>
      <c r="AA42" s="6">
        <f t="shared" si="9"/>
        <v>145941.41306440945</v>
      </c>
      <c r="AB42" s="6">
        <f t="shared" ref="AB42:AB59" si="10">U42*AA42</f>
        <v>36983.811890323261</v>
      </c>
    </row>
    <row r="43" spans="2:28" x14ac:dyDescent="0.4">
      <c r="K43" s="18">
        <v>36</v>
      </c>
      <c r="L43" s="5" t="s">
        <v>144</v>
      </c>
      <c r="M43" s="12">
        <f t="shared" si="3"/>
        <v>9254.1784232365135</v>
      </c>
      <c r="N43" s="6">
        <v>69537</v>
      </c>
      <c r="O43" s="6">
        <f t="shared" si="0"/>
        <v>643507.80501659738</v>
      </c>
      <c r="P43" s="12">
        <f t="shared" si="4"/>
        <v>652618.40045504889</v>
      </c>
      <c r="Q43" s="12">
        <f t="shared" si="5"/>
        <v>1296126.2054716463</v>
      </c>
      <c r="S43" s="18">
        <f t="shared" si="1"/>
        <v>36</v>
      </c>
      <c r="T43" s="18" t="str">
        <f t="shared" si="1"/>
        <v>R41</v>
      </c>
      <c r="U43" s="22">
        <f t="shared" si="2"/>
        <v>0.24366872185316396</v>
      </c>
      <c r="V43" s="12">
        <f t="shared" si="6"/>
        <v>1296126.2054716463</v>
      </c>
      <c r="W43" s="27">
        <v>14</v>
      </c>
      <c r="X43" s="27">
        <v>0.6</v>
      </c>
      <c r="Y43" s="6">
        <f t="shared" si="8"/>
        <v>7258306.7506412193</v>
      </c>
      <c r="Z43" s="28">
        <v>0.02</v>
      </c>
      <c r="AA43" s="6">
        <f t="shared" si="9"/>
        <v>145166.13501282438</v>
      </c>
      <c r="AB43" s="6">
        <f t="shared" si="10"/>
        <v>35372.446574938753</v>
      </c>
    </row>
    <row r="44" spans="2:28" x14ac:dyDescent="0.4">
      <c r="K44" s="18">
        <v>37</v>
      </c>
      <c r="L44" s="5" t="s">
        <v>145</v>
      </c>
      <c r="M44" s="12">
        <f t="shared" si="3"/>
        <v>9254.1784232365135</v>
      </c>
      <c r="N44" s="6">
        <v>68789</v>
      </c>
      <c r="O44" s="6">
        <f t="shared" si="0"/>
        <v>636585.67955601658</v>
      </c>
      <c r="P44" s="12">
        <f t="shared" si="4"/>
        <v>652618.40045504889</v>
      </c>
      <c r="Q44" s="12">
        <f t="shared" si="5"/>
        <v>1289204.0800110656</v>
      </c>
      <c r="S44" s="18">
        <f t="shared" si="1"/>
        <v>37</v>
      </c>
      <c r="T44" s="18" t="str">
        <f t="shared" si="1"/>
        <v>R42</v>
      </c>
      <c r="U44" s="22">
        <f t="shared" si="2"/>
        <v>0.23429684793573452</v>
      </c>
      <c r="V44" s="12">
        <f t="shared" si="6"/>
        <v>1289204.0800110656</v>
      </c>
      <c r="W44" s="27">
        <v>14</v>
      </c>
      <c r="X44" s="27">
        <v>0.6</v>
      </c>
      <c r="Y44" s="6">
        <f t="shared" si="8"/>
        <v>7219542.8480619676</v>
      </c>
      <c r="Z44" s="28">
        <v>0.02</v>
      </c>
      <c r="AA44" s="6">
        <f t="shared" si="9"/>
        <v>144390.85696123936</v>
      </c>
      <c r="AB44" s="6">
        <f t="shared" si="10"/>
        <v>33830.322656757889</v>
      </c>
    </row>
    <row r="45" spans="2:28" x14ac:dyDescent="0.4">
      <c r="K45" s="18">
        <v>38</v>
      </c>
      <c r="L45" s="5" t="s">
        <v>147</v>
      </c>
      <c r="M45" s="12">
        <f t="shared" si="3"/>
        <v>9254.1784232365135</v>
      </c>
      <c r="N45" s="6">
        <v>68041</v>
      </c>
      <c r="O45" s="6">
        <f t="shared" si="0"/>
        <v>629663.55409543565</v>
      </c>
      <c r="P45" s="12">
        <f t="shared" si="4"/>
        <v>652618.40045504889</v>
      </c>
      <c r="Q45" s="12">
        <f t="shared" si="5"/>
        <v>1282281.9545504847</v>
      </c>
      <c r="S45" s="18">
        <f t="shared" si="1"/>
        <v>38</v>
      </c>
      <c r="T45" s="18" t="str">
        <f t="shared" si="1"/>
        <v>R43</v>
      </c>
      <c r="U45" s="22">
        <f t="shared" si="2"/>
        <v>0.22528543070743706</v>
      </c>
      <c r="V45" s="12">
        <f t="shared" si="6"/>
        <v>1282281.9545504847</v>
      </c>
      <c r="W45" s="27">
        <v>14</v>
      </c>
      <c r="X45" s="27">
        <v>0.6</v>
      </c>
      <c r="Y45" s="6">
        <f t="shared" si="8"/>
        <v>7180778.945482715</v>
      </c>
      <c r="Z45" s="28">
        <v>0.02</v>
      </c>
      <c r="AA45" s="6">
        <f t="shared" si="9"/>
        <v>143615.57890965432</v>
      </c>
      <c r="AB45" s="6">
        <f t="shared" si="10"/>
        <v>32354.497550959386</v>
      </c>
    </row>
    <row r="46" spans="2:28" x14ac:dyDescent="0.4">
      <c r="K46" s="18">
        <v>39</v>
      </c>
      <c r="L46" s="5" t="s">
        <v>148</v>
      </c>
      <c r="M46" s="12">
        <f t="shared" si="3"/>
        <v>9254.1784232365135</v>
      </c>
      <c r="N46" s="6">
        <v>67293</v>
      </c>
      <c r="O46" s="6">
        <f t="shared" si="0"/>
        <v>622741.42863485473</v>
      </c>
      <c r="P46" s="12">
        <f t="shared" si="4"/>
        <v>652618.40045504889</v>
      </c>
      <c r="Q46" s="12">
        <f t="shared" si="5"/>
        <v>1275359.8290899037</v>
      </c>
      <c r="S46" s="18">
        <f t="shared" si="1"/>
        <v>39</v>
      </c>
      <c r="T46" s="18" t="str">
        <f t="shared" si="1"/>
        <v>R44</v>
      </c>
      <c r="U46" s="22">
        <f t="shared" si="2"/>
        <v>0.21662060644945874</v>
      </c>
      <c r="V46" s="12">
        <f t="shared" si="6"/>
        <v>1275359.8290899037</v>
      </c>
      <c r="W46" s="27">
        <v>14</v>
      </c>
      <c r="X46" s="27">
        <v>0.6</v>
      </c>
      <c r="Y46" s="6">
        <f t="shared" si="8"/>
        <v>7142015.0429034606</v>
      </c>
      <c r="Z46" s="28">
        <v>0.02</v>
      </c>
      <c r="AA46" s="6">
        <f t="shared" si="9"/>
        <v>142840.30085806921</v>
      </c>
      <c r="AB46" s="6">
        <f t="shared" si="10"/>
        <v>30942.152597298093</v>
      </c>
    </row>
    <row r="47" spans="2:28" x14ac:dyDescent="0.4">
      <c r="K47" s="18">
        <v>40</v>
      </c>
      <c r="L47" s="5" t="s">
        <v>149</v>
      </c>
      <c r="M47" s="12">
        <f t="shared" si="3"/>
        <v>9254.1784232365135</v>
      </c>
      <c r="N47" s="6">
        <v>66545</v>
      </c>
      <c r="O47" s="6">
        <f t="shared" si="0"/>
        <v>615819.30317427381</v>
      </c>
      <c r="P47" s="12">
        <f t="shared" si="4"/>
        <v>652618.40045504889</v>
      </c>
      <c r="Q47" s="12">
        <f t="shared" si="5"/>
        <v>1268437.7036293228</v>
      </c>
      <c r="S47" s="18">
        <f t="shared" si="1"/>
        <v>40</v>
      </c>
      <c r="T47" s="18" t="str">
        <f t="shared" si="1"/>
        <v>R45</v>
      </c>
      <c r="U47" s="22">
        <f t="shared" si="2"/>
        <v>0.20828904466294101</v>
      </c>
      <c r="V47" s="12">
        <f t="shared" si="6"/>
        <v>1268437.7036293228</v>
      </c>
      <c r="W47" s="27">
        <v>14</v>
      </c>
      <c r="X47" s="27">
        <v>0.6</v>
      </c>
      <c r="Y47" s="6">
        <f t="shared" si="8"/>
        <v>7103251.1403242089</v>
      </c>
      <c r="Z47" s="28">
        <v>0.02</v>
      </c>
      <c r="AA47" s="6">
        <f t="shared" si="9"/>
        <v>142065.02280648419</v>
      </c>
      <c r="AB47" s="6">
        <f t="shared" si="10"/>
        <v>29590.587880381521</v>
      </c>
    </row>
    <row r="48" spans="2:28" x14ac:dyDescent="0.4">
      <c r="K48" s="18">
        <v>41</v>
      </c>
      <c r="L48" s="5" t="s">
        <v>150</v>
      </c>
      <c r="M48" s="12">
        <f t="shared" si="3"/>
        <v>9254.1784232365135</v>
      </c>
      <c r="N48" s="6">
        <v>65853</v>
      </c>
      <c r="O48" s="6">
        <f t="shared" si="0"/>
        <v>609415.41170539416</v>
      </c>
      <c r="P48" s="12">
        <f t="shared" si="4"/>
        <v>652618.40045504889</v>
      </c>
      <c r="Q48" s="12">
        <f t="shared" si="5"/>
        <v>1262033.812160443</v>
      </c>
      <c r="S48" s="18">
        <f t="shared" si="1"/>
        <v>41</v>
      </c>
      <c r="T48" s="18" t="str">
        <f t="shared" si="1"/>
        <v>R46</v>
      </c>
      <c r="U48" s="22">
        <f t="shared" si="2"/>
        <v>0.20027792756052021</v>
      </c>
      <c r="V48" s="12">
        <f t="shared" si="6"/>
        <v>1262033.812160443</v>
      </c>
      <c r="W48" s="27">
        <v>14</v>
      </c>
      <c r="X48" s="27">
        <v>0.6</v>
      </c>
      <c r="Y48" s="6">
        <f t="shared" si="8"/>
        <v>7067389.3480984811</v>
      </c>
      <c r="Z48" s="28">
        <v>0.02</v>
      </c>
      <c r="AA48" s="6">
        <f t="shared" si="9"/>
        <v>141347.78696196963</v>
      </c>
      <c r="AB48" s="6">
        <f t="shared" si="10"/>
        <v>28308.841838009197</v>
      </c>
    </row>
    <row r="49" spans="11:28" x14ac:dyDescent="0.4">
      <c r="K49" s="18">
        <v>42</v>
      </c>
      <c r="L49" s="5" t="s">
        <v>152</v>
      </c>
      <c r="M49" s="12">
        <f t="shared" si="3"/>
        <v>9254.1784232365135</v>
      </c>
      <c r="N49" s="6">
        <v>65161</v>
      </c>
      <c r="O49" s="6">
        <f t="shared" si="0"/>
        <v>603011.52023651439</v>
      </c>
      <c r="P49" s="12">
        <f t="shared" si="4"/>
        <v>652618.40045504889</v>
      </c>
      <c r="Q49" s="12">
        <f t="shared" si="5"/>
        <v>1255629.9206915633</v>
      </c>
      <c r="S49" s="18">
        <f t="shared" si="1"/>
        <v>42</v>
      </c>
      <c r="T49" s="18" t="str">
        <f t="shared" si="1"/>
        <v>R47</v>
      </c>
      <c r="U49" s="22">
        <f t="shared" si="2"/>
        <v>0.19257493034665407</v>
      </c>
      <c r="V49" s="12">
        <f t="shared" si="6"/>
        <v>1255629.9206915633</v>
      </c>
      <c r="W49" s="27">
        <v>14</v>
      </c>
      <c r="X49" s="27">
        <v>0.6</v>
      </c>
      <c r="Y49" s="6">
        <f t="shared" si="8"/>
        <v>7031527.5558727551</v>
      </c>
      <c r="Z49" s="28">
        <v>0.02</v>
      </c>
      <c r="AA49" s="6">
        <f t="shared" si="9"/>
        <v>140630.55111745509</v>
      </c>
      <c r="AB49" s="6">
        <f t="shared" si="10"/>
        <v>27081.91858605549</v>
      </c>
    </row>
    <row r="50" spans="11:28" x14ac:dyDescent="0.4">
      <c r="K50" s="18">
        <v>43</v>
      </c>
      <c r="L50" s="5" t="s">
        <v>153</v>
      </c>
      <c r="M50" s="12">
        <f t="shared" si="3"/>
        <v>9254.1784232365135</v>
      </c>
      <c r="N50" s="6">
        <v>64469</v>
      </c>
      <c r="O50" s="6">
        <f t="shared" si="0"/>
        <v>596607.62876763474</v>
      </c>
      <c r="P50" s="12">
        <f t="shared" si="4"/>
        <v>652618.40045504889</v>
      </c>
      <c r="Q50" s="12">
        <f t="shared" si="5"/>
        <v>1249226.0292226835</v>
      </c>
      <c r="S50" s="18">
        <f t="shared" si="1"/>
        <v>43</v>
      </c>
      <c r="T50" s="18" t="str">
        <f t="shared" si="1"/>
        <v>R48</v>
      </c>
      <c r="U50" s="22">
        <f t="shared" si="2"/>
        <v>0.18516820225639813</v>
      </c>
      <c r="V50" s="12">
        <f t="shared" si="6"/>
        <v>1249226.0292226835</v>
      </c>
      <c r="W50" s="27">
        <v>14</v>
      </c>
      <c r="X50" s="27">
        <v>0.6</v>
      </c>
      <c r="Y50" s="6">
        <f t="shared" si="8"/>
        <v>6995665.7636470273</v>
      </c>
      <c r="Z50" s="28">
        <v>0.02</v>
      </c>
      <c r="AA50" s="6">
        <f t="shared" si="9"/>
        <v>139913.31527294056</v>
      </c>
      <c r="AB50" s="6">
        <f t="shared" si="10"/>
        <v>25907.497060823054</v>
      </c>
    </row>
    <row r="51" spans="11:28" x14ac:dyDescent="0.4">
      <c r="K51" s="18">
        <v>44</v>
      </c>
      <c r="L51" s="5" t="s">
        <v>154</v>
      </c>
      <c r="M51" s="12">
        <f t="shared" si="3"/>
        <v>9254.1784232365135</v>
      </c>
      <c r="N51" s="6">
        <v>63777</v>
      </c>
      <c r="O51" s="6">
        <f t="shared" si="0"/>
        <v>590203.73729875521</v>
      </c>
      <c r="P51" s="12">
        <f t="shared" si="4"/>
        <v>652618.40045504889</v>
      </c>
      <c r="Q51" s="12">
        <f t="shared" si="5"/>
        <v>1242822.1377538042</v>
      </c>
      <c r="S51" s="18">
        <f t="shared" si="1"/>
        <v>44</v>
      </c>
      <c r="T51" s="18" t="str">
        <f t="shared" si="1"/>
        <v>R49</v>
      </c>
      <c r="U51" s="22">
        <f t="shared" si="2"/>
        <v>0.17804634832345972</v>
      </c>
      <c r="V51" s="12">
        <f t="shared" si="6"/>
        <v>1242822.1377538042</v>
      </c>
      <c r="W51" s="27">
        <v>14</v>
      </c>
      <c r="X51" s="27">
        <v>0.6</v>
      </c>
      <c r="Y51" s="6">
        <f t="shared" si="8"/>
        <v>6959803.9714213051</v>
      </c>
      <c r="Z51" s="28">
        <v>0.02</v>
      </c>
      <c r="AA51" s="6">
        <f t="shared" si="9"/>
        <v>139196.07942842611</v>
      </c>
      <c r="AB51" s="6">
        <f t="shared" si="10"/>
        <v>24783.353643173523</v>
      </c>
    </row>
    <row r="52" spans="11:28" x14ac:dyDescent="0.4">
      <c r="K52" s="18">
        <v>45</v>
      </c>
      <c r="L52" s="5" t="s">
        <v>155</v>
      </c>
      <c r="M52" s="12">
        <f t="shared" si="3"/>
        <v>9254.1784232365135</v>
      </c>
      <c r="N52" s="6">
        <v>63085</v>
      </c>
      <c r="O52" s="6">
        <f t="shared" si="0"/>
        <v>583799.84582987544</v>
      </c>
      <c r="P52" s="12">
        <f t="shared" si="4"/>
        <v>652618.40045504889</v>
      </c>
      <c r="Q52" s="12">
        <f t="shared" si="5"/>
        <v>1236418.2462849244</v>
      </c>
      <c r="S52" s="18">
        <f t="shared" si="1"/>
        <v>45</v>
      </c>
      <c r="T52" s="18" t="str">
        <f t="shared" si="1"/>
        <v>R50</v>
      </c>
      <c r="U52" s="22">
        <f t="shared" si="2"/>
        <v>0.17119841184948048</v>
      </c>
      <c r="V52" s="12">
        <f t="shared" si="6"/>
        <v>1236418.2462849244</v>
      </c>
      <c r="W52" s="27">
        <v>14</v>
      </c>
      <c r="X52" s="27">
        <v>0.6</v>
      </c>
      <c r="Y52" s="6">
        <f t="shared" si="8"/>
        <v>6923942.1791955773</v>
      </c>
      <c r="Z52" s="28">
        <v>0.02</v>
      </c>
      <c r="AA52" s="6">
        <f t="shared" si="9"/>
        <v>138478.84358391154</v>
      </c>
      <c r="AB52" s="6">
        <f t="shared" si="10"/>
        <v>23707.358096318276</v>
      </c>
    </row>
    <row r="53" spans="11:28" x14ac:dyDescent="0.4">
      <c r="K53" s="18">
        <v>46</v>
      </c>
      <c r="L53" s="5" t="s">
        <v>156</v>
      </c>
      <c r="M53" s="12">
        <f t="shared" si="3"/>
        <v>9254.1784232365135</v>
      </c>
      <c r="N53" s="6">
        <v>62429</v>
      </c>
      <c r="O53" s="6">
        <f t="shared" si="0"/>
        <v>577729.10478423222</v>
      </c>
      <c r="P53" s="12">
        <f t="shared" si="4"/>
        <v>652618.40045504889</v>
      </c>
      <c r="Q53" s="12">
        <f t="shared" si="5"/>
        <v>1230347.5052392811</v>
      </c>
      <c r="S53" s="18">
        <f t="shared" si="1"/>
        <v>46</v>
      </c>
      <c r="T53" s="18" t="str">
        <f t="shared" si="1"/>
        <v>R51</v>
      </c>
      <c r="U53" s="22">
        <f t="shared" si="2"/>
        <v>0.1646138575475774</v>
      </c>
      <c r="V53" s="12">
        <f t="shared" si="6"/>
        <v>1230347.5052392811</v>
      </c>
      <c r="W53" s="27">
        <v>14</v>
      </c>
      <c r="X53" s="27">
        <v>0.6</v>
      </c>
      <c r="Y53" s="6">
        <f t="shared" si="8"/>
        <v>6889946.0293399738</v>
      </c>
      <c r="Z53" s="28">
        <v>0.02</v>
      </c>
      <c r="AA53" s="6">
        <f t="shared" si="9"/>
        <v>137798.92058679948</v>
      </c>
      <c r="AB53" s="6">
        <f t="shared" si="10"/>
        <v>22683.611883685338</v>
      </c>
    </row>
    <row r="54" spans="11:28" x14ac:dyDescent="0.4">
      <c r="K54" s="18">
        <v>47</v>
      </c>
      <c r="L54" s="5" t="s">
        <v>157</v>
      </c>
      <c r="M54" s="12">
        <f t="shared" si="3"/>
        <v>9254.1784232365135</v>
      </c>
      <c r="N54" s="6">
        <v>61773</v>
      </c>
      <c r="O54" s="6">
        <f t="shared" si="0"/>
        <v>571658.36373858922</v>
      </c>
      <c r="P54" s="12">
        <f t="shared" si="4"/>
        <v>652618.40045504889</v>
      </c>
      <c r="Q54" s="12">
        <f t="shared" si="5"/>
        <v>1224276.7641936382</v>
      </c>
      <c r="S54" s="18">
        <f t="shared" si="1"/>
        <v>47</v>
      </c>
      <c r="T54" s="18" t="str">
        <f t="shared" si="1"/>
        <v>R52</v>
      </c>
      <c r="U54" s="22">
        <f t="shared" si="2"/>
        <v>0.15828255533420904</v>
      </c>
      <c r="V54" s="12">
        <f t="shared" si="6"/>
        <v>1224276.7641936382</v>
      </c>
      <c r="W54" s="27">
        <v>14</v>
      </c>
      <c r="X54" s="27">
        <v>0.6</v>
      </c>
      <c r="Y54" s="6">
        <f t="shared" si="8"/>
        <v>6855949.8794843741</v>
      </c>
      <c r="Z54" s="28">
        <v>0.02</v>
      </c>
      <c r="AA54" s="6">
        <f t="shared" si="9"/>
        <v>137118.9975896875</v>
      </c>
      <c r="AB54" s="6">
        <f t="shared" si="10"/>
        <v>21703.545323360988</v>
      </c>
    </row>
    <row r="55" spans="11:28" x14ac:dyDescent="0.4">
      <c r="K55" s="18">
        <v>48</v>
      </c>
      <c r="L55" s="5" t="s">
        <v>158</v>
      </c>
      <c r="M55" s="12">
        <f t="shared" si="3"/>
        <v>9254.1784232365135</v>
      </c>
      <c r="N55" s="6">
        <v>61117</v>
      </c>
      <c r="O55" s="6">
        <f t="shared" si="0"/>
        <v>565587.622692946</v>
      </c>
      <c r="P55" s="12">
        <f t="shared" si="4"/>
        <v>652618.40045504889</v>
      </c>
      <c r="Q55" s="12">
        <f t="shared" si="5"/>
        <v>1218206.0231479949</v>
      </c>
      <c r="S55" s="18">
        <f t="shared" si="1"/>
        <v>48</v>
      </c>
      <c r="T55" s="18" t="str">
        <f t="shared" si="1"/>
        <v>R53</v>
      </c>
      <c r="U55" s="22">
        <f t="shared" si="2"/>
        <v>0.15219476474443175</v>
      </c>
      <c r="V55" s="12">
        <f t="shared" si="6"/>
        <v>1218206.0231479949</v>
      </c>
      <c r="W55" s="27">
        <v>14</v>
      </c>
      <c r="X55" s="27">
        <v>0.6</v>
      </c>
      <c r="Y55" s="6">
        <f t="shared" si="8"/>
        <v>6821953.7296287715</v>
      </c>
      <c r="Z55" s="28">
        <v>0.02</v>
      </c>
      <c r="AA55" s="6">
        <f t="shared" si="9"/>
        <v>136439.07459257543</v>
      </c>
      <c r="AB55" s="6">
        <f t="shared" si="10"/>
        <v>20765.312859564994</v>
      </c>
    </row>
    <row r="56" spans="11:28" x14ac:dyDescent="0.4">
      <c r="K56" s="18">
        <v>49</v>
      </c>
      <c r="L56" s="5" t="s">
        <v>159</v>
      </c>
      <c r="M56" s="12">
        <f t="shared" si="3"/>
        <v>9254.1784232365135</v>
      </c>
      <c r="N56" s="6">
        <v>60461</v>
      </c>
      <c r="O56" s="6">
        <f t="shared" si="0"/>
        <v>559516.88164730289</v>
      </c>
      <c r="P56" s="12">
        <f t="shared" si="4"/>
        <v>652618.40045504889</v>
      </c>
      <c r="Q56" s="12">
        <f t="shared" si="5"/>
        <v>1212135.2821023518</v>
      </c>
      <c r="S56" s="18">
        <f t="shared" si="1"/>
        <v>49</v>
      </c>
      <c r="T56" s="18" t="str">
        <f t="shared" si="1"/>
        <v>R54</v>
      </c>
      <c r="U56" s="22">
        <f t="shared" si="2"/>
        <v>0.14634111994656898</v>
      </c>
      <c r="V56" s="12">
        <f t="shared" si="6"/>
        <v>1212135.2821023518</v>
      </c>
      <c r="W56" s="27">
        <v>14</v>
      </c>
      <c r="X56" s="27">
        <v>0.6</v>
      </c>
      <c r="Y56" s="6">
        <f t="shared" si="8"/>
        <v>6787957.5797731699</v>
      </c>
      <c r="Z56" s="28">
        <v>0.02</v>
      </c>
      <c r="AA56" s="6">
        <f t="shared" si="9"/>
        <v>135759.15159546339</v>
      </c>
      <c r="AB56" s="6">
        <f t="shared" si="10"/>
        <v>19867.146287476149</v>
      </c>
    </row>
    <row r="57" spans="11:28" x14ac:dyDescent="0.4">
      <c r="K57" s="18">
        <v>50</v>
      </c>
      <c r="L57" s="5" t="s">
        <v>160</v>
      </c>
      <c r="M57" s="12">
        <f t="shared" si="3"/>
        <v>9254.1784232365135</v>
      </c>
      <c r="N57" s="6">
        <v>59805</v>
      </c>
      <c r="O57" s="6">
        <f t="shared" si="0"/>
        <v>553446.14060165966</v>
      </c>
      <c r="P57" s="12">
        <f t="shared" si="4"/>
        <v>652618.40045504889</v>
      </c>
      <c r="Q57" s="12">
        <f t="shared" si="5"/>
        <v>1206064.5410567084</v>
      </c>
      <c r="S57" s="18">
        <f t="shared" si="1"/>
        <v>50</v>
      </c>
      <c r="T57" s="18" t="str">
        <f t="shared" si="1"/>
        <v>R55</v>
      </c>
      <c r="U57" s="22">
        <f t="shared" si="2"/>
        <v>0.14071261533323939</v>
      </c>
      <c r="V57" s="12">
        <f t="shared" si="6"/>
        <v>1206064.5410567084</v>
      </c>
      <c r="W57" s="27">
        <v>14</v>
      </c>
      <c r="X57" s="27">
        <v>0.6</v>
      </c>
      <c r="Y57" s="6">
        <f t="shared" si="8"/>
        <v>6753961.4299175683</v>
      </c>
      <c r="Z57" s="28">
        <v>0.02</v>
      </c>
      <c r="AA57" s="6">
        <f t="shared" si="9"/>
        <v>135079.22859835136</v>
      </c>
      <c r="AB57" s="6">
        <f t="shared" si="10"/>
        <v>19007.351533270525</v>
      </c>
    </row>
    <row r="58" spans="11:28" x14ac:dyDescent="0.4">
      <c r="K58" s="18">
        <v>51</v>
      </c>
      <c r="L58" s="5" t="s">
        <v>161</v>
      </c>
      <c r="M58" s="12">
        <f t="shared" si="3"/>
        <v>9254.1784232365135</v>
      </c>
      <c r="N58" s="6">
        <v>59156</v>
      </c>
      <c r="O58" s="6">
        <f t="shared" si="0"/>
        <v>547440.17880497919</v>
      </c>
      <c r="P58" s="12">
        <f t="shared" si="4"/>
        <v>652618.40045504889</v>
      </c>
      <c r="Q58" s="12">
        <f t="shared" si="5"/>
        <v>1200058.579260028</v>
      </c>
      <c r="S58" s="18">
        <f t="shared" si="1"/>
        <v>51</v>
      </c>
      <c r="T58" s="18" t="str">
        <f t="shared" si="1"/>
        <v>R56</v>
      </c>
      <c r="U58" s="22">
        <f t="shared" si="2"/>
        <v>0.13530059166657632</v>
      </c>
      <c r="V58" s="12">
        <f t="shared" si="6"/>
        <v>1200058.579260028</v>
      </c>
      <c r="W58" s="27">
        <v>14</v>
      </c>
      <c r="X58" s="27">
        <v>0.6</v>
      </c>
      <c r="Y58" s="6">
        <f t="shared" si="8"/>
        <v>6720328.0438561561</v>
      </c>
      <c r="Z58" s="28">
        <v>0.02</v>
      </c>
      <c r="AA58" s="6">
        <f t="shared" si="9"/>
        <v>134406.56087712312</v>
      </c>
      <c r="AB58" s="6">
        <f t="shared" si="10"/>
        <v>18185.287210544466</v>
      </c>
    </row>
    <row r="59" spans="11:28" x14ac:dyDescent="0.4">
      <c r="K59" s="18">
        <v>52</v>
      </c>
      <c r="L59" s="5" t="s">
        <v>162</v>
      </c>
      <c r="M59" s="12">
        <f t="shared" si="3"/>
        <v>9254.1784232365135</v>
      </c>
      <c r="N59" s="6">
        <v>58514</v>
      </c>
      <c r="O59" s="6">
        <f t="shared" si="0"/>
        <v>541498.99625726137</v>
      </c>
      <c r="P59" s="12">
        <f t="shared" si="4"/>
        <v>652618.40045504889</v>
      </c>
      <c r="Q59" s="12">
        <f t="shared" si="5"/>
        <v>1194117.3967123101</v>
      </c>
      <c r="S59" s="18">
        <f t="shared" si="1"/>
        <v>52</v>
      </c>
      <c r="T59" s="18" t="str">
        <f t="shared" si="1"/>
        <v>R57</v>
      </c>
      <c r="U59" s="22">
        <f t="shared" si="2"/>
        <v>0.13009672275632339</v>
      </c>
      <c r="V59" s="12">
        <f t="shared" si="6"/>
        <v>1194117.3967123101</v>
      </c>
      <c r="W59" s="27">
        <v>14</v>
      </c>
      <c r="X59" s="27">
        <v>0.6</v>
      </c>
      <c r="Y59" s="6">
        <f t="shared" si="8"/>
        <v>6687057.4215889368</v>
      </c>
      <c r="Z59" s="28">
        <v>0.02</v>
      </c>
      <c r="AA59" s="6">
        <f t="shared" si="9"/>
        <v>133741.14843177874</v>
      </c>
      <c r="AB59" s="6">
        <f t="shared" si="10"/>
        <v>17399.285108641412</v>
      </c>
    </row>
    <row r="60" spans="11:28" x14ac:dyDescent="0.4">
      <c r="K60" s="107">
        <v>53</v>
      </c>
      <c r="L60" s="107" t="s">
        <v>568</v>
      </c>
      <c r="M60" s="12">
        <f t="shared" si="3"/>
        <v>9254.1784232365135</v>
      </c>
      <c r="N60" s="6">
        <v>57867.333333333299</v>
      </c>
      <c r="O60" s="6">
        <f t="shared" ref="O60" si="11">M60*N60/1000</f>
        <v>535514.62754356803</v>
      </c>
      <c r="P60" s="12">
        <f t="shared" si="4"/>
        <v>652618.40045504889</v>
      </c>
      <c r="Q60" s="12">
        <f t="shared" ref="Q60" si="12">O60+P60</f>
        <v>1188133.0279986169</v>
      </c>
      <c r="S60" s="107">
        <f t="shared" ref="S60" si="13">K60</f>
        <v>53</v>
      </c>
      <c r="T60" s="107" t="str">
        <f t="shared" ref="T60" si="14">L60</f>
        <v>R58</v>
      </c>
      <c r="U60" s="22">
        <f t="shared" ref="U60" si="15">(1+$U$5)^-S60</f>
        <v>0.12509300265031092</v>
      </c>
      <c r="V60" s="12">
        <f t="shared" ref="V60" si="16">Q60</f>
        <v>1188133.0279986169</v>
      </c>
      <c r="W60" s="27">
        <v>14</v>
      </c>
      <c r="X60" s="27">
        <v>0.6</v>
      </c>
      <c r="Y60" s="6">
        <f t="shared" si="8"/>
        <v>6653544.9567922549</v>
      </c>
      <c r="Z60" s="28">
        <v>0.02</v>
      </c>
      <c r="AA60" s="6">
        <f t="shared" ref="AA60" si="17">Y60*Z60</f>
        <v>133070.8991358451</v>
      </c>
      <c r="AB60" s="6">
        <f t="shared" ref="AB60" si="18">U60*AA60</f>
        <v>16646.238338279531</v>
      </c>
    </row>
    <row r="61" spans="11:28" x14ac:dyDescent="0.4">
      <c r="S61" s="36"/>
      <c r="T61" s="36"/>
      <c r="U61" s="36"/>
      <c r="V61" s="36"/>
      <c r="W61" s="36"/>
      <c r="X61" s="36"/>
      <c r="Y61" s="36"/>
      <c r="Z61" s="36"/>
      <c r="AA61" s="31" t="s">
        <v>163</v>
      </c>
      <c r="AB61" s="37">
        <f>SUM(AB11:AB60)</f>
        <v>3030946.4225824308</v>
      </c>
    </row>
  </sheetData>
  <mergeCells count="28">
    <mergeCell ref="AE3:AF3"/>
    <mergeCell ref="AE4:AF4"/>
    <mergeCell ref="AE5:AF5"/>
    <mergeCell ref="AE6:AF6"/>
    <mergeCell ref="K3:K6"/>
    <mergeCell ref="L3:L6"/>
    <mergeCell ref="M3:O3"/>
    <mergeCell ref="S3:S6"/>
    <mergeCell ref="T3:T6"/>
    <mergeCell ref="E31:I31"/>
    <mergeCell ref="E18:I18"/>
    <mergeCell ref="E19:I19"/>
    <mergeCell ref="E20:I20"/>
    <mergeCell ref="E23:I23"/>
    <mergeCell ref="E24:I24"/>
    <mergeCell ref="E25:I25"/>
    <mergeCell ref="E26:I26"/>
    <mergeCell ref="E27:I27"/>
    <mergeCell ref="E28:I28"/>
    <mergeCell ref="E29:I29"/>
    <mergeCell ref="E30:I30"/>
    <mergeCell ref="E17:I17"/>
    <mergeCell ref="AB3:AB4"/>
    <mergeCell ref="E12:I12"/>
    <mergeCell ref="E13:I13"/>
    <mergeCell ref="E14:I14"/>
    <mergeCell ref="E15:I15"/>
    <mergeCell ref="E16:I1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D441-4F9E-484E-9084-C24620BBB9DC}">
  <dimension ref="B2:M61"/>
  <sheetViews>
    <sheetView zoomScale="70" zoomScaleNormal="70" workbookViewId="0"/>
  </sheetViews>
  <sheetFormatPr defaultRowHeight="18.75" x14ac:dyDescent="0.4"/>
  <cols>
    <col min="7" max="7" width="5.75" style="1" customWidth="1"/>
    <col min="8" max="8" width="5.25" style="1" bestFit="1" customWidth="1"/>
    <col min="9" max="9" width="9" style="1"/>
    <col min="10" max="10" width="9.5" style="1" bestFit="1" customWidth="1"/>
    <col min="11" max="11" width="7.125" style="1" bestFit="1" customWidth="1"/>
    <col min="12" max="12" width="11.875" style="1" bestFit="1" customWidth="1"/>
    <col min="13" max="13" width="10.625" style="1" bestFit="1" customWidth="1"/>
  </cols>
  <sheetData>
    <row r="2" spans="2:13" x14ac:dyDescent="0.4">
      <c r="B2" s="1" t="s">
        <v>88</v>
      </c>
      <c r="C2" s="1"/>
      <c r="D2" s="1"/>
      <c r="G2" s="1" t="s">
        <v>5</v>
      </c>
    </row>
    <row r="3" spans="2:13" ht="18.75" customHeight="1" x14ac:dyDescent="0.4">
      <c r="B3" s="1" t="s">
        <v>90</v>
      </c>
      <c r="C3" s="1"/>
      <c r="D3" s="1"/>
      <c r="G3" s="117" t="s">
        <v>564</v>
      </c>
      <c r="H3" s="120" t="s">
        <v>7</v>
      </c>
      <c r="I3" s="3" t="s">
        <v>9</v>
      </c>
      <c r="J3" s="3" t="s">
        <v>21</v>
      </c>
      <c r="K3" s="3" t="s">
        <v>19</v>
      </c>
      <c r="L3" s="3" t="s">
        <v>22</v>
      </c>
      <c r="M3" s="124" t="s">
        <v>11</v>
      </c>
    </row>
    <row r="4" spans="2:13" x14ac:dyDescent="0.4">
      <c r="B4" s="2" t="s">
        <v>94</v>
      </c>
      <c r="C4" s="2" t="s">
        <v>38</v>
      </c>
      <c r="D4" s="2" t="s">
        <v>14</v>
      </c>
      <c r="G4" s="118"/>
      <c r="H4" s="120"/>
      <c r="I4" s="8" t="s">
        <v>25</v>
      </c>
      <c r="J4" s="8" t="s">
        <v>36</v>
      </c>
      <c r="K4" s="8" t="s">
        <v>34</v>
      </c>
      <c r="L4" s="8" t="s">
        <v>37</v>
      </c>
      <c r="M4" s="128"/>
    </row>
    <row r="5" spans="2:13" x14ac:dyDescent="0.4">
      <c r="B5" s="11" t="s">
        <v>96</v>
      </c>
      <c r="C5" s="6">
        <v>1454</v>
      </c>
      <c r="D5" s="11" t="s">
        <v>97</v>
      </c>
      <c r="G5" s="118"/>
      <c r="H5" s="120"/>
      <c r="I5" s="14">
        <v>0.04</v>
      </c>
      <c r="J5" s="8" t="s">
        <v>29</v>
      </c>
      <c r="K5" s="8" t="s">
        <v>47</v>
      </c>
      <c r="L5" s="8" t="s">
        <v>29</v>
      </c>
      <c r="M5" s="8" t="s">
        <v>29</v>
      </c>
    </row>
    <row r="6" spans="2:13" x14ac:dyDescent="0.4">
      <c r="B6" s="11" t="s">
        <v>99</v>
      </c>
      <c r="C6" s="6">
        <v>1833</v>
      </c>
      <c r="D6" s="11" t="s">
        <v>97</v>
      </c>
      <c r="G6" s="119"/>
      <c r="H6" s="120"/>
      <c r="I6" s="19" t="s">
        <v>49</v>
      </c>
      <c r="J6" s="8" t="s">
        <v>40</v>
      </c>
      <c r="K6" s="19" t="s">
        <v>54</v>
      </c>
      <c r="L6" s="19" t="s">
        <v>55</v>
      </c>
      <c r="M6" s="19" t="s">
        <v>56</v>
      </c>
    </row>
    <row r="7" spans="2:13" x14ac:dyDescent="0.4">
      <c r="B7" s="31" t="s">
        <v>102</v>
      </c>
      <c r="C7" s="6">
        <f>SUM(C5:C6)</f>
        <v>3287</v>
      </c>
      <c r="D7" s="11" t="s">
        <v>97</v>
      </c>
      <c r="G7" s="5">
        <v>0</v>
      </c>
      <c r="H7" s="5" t="s">
        <v>24</v>
      </c>
      <c r="I7" s="22">
        <f>(1+$I$5)^-G7</f>
        <v>1</v>
      </c>
      <c r="J7" s="24"/>
      <c r="K7" s="24"/>
      <c r="L7" s="24"/>
      <c r="M7" s="24"/>
    </row>
    <row r="8" spans="2:13" x14ac:dyDescent="0.4">
      <c r="G8" s="5">
        <v>1</v>
      </c>
      <c r="H8" s="5" t="s">
        <v>39</v>
      </c>
      <c r="I8" s="22">
        <f t="shared" ref="I8:I59" si="0">(1+$I$5)^-G8</f>
        <v>0.96153846153846145</v>
      </c>
      <c r="J8" s="26"/>
      <c r="K8" s="26"/>
      <c r="L8" s="26"/>
      <c r="M8" s="26"/>
    </row>
    <row r="9" spans="2:13" x14ac:dyDescent="0.4">
      <c r="G9" s="18">
        <v>2</v>
      </c>
      <c r="H9" s="5" t="s">
        <v>60</v>
      </c>
      <c r="I9" s="22">
        <f t="shared" si="0"/>
        <v>0.92455621301775137</v>
      </c>
      <c r="J9" s="26"/>
      <c r="K9" s="26"/>
      <c r="L9" s="26"/>
      <c r="M9" s="26"/>
    </row>
    <row r="10" spans="2:13" x14ac:dyDescent="0.4">
      <c r="G10" s="18">
        <v>3</v>
      </c>
      <c r="H10" s="5" t="s">
        <v>66</v>
      </c>
      <c r="I10" s="22">
        <f t="shared" si="0"/>
        <v>0.88899635867091487</v>
      </c>
      <c r="J10" s="109"/>
      <c r="K10" s="112"/>
      <c r="L10" s="111"/>
      <c r="M10" s="111"/>
    </row>
    <row r="11" spans="2:13" x14ac:dyDescent="0.4">
      <c r="G11" s="18">
        <v>4</v>
      </c>
      <c r="H11" s="5" t="s">
        <v>71</v>
      </c>
      <c r="I11" s="22">
        <f t="shared" si="0"/>
        <v>0.85480419102972571</v>
      </c>
      <c r="J11" s="12">
        <f>$C$7*1000</f>
        <v>3287000</v>
      </c>
      <c r="K11" s="28">
        <v>0.02</v>
      </c>
      <c r="L11" s="6">
        <f t="shared" ref="L11:L59" si="1">J11*K11</f>
        <v>65740</v>
      </c>
      <c r="M11" s="6">
        <f t="shared" ref="M11:M59" si="2">L11*I11</f>
        <v>56194.827518294165</v>
      </c>
    </row>
    <row r="12" spans="2:13" x14ac:dyDescent="0.4">
      <c r="G12" s="18">
        <v>5</v>
      </c>
      <c r="H12" s="5" t="s">
        <v>73</v>
      </c>
      <c r="I12" s="22">
        <f t="shared" si="0"/>
        <v>0.82192710675935154</v>
      </c>
      <c r="J12" s="12">
        <f t="shared" ref="J12:J60" si="3">$C$7*1000</f>
        <v>3287000</v>
      </c>
      <c r="K12" s="28">
        <v>0.02</v>
      </c>
      <c r="L12" s="6">
        <f t="shared" si="1"/>
        <v>65740</v>
      </c>
      <c r="M12" s="6">
        <f t="shared" si="2"/>
        <v>54033.487998359771</v>
      </c>
    </row>
    <row r="13" spans="2:13" x14ac:dyDescent="0.4">
      <c r="G13" s="18">
        <v>6</v>
      </c>
      <c r="H13" s="5" t="s">
        <v>77</v>
      </c>
      <c r="I13" s="22">
        <f t="shared" si="0"/>
        <v>0.79031452573014571</v>
      </c>
      <c r="J13" s="12">
        <f t="shared" si="3"/>
        <v>3287000</v>
      </c>
      <c r="K13" s="28">
        <v>0.02</v>
      </c>
      <c r="L13" s="6">
        <f t="shared" si="1"/>
        <v>65740</v>
      </c>
      <c r="M13" s="6">
        <f t="shared" si="2"/>
        <v>51955.276921499782</v>
      </c>
    </row>
    <row r="14" spans="2:13" x14ac:dyDescent="0.4">
      <c r="G14" s="18">
        <v>7</v>
      </c>
      <c r="H14" s="5" t="s">
        <v>81</v>
      </c>
      <c r="I14" s="22">
        <f t="shared" si="0"/>
        <v>0.75991781320206331</v>
      </c>
      <c r="J14" s="12">
        <f t="shared" si="3"/>
        <v>3287000</v>
      </c>
      <c r="K14" s="28">
        <v>0.02</v>
      </c>
      <c r="L14" s="6">
        <f t="shared" si="1"/>
        <v>65740</v>
      </c>
      <c r="M14" s="6">
        <f t="shared" si="2"/>
        <v>49956.997039903639</v>
      </c>
    </row>
    <row r="15" spans="2:13" x14ac:dyDescent="0.4">
      <c r="G15" s="18">
        <v>8</v>
      </c>
      <c r="H15" s="5" t="s">
        <v>85</v>
      </c>
      <c r="I15" s="22">
        <f t="shared" si="0"/>
        <v>0.73069020500198378</v>
      </c>
      <c r="J15" s="12">
        <f t="shared" si="3"/>
        <v>3287000</v>
      </c>
      <c r="K15" s="28">
        <v>0.02</v>
      </c>
      <c r="L15" s="6">
        <f t="shared" si="1"/>
        <v>65740</v>
      </c>
      <c r="M15" s="6">
        <f t="shared" si="2"/>
        <v>48035.574076830417</v>
      </c>
    </row>
    <row r="16" spans="2:13" x14ac:dyDescent="0.4">
      <c r="G16" s="18">
        <v>9</v>
      </c>
      <c r="H16" s="5" t="s">
        <v>87</v>
      </c>
      <c r="I16" s="22">
        <f t="shared" si="0"/>
        <v>0.70258673557883045</v>
      </c>
      <c r="J16" s="12">
        <f t="shared" si="3"/>
        <v>3287000</v>
      </c>
      <c r="K16" s="28">
        <v>0.02</v>
      </c>
      <c r="L16" s="6">
        <f t="shared" si="1"/>
        <v>65740</v>
      </c>
      <c r="M16" s="6">
        <f t="shared" si="2"/>
        <v>46188.051996952316</v>
      </c>
    </row>
    <row r="17" spans="7:13" x14ac:dyDescent="0.4">
      <c r="G17" s="18">
        <v>10</v>
      </c>
      <c r="H17" s="5" t="s">
        <v>89</v>
      </c>
      <c r="I17" s="22">
        <f t="shared" si="0"/>
        <v>0.67556416882579851</v>
      </c>
      <c r="J17" s="12">
        <f t="shared" si="3"/>
        <v>3287000</v>
      </c>
      <c r="K17" s="28">
        <v>0.02</v>
      </c>
      <c r="L17" s="6">
        <f t="shared" si="1"/>
        <v>65740</v>
      </c>
      <c r="M17" s="6">
        <f t="shared" si="2"/>
        <v>44411.588458607992</v>
      </c>
    </row>
    <row r="18" spans="7:13" x14ac:dyDescent="0.4">
      <c r="G18" s="18">
        <v>11</v>
      </c>
      <c r="H18" s="5" t="s">
        <v>93</v>
      </c>
      <c r="I18" s="22">
        <f t="shared" si="0"/>
        <v>0.6495809315632679</v>
      </c>
      <c r="J18" s="12">
        <f t="shared" si="3"/>
        <v>3287000</v>
      </c>
      <c r="K18" s="28">
        <v>0.02</v>
      </c>
      <c r="L18" s="6">
        <f t="shared" si="1"/>
        <v>65740</v>
      </c>
      <c r="M18" s="6">
        <f t="shared" si="2"/>
        <v>42703.450440969231</v>
      </c>
    </row>
    <row r="19" spans="7:13" x14ac:dyDescent="0.4">
      <c r="G19" s="18">
        <v>12</v>
      </c>
      <c r="H19" s="5" t="s">
        <v>95</v>
      </c>
      <c r="I19" s="22">
        <f t="shared" si="0"/>
        <v>0.62459704958006512</v>
      </c>
      <c r="J19" s="12">
        <f t="shared" si="3"/>
        <v>3287000</v>
      </c>
      <c r="K19" s="28">
        <v>0.02</v>
      </c>
      <c r="L19" s="6">
        <f t="shared" si="1"/>
        <v>65740</v>
      </c>
      <c r="M19" s="6">
        <f t="shared" si="2"/>
        <v>41061.010039393484</v>
      </c>
    </row>
    <row r="20" spans="7:13" x14ac:dyDescent="0.4">
      <c r="G20" s="18">
        <v>13</v>
      </c>
      <c r="H20" s="5" t="s">
        <v>98</v>
      </c>
      <c r="I20" s="22">
        <f t="shared" si="0"/>
        <v>0.600574086134678</v>
      </c>
      <c r="J20" s="12">
        <f t="shared" si="3"/>
        <v>3287000</v>
      </c>
      <c r="K20" s="28">
        <v>0.02</v>
      </c>
      <c r="L20" s="6">
        <f t="shared" si="1"/>
        <v>65740</v>
      </c>
      <c r="M20" s="6">
        <f t="shared" si="2"/>
        <v>39481.740422493735</v>
      </c>
    </row>
    <row r="21" spans="7:13" x14ac:dyDescent="0.4">
      <c r="G21" s="18">
        <v>14</v>
      </c>
      <c r="H21" s="5" t="s">
        <v>101</v>
      </c>
      <c r="I21" s="22">
        <f t="shared" si="0"/>
        <v>0.57747508282180582</v>
      </c>
      <c r="J21" s="12">
        <f t="shared" si="3"/>
        <v>3287000</v>
      </c>
      <c r="K21" s="28">
        <v>0.02</v>
      </c>
      <c r="L21" s="6">
        <f t="shared" si="1"/>
        <v>65740</v>
      </c>
      <c r="M21" s="6">
        <f t="shared" si="2"/>
        <v>37963.211944705516</v>
      </c>
    </row>
    <row r="22" spans="7:13" x14ac:dyDescent="0.4">
      <c r="G22" s="18">
        <v>15</v>
      </c>
      <c r="H22" s="5" t="s">
        <v>104</v>
      </c>
      <c r="I22" s="22">
        <f t="shared" si="0"/>
        <v>0.55526450271327477</v>
      </c>
      <c r="J22" s="12">
        <f t="shared" si="3"/>
        <v>3287000</v>
      </c>
      <c r="K22" s="28">
        <v>0.02</v>
      </c>
      <c r="L22" s="6">
        <f t="shared" si="1"/>
        <v>65740</v>
      </c>
      <c r="M22" s="6">
        <f t="shared" si="2"/>
        <v>36503.088408370684</v>
      </c>
    </row>
    <row r="23" spans="7:13" x14ac:dyDescent="0.4">
      <c r="G23" s="18">
        <v>16</v>
      </c>
      <c r="H23" s="5" t="s">
        <v>106</v>
      </c>
      <c r="I23" s="22">
        <f t="shared" si="0"/>
        <v>0.53390817568584104</v>
      </c>
      <c r="J23" s="12">
        <f t="shared" si="3"/>
        <v>3287000</v>
      </c>
      <c r="K23" s="28">
        <v>0.02</v>
      </c>
      <c r="L23" s="6">
        <f t="shared" si="1"/>
        <v>65740</v>
      </c>
      <c r="M23" s="6">
        <f t="shared" si="2"/>
        <v>35099.12346958719</v>
      </c>
    </row>
    <row r="24" spans="7:13" x14ac:dyDescent="0.4">
      <c r="G24" s="18">
        <v>17</v>
      </c>
      <c r="H24" s="5" t="s">
        <v>108</v>
      </c>
      <c r="I24" s="22">
        <f t="shared" si="0"/>
        <v>0.51337324585177024</v>
      </c>
      <c r="J24" s="12">
        <f t="shared" si="3"/>
        <v>3287000</v>
      </c>
      <c r="K24" s="28">
        <v>0.02</v>
      </c>
      <c r="L24" s="6">
        <f t="shared" si="1"/>
        <v>65740</v>
      </c>
      <c r="M24" s="6">
        <f t="shared" si="2"/>
        <v>33749.157182295377</v>
      </c>
    </row>
    <row r="25" spans="7:13" x14ac:dyDescent="0.4">
      <c r="G25" s="18">
        <v>18</v>
      </c>
      <c r="H25" s="5" t="s">
        <v>111</v>
      </c>
      <c r="I25" s="22">
        <f t="shared" si="0"/>
        <v>0.49362812101131748</v>
      </c>
      <c r="J25" s="12">
        <f t="shared" si="3"/>
        <v>3287000</v>
      </c>
      <c r="K25" s="28">
        <v>0.02</v>
      </c>
      <c r="L25" s="6">
        <f t="shared" si="1"/>
        <v>65740</v>
      </c>
      <c r="M25" s="6">
        <f t="shared" si="2"/>
        <v>32451.11267528401</v>
      </c>
    </row>
    <row r="26" spans="7:13" x14ac:dyDescent="0.4">
      <c r="G26" s="18">
        <v>19</v>
      </c>
      <c r="H26" s="5" t="s">
        <v>115</v>
      </c>
      <c r="I26" s="22">
        <f t="shared" si="0"/>
        <v>0.47464242404934376</v>
      </c>
      <c r="J26" s="12">
        <f t="shared" si="3"/>
        <v>3287000</v>
      </c>
      <c r="K26" s="28">
        <v>0.02</v>
      </c>
      <c r="L26" s="6">
        <f t="shared" si="1"/>
        <v>65740</v>
      </c>
      <c r="M26" s="6">
        <f t="shared" si="2"/>
        <v>31202.992957003858</v>
      </c>
    </row>
    <row r="27" spans="7:13" x14ac:dyDescent="0.4">
      <c r="G27" s="18">
        <v>20</v>
      </c>
      <c r="H27" s="5" t="s">
        <v>117</v>
      </c>
      <c r="I27" s="22">
        <f t="shared" si="0"/>
        <v>0.45638694620129205</v>
      </c>
      <c r="J27" s="12">
        <f t="shared" si="3"/>
        <v>3287000</v>
      </c>
      <c r="K27" s="28">
        <v>0.02</v>
      </c>
      <c r="L27" s="6">
        <f t="shared" si="1"/>
        <v>65740</v>
      </c>
      <c r="M27" s="6">
        <f t="shared" si="2"/>
        <v>30002.877843272941</v>
      </c>
    </row>
    <row r="28" spans="7:13" x14ac:dyDescent="0.4">
      <c r="G28" s="18">
        <v>21</v>
      </c>
      <c r="H28" s="5" t="s">
        <v>120</v>
      </c>
      <c r="I28" s="22">
        <f t="shared" si="0"/>
        <v>0.43883360211662686</v>
      </c>
      <c r="J28" s="12">
        <f t="shared" si="3"/>
        <v>3287000</v>
      </c>
      <c r="K28" s="28">
        <v>0.02</v>
      </c>
      <c r="L28" s="6">
        <f t="shared" si="1"/>
        <v>65740</v>
      </c>
      <c r="M28" s="6">
        <f t="shared" si="2"/>
        <v>28848.92100314705</v>
      </c>
    </row>
    <row r="29" spans="7:13" x14ac:dyDescent="0.4">
      <c r="G29" s="18">
        <v>22</v>
      </c>
      <c r="H29" s="5" t="s">
        <v>123</v>
      </c>
      <c r="I29" s="22">
        <f t="shared" si="0"/>
        <v>0.42195538665060278</v>
      </c>
      <c r="J29" s="12">
        <f t="shared" si="3"/>
        <v>3287000</v>
      </c>
      <c r="K29" s="28">
        <v>0.02</v>
      </c>
      <c r="L29" s="6">
        <f t="shared" si="1"/>
        <v>65740</v>
      </c>
      <c r="M29" s="6">
        <f t="shared" si="2"/>
        <v>27739.347118410627</v>
      </c>
    </row>
    <row r="30" spans="7:13" x14ac:dyDescent="0.4">
      <c r="G30" s="18">
        <v>23</v>
      </c>
      <c r="H30" s="5" t="s">
        <v>125</v>
      </c>
      <c r="I30" s="22">
        <f t="shared" si="0"/>
        <v>0.40572633331788732</v>
      </c>
      <c r="J30" s="12">
        <f t="shared" si="3"/>
        <v>3287000</v>
      </c>
      <c r="K30" s="28">
        <v>0.02</v>
      </c>
      <c r="L30" s="6">
        <f t="shared" si="1"/>
        <v>65740</v>
      </c>
      <c r="M30" s="6">
        <f t="shared" si="2"/>
        <v>26672.449152317913</v>
      </c>
    </row>
    <row r="31" spans="7:13" x14ac:dyDescent="0.4">
      <c r="G31" s="18">
        <v>24</v>
      </c>
      <c r="H31" s="5" t="s">
        <v>128</v>
      </c>
      <c r="I31" s="22">
        <f t="shared" si="0"/>
        <v>0.39012147434412242</v>
      </c>
      <c r="J31" s="12">
        <f t="shared" si="3"/>
        <v>3287000</v>
      </c>
      <c r="K31" s="28">
        <v>0.02</v>
      </c>
      <c r="L31" s="6">
        <f t="shared" si="1"/>
        <v>65740</v>
      </c>
      <c r="M31" s="6">
        <f t="shared" si="2"/>
        <v>25646.585723382606</v>
      </c>
    </row>
    <row r="32" spans="7:13" x14ac:dyDescent="0.4">
      <c r="G32" s="18">
        <v>25</v>
      </c>
      <c r="H32" s="5" t="s">
        <v>131</v>
      </c>
      <c r="I32" s="22">
        <f t="shared" si="0"/>
        <v>0.37511680225396377</v>
      </c>
      <c r="J32" s="12">
        <f t="shared" si="3"/>
        <v>3287000</v>
      </c>
      <c r="K32" s="28">
        <v>0.02</v>
      </c>
      <c r="L32" s="6">
        <f t="shared" si="1"/>
        <v>65740</v>
      </c>
      <c r="M32" s="6">
        <f t="shared" si="2"/>
        <v>24660.17858017558</v>
      </c>
    </row>
    <row r="33" spans="7:13" x14ac:dyDescent="0.4">
      <c r="G33" s="18">
        <v>26</v>
      </c>
      <c r="H33" s="5" t="s">
        <v>132</v>
      </c>
      <c r="I33" s="22">
        <f t="shared" si="0"/>
        <v>0.36068923293650368</v>
      </c>
      <c r="J33" s="12">
        <f t="shared" si="3"/>
        <v>3287000</v>
      </c>
      <c r="K33" s="28">
        <v>0.02</v>
      </c>
      <c r="L33" s="6">
        <f t="shared" si="1"/>
        <v>65740</v>
      </c>
      <c r="M33" s="6">
        <f t="shared" si="2"/>
        <v>23711.710173245752</v>
      </c>
    </row>
    <row r="34" spans="7:13" x14ac:dyDescent="0.4">
      <c r="G34" s="18">
        <v>27</v>
      </c>
      <c r="H34" s="5" t="s">
        <v>134</v>
      </c>
      <c r="I34" s="22">
        <f t="shared" si="0"/>
        <v>0.3468165701312535</v>
      </c>
      <c r="J34" s="12">
        <f t="shared" si="3"/>
        <v>3287000</v>
      </c>
      <c r="K34" s="28">
        <v>0.02</v>
      </c>
      <c r="L34" s="6">
        <f t="shared" si="1"/>
        <v>65740</v>
      </c>
      <c r="M34" s="6">
        <f t="shared" si="2"/>
        <v>22799.721320428605</v>
      </c>
    </row>
    <row r="35" spans="7:13" x14ac:dyDescent="0.4">
      <c r="G35" s="18">
        <v>28</v>
      </c>
      <c r="H35" s="5" t="s">
        <v>135</v>
      </c>
      <c r="I35" s="22">
        <f t="shared" si="0"/>
        <v>0.3334774712800514</v>
      </c>
      <c r="J35" s="12">
        <f t="shared" si="3"/>
        <v>3287000</v>
      </c>
      <c r="K35" s="28">
        <v>0.02</v>
      </c>
      <c r="L35" s="6">
        <f t="shared" si="1"/>
        <v>65740</v>
      </c>
      <c r="M35" s="6">
        <f t="shared" si="2"/>
        <v>21922.808961950577</v>
      </c>
    </row>
    <row r="36" spans="7:13" x14ac:dyDescent="0.4">
      <c r="G36" s="18">
        <v>29</v>
      </c>
      <c r="H36" s="5" t="s">
        <v>136</v>
      </c>
      <c r="I36" s="22">
        <f t="shared" si="0"/>
        <v>0.32065141469235708</v>
      </c>
      <c r="J36" s="12">
        <f t="shared" si="3"/>
        <v>3287000</v>
      </c>
      <c r="K36" s="28">
        <v>0.02</v>
      </c>
      <c r="L36" s="6">
        <f t="shared" si="1"/>
        <v>65740</v>
      </c>
      <c r="M36" s="6">
        <f t="shared" si="2"/>
        <v>21079.624001875556</v>
      </c>
    </row>
    <row r="37" spans="7:13" x14ac:dyDescent="0.4">
      <c r="G37" s="18">
        <v>30</v>
      </c>
      <c r="H37" s="5" t="s">
        <v>137</v>
      </c>
      <c r="I37" s="22">
        <f t="shared" si="0"/>
        <v>0.30831866797342034</v>
      </c>
      <c r="J37" s="12">
        <f t="shared" si="3"/>
        <v>3287000</v>
      </c>
      <c r="K37" s="28">
        <v>0.02</v>
      </c>
      <c r="L37" s="6">
        <f t="shared" si="1"/>
        <v>65740</v>
      </c>
      <c r="M37" s="6">
        <f t="shared" si="2"/>
        <v>20268.869232572652</v>
      </c>
    </row>
    <row r="38" spans="7:13" x14ac:dyDescent="0.4">
      <c r="G38" s="18">
        <v>31</v>
      </c>
      <c r="H38" s="5" t="s">
        <v>138</v>
      </c>
      <c r="I38" s="22">
        <f t="shared" si="0"/>
        <v>0.29646025766675027</v>
      </c>
      <c r="J38" s="12">
        <f t="shared" si="3"/>
        <v>3287000</v>
      </c>
      <c r="K38" s="28">
        <v>0.02</v>
      </c>
      <c r="L38" s="6">
        <f t="shared" si="1"/>
        <v>65740</v>
      </c>
      <c r="M38" s="6">
        <f t="shared" si="2"/>
        <v>19489.297339012162</v>
      </c>
    </row>
    <row r="39" spans="7:13" x14ac:dyDescent="0.4">
      <c r="G39" s="18">
        <v>32</v>
      </c>
      <c r="H39" s="5" t="s">
        <v>140</v>
      </c>
      <c r="I39" s="22">
        <f t="shared" si="0"/>
        <v>0.28505794006418295</v>
      </c>
      <c r="J39" s="12">
        <f t="shared" si="3"/>
        <v>3287000</v>
      </c>
      <c r="K39" s="28">
        <v>0.02</v>
      </c>
      <c r="L39" s="6">
        <f t="shared" si="1"/>
        <v>65740</v>
      </c>
      <c r="M39" s="6">
        <f t="shared" si="2"/>
        <v>18739.708979819388</v>
      </c>
    </row>
    <row r="40" spans="7:13" x14ac:dyDescent="0.4">
      <c r="G40" s="18">
        <v>33</v>
      </c>
      <c r="H40" s="5" t="s">
        <v>141</v>
      </c>
      <c r="I40" s="22">
        <f t="shared" si="0"/>
        <v>0.27409417313863743</v>
      </c>
      <c r="J40" s="12">
        <f t="shared" si="3"/>
        <v>3287000</v>
      </c>
      <c r="K40" s="28">
        <v>0.02</v>
      </c>
      <c r="L40" s="6">
        <f t="shared" si="1"/>
        <v>65740</v>
      </c>
      <c r="M40" s="6">
        <f t="shared" si="2"/>
        <v>18018.950942134026</v>
      </c>
    </row>
    <row r="41" spans="7:13" x14ac:dyDescent="0.4">
      <c r="G41" s="18">
        <v>34</v>
      </c>
      <c r="H41" s="5" t="s">
        <v>142</v>
      </c>
      <c r="I41" s="22">
        <f t="shared" si="0"/>
        <v>0.26355208955638215</v>
      </c>
      <c r="J41" s="12">
        <f t="shared" si="3"/>
        <v>3287000</v>
      </c>
      <c r="K41" s="28">
        <v>0.02</v>
      </c>
      <c r="L41" s="6">
        <f t="shared" si="1"/>
        <v>65740</v>
      </c>
      <c r="M41" s="6">
        <f t="shared" si="2"/>
        <v>17325.914367436562</v>
      </c>
    </row>
    <row r="42" spans="7:13" x14ac:dyDescent="0.4">
      <c r="G42" s="18">
        <v>35</v>
      </c>
      <c r="H42" s="5" t="s">
        <v>143</v>
      </c>
      <c r="I42" s="22">
        <f t="shared" si="0"/>
        <v>0.25341547072729048</v>
      </c>
      <c r="J42" s="12">
        <f t="shared" si="3"/>
        <v>3287000</v>
      </c>
      <c r="K42" s="28">
        <v>0.02</v>
      </c>
      <c r="L42" s="6">
        <f t="shared" si="1"/>
        <v>65740</v>
      </c>
      <c r="M42" s="6">
        <f t="shared" si="2"/>
        <v>16659.533045612076</v>
      </c>
    </row>
    <row r="43" spans="7:13" x14ac:dyDescent="0.4">
      <c r="G43" s="18">
        <v>36</v>
      </c>
      <c r="H43" s="5" t="s">
        <v>144</v>
      </c>
      <c r="I43" s="22">
        <f t="shared" si="0"/>
        <v>0.24366872185316396</v>
      </c>
      <c r="J43" s="12">
        <f t="shared" si="3"/>
        <v>3287000</v>
      </c>
      <c r="K43" s="28">
        <v>0.02</v>
      </c>
      <c r="L43" s="6">
        <f t="shared" si="1"/>
        <v>65740</v>
      </c>
      <c r="M43" s="6">
        <f t="shared" si="2"/>
        <v>16018.781774626999</v>
      </c>
    </row>
    <row r="44" spans="7:13" x14ac:dyDescent="0.4">
      <c r="G44" s="18">
        <v>37</v>
      </c>
      <c r="H44" s="5" t="s">
        <v>145</v>
      </c>
      <c r="I44" s="22">
        <f t="shared" si="0"/>
        <v>0.23429684793573452</v>
      </c>
      <c r="J44" s="12">
        <f t="shared" si="3"/>
        <v>3287000</v>
      </c>
      <c r="K44" s="28">
        <v>0.02</v>
      </c>
      <c r="L44" s="6">
        <f t="shared" si="1"/>
        <v>65740</v>
      </c>
      <c r="M44" s="6">
        <f t="shared" si="2"/>
        <v>15402.674783295188</v>
      </c>
    </row>
    <row r="45" spans="7:13" x14ac:dyDescent="0.4">
      <c r="G45" s="18">
        <v>38</v>
      </c>
      <c r="H45" s="5" t="s">
        <v>147</v>
      </c>
      <c r="I45" s="22">
        <f t="shared" si="0"/>
        <v>0.22528543070743706</v>
      </c>
      <c r="J45" s="12">
        <f t="shared" si="3"/>
        <v>3287000</v>
      </c>
      <c r="K45" s="28">
        <v>0.02</v>
      </c>
      <c r="L45" s="6">
        <f t="shared" si="1"/>
        <v>65740</v>
      </c>
      <c r="M45" s="6">
        <f t="shared" si="2"/>
        <v>14810.264214706913</v>
      </c>
    </row>
    <row r="46" spans="7:13" x14ac:dyDescent="0.4">
      <c r="G46" s="18">
        <v>39</v>
      </c>
      <c r="H46" s="5" t="s">
        <v>148</v>
      </c>
      <c r="I46" s="22">
        <f t="shared" si="0"/>
        <v>0.21662060644945874</v>
      </c>
      <c r="J46" s="12">
        <f t="shared" si="3"/>
        <v>3287000</v>
      </c>
      <c r="K46" s="28">
        <v>0.02</v>
      </c>
      <c r="L46" s="6">
        <f t="shared" si="1"/>
        <v>65740</v>
      </c>
      <c r="M46" s="6">
        <f t="shared" si="2"/>
        <v>14240.638667987418</v>
      </c>
    </row>
    <row r="47" spans="7:13" x14ac:dyDescent="0.4">
      <c r="G47" s="18">
        <v>40</v>
      </c>
      <c r="H47" s="5" t="s">
        <v>149</v>
      </c>
      <c r="I47" s="22">
        <f t="shared" si="0"/>
        <v>0.20828904466294101</v>
      </c>
      <c r="J47" s="12">
        <f t="shared" si="3"/>
        <v>3287000</v>
      </c>
      <c r="K47" s="28">
        <v>0.02</v>
      </c>
      <c r="L47" s="6">
        <f t="shared" si="1"/>
        <v>65740</v>
      </c>
      <c r="M47" s="6">
        <f t="shared" si="2"/>
        <v>13692.921796141742</v>
      </c>
    </row>
    <row r="48" spans="7:13" x14ac:dyDescent="0.4">
      <c r="G48" s="18">
        <v>41</v>
      </c>
      <c r="H48" s="5" t="s">
        <v>150</v>
      </c>
      <c r="I48" s="22">
        <f t="shared" si="0"/>
        <v>0.20027792756052021</v>
      </c>
      <c r="J48" s="12">
        <f t="shared" si="3"/>
        <v>3287000</v>
      </c>
      <c r="K48" s="28">
        <v>0.02</v>
      </c>
      <c r="L48" s="6">
        <f t="shared" si="1"/>
        <v>65740</v>
      </c>
      <c r="M48" s="6">
        <f t="shared" si="2"/>
        <v>13166.270957828598</v>
      </c>
    </row>
    <row r="49" spans="7:13" x14ac:dyDescent="0.4">
      <c r="G49" s="18">
        <v>42</v>
      </c>
      <c r="H49" s="5" t="s">
        <v>152</v>
      </c>
      <c r="I49" s="22">
        <f t="shared" si="0"/>
        <v>0.19257493034665407</v>
      </c>
      <c r="J49" s="12">
        <f t="shared" si="3"/>
        <v>3287000</v>
      </c>
      <c r="K49" s="28">
        <v>0.02</v>
      </c>
      <c r="L49" s="6">
        <f t="shared" si="1"/>
        <v>65740</v>
      </c>
      <c r="M49" s="6">
        <f t="shared" si="2"/>
        <v>12659.87592098904</v>
      </c>
    </row>
    <row r="50" spans="7:13" x14ac:dyDescent="0.4">
      <c r="G50" s="18">
        <v>43</v>
      </c>
      <c r="H50" s="5" t="s">
        <v>153</v>
      </c>
      <c r="I50" s="22">
        <f t="shared" si="0"/>
        <v>0.18516820225639813</v>
      </c>
      <c r="J50" s="12">
        <f t="shared" si="3"/>
        <v>3287000</v>
      </c>
      <c r="K50" s="28">
        <v>0.02</v>
      </c>
      <c r="L50" s="6">
        <f t="shared" si="1"/>
        <v>65740</v>
      </c>
      <c r="M50" s="6">
        <f t="shared" si="2"/>
        <v>12172.957616335612</v>
      </c>
    </row>
    <row r="51" spans="7:13" x14ac:dyDescent="0.4">
      <c r="G51" s="18">
        <v>44</v>
      </c>
      <c r="H51" s="5" t="s">
        <v>154</v>
      </c>
      <c r="I51" s="22">
        <f t="shared" si="0"/>
        <v>0.17804634832345972</v>
      </c>
      <c r="J51" s="12">
        <f t="shared" si="3"/>
        <v>3287000</v>
      </c>
      <c r="K51" s="28">
        <v>0.02</v>
      </c>
      <c r="L51" s="6">
        <f t="shared" si="1"/>
        <v>65740</v>
      </c>
      <c r="M51" s="6">
        <f t="shared" si="2"/>
        <v>11704.766938784242</v>
      </c>
    </row>
    <row r="52" spans="7:13" x14ac:dyDescent="0.4">
      <c r="G52" s="18">
        <v>45</v>
      </c>
      <c r="H52" s="5" t="s">
        <v>155</v>
      </c>
      <c r="I52" s="22">
        <f t="shared" si="0"/>
        <v>0.17119841184948048</v>
      </c>
      <c r="J52" s="12">
        <f t="shared" si="3"/>
        <v>3287000</v>
      </c>
      <c r="K52" s="28">
        <v>0.02</v>
      </c>
      <c r="L52" s="6">
        <f t="shared" si="1"/>
        <v>65740</v>
      </c>
      <c r="M52" s="6">
        <f t="shared" si="2"/>
        <v>11254.583594984846</v>
      </c>
    </row>
    <row r="53" spans="7:13" x14ac:dyDescent="0.4">
      <c r="G53" s="18">
        <v>46</v>
      </c>
      <c r="H53" s="5" t="s">
        <v>156</v>
      </c>
      <c r="I53" s="22">
        <f t="shared" si="0"/>
        <v>0.1646138575475774</v>
      </c>
      <c r="J53" s="12">
        <f t="shared" si="3"/>
        <v>3287000</v>
      </c>
      <c r="K53" s="28">
        <v>0.02</v>
      </c>
      <c r="L53" s="6">
        <f t="shared" si="1"/>
        <v>65740</v>
      </c>
      <c r="M53" s="6">
        <f t="shared" si="2"/>
        <v>10821.714995177739</v>
      </c>
    </row>
    <row r="54" spans="7:13" x14ac:dyDescent="0.4">
      <c r="G54" s="18">
        <v>47</v>
      </c>
      <c r="H54" s="5" t="s">
        <v>157</v>
      </c>
      <c r="I54" s="22">
        <f t="shared" si="0"/>
        <v>0.15828255533420904</v>
      </c>
      <c r="J54" s="12">
        <f t="shared" si="3"/>
        <v>3287000</v>
      </c>
      <c r="K54" s="28">
        <v>0.02</v>
      </c>
      <c r="L54" s="6">
        <f t="shared" si="1"/>
        <v>65740</v>
      </c>
      <c r="M54" s="6">
        <f t="shared" si="2"/>
        <v>10405.495187670902</v>
      </c>
    </row>
    <row r="55" spans="7:13" x14ac:dyDescent="0.4">
      <c r="G55" s="18">
        <v>48</v>
      </c>
      <c r="H55" s="5" t="s">
        <v>158</v>
      </c>
      <c r="I55" s="22">
        <f t="shared" si="0"/>
        <v>0.15219476474443175</v>
      </c>
      <c r="J55" s="12">
        <f t="shared" si="3"/>
        <v>3287000</v>
      </c>
      <c r="K55" s="28">
        <v>0.02</v>
      </c>
      <c r="L55" s="6">
        <f t="shared" si="1"/>
        <v>65740</v>
      </c>
      <c r="M55" s="6">
        <f t="shared" si="2"/>
        <v>10005.283834298943</v>
      </c>
    </row>
    <row r="56" spans="7:13" x14ac:dyDescent="0.4">
      <c r="G56" s="18">
        <v>49</v>
      </c>
      <c r="H56" s="5" t="s">
        <v>159</v>
      </c>
      <c r="I56" s="22">
        <f t="shared" si="0"/>
        <v>0.14634111994656898</v>
      </c>
      <c r="J56" s="12">
        <f t="shared" si="3"/>
        <v>3287000</v>
      </c>
      <c r="K56" s="28">
        <v>0.02</v>
      </c>
      <c r="L56" s="6">
        <f t="shared" si="1"/>
        <v>65740</v>
      </c>
      <c r="M56" s="6">
        <f t="shared" si="2"/>
        <v>9620.4652252874457</v>
      </c>
    </row>
    <row r="57" spans="7:13" x14ac:dyDescent="0.4">
      <c r="G57" s="18">
        <v>50</v>
      </c>
      <c r="H57" s="5" t="s">
        <v>160</v>
      </c>
      <c r="I57" s="22">
        <f t="shared" si="0"/>
        <v>0.14071261533323939</v>
      </c>
      <c r="J57" s="12">
        <f t="shared" si="3"/>
        <v>3287000</v>
      </c>
      <c r="K57" s="28">
        <v>0.02</v>
      </c>
      <c r="L57" s="6">
        <f t="shared" si="1"/>
        <v>65740</v>
      </c>
      <c r="M57" s="6">
        <f t="shared" si="2"/>
        <v>9250.4473320071575</v>
      </c>
    </row>
    <row r="58" spans="7:13" x14ac:dyDescent="0.4">
      <c r="G58" s="18">
        <v>51</v>
      </c>
      <c r="H58" s="5" t="s">
        <v>161</v>
      </c>
      <c r="I58" s="22">
        <f t="shared" si="0"/>
        <v>0.13530059166657632</v>
      </c>
      <c r="J58" s="12">
        <f t="shared" si="3"/>
        <v>3287000</v>
      </c>
      <c r="K58" s="28">
        <v>0.02</v>
      </c>
      <c r="L58" s="6">
        <f t="shared" si="1"/>
        <v>65740</v>
      </c>
      <c r="M58" s="6">
        <f t="shared" si="2"/>
        <v>8894.6608961607271</v>
      </c>
    </row>
    <row r="59" spans="7:13" x14ac:dyDescent="0.4">
      <c r="G59" s="18">
        <v>52</v>
      </c>
      <c r="H59" s="5" t="s">
        <v>162</v>
      </c>
      <c r="I59" s="22">
        <f t="shared" si="0"/>
        <v>0.13009672275632339</v>
      </c>
      <c r="J59" s="12">
        <f t="shared" si="3"/>
        <v>3287000</v>
      </c>
      <c r="K59" s="28">
        <v>0.02</v>
      </c>
      <c r="L59" s="6">
        <f t="shared" si="1"/>
        <v>65740</v>
      </c>
      <c r="M59" s="6">
        <f t="shared" si="2"/>
        <v>8552.5585540006996</v>
      </c>
    </row>
    <row r="60" spans="7:13" x14ac:dyDescent="0.4">
      <c r="G60" s="107">
        <v>53</v>
      </c>
      <c r="H60" s="107" t="s">
        <v>568</v>
      </c>
      <c r="I60" s="22">
        <f t="shared" ref="I60" si="4">(1+$I$5)^-G60</f>
        <v>0.12509300265031092</v>
      </c>
      <c r="J60" s="12">
        <f t="shared" si="3"/>
        <v>3287000</v>
      </c>
      <c r="K60" s="28">
        <v>0.02</v>
      </c>
      <c r="L60" s="6">
        <f t="shared" ref="L60" si="5">J60*K60</f>
        <v>65740</v>
      </c>
      <c r="M60" s="6">
        <f t="shared" ref="M60" si="6">L60*I60</f>
        <v>8223.6139942314403</v>
      </c>
    </row>
    <row r="61" spans="7:13" x14ac:dyDescent="0.4">
      <c r="G61" s="36"/>
      <c r="H61" s="36"/>
      <c r="I61" s="36"/>
      <c r="J61" s="36"/>
      <c r="K61" s="36"/>
      <c r="L61" s="31" t="s">
        <v>163</v>
      </c>
      <c r="M61" s="37">
        <f>SUM(M11:M60)</f>
        <v>1255475.1656198606</v>
      </c>
    </row>
  </sheetData>
  <mergeCells count="3">
    <mergeCell ref="G3:G6"/>
    <mergeCell ref="H3:H6"/>
    <mergeCell ref="M3:M4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4A6C-C70B-45F1-9D36-71CD4F901BCE}">
  <dimension ref="B2:F12"/>
  <sheetViews>
    <sheetView workbookViewId="0"/>
  </sheetViews>
  <sheetFormatPr defaultRowHeight="18.75" x14ac:dyDescent="0.4"/>
  <cols>
    <col min="2" max="2" width="5.375" style="1" customWidth="1"/>
    <col min="3" max="5" width="9" style="1"/>
    <col min="6" max="6" width="9.5" style="1" bestFit="1" customWidth="1"/>
  </cols>
  <sheetData>
    <row r="2" spans="2:6" x14ac:dyDescent="0.4">
      <c r="B2" s="1" t="s">
        <v>6</v>
      </c>
    </row>
    <row r="3" spans="2:6" x14ac:dyDescent="0.4">
      <c r="B3" s="130" t="s">
        <v>23</v>
      </c>
      <c r="C3" s="130"/>
      <c r="D3" s="130"/>
      <c r="E3" s="130"/>
      <c r="F3" s="130"/>
    </row>
    <row r="4" spans="2:6" x14ac:dyDescent="0.4">
      <c r="B4" s="120" t="s">
        <v>12</v>
      </c>
      <c r="C4" s="120"/>
      <c r="D4" s="120"/>
      <c r="E4" s="120"/>
      <c r="F4" s="2" t="s">
        <v>38</v>
      </c>
    </row>
    <row r="5" spans="2:6" x14ac:dyDescent="0.4">
      <c r="B5" s="131" t="s">
        <v>10</v>
      </c>
      <c r="C5" s="129" t="s">
        <v>0</v>
      </c>
      <c r="D5" s="129"/>
      <c r="E5" s="129"/>
      <c r="F5" s="12">
        <f>'事業費及び維持管理費（C）'!K61</f>
        <v>772502.26587391889</v>
      </c>
    </row>
    <row r="6" spans="2:6" x14ac:dyDescent="0.4">
      <c r="B6" s="131"/>
      <c r="C6" s="129" t="s">
        <v>57</v>
      </c>
      <c r="D6" s="129"/>
      <c r="E6" s="129"/>
      <c r="F6" s="12">
        <f>(-1)*'事業費及び維持管理費（C）'!O10</f>
        <v>-35443.017417588097</v>
      </c>
    </row>
    <row r="7" spans="2:6" x14ac:dyDescent="0.4">
      <c r="B7" s="131"/>
      <c r="C7" s="132" t="s">
        <v>28</v>
      </c>
      <c r="D7" s="132"/>
      <c r="E7" s="132"/>
      <c r="F7" s="12">
        <f>'事業費及び維持管理費（C）'!L61</f>
        <v>40104.926191081657</v>
      </c>
    </row>
    <row r="8" spans="2:6" x14ac:dyDescent="0.4">
      <c r="B8" s="131"/>
      <c r="C8" s="116" t="s">
        <v>59</v>
      </c>
      <c r="D8" s="116"/>
      <c r="E8" s="116"/>
      <c r="F8" s="12">
        <f>SUM(F5:F7)</f>
        <v>777164.17464741238</v>
      </c>
    </row>
    <row r="9" spans="2:6" x14ac:dyDescent="0.4">
      <c r="B9" s="131" t="s">
        <v>35</v>
      </c>
      <c r="C9" s="129" t="s">
        <v>61</v>
      </c>
      <c r="D9" s="129"/>
      <c r="E9" s="129"/>
      <c r="F9" s="12">
        <f>'浸水による断水回避便益（B）'!AB61</f>
        <v>3030946.4225824308</v>
      </c>
    </row>
    <row r="10" spans="2:6" x14ac:dyDescent="0.4">
      <c r="B10" s="131"/>
      <c r="C10" s="129" t="s">
        <v>67</v>
      </c>
      <c r="D10" s="129"/>
      <c r="E10" s="129"/>
      <c r="F10" s="12">
        <f>'浸水による機器被害額（B）'!M61</f>
        <v>1255475.1656198606</v>
      </c>
    </row>
    <row r="11" spans="2:6" x14ac:dyDescent="0.4">
      <c r="B11" s="131"/>
      <c r="C11" s="116" t="s">
        <v>72</v>
      </c>
      <c r="D11" s="116"/>
      <c r="E11" s="116"/>
      <c r="F11" s="12">
        <f>SUM(F9:F10)</f>
        <v>4286421.5882022912</v>
      </c>
    </row>
    <row r="12" spans="2:6" x14ac:dyDescent="0.4">
      <c r="B12" s="116" t="s">
        <v>76</v>
      </c>
      <c r="C12" s="116"/>
      <c r="D12" s="116"/>
      <c r="E12" s="116"/>
      <c r="F12" s="96">
        <f>F11/F8</f>
        <v>5.5154647216554675</v>
      </c>
    </row>
  </sheetData>
  <mergeCells count="12">
    <mergeCell ref="B9:B11"/>
    <mergeCell ref="C9:E9"/>
    <mergeCell ref="C10:E10"/>
    <mergeCell ref="C11:E11"/>
    <mergeCell ref="B12:E12"/>
    <mergeCell ref="B3:F3"/>
    <mergeCell ref="B4:E4"/>
    <mergeCell ref="B5:B8"/>
    <mergeCell ref="C5:E5"/>
    <mergeCell ref="C6:E6"/>
    <mergeCell ref="C7:E7"/>
    <mergeCell ref="C8:E8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30A4-0B65-4A53-A3B7-670DCDEF3BA1}">
  <dimension ref="B2:AC200"/>
  <sheetViews>
    <sheetView zoomScale="70" zoomScaleNormal="70" workbookViewId="0"/>
  </sheetViews>
  <sheetFormatPr defaultColWidth="9" defaultRowHeight="18.75" x14ac:dyDescent="0.4"/>
  <cols>
    <col min="1" max="2" width="9" style="38"/>
    <col min="3" max="3" width="50" style="38" customWidth="1"/>
    <col min="4" max="4" width="9.625" style="38" bestFit="1" customWidth="1"/>
    <col min="5" max="5" width="11.625" style="38" bestFit="1" customWidth="1"/>
    <col min="6" max="6" width="14.375" style="38" bestFit="1" customWidth="1"/>
    <col min="7" max="7" width="9" style="38"/>
    <col min="8" max="8" width="7.125" style="38" bestFit="1" customWidth="1"/>
    <col min="9" max="9" width="33.875" style="38" bestFit="1" customWidth="1"/>
    <col min="10" max="10" width="8.5" style="38" bestFit="1" customWidth="1"/>
    <col min="11" max="11" width="10.25" style="38" customWidth="1"/>
    <col min="12" max="13" width="11.875" style="38" customWidth="1"/>
    <col min="14" max="14" width="5.25" style="39" bestFit="1" customWidth="1"/>
    <col min="15" max="15" width="7.125" style="38" bestFit="1" customWidth="1"/>
    <col min="16" max="16" width="33.875" style="38" bestFit="1" customWidth="1"/>
    <col min="17" max="17" width="8.5" style="38" bestFit="1" customWidth="1"/>
    <col min="18" max="18" width="10.25" style="38" customWidth="1"/>
    <col min="19" max="19" width="10.25" style="38" hidden="1" customWidth="1"/>
    <col min="20" max="20" width="11.875" style="38" customWidth="1"/>
    <col min="21" max="23" width="9" style="38"/>
    <col min="24" max="24" width="33.875" style="38" bestFit="1" customWidth="1"/>
    <col min="25" max="25" width="5.25" style="38" bestFit="1" customWidth="1"/>
    <col min="26" max="27" width="11" style="38" bestFit="1" customWidth="1"/>
    <col min="28" max="16384" width="9" style="38"/>
  </cols>
  <sheetData>
    <row r="2" spans="2:29" x14ac:dyDescent="0.4">
      <c r="B2" s="113" t="s">
        <v>164</v>
      </c>
      <c r="H2" s="113" t="s">
        <v>577</v>
      </c>
      <c r="O2" s="113" t="s">
        <v>578</v>
      </c>
      <c r="W2" s="113" t="s">
        <v>579</v>
      </c>
    </row>
    <row r="3" spans="2:29" x14ac:dyDescent="0.4">
      <c r="B3" s="38" t="s">
        <v>165</v>
      </c>
      <c r="O3" s="114"/>
      <c r="P3" s="114"/>
    </row>
    <row r="4" spans="2:29" x14ac:dyDescent="0.4">
      <c r="B4" s="40"/>
      <c r="C4" s="38" t="s">
        <v>166</v>
      </c>
    </row>
    <row r="5" spans="2:29" x14ac:dyDescent="0.4">
      <c r="B5" s="41"/>
      <c r="C5" s="38" t="s">
        <v>167</v>
      </c>
    </row>
    <row r="6" spans="2:29" x14ac:dyDescent="0.4">
      <c r="B6" s="42"/>
      <c r="C6" s="38" t="s">
        <v>168</v>
      </c>
    </row>
    <row r="8" spans="2:29" x14ac:dyDescent="0.4">
      <c r="F8" s="38" t="s">
        <v>169</v>
      </c>
      <c r="N8" s="43"/>
      <c r="U8" s="44" t="s">
        <v>169</v>
      </c>
      <c r="W8" s="43"/>
    </row>
    <row r="9" spans="2:29" ht="18.75" customHeight="1" x14ac:dyDescent="0.4">
      <c r="B9" s="133" t="s">
        <v>170</v>
      </c>
      <c r="C9" s="134"/>
      <c r="D9" s="45" t="s">
        <v>171</v>
      </c>
      <c r="E9" s="46" t="s">
        <v>172</v>
      </c>
      <c r="F9" s="46" t="s">
        <v>173</v>
      </c>
      <c r="H9" s="133" t="s">
        <v>170</v>
      </c>
      <c r="I9" s="134"/>
      <c r="J9" s="45" t="s">
        <v>171</v>
      </c>
      <c r="K9" s="46" t="s">
        <v>172</v>
      </c>
      <c r="L9" s="46" t="s">
        <v>173</v>
      </c>
      <c r="N9" s="137" t="s">
        <v>174</v>
      </c>
      <c r="O9" s="133" t="s">
        <v>170</v>
      </c>
      <c r="P9" s="134"/>
      <c r="Q9" s="138" t="s">
        <v>175</v>
      </c>
      <c r="R9" s="155" t="s">
        <v>176</v>
      </c>
      <c r="S9" s="46"/>
      <c r="T9" s="144" t="s">
        <v>177</v>
      </c>
      <c r="U9" s="137" t="s">
        <v>178</v>
      </c>
      <c r="W9" s="133" t="s">
        <v>170</v>
      </c>
      <c r="X9" s="134"/>
      <c r="Y9" s="153" t="s">
        <v>175</v>
      </c>
      <c r="Z9" s="144" t="s">
        <v>176</v>
      </c>
      <c r="AA9" s="144" t="s">
        <v>179</v>
      </c>
      <c r="AB9" s="142" t="s">
        <v>178</v>
      </c>
      <c r="AC9" s="144" t="s">
        <v>180</v>
      </c>
    </row>
    <row r="10" spans="2:29" x14ac:dyDescent="0.4">
      <c r="B10" s="135"/>
      <c r="C10" s="136"/>
      <c r="D10" s="47" t="s">
        <v>175</v>
      </c>
      <c r="E10" s="48" t="s">
        <v>176</v>
      </c>
      <c r="F10" s="48" t="s">
        <v>177</v>
      </c>
      <c r="H10" s="135"/>
      <c r="I10" s="136"/>
      <c r="J10" s="47" t="s">
        <v>175</v>
      </c>
      <c r="K10" s="48" t="s">
        <v>176</v>
      </c>
      <c r="L10" s="48" t="s">
        <v>177</v>
      </c>
      <c r="M10" s="49"/>
      <c r="N10" s="137"/>
      <c r="O10" s="135"/>
      <c r="P10" s="136"/>
      <c r="Q10" s="139"/>
      <c r="R10" s="156"/>
      <c r="S10" s="50" t="s">
        <v>181</v>
      </c>
      <c r="T10" s="145"/>
      <c r="U10" s="137"/>
      <c r="W10" s="135"/>
      <c r="X10" s="136"/>
      <c r="Y10" s="154"/>
      <c r="Z10" s="145"/>
      <c r="AA10" s="145"/>
      <c r="AB10" s="143"/>
      <c r="AC10" s="145"/>
    </row>
    <row r="11" spans="2:29" x14ac:dyDescent="0.4">
      <c r="B11" s="51" t="s">
        <v>182</v>
      </c>
      <c r="C11" s="52" t="s">
        <v>183</v>
      </c>
      <c r="D11" s="53">
        <v>0</v>
      </c>
      <c r="E11" s="54">
        <v>816.7</v>
      </c>
      <c r="F11" s="55">
        <f>D11/E11</f>
        <v>0</v>
      </c>
      <c r="G11" s="56"/>
      <c r="H11" s="57" t="s">
        <v>184</v>
      </c>
      <c r="I11" s="57" t="s">
        <v>185</v>
      </c>
      <c r="J11" s="58">
        <v>12.9</v>
      </c>
      <c r="K11" s="58">
        <v>8416.2000000000007</v>
      </c>
      <c r="L11" s="59">
        <f>J11/K11</f>
        <v>1.5327582519426819E-3</v>
      </c>
      <c r="M11" s="60"/>
      <c r="N11" s="61">
        <v>1</v>
      </c>
      <c r="O11" s="57" t="s">
        <v>186</v>
      </c>
      <c r="P11" s="57" t="s">
        <v>187</v>
      </c>
      <c r="Q11" s="58">
        <v>4.2</v>
      </c>
      <c r="R11" s="58">
        <v>66.7</v>
      </c>
      <c r="S11" s="57">
        <v>153.19999999999999</v>
      </c>
      <c r="T11" s="59">
        <f t="shared" ref="T11:T71" si="0">Q11/R11</f>
        <v>6.296851574212893E-2</v>
      </c>
      <c r="U11" s="146" t="s">
        <v>105</v>
      </c>
      <c r="W11" s="62" t="s">
        <v>186</v>
      </c>
      <c r="X11" s="62" t="s">
        <v>187</v>
      </c>
      <c r="Y11" s="63">
        <v>4.2</v>
      </c>
      <c r="Z11" s="63">
        <v>66.7</v>
      </c>
      <c r="AA11" s="64">
        <v>153.19999999999999</v>
      </c>
      <c r="AB11" s="149" t="s">
        <v>188</v>
      </c>
      <c r="AC11" s="150">
        <f>SUM(AA11:AA20)</f>
        <v>158295</v>
      </c>
    </row>
    <row r="12" spans="2:29" x14ac:dyDescent="0.4">
      <c r="B12" s="51" t="s">
        <v>189</v>
      </c>
      <c r="C12" s="52" t="s">
        <v>190</v>
      </c>
      <c r="D12" s="53">
        <v>0</v>
      </c>
      <c r="E12" s="54">
        <v>201</v>
      </c>
      <c r="F12" s="55">
        <f t="shared" ref="F12:F75" si="1">D12/E12</f>
        <v>0</v>
      </c>
      <c r="G12" s="65"/>
      <c r="H12" s="57" t="s">
        <v>191</v>
      </c>
      <c r="I12" s="57" t="s">
        <v>192</v>
      </c>
      <c r="J12" s="58">
        <v>10</v>
      </c>
      <c r="K12" s="58">
        <v>7801.6</v>
      </c>
      <c r="L12" s="59">
        <f t="shared" ref="L12:L71" si="2">J12/K12</f>
        <v>1.281788351107465E-3</v>
      </c>
      <c r="M12" s="60"/>
      <c r="N12" s="61">
        <v>2</v>
      </c>
      <c r="O12" s="62" t="s">
        <v>193</v>
      </c>
      <c r="P12" s="62" t="s">
        <v>194</v>
      </c>
      <c r="Q12" s="63">
        <v>60</v>
      </c>
      <c r="R12" s="63">
        <v>1512.4</v>
      </c>
      <c r="S12" s="62">
        <v>4358</v>
      </c>
      <c r="T12" s="66">
        <f t="shared" si="0"/>
        <v>3.9672044432689763E-2</v>
      </c>
      <c r="U12" s="147"/>
      <c r="W12" s="62" t="s">
        <v>193</v>
      </c>
      <c r="X12" s="62" t="s">
        <v>194</v>
      </c>
      <c r="Y12" s="63">
        <v>60</v>
      </c>
      <c r="Z12" s="63">
        <v>1512.4</v>
      </c>
      <c r="AA12" s="64">
        <v>4358</v>
      </c>
      <c r="AB12" s="149"/>
      <c r="AC12" s="150"/>
    </row>
    <row r="13" spans="2:29" x14ac:dyDescent="0.4">
      <c r="B13" s="51" t="s">
        <v>195</v>
      </c>
      <c r="C13" s="52" t="s">
        <v>196</v>
      </c>
      <c r="D13" s="53">
        <v>0.2</v>
      </c>
      <c r="E13" s="54">
        <v>1030.0999999999999</v>
      </c>
      <c r="F13" s="55">
        <f t="shared" si="1"/>
        <v>1.941559071934764E-4</v>
      </c>
      <c r="G13" s="65"/>
      <c r="H13" s="57" t="s">
        <v>197</v>
      </c>
      <c r="I13" s="57" t="s">
        <v>198</v>
      </c>
      <c r="J13" s="58">
        <v>19.899999999999999</v>
      </c>
      <c r="K13" s="58">
        <v>8074.2</v>
      </c>
      <c r="L13" s="59">
        <f t="shared" si="2"/>
        <v>2.4646404597359491E-3</v>
      </c>
      <c r="M13" s="60"/>
      <c r="N13" s="61">
        <v>3</v>
      </c>
      <c r="O13" s="57" t="s">
        <v>199</v>
      </c>
      <c r="P13" s="57" t="s">
        <v>200</v>
      </c>
      <c r="Q13" s="58">
        <v>40.4</v>
      </c>
      <c r="R13" s="58">
        <v>1020.8</v>
      </c>
      <c r="S13" s="57">
        <v>2723.3</v>
      </c>
      <c r="T13" s="59">
        <f t="shared" si="0"/>
        <v>3.9576802507836989E-2</v>
      </c>
      <c r="U13" s="147"/>
      <c r="W13" s="62" t="s">
        <v>199</v>
      </c>
      <c r="X13" s="62" t="s">
        <v>201</v>
      </c>
      <c r="Y13" s="63">
        <v>40.4</v>
      </c>
      <c r="Z13" s="63">
        <v>1020.8</v>
      </c>
      <c r="AA13" s="64">
        <v>2723.3</v>
      </c>
      <c r="AB13" s="149"/>
      <c r="AC13" s="150"/>
    </row>
    <row r="14" spans="2:29" x14ac:dyDescent="0.4">
      <c r="B14" s="51" t="s">
        <v>202</v>
      </c>
      <c r="C14" s="52" t="s">
        <v>203</v>
      </c>
      <c r="D14" s="53">
        <v>0</v>
      </c>
      <c r="E14" s="54">
        <v>346.2</v>
      </c>
      <c r="F14" s="55">
        <f t="shared" si="1"/>
        <v>0</v>
      </c>
      <c r="G14" s="65"/>
      <c r="H14" s="57" t="s">
        <v>204</v>
      </c>
      <c r="I14" s="57" t="s">
        <v>205</v>
      </c>
      <c r="J14" s="58">
        <v>9.1</v>
      </c>
      <c r="K14" s="58">
        <v>6620</v>
      </c>
      <c r="L14" s="59">
        <f t="shared" si="2"/>
        <v>1.3746223564954682E-3</v>
      </c>
      <c r="M14" s="60"/>
      <c r="N14" s="61">
        <v>4</v>
      </c>
      <c r="O14" s="57" t="s">
        <v>206</v>
      </c>
      <c r="P14" s="57" t="s">
        <v>207</v>
      </c>
      <c r="Q14" s="58">
        <v>96.7</v>
      </c>
      <c r="R14" s="58">
        <v>2472.1999999999998</v>
      </c>
      <c r="S14" s="57">
        <v>6307.3</v>
      </c>
      <c r="T14" s="59">
        <f t="shared" si="0"/>
        <v>3.9114958336704156E-2</v>
      </c>
      <c r="U14" s="147"/>
      <c r="W14" s="62" t="s">
        <v>206</v>
      </c>
      <c r="X14" s="62" t="s">
        <v>208</v>
      </c>
      <c r="Y14" s="63">
        <v>96.7</v>
      </c>
      <c r="Z14" s="63">
        <v>2472.1999999999998</v>
      </c>
      <c r="AA14" s="64">
        <v>6307.3</v>
      </c>
      <c r="AB14" s="149"/>
      <c r="AC14" s="150"/>
    </row>
    <row r="15" spans="2:29" x14ac:dyDescent="0.4">
      <c r="B15" s="51" t="s">
        <v>209</v>
      </c>
      <c r="C15" s="52" t="s">
        <v>210</v>
      </c>
      <c r="D15" s="53">
        <v>0</v>
      </c>
      <c r="E15" s="54">
        <v>77.599999999999994</v>
      </c>
      <c r="F15" s="55">
        <f t="shared" si="1"/>
        <v>0</v>
      </c>
      <c r="G15" s="65"/>
      <c r="H15" s="57" t="s">
        <v>211</v>
      </c>
      <c r="I15" s="57" t="s">
        <v>212</v>
      </c>
      <c r="J15" s="58">
        <v>9.6</v>
      </c>
      <c r="K15" s="58">
        <v>4420.8999999999996</v>
      </c>
      <c r="L15" s="59">
        <f t="shared" si="2"/>
        <v>2.1715035400031667E-3</v>
      </c>
      <c r="M15" s="60"/>
      <c r="N15" s="61">
        <v>5</v>
      </c>
      <c r="O15" s="62" t="s">
        <v>213</v>
      </c>
      <c r="P15" s="62" t="s">
        <v>214</v>
      </c>
      <c r="Q15" s="63">
        <v>92.1</v>
      </c>
      <c r="R15" s="63">
        <v>2701.1</v>
      </c>
      <c r="S15" s="62">
        <v>11597.2</v>
      </c>
      <c r="T15" s="66">
        <f t="shared" si="0"/>
        <v>3.4097219651253195E-2</v>
      </c>
      <c r="U15" s="147"/>
      <c r="W15" s="62" t="s">
        <v>213</v>
      </c>
      <c r="X15" s="62" t="s">
        <v>214</v>
      </c>
      <c r="Y15" s="63">
        <v>92.1</v>
      </c>
      <c r="Z15" s="63">
        <v>2701.1</v>
      </c>
      <c r="AA15" s="64">
        <v>11597.2</v>
      </c>
      <c r="AB15" s="149"/>
      <c r="AC15" s="150"/>
    </row>
    <row r="16" spans="2:29" x14ac:dyDescent="0.4">
      <c r="B16" s="51" t="s">
        <v>215</v>
      </c>
      <c r="C16" s="52" t="s">
        <v>216</v>
      </c>
      <c r="D16" s="53">
        <v>0.4</v>
      </c>
      <c r="E16" s="54">
        <v>370.3</v>
      </c>
      <c r="F16" s="55">
        <f t="shared" si="1"/>
        <v>1.0802052389954091E-3</v>
      </c>
      <c r="G16" s="65"/>
      <c r="H16" s="57" t="s">
        <v>217</v>
      </c>
      <c r="I16" s="57" t="s">
        <v>218</v>
      </c>
      <c r="J16" s="58">
        <v>8.1999999999999993</v>
      </c>
      <c r="K16" s="58">
        <v>10643.3</v>
      </c>
      <c r="L16" s="59">
        <f t="shared" si="2"/>
        <v>7.7043774017456987E-4</v>
      </c>
      <c r="M16" s="60"/>
      <c r="N16" s="61">
        <v>6</v>
      </c>
      <c r="O16" s="57" t="s">
        <v>219</v>
      </c>
      <c r="P16" s="57" t="s">
        <v>220</v>
      </c>
      <c r="Q16" s="58">
        <v>139.69999999999999</v>
      </c>
      <c r="R16" s="58">
        <v>4233.8999999999996</v>
      </c>
      <c r="S16" s="57">
        <v>22983</v>
      </c>
      <c r="T16" s="59">
        <f t="shared" si="0"/>
        <v>3.2995583268381395E-2</v>
      </c>
      <c r="U16" s="147"/>
      <c r="W16" s="62" t="s">
        <v>219</v>
      </c>
      <c r="X16" s="62" t="s">
        <v>220</v>
      </c>
      <c r="Y16" s="63">
        <v>139.69999999999999</v>
      </c>
      <c r="Z16" s="63">
        <v>4233.8999999999996</v>
      </c>
      <c r="AA16" s="64">
        <v>22983</v>
      </c>
      <c r="AB16" s="149"/>
      <c r="AC16" s="150"/>
    </row>
    <row r="17" spans="2:29" x14ac:dyDescent="0.4">
      <c r="B17" s="51" t="s">
        <v>221</v>
      </c>
      <c r="C17" s="52" t="s">
        <v>222</v>
      </c>
      <c r="D17" s="53">
        <v>5.4</v>
      </c>
      <c r="E17" s="54">
        <v>2659.8</v>
      </c>
      <c r="F17" s="55">
        <f t="shared" si="1"/>
        <v>2.0302278366794496E-3</v>
      </c>
      <c r="G17" s="65"/>
      <c r="H17" s="57" t="s">
        <v>223</v>
      </c>
      <c r="I17" s="57" t="s">
        <v>224</v>
      </c>
      <c r="J17" s="58">
        <v>7.7</v>
      </c>
      <c r="K17" s="58">
        <v>2338.1999999999998</v>
      </c>
      <c r="L17" s="59">
        <f t="shared" si="2"/>
        <v>3.2931314686510996E-3</v>
      </c>
      <c r="M17" s="60"/>
      <c r="N17" s="61">
        <v>7</v>
      </c>
      <c r="O17" s="57" t="s">
        <v>225</v>
      </c>
      <c r="P17" s="57" t="s">
        <v>226</v>
      </c>
      <c r="Q17" s="58">
        <v>38.9</v>
      </c>
      <c r="R17" s="58">
        <v>1619.2</v>
      </c>
      <c r="S17" s="57">
        <v>4690.3</v>
      </c>
      <c r="T17" s="59">
        <f t="shared" si="0"/>
        <v>2.4024209486166008E-2</v>
      </c>
      <c r="U17" s="147"/>
      <c r="W17" s="62" t="s">
        <v>227</v>
      </c>
      <c r="X17" s="62" t="s">
        <v>228</v>
      </c>
      <c r="Y17" s="63">
        <v>40.5</v>
      </c>
      <c r="Z17" s="63">
        <v>1887.8</v>
      </c>
      <c r="AA17" s="64">
        <v>3231.9</v>
      </c>
      <c r="AB17" s="149"/>
      <c r="AC17" s="150"/>
    </row>
    <row r="18" spans="2:29" x14ac:dyDescent="0.4">
      <c r="B18" s="51" t="s">
        <v>229</v>
      </c>
      <c r="C18" s="52" t="s">
        <v>230</v>
      </c>
      <c r="D18" s="53">
        <v>0.5</v>
      </c>
      <c r="E18" s="54">
        <v>171</v>
      </c>
      <c r="F18" s="55">
        <f t="shared" si="1"/>
        <v>2.9239766081871343E-3</v>
      </c>
      <c r="G18" s="65"/>
      <c r="H18" s="57" t="s">
        <v>186</v>
      </c>
      <c r="I18" s="57" t="s">
        <v>187</v>
      </c>
      <c r="J18" s="58">
        <v>4.2</v>
      </c>
      <c r="K18" s="58">
        <v>66.7</v>
      </c>
      <c r="L18" s="59">
        <f t="shared" si="2"/>
        <v>6.296851574212893E-2</v>
      </c>
      <c r="M18" s="60"/>
      <c r="N18" s="61">
        <v>8</v>
      </c>
      <c r="O18" s="57" t="s">
        <v>231</v>
      </c>
      <c r="P18" s="57" t="s">
        <v>232</v>
      </c>
      <c r="Q18" s="58">
        <v>49.5</v>
      </c>
      <c r="R18" s="58">
        <v>2098.5</v>
      </c>
      <c r="S18" s="57">
        <v>5992.3</v>
      </c>
      <c r="T18" s="59">
        <f t="shared" si="0"/>
        <v>2.3588277340957826E-2</v>
      </c>
      <c r="U18" s="147"/>
      <c r="W18" s="62" t="s">
        <v>233</v>
      </c>
      <c r="X18" s="62" t="s">
        <v>234</v>
      </c>
      <c r="Y18" s="63">
        <v>141.30000000000001</v>
      </c>
      <c r="Z18" s="63">
        <v>9776.2999999999993</v>
      </c>
      <c r="AA18" s="64">
        <v>16688.3</v>
      </c>
      <c r="AB18" s="149"/>
      <c r="AC18" s="150"/>
    </row>
    <row r="19" spans="2:29" x14ac:dyDescent="0.4">
      <c r="B19" s="51" t="s">
        <v>235</v>
      </c>
      <c r="C19" s="52" t="s">
        <v>236</v>
      </c>
      <c r="D19" s="53">
        <v>0.1</v>
      </c>
      <c r="E19" s="54">
        <v>37.200000000000003</v>
      </c>
      <c r="F19" s="55">
        <f t="shared" si="1"/>
        <v>2.6881720430107525E-3</v>
      </c>
      <c r="G19" s="65"/>
      <c r="H19" s="57" t="s">
        <v>231</v>
      </c>
      <c r="I19" s="57" t="s">
        <v>232</v>
      </c>
      <c r="J19" s="58">
        <v>49.5</v>
      </c>
      <c r="K19" s="58">
        <v>2098.5</v>
      </c>
      <c r="L19" s="59">
        <f t="shared" si="2"/>
        <v>2.3588277340957826E-2</v>
      </c>
      <c r="M19" s="60"/>
      <c r="N19" s="61">
        <v>9</v>
      </c>
      <c r="O19" s="62" t="s">
        <v>227</v>
      </c>
      <c r="P19" s="62" t="s">
        <v>228</v>
      </c>
      <c r="Q19" s="63">
        <v>40.5</v>
      </c>
      <c r="R19" s="63">
        <v>1887.8</v>
      </c>
      <c r="S19" s="62">
        <v>3231.9</v>
      </c>
      <c r="T19" s="66">
        <f t="shared" si="0"/>
        <v>2.1453543807606737E-2</v>
      </c>
      <c r="U19" s="147"/>
      <c r="W19" s="62" t="s">
        <v>237</v>
      </c>
      <c r="X19" s="62" t="s">
        <v>238</v>
      </c>
      <c r="Y19" s="63">
        <v>180.8</v>
      </c>
      <c r="Z19" s="63">
        <v>14872.2</v>
      </c>
      <c r="AA19" s="64">
        <v>43758.3</v>
      </c>
      <c r="AB19" s="149"/>
      <c r="AC19" s="150"/>
    </row>
    <row r="20" spans="2:29" x14ac:dyDescent="0.4">
      <c r="B20" s="51" t="s">
        <v>239</v>
      </c>
      <c r="C20" s="52" t="s">
        <v>240</v>
      </c>
      <c r="D20" s="53">
        <v>0.1</v>
      </c>
      <c r="E20" s="54">
        <v>135.5</v>
      </c>
      <c r="F20" s="55">
        <f t="shared" si="1"/>
        <v>7.3800738007380082E-4</v>
      </c>
      <c r="G20" s="65"/>
      <c r="H20" s="57" t="s">
        <v>241</v>
      </c>
      <c r="I20" s="57" t="s">
        <v>242</v>
      </c>
      <c r="J20" s="58">
        <v>28.2</v>
      </c>
      <c r="K20" s="58">
        <v>12591.2</v>
      </c>
      <c r="L20" s="59">
        <f t="shared" si="2"/>
        <v>2.2396594446915303E-3</v>
      </c>
      <c r="M20" s="60"/>
      <c r="N20" s="61">
        <v>10</v>
      </c>
      <c r="O20" s="57" t="s">
        <v>243</v>
      </c>
      <c r="P20" s="57" t="s">
        <v>244</v>
      </c>
      <c r="Q20" s="58">
        <v>32.1</v>
      </c>
      <c r="R20" s="58">
        <v>1636</v>
      </c>
      <c r="S20" s="57">
        <v>6290.3</v>
      </c>
      <c r="T20" s="59">
        <f t="shared" si="0"/>
        <v>1.9621026894865525E-2</v>
      </c>
      <c r="U20" s="147"/>
      <c r="W20" s="62" t="s">
        <v>245</v>
      </c>
      <c r="X20" s="62" t="s">
        <v>246</v>
      </c>
      <c r="Y20" s="63">
        <v>167</v>
      </c>
      <c r="Z20" s="63">
        <v>22010.2</v>
      </c>
      <c r="AA20" s="64">
        <v>46494.5</v>
      </c>
      <c r="AB20" s="149"/>
      <c r="AC20" s="150"/>
    </row>
    <row r="21" spans="2:29" x14ac:dyDescent="0.4">
      <c r="B21" s="51" t="s">
        <v>247</v>
      </c>
      <c r="C21" s="52" t="s">
        <v>248</v>
      </c>
      <c r="D21" s="53">
        <v>0.1</v>
      </c>
      <c r="E21" s="54">
        <v>146.6</v>
      </c>
      <c r="F21" s="55">
        <f t="shared" si="1"/>
        <v>6.8212824010914063E-4</v>
      </c>
      <c r="G21" s="65"/>
      <c r="H21" s="57" t="s">
        <v>237</v>
      </c>
      <c r="I21" s="57" t="s">
        <v>238</v>
      </c>
      <c r="J21" s="58">
        <v>180.8</v>
      </c>
      <c r="K21" s="58">
        <v>14872.2</v>
      </c>
      <c r="L21" s="59">
        <f t="shared" si="2"/>
        <v>1.2156910208308119E-2</v>
      </c>
      <c r="M21" s="60"/>
      <c r="N21" s="61">
        <v>11</v>
      </c>
      <c r="O21" s="57" t="s">
        <v>249</v>
      </c>
      <c r="P21" s="57" t="s">
        <v>250</v>
      </c>
      <c r="Q21" s="58">
        <v>9.6</v>
      </c>
      <c r="R21" s="58">
        <v>537</v>
      </c>
      <c r="S21" s="57">
        <v>2288.1999999999998</v>
      </c>
      <c r="T21" s="59">
        <f t="shared" si="0"/>
        <v>1.7877094972067038E-2</v>
      </c>
      <c r="U21" s="147"/>
      <c r="W21" s="57" t="s">
        <v>225</v>
      </c>
      <c r="X21" s="57" t="s">
        <v>226</v>
      </c>
      <c r="Y21" s="58">
        <v>38.9</v>
      </c>
      <c r="Z21" s="58">
        <v>1619.2</v>
      </c>
      <c r="AA21" s="67">
        <v>4690.3</v>
      </c>
      <c r="AB21" s="151" t="s">
        <v>251</v>
      </c>
      <c r="AC21" s="152">
        <f>SUM(AA21:AA71)</f>
        <v>572826.99999999988</v>
      </c>
    </row>
    <row r="22" spans="2:29" x14ac:dyDescent="0.4">
      <c r="B22" s="51" t="s">
        <v>252</v>
      </c>
      <c r="C22" s="52" t="s">
        <v>253</v>
      </c>
      <c r="D22" s="53">
        <v>0.2</v>
      </c>
      <c r="E22" s="54">
        <v>564.5</v>
      </c>
      <c r="F22" s="55">
        <f t="shared" si="1"/>
        <v>3.5429583702391499E-4</v>
      </c>
      <c r="G22" s="65"/>
      <c r="H22" s="57" t="s">
        <v>254</v>
      </c>
      <c r="I22" s="57" t="s">
        <v>255</v>
      </c>
      <c r="J22" s="58">
        <v>24.9</v>
      </c>
      <c r="K22" s="58">
        <v>8440.7999999999993</v>
      </c>
      <c r="L22" s="59">
        <f t="shared" si="2"/>
        <v>2.9499573500142168E-3</v>
      </c>
      <c r="M22" s="60"/>
      <c r="N22" s="61">
        <v>12</v>
      </c>
      <c r="O22" s="57" t="s">
        <v>256</v>
      </c>
      <c r="P22" s="57" t="s">
        <v>257</v>
      </c>
      <c r="Q22" s="58">
        <v>114.4</v>
      </c>
      <c r="R22" s="58">
        <v>6770.1</v>
      </c>
      <c r="S22" s="57">
        <v>27215.8</v>
      </c>
      <c r="T22" s="59">
        <f t="shared" si="0"/>
        <v>1.6897830164990177E-2</v>
      </c>
      <c r="U22" s="147"/>
      <c r="W22" s="57" t="s">
        <v>231</v>
      </c>
      <c r="X22" s="57" t="s">
        <v>232</v>
      </c>
      <c r="Y22" s="58">
        <v>49.5</v>
      </c>
      <c r="Z22" s="58">
        <v>2098.5</v>
      </c>
      <c r="AA22" s="67">
        <v>5992.3</v>
      </c>
      <c r="AB22" s="151"/>
      <c r="AC22" s="152"/>
    </row>
    <row r="23" spans="2:29" x14ac:dyDescent="0.4">
      <c r="B23" s="51" t="s">
        <v>258</v>
      </c>
      <c r="C23" s="52" t="s">
        <v>259</v>
      </c>
      <c r="D23" s="53">
        <v>0.3</v>
      </c>
      <c r="E23" s="54">
        <v>51.5</v>
      </c>
      <c r="F23" s="55">
        <f t="shared" si="1"/>
        <v>5.8252427184466021E-3</v>
      </c>
      <c r="G23" s="65"/>
      <c r="H23" s="57" t="s">
        <v>260</v>
      </c>
      <c r="I23" s="57" t="s">
        <v>261</v>
      </c>
      <c r="J23" s="58">
        <v>18</v>
      </c>
      <c r="K23" s="58">
        <v>4852.8</v>
      </c>
      <c r="L23" s="59">
        <f t="shared" si="2"/>
        <v>3.7091988130563795E-3</v>
      </c>
      <c r="M23" s="60"/>
      <c r="N23" s="61">
        <v>13</v>
      </c>
      <c r="O23" s="57" t="s">
        <v>262</v>
      </c>
      <c r="P23" s="57" t="s">
        <v>263</v>
      </c>
      <c r="Q23" s="58">
        <v>103.5</v>
      </c>
      <c r="R23" s="58">
        <v>6426.9</v>
      </c>
      <c r="S23" s="57">
        <v>13870.1</v>
      </c>
      <c r="T23" s="59">
        <f t="shared" si="0"/>
        <v>1.6104187088643047E-2</v>
      </c>
      <c r="U23" s="147"/>
      <c r="W23" s="57" t="s">
        <v>243</v>
      </c>
      <c r="X23" s="57" t="s">
        <v>244</v>
      </c>
      <c r="Y23" s="58">
        <v>32.1</v>
      </c>
      <c r="Z23" s="58">
        <v>1636</v>
      </c>
      <c r="AA23" s="67">
        <v>6290.3</v>
      </c>
      <c r="AB23" s="151"/>
      <c r="AC23" s="152"/>
    </row>
    <row r="24" spans="2:29" x14ac:dyDescent="0.4">
      <c r="B24" s="51" t="s">
        <v>264</v>
      </c>
      <c r="C24" s="52" t="s">
        <v>265</v>
      </c>
      <c r="D24" s="53">
        <v>0.7</v>
      </c>
      <c r="E24" s="54">
        <v>57.2</v>
      </c>
      <c r="F24" s="55">
        <f t="shared" si="1"/>
        <v>1.2237762237762236E-2</v>
      </c>
      <c r="G24" s="65"/>
      <c r="H24" s="57" t="s">
        <v>266</v>
      </c>
      <c r="I24" s="57" t="s">
        <v>267</v>
      </c>
      <c r="J24" s="58">
        <v>45.3</v>
      </c>
      <c r="K24" s="58">
        <v>6540</v>
      </c>
      <c r="L24" s="59">
        <f t="shared" si="2"/>
        <v>6.9266055045871557E-3</v>
      </c>
      <c r="M24" s="60"/>
      <c r="N24" s="61">
        <v>14</v>
      </c>
      <c r="O24" s="57" t="s">
        <v>268</v>
      </c>
      <c r="P24" s="57" t="s">
        <v>269</v>
      </c>
      <c r="Q24" s="58">
        <v>32.700000000000003</v>
      </c>
      <c r="R24" s="58">
        <v>2123.6999999999998</v>
      </c>
      <c r="S24" s="57">
        <v>5403.3</v>
      </c>
      <c r="T24" s="59">
        <f t="shared" si="0"/>
        <v>1.5397655036022039E-2</v>
      </c>
      <c r="U24" s="147"/>
      <c r="W24" s="57" t="s">
        <v>249</v>
      </c>
      <c r="X24" s="57" t="s">
        <v>250</v>
      </c>
      <c r="Y24" s="58">
        <v>9.6</v>
      </c>
      <c r="Z24" s="58">
        <v>537</v>
      </c>
      <c r="AA24" s="67">
        <v>2288.1999999999998</v>
      </c>
      <c r="AB24" s="151"/>
      <c r="AC24" s="152"/>
    </row>
    <row r="25" spans="2:29" x14ac:dyDescent="0.4">
      <c r="B25" s="51" t="s">
        <v>270</v>
      </c>
      <c r="C25" s="52" t="s">
        <v>271</v>
      </c>
      <c r="D25" s="53">
        <v>0.1</v>
      </c>
      <c r="E25" s="54">
        <v>92.5</v>
      </c>
      <c r="F25" s="55">
        <f t="shared" si="1"/>
        <v>1.0810810810810811E-3</v>
      </c>
      <c r="G25" s="65"/>
      <c r="H25" s="57" t="s">
        <v>272</v>
      </c>
      <c r="I25" s="57" t="s">
        <v>273</v>
      </c>
      <c r="J25" s="58">
        <v>3.9</v>
      </c>
      <c r="K25" s="58">
        <v>5321.9</v>
      </c>
      <c r="L25" s="59">
        <f t="shared" si="2"/>
        <v>7.3282098498656499E-4</v>
      </c>
      <c r="M25" s="60"/>
      <c r="N25" s="61">
        <v>15</v>
      </c>
      <c r="O25" s="57" t="s">
        <v>274</v>
      </c>
      <c r="P25" s="57" t="s">
        <v>275</v>
      </c>
      <c r="Q25" s="58">
        <v>40.5</v>
      </c>
      <c r="R25" s="58">
        <v>2733.1</v>
      </c>
      <c r="S25" s="57">
        <v>8474.2999999999993</v>
      </c>
      <c r="T25" s="59">
        <f t="shared" si="0"/>
        <v>1.4818338150817753E-2</v>
      </c>
      <c r="U25" s="147"/>
      <c r="W25" s="57" t="s">
        <v>256</v>
      </c>
      <c r="X25" s="57" t="s">
        <v>257</v>
      </c>
      <c r="Y25" s="58">
        <v>114.4</v>
      </c>
      <c r="Z25" s="58">
        <v>6770.1</v>
      </c>
      <c r="AA25" s="67">
        <v>27215.8</v>
      </c>
      <c r="AB25" s="151"/>
      <c r="AC25" s="152"/>
    </row>
    <row r="26" spans="2:29" x14ac:dyDescent="0.4">
      <c r="B26" s="51" t="s">
        <v>276</v>
      </c>
      <c r="C26" s="52" t="s">
        <v>277</v>
      </c>
      <c r="D26" s="53">
        <v>0.4</v>
      </c>
      <c r="E26" s="54">
        <v>71</v>
      </c>
      <c r="F26" s="55">
        <f t="shared" si="1"/>
        <v>5.6338028169014088E-3</v>
      </c>
      <c r="G26" s="65"/>
      <c r="H26" s="57" t="s">
        <v>278</v>
      </c>
      <c r="I26" s="57" t="s">
        <v>279</v>
      </c>
      <c r="J26" s="58">
        <v>0</v>
      </c>
      <c r="K26" s="58">
        <v>5693.5</v>
      </c>
      <c r="L26" s="59">
        <f t="shared" si="2"/>
        <v>0</v>
      </c>
      <c r="M26" s="60"/>
      <c r="N26" s="61">
        <v>16</v>
      </c>
      <c r="O26" s="62" t="s">
        <v>233</v>
      </c>
      <c r="P26" s="62" t="s">
        <v>234</v>
      </c>
      <c r="Q26" s="63">
        <v>141.30000000000001</v>
      </c>
      <c r="R26" s="63">
        <v>9776.2999999999993</v>
      </c>
      <c r="S26" s="62">
        <v>16688.3</v>
      </c>
      <c r="T26" s="66">
        <f t="shared" si="0"/>
        <v>1.4453320785982429E-2</v>
      </c>
      <c r="U26" s="147"/>
      <c r="W26" s="57" t="s">
        <v>262</v>
      </c>
      <c r="X26" s="57" t="s">
        <v>263</v>
      </c>
      <c r="Y26" s="58">
        <v>103.5</v>
      </c>
      <c r="Z26" s="58">
        <v>6426.9</v>
      </c>
      <c r="AA26" s="67">
        <v>13870.1</v>
      </c>
      <c r="AB26" s="151"/>
      <c r="AC26" s="152"/>
    </row>
    <row r="27" spans="2:29" x14ac:dyDescent="0.4">
      <c r="B27" s="68" t="s">
        <v>280</v>
      </c>
      <c r="C27" s="69" t="s">
        <v>281</v>
      </c>
      <c r="D27" s="70">
        <v>10.1</v>
      </c>
      <c r="E27" s="71">
        <v>4975.3999999999996</v>
      </c>
      <c r="F27" s="72">
        <f t="shared" si="1"/>
        <v>2.0299875386903567E-3</v>
      </c>
      <c r="G27" s="65"/>
      <c r="H27" s="57" t="s">
        <v>225</v>
      </c>
      <c r="I27" s="57" t="s">
        <v>226</v>
      </c>
      <c r="J27" s="58">
        <v>38.9</v>
      </c>
      <c r="K27" s="58">
        <v>1619.2</v>
      </c>
      <c r="L27" s="59">
        <f t="shared" si="2"/>
        <v>2.4024209486166008E-2</v>
      </c>
      <c r="M27" s="60"/>
      <c r="N27" s="61">
        <v>17</v>
      </c>
      <c r="O27" s="57" t="s">
        <v>282</v>
      </c>
      <c r="P27" s="57" t="s">
        <v>283</v>
      </c>
      <c r="Q27" s="58">
        <v>53.2</v>
      </c>
      <c r="R27" s="58">
        <v>3681.1</v>
      </c>
      <c r="S27" s="57">
        <v>11875.5</v>
      </c>
      <c r="T27" s="59">
        <f t="shared" si="0"/>
        <v>1.445220178750917E-2</v>
      </c>
      <c r="U27" s="147"/>
      <c r="W27" s="57" t="s">
        <v>268</v>
      </c>
      <c r="X27" s="57" t="s">
        <v>269</v>
      </c>
      <c r="Y27" s="58">
        <v>32.700000000000003</v>
      </c>
      <c r="Z27" s="58">
        <v>2123.6999999999998</v>
      </c>
      <c r="AA27" s="67">
        <v>5403.3</v>
      </c>
      <c r="AB27" s="151"/>
      <c r="AC27" s="152"/>
    </row>
    <row r="28" spans="2:29" x14ac:dyDescent="0.4">
      <c r="B28" s="68" t="s">
        <v>284</v>
      </c>
      <c r="C28" s="69" t="s">
        <v>285</v>
      </c>
      <c r="D28" s="70">
        <v>3.2</v>
      </c>
      <c r="E28" s="71">
        <v>1971</v>
      </c>
      <c r="F28" s="72">
        <f t="shared" si="1"/>
        <v>1.6235413495687468E-3</v>
      </c>
      <c r="G28" s="65"/>
      <c r="H28" s="57" t="s">
        <v>286</v>
      </c>
      <c r="I28" s="57" t="s">
        <v>287</v>
      </c>
      <c r="J28" s="58">
        <v>0.5</v>
      </c>
      <c r="K28" s="58">
        <v>51.6</v>
      </c>
      <c r="L28" s="59">
        <f t="shared" si="2"/>
        <v>9.6899224806201549E-3</v>
      </c>
      <c r="M28" s="60"/>
      <c r="N28" s="61">
        <v>18</v>
      </c>
      <c r="O28" s="62" t="s">
        <v>237</v>
      </c>
      <c r="P28" s="62" t="s">
        <v>238</v>
      </c>
      <c r="Q28" s="63">
        <v>180.8</v>
      </c>
      <c r="R28" s="63">
        <v>14872.2</v>
      </c>
      <c r="S28" s="62">
        <v>43758.3</v>
      </c>
      <c r="T28" s="66">
        <f t="shared" si="0"/>
        <v>1.2156910208308119E-2</v>
      </c>
      <c r="U28" s="147"/>
      <c r="W28" s="57" t="s">
        <v>274</v>
      </c>
      <c r="X28" s="57" t="s">
        <v>275</v>
      </c>
      <c r="Y28" s="58">
        <v>40.5</v>
      </c>
      <c r="Z28" s="58">
        <v>2733.1</v>
      </c>
      <c r="AA28" s="67">
        <v>8474.2999999999993</v>
      </c>
      <c r="AB28" s="151"/>
      <c r="AC28" s="152"/>
    </row>
    <row r="29" spans="2:29" x14ac:dyDescent="0.4">
      <c r="B29" s="68" t="s">
        <v>288</v>
      </c>
      <c r="C29" s="69" t="s">
        <v>289</v>
      </c>
      <c r="D29" s="70">
        <v>0.8</v>
      </c>
      <c r="E29" s="71">
        <v>2193.5</v>
      </c>
      <c r="F29" s="72">
        <f t="shared" si="1"/>
        <v>3.6471392751310692E-4</v>
      </c>
      <c r="G29" s="65"/>
      <c r="H29" s="57" t="s">
        <v>249</v>
      </c>
      <c r="I29" s="57" t="s">
        <v>250</v>
      </c>
      <c r="J29" s="58">
        <v>9.6</v>
      </c>
      <c r="K29" s="58">
        <v>537</v>
      </c>
      <c r="L29" s="59">
        <f t="shared" si="2"/>
        <v>1.7877094972067038E-2</v>
      </c>
      <c r="M29" s="60"/>
      <c r="N29" s="61">
        <v>19</v>
      </c>
      <c r="O29" s="57" t="s">
        <v>290</v>
      </c>
      <c r="P29" s="57" t="s">
        <v>291</v>
      </c>
      <c r="Q29" s="58">
        <v>73.7</v>
      </c>
      <c r="R29" s="58">
        <v>6111.1</v>
      </c>
      <c r="S29" s="57">
        <v>6111.1</v>
      </c>
      <c r="T29" s="59">
        <f t="shared" si="0"/>
        <v>1.2060021927312595E-2</v>
      </c>
      <c r="U29" s="147"/>
      <c r="W29" s="57" t="s">
        <v>282</v>
      </c>
      <c r="X29" s="57" t="s">
        <v>283</v>
      </c>
      <c r="Y29" s="58">
        <v>53.2</v>
      </c>
      <c r="Z29" s="58">
        <v>3681.1</v>
      </c>
      <c r="AA29" s="67">
        <v>11875.5</v>
      </c>
      <c r="AB29" s="151"/>
      <c r="AC29" s="152"/>
    </row>
    <row r="30" spans="2:29" x14ac:dyDescent="0.4">
      <c r="B30" s="68" t="s">
        <v>292</v>
      </c>
      <c r="C30" s="69" t="s">
        <v>293</v>
      </c>
      <c r="D30" s="70">
        <v>9.6</v>
      </c>
      <c r="E30" s="71">
        <v>3978.4</v>
      </c>
      <c r="F30" s="72">
        <f t="shared" si="1"/>
        <v>2.413030363965413E-3</v>
      </c>
      <c r="G30" s="65"/>
      <c r="H30" s="57" t="s">
        <v>294</v>
      </c>
      <c r="I30" s="57" t="s">
        <v>295</v>
      </c>
      <c r="J30" s="58">
        <v>9.8000000000000007</v>
      </c>
      <c r="K30" s="58">
        <v>2977.4</v>
      </c>
      <c r="L30" s="59">
        <f t="shared" si="2"/>
        <v>3.2914623497010817E-3</v>
      </c>
      <c r="M30" s="60"/>
      <c r="N30" s="61">
        <v>20</v>
      </c>
      <c r="O30" s="57" t="s">
        <v>296</v>
      </c>
      <c r="P30" s="57" t="s">
        <v>297</v>
      </c>
      <c r="Q30" s="58">
        <v>37.799999999999997</v>
      </c>
      <c r="R30" s="58">
        <v>3738</v>
      </c>
      <c r="S30" s="57">
        <v>3738</v>
      </c>
      <c r="T30" s="59">
        <f t="shared" si="0"/>
        <v>1.0112359550561797E-2</v>
      </c>
      <c r="U30" s="147"/>
      <c r="W30" s="57" t="s">
        <v>290</v>
      </c>
      <c r="X30" s="57" t="s">
        <v>291</v>
      </c>
      <c r="Y30" s="58">
        <v>73.7</v>
      </c>
      <c r="Z30" s="58">
        <v>6111.1</v>
      </c>
      <c r="AA30" s="67">
        <v>6111.1</v>
      </c>
      <c r="AB30" s="151"/>
      <c r="AC30" s="152"/>
    </row>
    <row r="31" spans="2:29" x14ac:dyDescent="0.4">
      <c r="B31" s="68" t="s">
        <v>298</v>
      </c>
      <c r="C31" s="69" t="s">
        <v>299</v>
      </c>
      <c r="D31" s="70">
        <v>1.4</v>
      </c>
      <c r="E31" s="71">
        <v>481.4</v>
      </c>
      <c r="F31" s="72">
        <f t="shared" si="1"/>
        <v>2.9081844619858743E-3</v>
      </c>
      <c r="G31" s="65"/>
      <c r="H31" s="57" t="s">
        <v>290</v>
      </c>
      <c r="I31" s="57" t="s">
        <v>291</v>
      </c>
      <c r="J31" s="58">
        <v>73.7</v>
      </c>
      <c r="K31" s="58">
        <v>6111.1</v>
      </c>
      <c r="L31" s="59">
        <f t="shared" si="2"/>
        <v>1.2060021927312595E-2</v>
      </c>
      <c r="M31" s="60"/>
      <c r="N31" s="61">
        <v>21</v>
      </c>
      <c r="O31" s="57" t="s">
        <v>286</v>
      </c>
      <c r="P31" s="57" t="s">
        <v>287</v>
      </c>
      <c r="Q31" s="58">
        <v>0.5</v>
      </c>
      <c r="R31" s="58">
        <v>51.6</v>
      </c>
      <c r="S31" s="57">
        <v>138.30000000000001</v>
      </c>
      <c r="T31" s="59">
        <f t="shared" si="0"/>
        <v>9.6899224806201549E-3</v>
      </c>
      <c r="U31" s="148"/>
      <c r="W31" s="57" t="s">
        <v>296</v>
      </c>
      <c r="X31" s="57" t="s">
        <v>297</v>
      </c>
      <c r="Y31" s="58">
        <v>37.799999999999997</v>
      </c>
      <c r="Z31" s="58">
        <v>3738</v>
      </c>
      <c r="AA31" s="67">
        <v>3738</v>
      </c>
      <c r="AB31" s="151"/>
      <c r="AC31" s="152"/>
    </row>
    <row r="32" spans="2:29" x14ac:dyDescent="0.4">
      <c r="B32" s="68" t="s">
        <v>300</v>
      </c>
      <c r="C32" s="69" t="s">
        <v>301</v>
      </c>
      <c r="D32" s="70">
        <v>8.6999999999999993</v>
      </c>
      <c r="E32" s="71">
        <v>2238.9</v>
      </c>
      <c r="F32" s="72">
        <f t="shared" si="1"/>
        <v>3.8858367948546154E-3</v>
      </c>
      <c r="G32" s="65"/>
      <c r="H32" s="57" t="s">
        <v>296</v>
      </c>
      <c r="I32" s="57" t="s">
        <v>297</v>
      </c>
      <c r="J32" s="58">
        <v>37.799999999999997</v>
      </c>
      <c r="K32" s="58">
        <v>3738</v>
      </c>
      <c r="L32" s="59">
        <f t="shared" si="2"/>
        <v>1.0112359550561797E-2</v>
      </c>
      <c r="M32" s="60"/>
      <c r="N32" s="61">
        <v>22</v>
      </c>
      <c r="O32" s="57" t="s">
        <v>302</v>
      </c>
      <c r="P32" s="57" t="s">
        <v>303</v>
      </c>
      <c r="Q32" s="58">
        <v>7.5</v>
      </c>
      <c r="R32" s="58">
        <v>887.9</v>
      </c>
      <c r="S32" s="57">
        <v>1989.7</v>
      </c>
      <c r="T32" s="59">
        <f t="shared" si="0"/>
        <v>8.446897173105079E-3</v>
      </c>
      <c r="U32" s="146" t="s">
        <v>133</v>
      </c>
      <c r="W32" s="57" t="s">
        <v>286</v>
      </c>
      <c r="X32" s="57" t="s">
        <v>287</v>
      </c>
      <c r="Y32" s="58">
        <v>0.5</v>
      </c>
      <c r="Z32" s="58">
        <v>51.6</v>
      </c>
      <c r="AA32" s="67">
        <v>138.30000000000001</v>
      </c>
      <c r="AB32" s="151"/>
      <c r="AC32" s="152"/>
    </row>
    <row r="33" spans="2:29" x14ac:dyDescent="0.4">
      <c r="B33" s="68" t="s">
        <v>304</v>
      </c>
      <c r="C33" s="69" t="s">
        <v>305</v>
      </c>
      <c r="D33" s="70">
        <v>14</v>
      </c>
      <c r="E33" s="71">
        <v>4295</v>
      </c>
      <c r="F33" s="72">
        <f t="shared" si="1"/>
        <v>3.2596041909196739E-3</v>
      </c>
      <c r="G33" s="65"/>
      <c r="H33" s="57" t="s">
        <v>306</v>
      </c>
      <c r="I33" s="57" t="s">
        <v>307</v>
      </c>
      <c r="J33" s="58">
        <v>0.5</v>
      </c>
      <c r="K33" s="58">
        <v>2797.1</v>
      </c>
      <c r="L33" s="59">
        <f t="shared" si="2"/>
        <v>1.7875656930392192E-4</v>
      </c>
      <c r="M33" s="60"/>
      <c r="N33" s="61">
        <v>23</v>
      </c>
      <c r="O33" s="57" t="s">
        <v>308</v>
      </c>
      <c r="P33" s="57" t="s">
        <v>309</v>
      </c>
      <c r="Q33" s="58">
        <v>80.7</v>
      </c>
      <c r="R33" s="58">
        <v>9845.9</v>
      </c>
      <c r="S33" s="57">
        <v>17952.599999999999</v>
      </c>
      <c r="T33" s="59">
        <f t="shared" si="0"/>
        <v>8.1963050609898547E-3</v>
      </c>
      <c r="U33" s="147"/>
      <c r="W33" s="57" t="s">
        <v>302</v>
      </c>
      <c r="X33" s="57" t="s">
        <v>303</v>
      </c>
      <c r="Y33" s="58">
        <v>7.5</v>
      </c>
      <c r="Z33" s="58">
        <v>887.9</v>
      </c>
      <c r="AA33" s="67">
        <v>1989.7</v>
      </c>
      <c r="AB33" s="151"/>
      <c r="AC33" s="152"/>
    </row>
    <row r="34" spans="2:29" x14ac:dyDescent="0.4">
      <c r="B34" s="68" t="s">
        <v>310</v>
      </c>
      <c r="C34" s="69" t="s">
        <v>311</v>
      </c>
      <c r="D34" s="70">
        <v>6.9</v>
      </c>
      <c r="E34" s="71">
        <v>974.7</v>
      </c>
      <c r="F34" s="72">
        <f t="shared" si="1"/>
        <v>7.0791012619267468E-3</v>
      </c>
      <c r="G34" s="65"/>
      <c r="H34" s="57" t="s">
        <v>312</v>
      </c>
      <c r="I34" s="57" t="s">
        <v>313</v>
      </c>
      <c r="J34" s="58">
        <v>1.6</v>
      </c>
      <c r="K34" s="58">
        <v>421.9</v>
      </c>
      <c r="L34" s="59">
        <f t="shared" si="2"/>
        <v>3.7923678596823896E-3</v>
      </c>
      <c r="M34" s="60"/>
      <c r="N34" s="61">
        <v>24</v>
      </c>
      <c r="O34" s="57" t="s">
        <v>314</v>
      </c>
      <c r="P34" s="57" t="s">
        <v>315</v>
      </c>
      <c r="Q34" s="58">
        <v>44.1</v>
      </c>
      <c r="R34" s="58">
        <v>5596.3</v>
      </c>
      <c r="S34" s="57">
        <v>15411</v>
      </c>
      <c r="T34" s="59">
        <f t="shared" si="0"/>
        <v>7.8802065650519088E-3</v>
      </c>
      <c r="U34" s="147"/>
      <c r="W34" s="57" t="s">
        <v>308</v>
      </c>
      <c r="X34" s="57" t="s">
        <v>309</v>
      </c>
      <c r="Y34" s="58">
        <v>80.7</v>
      </c>
      <c r="Z34" s="58">
        <v>9845.9</v>
      </c>
      <c r="AA34" s="67">
        <v>17952.599999999999</v>
      </c>
      <c r="AB34" s="151"/>
      <c r="AC34" s="152"/>
    </row>
    <row r="35" spans="2:29" x14ac:dyDescent="0.4">
      <c r="B35" s="68" t="s">
        <v>316</v>
      </c>
      <c r="C35" s="69" t="s">
        <v>317</v>
      </c>
      <c r="D35" s="70">
        <v>7</v>
      </c>
      <c r="E35" s="71">
        <v>1980.7</v>
      </c>
      <c r="F35" s="72">
        <f t="shared" si="1"/>
        <v>3.5341041046094814E-3</v>
      </c>
      <c r="G35" s="65"/>
      <c r="H35" s="57" t="s">
        <v>318</v>
      </c>
      <c r="I35" s="57" t="s">
        <v>319</v>
      </c>
      <c r="J35" s="58">
        <v>0.2</v>
      </c>
      <c r="K35" s="58">
        <v>554.29999999999995</v>
      </c>
      <c r="L35" s="59">
        <f t="shared" si="2"/>
        <v>3.6081544290095621E-4</v>
      </c>
      <c r="M35" s="60"/>
      <c r="N35" s="61">
        <v>25</v>
      </c>
      <c r="O35" s="62" t="s">
        <v>245</v>
      </c>
      <c r="P35" s="62" t="s">
        <v>246</v>
      </c>
      <c r="Q35" s="63">
        <v>167</v>
      </c>
      <c r="R35" s="63">
        <v>22010.2</v>
      </c>
      <c r="S35" s="62">
        <v>46494.5</v>
      </c>
      <c r="T35" s="66">
        <f t="shared" si="0"/>
        <v>7.587391300397088E-3</v>
      </c>
      <c r="U35" s="147"/>
      <c r="W35" s="57" t="s">
        <v>314</v>
      </c>
      <c r="X35" s="57" t="s">
        <v>315</v>
      </c>
      <c r="Y35" s="58">
        <v>44.1</v>
      </c>
      <c r="Z35" s="58">
        <v>5596.3</v>
      </c>
      <c r="AA35" s="67">
        <v>15411</v>
      </c>
      <c r="AB35" s="151"/>
      <c r="AC35" s="152"/>
    </row>
    <row r="36" spans="2:29" x14ac:dyDescent="0.4">
      <c r="B36" s="68" t="s">
        <v>320</v>
      </c>
      <c r="C36" s="69" t="s">
        <v>321</v>
      </c>
      <c r="D36" s="70">
        <v>0.1</v>
      </c>
      <c r="E36" s="71">
        <v>1107.2</v>
      </c>
      <c r="F36" s="72">
        <f t="shared" si="1"/>
        <v>9.0317919075144504E-5</v>
      </c>
      <c r="G36" s="65"/>
      <c r="H36" s="57" t="s">
        <v>322</v>
      </c>
      <c r="I36" s="57" t="s">
        <v>323</v>
      </c>
      <c r="J36" s="58">
        <v>0.2</v>
      </c>
      <c r="K36" s="58">
        <v>1274.5999999999999</v>
      </c>
      <c r="L36" s="59">
        <f t="shared" si="2"/>
        <v>1.5691197238349287E-4</v>
      </c>
      <c r="M36" s="60"/>
      <c r="N36" s="61">
        <v>26</v>
      </c>
      <c r="O36" s="57" t="s">
        <v>266</v>
      </c>
      <c r="P36" s="57" t="s">
        <v>267</v>
      </c>
      <c r="Q36" s="58">
        <v>45.3</v>
      </c>
      <c r="R36" s="58">
        <v>6540</v>
      </c>
      <c r="S36" s="57">
        <v>23399.3</v>
      </c>
      <c r="T36" s="59">
        <f t="shared" si="0"/>
        <v>6.9266055045871557E-3</v>
      </c>
      <c r="U36" s="147"/>
      <c r="W36" s="57" t="s">
        <v>266</v>
      </c>
      <c r="X36" s="57" t="s">
        <v>267</v>
      </c>
      <c r="Y36" s="58">
        <v>45.3</v>
      </c>
      <c r="Z36" s="58">
        <v>6540</v>
      </c>
      <c r="AA36" s="67">
        <v>23399.3</v>
      </c>
      <c r="AB36" s="151"/>
      <c r="AC36" s="152"/>
    </row>
    <row r="37" spans="2:29" x14ac:dyDescent="0.4">
      <c r="B37" s="68" t="s">
        <v>324</v>
      </c>
      <c r="C37" s="69" t="s">
        <v>325</v>
      </c>
      <c r="D37" s="70">
        <v>1.5</v>
      </c>
      <c r="E37" s="71">
        <v>260.89999999999998</v>
      </c>
      <c r="F37" s="72">
        <f t="shared" si="1"/>
        <v>5.7493292449214261E-3</v>
      </c>
      <c r="G37" s="65"/>
      <c r="H37" s="57" t="s">
        <v>326</v>
      </c>
      <c r="I37" s="57" t="s">
        <v>327</v>
      </c>
      <c r="J37" s="58">
        <v>0.5</v>
      </c>
      <c r="K37" s="58">
        <v>258</v>
      </c>
      <c r="L37" s="59">
        <f t="shared" si="2"/>
        <v>1.937984496124031E-3</v>
      </c>
      <c r="M37" s="60"/>
      <c r="N37" s="61">
        <v>27</v>
      </c>
      <c r="O37" s="57" t="s">
        <v>328</v>
      </c>
      <c r="P37" s="57" t="s">
        <v>329</v>
      </c>
      <c r="Q37" s="58">
        <v>3.3</v>
      </c>
      <c r="R37" s="58">
        <v>504.7</v>
      </c>
      <c r="S37" s="57">
        <v>2147.4</v>
      </c>
      <c r="T37" s="59">
        <f t="shared" si="0"/>
        <v>6.5385377451951656E-3</v>
      </c>
      <c r="U37" s="147"/>
      <c r="W37" s="57" t="s">
        <v>328</v>
      </c>
      <c r="X37" s="57" t="s">
        <v>329</v>
      </c>
      <c r="Y37" s="58">
        <v>3.3</v>
      </c>
      <c r="Z37" s="58">
        <v>504.7</v>
      </c>
      <c r="AA37" s="67">
        <v>2147.4</v>
      </c>
      <c r="AB37" s="151"/>
      <c r="AC37" s="152"/>
    </row>
    <row r="38" spans="2:29" x14ac:dyDescent="0.4">
      <c r="B38" s="68" t="s">
        <v>330</v>
      </c>
      <c r="C38" s="69" t="s">
        <v>331</v>
      </c>
      <c r="D38" s="70">
        <v>0.1</v>
      </c>
      <c r="E38" s="71">
        <v>47.7</v>
      </c>
      <c r="F38" s="72">
        <f t="shared" si="1"/>
        <v>2.0964360587002098E-3</v>
      </c>
      <c r="G38" s="65"/>
      <c r="H38" s="57" t="s">
        <v>332</v>
      </c>
      <c r="I38" s="57" t="s">
        <v>333</v>
      </c>
      <c r="J38" s="58">
        <v>5.5</v>
      </c>
      <c r="K38" s="58">
        <v>1214</v>
      </c>
      <c r="L38" s="59">
        <f t="shared" si="2"/>
        <v>4.5304777594728169E-3</v>
      </c>
      <c r="M38" s="60"/>
      <c r="N38" s="61">
        <v>28</v>
      </c>
      <c r="O38" s="57" t="s">
        <v>334</v>
      </c>
      <c r="P38" s="57" t="s">
        <v>335</v>
      </c>
      <c r="Q38" s="58">
        <v>10.199999999999999</v>
      </c>
      <c r="R38" s="58">
        <v>1827.5</v>
      </c>
      <c r="S38" s="57">
        <v>4774.7</v>
      </c>
      <c r="T38" s="59">
        <f t="shared" si="0"/>
        <v>5.5813953488372085E-3</v>
      </c>
      <c r="U38" s="147"/>
      <c r="W38" s="57" t="s">
        <v>334</v>
      </c>
      <c r="X38" s="57" t="s">
        <v>335</v>
      </c>
      <c r="Y38" s="58">
        <v>10.199999999999999</v>
      </c>
      <c r="Z38" s="58">
        <v>1827.5</v>
      </c>
      <c r="AA38" s="67">
        <v>4774.7</v>
      </c>
      <c r="AB38" s="151"/>
      <c r="AC38" s="152"/>
    </row>
    <row r="39" spans="2:29" x14ac:dyDescent="0.4">
      <c r="B39" s="68" t="s">
        <v>336</v>
      </c>
      <c r="C39" s="69" t="s">
        <v>337</v>
      </c>
      <c r="D39" s="70">
        <v>0.2</v>
      </c>
      <c r="E39" s="71">
        <v>164.6</v>
      </c>
      <c r="F39" s="72">
        <f t="shared" si="1"/>
        <v>1.2150668286755773E-3</v>
      </c>
      <c r="G39" s="65"/>
      <c r="H39" s="57" t="s">
        <v>338</v>
      </c>
      <c r="I39" s="57" t="s">
        <v>339</v>
      </c>
      <c r="J39" s="58">
        <v>1.1000000000000001</v>
      </c>
      <c r="K39" s="58">
        <v>539.1</v>
      </c>
      <c r="L39" s="59">
        <f t="shared" si="2"/>
        <v>2.0404377666481174E-3</v>
      </c>
      <c r="M39" s="60"/>
      <c r="N39" s="61">
        <v>29</v>
      </c>
      <c r="O39" s="57" t="s">
        <v>340</v>
      </c>
      <c r="P39" s="57" t="s">
        <v>341</v>
      </c>
      <c r="Q39" s="58">
        <v>0.9</v>
      </c>
      <c r="R39" s="58">
        <v>164.3</v>
      </c>
      <c r="S39" s="57">
        <v>536.70000000000005</v>
      </c>
      <c r="T39" s="59">
        <f t="shared" si="0"/>
        <v>5.4777845404747408E-3</v>
      </c>
      <c r="U39" s="147"/>
      <c r="W39" s="57" t="s">
        <v>340</v>
      </c>
      <c r="X39" s="57" t="s">
        <v>341</v>
      </c>
      <c r="Y39" s="58">
        <v>0.9</v>
      </c>
      <c r="Z39" s="58">
        <v>164.3</v>
      </c>
      <c r="AA39" s="67">
        <v>536.70000000000005</v>
      </c>
      <c r="AB39" s="151"/>
      <c r="AC39" s="152"/>
    </row>
    <row r="40" spans="2:29" x14ac:dyDescent="0.4">
      <c r="B40" s="68" t="s">
        <v>342</v>
      </c>
      <c r="C40" s="69" t="s">
        <v>343</v>
      </c>
      <c r="D40" s="70">
        <v>0</v>
      </c>
      <c r="E40" s="71">
        <v>28.8</v>
      </c>
      <c r="F40" s="72">
        <f t="shared" si="1"/>
        <v>0</v>
      </c>
      <c r="G40" s="65"/>
      <c r="H40" s="57" t="s">
        <v>268</v>
      </c>
      <c r="I40" s="57" t="s">
        <v>269</v>
      </c>
      <c r="J40" s="58">
        <v>32.700000000000003</v>
      </c>
      <c r="K40" s="58">
        <v>2123.6999999999998</v>
      </c>
      <c r="L40" s="59">
        <f t="shared" si="2"/>
        <v>1.5397655036022039E-2</v>
      </c>
      <c r="M40" s="60"/>
      <c r="N40" s="61">
        <v>30</v>
      </c>
      <c r="O40" s="57" t="s">
        <v>332</v>
      </c>
      <c r="P40" s="57" t="s">
        <v>333</v>
      </c>
      <c r="Q40" s="58">
        <v>5.5</v>
      </c>
      <c r="R40" s="58">
        <v>1214</v>
      </c>
      <c r="S40" s="57">
        <v>3045.2</v>
      </c>
      <c r="T40" s="59">
        <f t="shared" si="0"/>
        <v>4.5304777594728169E-3</v>
      </c>
      <c r="U40" s="147"/>
      <c r="W40" s="57" t="s">
        <v>332</v>
      </c>
      <c r="X40" s="57" t="s">
        <v>333</v>
      </c>
      <c r="Y40" s="58">
        <v>5.5</v>
      </c>
      <c r="Z40" s="58">
        <v>1214</v>
      </c>
      <c r="AA40" s="67">
        <v>3045.2</v>
      </c>
      <c r="AB40" s="151"/>
      <c r="AC40" s="152"/>
    </row>
    <row r="41" spans="2:29" x14ac:dyDescent="0.4">
      <c r="B41" s="68" t="s">
        <v>344</v>
      </c>
      <c r="C41" s="69" t="s">
        <v>345</v>
      </c>
      <c r="D41" s="70">
        <v>2.2000000000000002</v>
      </c>
      <c r="E41" s="71">
        <v>100.8</v>
      </c>
      <c r="F41" s="72">
        <f t="shared" si="1"/>
        <v>2.1825396825396828E-2</v>
      </c>
      <c r="G41" s="65"/>
      <c r="H41" s="57" t="s">
        <v>346</v>
      </c>
      <c r="I41" s="57" t="s">
        <v>347</v>
      </c>
      <c r="J41" s="58">
        <v>0.9</v>
      </c>
      <c r="K41" s="58">
        <v>334.5</v>
      </c>
      <c r="L41" s="59">
        <f t="shared" si="2"/>
        <v>2.6905829596412557E-3</v>
      </c>
      <c r="M41" s="60"/>
      <c r="N41" s="61">
        <v>31</v>
      </c>
      <c r="O41" s="57" t="s">
        <v>312</v>
      </c>
      <c r="P41" s="57" t="s">
        <v>313</v>
      </c>
      <c r="Q41" s="58">
        <v>1.6</v>
      </c>
      <c r="R41" s="58">
        <v>421.9</v>
      </c>
      <c r="S41" s="57">
        <v>739.8</v>
      </c>
      <c r="T41" s="59">
        <f t="shared" si="0"/>
        <v>3.7923678596823896E-3</v>
      </c>
      <c r="U41" s="147"/>
      <c r="W41" s="57" t="s">
        <v>312</v>
      </c>
      <c r="X41" s="57" t="s">
        <v>313</v>
      </c>
      <c r="Y41" s="58">
        <v>1.6</v>
      </c>
      <c r="Z41" s="58">
        <v>421.9</v>
      </c>
      <c r="AA41" s="67">
        <v>739.8</v>
      </c>
      <c r="AB41" s="151"/>
      <c r="AC41" s="152"/>
    </row>
    <row r="42" spans="2:29" x14ac:dyDescent="0.4">
      <c r="B42" s="68" t="s">
        <v>348</v>
      </c>
      <c r="C42" s="69" t="s">
        <v>349</v>
      </c>
      <c r="D42" s="70">
        <v>0.4</v>
      </c>
      <c r="E42" s="71">
        <v>252.6</v>
      </c>
      <c r="F42" s="72">
        <f t="shared" si="1"/>
        <v>1.5835312747426763E-3</v>
      </c>
      <c r="G42" s="65"/>
      <c r="H42" s="57" t="s">
        <v>308</v>
      </c>
      <c r="I42" s="57" t="s">
        <v>309</v>
      </c>
      <c r="J42" s="58">
        <v>80.7</v>
      </c>
      <c r="K42" s="58">
        <v>9845.9</v>
      </c>
      <c r="L42" s="59">
        <f t="shared" si="2"/>
        <v>8.1963050609898547E-3</v>
      </c>
      <c r="M42" s="60"/>
      <c r="N42" s="61">
        <v>32</v>
      </c>
      <c r="O42" s="57" t="s">
        <v>260</v>
      </c>
      <c r="P42" s="57" t="s">
        <v>261</v>
      </c>
      <c r="Q42" s="58">
        <v>18</v>
      </c>
      <c r="R42" s="58">
        <v>4852.8</v>
      </c>
      <c r="S42" s="57">
        <v>12788.7</v>
      </c>
      <c r="T42" s="59">
        <f t="shared" si="0"/>
        <v>3.7091988130563795E-3</v>
      </c>
      <c r="U42" s="147"/>
      <c r="W42" s="57" t="s">
        <v>260</v>
      </c>
      <c r="X42" s="57" t="s">
        <v>261</v>
      </c>
      <c r="Y42" s="58">
        <v>18</v>
      </c>
      <c r="Z42" s="58">
        <v>4852.8</v>
      </c>
      <c r="AA42" s="67">
        <v>12788.7</v>
      </c>
      <c r="AB42" s="151"/>
      <c r="AC42" s="152"/>
    </row>
    <row r="43" spans="2:29" x14ac:dyDescent="0.4">
      <c r="B43" s="68" t="s">
        <v>350</v>
      </c>
      <c r="C43" s="69" t="s">
        <v>351</v>
      </c>
      <c r="D43" s="70">
        <v>1.1000000000000001</v>
      </c>
      <c r="E43" s="71">
        <v>554.6</v>
      </c>
      <c r="F43" s="72">
        <f t="shared" si="1"/>
        <v>1.9834114677244863E-3</v>
      </c>
      <c r="G43" s="65"/>
      <c r="H43" s="57" t="s">
        <v>352</v>
      </c>
      <c r="I43" s="57" t="s">
        <v>353</v>
      </c>
      <c r="J43" s="58">
        <v>2</v>
      </c>
      <c r="K43" s="58">
        <v>2378</v>
      </c>
      <c r="L43" s="59">
        <f t="shared" si="2"/>
        <v>8.4104289318755253E-4</v>
      </c>
      <c r="M43" s="60"/>
      <c r="N43" s="61">
        <v>33</v>
      </c>
      <c r="O43" s="57" t="s">
        <v>223</v>
      </c>
      <c r="P43" s="57" t="s">
        <v>224</v>
      </c>
      <c r="Q43" s="58">
        <v>7.7</v>
      </c>
      <c r="R43" s="58">
        <v>2338.1999999999998</v>
      </c>
      <c r="S43" s="57">
        <v>3089.2</v>
      </c>
      <c r="T43" s="59">
        <f t="shared" si="0"/>
        <v>3.2931314686510996E-3</v>
      </c>
      <c r="U43" s="147"/>
      <c r="W43" s="57" t="s">
        <v>223</v>
      </c>
      <c r="X43" s="57" t="s">
        <v>224</v>
      </c>
      <c r="Y43" s="58">
        <v>7.7</v>
      </c>
      <c r="Z43" s="58">
        <v>2338.1999999999998</v>
      </c>
      <c r="AA43" s="67">
        <v>3089.2</v>
      </c>
      <c r="AB43" s="151"/>
      <c r="AC43" s="152"/>
    </row>
    <row r="44" spans="2:29" x14ac:dyDescent="0.4">
      <c r="B44" s="68" t="s">
        <v>354</v>
      </c>
      <c r="C44" s="69" t="s">
        <v>355</v>
      </c>
      <c r="D44" s="70">
        <v>0.4</v>
      </c>
      <c r="E44" s="71">
        <v>79.7</v>
      </c>
      <c r="F44" s="72">
        <f t="shared" si="1"/>
        <v>5.0188205771643669E-3</v>
      </c>
      <c r="G44" s="65"/>
      <c r="H44" s="57" t="s">
        <v>356</v>
      </c>
      <c r="I44" s="57" t="s">
        <v>357</v>
      </c>
      <c r="J44" s="58">
        <v>4.2</v>
      </c>
      <c r="K44" s="58">
        <v>9904.2999999999993</v>
      </c>
      <c r="L44" s="59">
        <f t="shared" si="2"/>
        <v>4.2405823733126022E-4</v>
      </c>
      <c r="M44" s="60"/>
      <c r="N44" s="61">
        <v>34</v>
      </c>
      <c r="O44" s="57" t="s">
        <v>294</v>
      </c>
      <c r="P44" s="57" t="s">
        <v>295</v>
      </c>
      <c r="Q44" s="58">
        <v>9.8000000000000007</v>
      </c>
      <c r="R44" s="58">
        <v>2977.4</v>
      </c>
      <c r="S44" s="57">
        <v>13697.8</v>
      </c>
      <c r="T44" s="59">
        <f t="shared" si="0"/>
        <v>3.2914623497010817E-3</v>
      </c>
      <c r="U44" s="147"/>
      <c r="W44" s="57" t="s">
        <v>294</v>
      </c>
      <c r="X44" s="57" t="s">
        <v>295</v>
      </c>
      <c r="Y44" s="58">
        <v>9.8000000000000007</v>
      </c>
      <c r="Z44" s="58">
        <v>2977.4</v>
      </c>
      <c r="AA44" s="67">
        <v>13697.8</v>
      </c>
      <c r="AB44" s="151"/>
      <c r="AC44" s="152"/>
    </row>
    <row r="45" spans="2:29" x14ac:dyDescent="0.4">
      <c r="B45" s="68" t="s">
        <v>358</v>
      </c>
      <c r="C45" s="69" t="s">
        <v>359</v>
      </c>
      <c r="D45" s="70">
        <v>0.7</v>
      </c>
      <c r="E45" s="71">
        <v>425.5</v>
      </c>
      <c r="F45" s="72">
        <f t="shared" si="1"/>
        <v>1.6451233842538189E-3</v>
      </c>
      <c r="G45" s="65"/>
      <c r="H45" s="57" t="s">
        <v>360</v>
      </c>
      <c r="I45" s="57" t="s">
        <v>361</v>
      </c>
      <c r="J45" s="58">
        <v>11.7</v>
      </c>
      <c r="K45" s="58">
        <v>4980.8</v>
      </c>
      <c r="L45" s="59">
        <f t="shared" si="2"/>
        <v>2.3490202377128172E-3</v>
      </c>
      <c r="M45" s="60"/>
      <c r="N45" s="61">
        <v>35</v>
      </c>
      <c r="O45" s="57" t="s">
        <v>362</v>
      </c>
      <c r="P45" s="57" t="s">
        <v>363</v>
      </c>
      <c r="Q45" s="58">
        <v>45.7</v>
      </c>
      <c r="R45" s="58">
        <v>14983</v>
      </c>
      <c r="S45" s="57">
        <v>54438.9</v>
      </c>
      <c r="T45" s="59">
        <f t="shared" si="0"/>
        <v>3.050123473269706E-3</v>
      </c>
      <c r="U45" s="147"/>
      <c r="W45" s="57" t="s">
        <v>362</v>
      </c>
      <c r="X45" s="57" t="s">
        <v>363</v>
      </c>
      <c r="Y45" s="58">
        <v>45.7</v>
      </c>
      <c r="Z45" s="58">
        <v>14983</v>
      </c>
      <c r="AA45" s="67">
        <v>54438.9</v>
      </c>
      <c r="AB45" s="151"/>
      <c r="AC45" s="152"/>
    </row>
    <row r="46" spans="2:29" x14ac:dyDescent="0.4">
      <c r="B46" s="68" t="s">
        <v>364</v>
      </c>
      <c r="C46" s="69" t="s">
        <v>365</v>
      </c>
      <c r="D46" s="70">
        <v>0.5</v>
      </c>
      <c r="E46" s="71">
        <v>683.2</v>
      </c>
      <c r="F46" s="72">
        <f t="shared" si="1"/>
        <v>7.3185011709601868E-4</v>
      </c>
      <c r="G46" s="65"/>
      <c r="H46" s="57" t="s">
        <v>366</v>
      </c>
      <c r="I46" s="57" t="s">
        <v>367</v>
      </c>
      <c r="J46" s="58">
        <v>5.7</v>
      </c>
      <c r="K46" s="58">
        <v>3330.1</v>
      </c>
      <c r="L46" s="59">
        <f t="shared" si="2"/>
        <v>1.7116603105011862E-3</v>
      </c>
      <c r="M46" s="60"/>
      <c r="N46" s="61">
        <v>36</v>
      </c>
      <c r="O46" s="57" t="s">
        <v>254</v>
      </c>
      <c r="P46" s="57" t="s">
        <v>255</v>
      </c>
      <c r="Q46" s="58">
        <v>24.9</v>
      </c>
      <c r="R46" s="58">
        <v>8440.7999999999993</v>
      </c>
      <c r="S46" s="57">
        <v>23544.9</v>
      </c>
      <c r="T46" s="59">
        <f t="shared" si="0"/>
        <v>2.9499573500142168E-3</v>
      </c>
      <c r="U46" s="147"/>
      <c r="W46" s="57" t="s">
        <v>254</v>
      </c>
      <c r="X46" s="57" t="s">
        <v>255</v>
      </c>
      <c r="Y46" s="58">
        <v>24.9</v>
      </c>
      <c r="Z46" s="58">
        <v>8440.7999999999993</v>
      </c>
      <c r="AA46" s="67">
        <v>23544.9</v>
      </c>
      <c r="AB46" s="151"/>
      <c r="AC46" s="152"/>
    </row>
    <row r="47" spans="2:29" x14ac:dyDescent="0.4">
      <c r="B47" s="68" t="s">
        <v>368</v>
      </c>
      <c r="C47" s="69" t="s">
        <v>369</v>
      </c>
      <c r="D47" s="70">
        <v>0.7</v>
      </c>
      <c r="E47" s="71">
        <v>626.1</v>
      </c>
      <c r="F47" s="72">
        <f t="shared" si="1"/>
        <v>1.1180322632167385E-3</v>
      </c>
      <c r="G47" s="65"/>
      <c r="H47" s="57" t="s">
        <v>314</v>
      </c>
      <c r="I47" s="57" t="s">
        <v>315</v>
      </c>
      <c r="J47" s="58">
        <v>44.1</v>
      </c>
      <c r="K47" s="58">
        <v>5596.3</v>
      </c>
      <c r="L47" s="59">
        <f t="shared" si="2"/>
        <v>7.8802065650519088E-3</v>
      </c>
      <c r="M47" s="60"/>
      <c r="N47" s="61">
        <v>37</v>
      </c>
      <c r="O47" s="57" t="s">
        <v>346</v>
      </c>
      <c r="P47" s="57" t="s">
        <v>347</v>
      </c>
      <c r="Q47" s="58">
        <v>0.9</v>
      </c>
      <c r="R47" s="58">
        <v>334.5</v>
      </c>
      <c r="S47" s="57">
        <v>1532.7</v>
      </c>
      <c r="T47" s="59">
        <f t="shared" si="0"/>
        <v>2.6905829596412557E-3</v>
      </c>
      <c r="U47" s="147"/>
      <c r="W47" s="57" t="s">
        <v>346</v>
      </c>
      <c r="X47" s="57" t="s">
        <v>347</v>
      </c>
      <c r="Y47" s="58">
        <v>0.9</v>
      </c>
      <c r="Z47" s="58">
        <v>334.5</v>
      </c>
      <c r="AA47" s="67">
        <v>1532.7</v>
      </c>
      <c r="AB47" s="151"/>
      <c r="AC47" s="152"/>
    </row>
    <row r="48" spans="2:29" x14ac:dyDescent="0.4">
      <c r="B48" s="68" t="s">
        <v>370</v>
      </c>
      <c r="C48" s="69" t="s">
        <v>371</v>
      </c>
      <c r="D48" s="70">
        <v>0.9</v>
      </c>
      <c r="E48" s="71">
        <v>1007.2</v>
      </c>
      <c r="F48" s="72">
        <f t="shared" si="1"/>
        <v>8.9356632247815729E-4</v>
      </c>
      <c r="G48" s="65"/>
      <c r="H48" s="57" t="s">
        <v>256</v>
      </c>
      <c r="I48" s="57" t="s">
        <v>257</v>
      </c>
      <c r="J48" s="58">
        <v>114.4</v>
      </c>
      <c r="K48" s="58">
        <v>6770.1</v>
      </c>
      <c r="L48" s="59">
        <f t="shared" si="2"/>
        <v>1.6897830164990177E-2</v>
      </c>
      <c r="M48" s="60"/>
      <c r="N48" s="61">
        <v>38</v>
      </c>
      <c r="O48" s="57" t="s">
        <v>197</v>
      </c>
      <c r="P48" s="57" t="s">
        <v>198</v>
      </c>
      <c r="Q48" s="58">
        <v>19.899999999999999</v>
      </c>
      <c r="R48" s="58">
        <v>8074.2</v>
      </c>
      <c r="S48" s="57">
        <v>15521.3</v>
      </c>
      <c r="T48" s="59">
        <f t="shared" si="0"/>
        <v>2.4646404597359491E-3</v>
      </c>
      <c r="U48" s="147"/>
      <c r="W48" s="57" t="s">
        <v>197</v>
      </c>
      <c r="X48" s="57" t="s">
        <v>198</v>
      </c>
      <c r="Y48" s="58">
        <v>19.899999999999999</v>
      </c>
      <c r="Z48" s="58">
        <v>8074.2</v>
      </c>
      <c r="AA48" s="67">
        <v>15521.3</v>
      </c>
      <c r="AB48" s="151"/>
      <c r="AC48" s="152"/>
    </row>
    <row r="49" spans="2:29" x14ac:dyDescent="0.4">
      <c r="B49" s="68" t="s">
        <v>372</v>
      </c>
      <c r="C49" s="69" t="s">
        <v>373</v>
      </c>
      <c r="D49" s="70">
        <v>2.2000000000000002</v>
      </c>
      <c r="E49" s="71">
        <v>395.2</v>
      </c>
      <c r="F49" s="72">
        <f t="shared" si="1"/>
        <v>5.5668016194331989E-3</v>
      </c>
      <c r="G49" s="65"/>
      <c r="H49" s="57" t="s">
        <v>219</v>
      </c>
      <c r="I49" s="57" t="s">
        <v>220</v>
      </c>
      <c r="J49" s="58">
        <v>139.69999999999999</v>
      </c>
      <c r="K49" s="58">
        <v>4233.8999999999996</v>
      </c>
      <c r="L49" s="59">
        <f t="shared" si="2"/>
        <v>3.2995583268381395E-2</v>
      </c>
      <c r="M49" s="60"/>
      <c r="N49" s="61">
        <v>39</v>
      </c>
      <c r="O49" s="57" t="s">
        <v>360</v>
      </c>
      <c r="P49" s="57" t="s">
        <v>361</v>
      </c>
      <c r="Q49" s="58">
        <v>11.7</v>
      </c>
      <c r="R49" s="58">
        <v>4980.8</v>
      </c>
      <c r="S49" s="57">
        <v>8424.6</v>
      </c>
      <c r="T49" s="59">
        <f t="shared" si="0"/>
        <v>2.3490202377128172E-3</v>
      </c>
      <c r="U49" s="147"/>
      <c r="W49" s="57" t="s">
        <v>360</v>
      </c>
      <c r="X49" s="57" t="s">
        <v>361</v>
      </c>
      <c r="Y49" s="58">
        <v>11.7</v>
      </c>
      <c r="Z49" s="58">
        <v>4980.8</v>
      </c>
      <c r="AA49" s="67">
        <v>8424.6</v>
      </c>
      <c r="AB49" s="151"/>
      <c r="AC49" s="152"/>
    </row>
    <row r="50" spans="2:29" x14ac:dyDescent="0.4">
      <c r="B50" s="68" t="s">
        <v>374</v>
      </c>
      <c r="C50" s="69" t="s">
        <v>375</v>
      </c>
      <c r="D50" s="70">
        <v>16.2</v>
      </c>
      <c r="E50" s="71">
        <v>1651.5</v>
      </c>
      <c r="F50" s="72">
        <f t="shared" si="1"/>
        <v>9.8092643051771108E-3</v>
      </c>
      <c r="G50" s="65"/>
      <c r="H50" s="57" t="s">
        <v>199</v>
      </c>
      <c r="I50" s="57" t="s">
        <v>200</v>
      </c>
      <c r="J50" s="58">
        <v>40.4</v>
      </c>
      <c r="K50" s="58">
        <v>1020.8</v>
      </c>
      <c r="L50" s="59">
        <f t="shared" si="2"/>
        <v>3.9576802507836989E-2</v>
      </c>
      <c r="M50" s="60"/>
      <c r="N50" s="61">
        <v>40</v>
      </c>
      <c r="O50" s="57" t="s">
        <v>376</v>
      </c>
      <c r="P50" s="57" t="s">
        <v>377</v>
      </c>
      <c r="Q50" s="58">
        <v>6.2</v>
      </c>
      <c r="R50" s="58">
        <v>2707.2</v>
      </c>
      <c r="S50" s="57">
        <v>7735.3</v>
      </c>
      <c r="T50" s="59">
        <f t="shared" si="0"/>
        <v>2.2901891252955085E-3</v>
      </c>
      <c r="U50" s="147"/>
      <c r="W50" s="57" t="s">
        <v>376</v>
      </c>
      <c r="X50" s="57" t="s">
        <v>377</v>
      </c>
      <c r="Y50" s="58">
        <v>6.2</v>
      </c>
      <c r="Z50" s="58">
        <v>2707.2</v>
      </c>
      <c r="AA50" s="67">
        <v>7735.3</v>
      </c>
      <c r="AB50" s="151"/>
      <c r="AC50" s="152"/>
    </row>
    <row r="51" spans="2:29" x14ac:dyDescent="0.4">
      <c r="B51" s="68" t="s">
        <v>378</v>
      </c>
      <c r="C51" s="69" t="s">
        <v>379</v>
      </c>
      <c r="D51" s="70">
        <v>1.3</v>
      </c>
      <c r="E51" s="71">
        <v>800.3</v>
      </c>
      <c r="F51" s="72">
        <f t="shared" si="1"/>
        <v>1.6243908534299639E-3</v>
      </c>
      <c r="G51" s="65"/>
      <c r="H51" s="57" t="s">
        <v>206</v>
      </c>
      <c r="I51" s="57" t="s">
        <v>207</v>
      </c>
      <c r="J51" s="58">
        <v>96.7</v>
      </c>
      <c r="K51" s="58">
        <v>2472.1999999999998</v>
      </c>
      <c r="L51" s="59">
        <f t="shared" si="2"/>
        <v>3.9114958336704156E-2</v>
      </c>
      <c r="M51" s="60"/>
      <c r="N51" s="61">
        <v>41</v>
      </c>
      <c r="O51" s="57" t="s">
        <v>241</v>
      </c>
      <c r="P51" s="57" t="s">
        <v>242</v>
      </c>
      <c r="Q51" s="58">
        <v>28.2</v>
      </c>
      <c r="R51" s="58">
        <v>12591.2</v>
      </c>
      <c r="S51" s="57">
        <v>48960</v>
      </c>
      <c r="T51" s="59">
        <f t="shared" si="0"/>
        <v>2.2396594446915303E-3</v>
      </c>
      <c r="U51" s="147"/>
      <c r="W51" s="57" t="s">
        <v>241</v>
      </c>
      <c r="X51" s="57" t="s">
        <v>242</v>
      </c>
      <c r="Y51" s="58">
        <v>28.2</v>
      </c>
      <c r="Z51" s="58">
        <v>12591.2</v>
      </c>
      <c r="AA51" s="67">
        <v>48960</v>
      </c>
      <c r="AB51" s="151"/>
      <c r="AC51" s="152"/>
    </row>
    <row r="52" spans="2:29" x14ac:dyDescent="0.4">
      <c r="B52" s="68" t="s">
        <v>380</v>
      </c>
      <c r="C52" s="69" t="s">
        <v>381</v>
      </c>
      <c r="D52" s="70">
        <v>2</v>
      </c>
      <c r="E52" s="71">
        <v>1057.8</v>
      </c>
      <c r="F52" s="72">
        <f t="shared" si="1"/>
        <v>1.8907165815844206E-3</v>
      </c>
      <c r="G52" s="65"/>
      <c r="H52" s="57" t="s">
        <v>262</v>
      </c>
      <c r="I52" s="57" t="s">
        <v>263</v>
      </c>
      <c r="J52" s="58">
        <v>103.5</v>
      </c>
      <c r="K52" s="58">
        <v>6426.9</v>
      </c>
      <c r="L52" s="59">
        <f t="shared" si="2"/>
        <v>1.6104187088643047E-2</v>
      </c>
      <c r="M52" s="60"/>
      <c r="N52" s="61">
        <v>42</v>
      </c>
      <c r="O52" s="57" t="s">
        <v>211</v>
      </c>
      <c r="P52" s="57" t="s">
        <v>212</v>
      </c>
      <c r="Q52" s="58">
        <v>9.6</v>
      </c>
      <c r="R52" s="58">
        <v>4420.8999999999996</v>
      </c>
      <c r="S52" s="57">
        <v>9367.6</v>
      </c>
      <c r="T52" s="59">
        <f t="shared" si="0"/>
        <v>2.1715035400031667E-3</v>
      </c>
      <c r="U52" s="147"/>
      <c r="W52" s="57" t="s">
        <v>211</v>
      </c>
      <c r="X52" s="57" t="s">
        <v>212</v>
      </c>
      <c r="Y52" s="58">
        <v>9.6</v>
      </c>
      <c r="Z52" s="58">
        <v>4420.8999999999996</v>
      </c>
      <c r="AA52" s="67">
        <v>9367.6</v>
      </c>
      <c r="AB52" s="151"/>
      <c r="AC52" s="152"/>
    </row>
    <row r="53" spans="2:29" x14ac:dyDescent="0.4">
      <c r="B53" s="68" t="s">
        <v>382</v>
      </c>
      <c r="C53" s="69" t="s">
        <v>383</v>
      </c>
      <c r="D53" s="70">
        <v>3.7</v>
      </c>
      <c r="E53" s="71">
        <v>873.5</v>
      </c>
      <c r="F53" s="72">
        <f t="shared" si="1"/>
        <v>4.235832856325129E-3</v>
      </c>
      <c r="G53" s="65"/>
      <c r="H53" s="57" t="s">
        <v>245</v>
      </c>
      <c r="I53" s="57" t="s">
        <v>246</v>
      </c>
      <c r="J53" s="58">
        <v>167</v>
      </c>
      <c r="K53" s="58">
        <v>22010.2</v>
      </c>
      <c r="L53" s="59">
        <f t="shared" si="2"/>
        <v>7.587391300397088E-3</v>
      </c>
      <c r="M53" s="60"/>
      <c r="N53" s="61">
        <v>43</v>
      </c>
      <c r="O53" s="57" t="s">
        <v>384</v>
      </c>
      <c r="P53" s="57" t="s">
        <v>385</v>
      </c>
      <c r="Q53" s="58">
        <v>7.7</v>
      </c>
      <c r="R53" s="58">
        <v>3646.1</v>
      </c>
      <c r="S53" s="57">
        <v>6253.3</v>
      </c>
      <c r="T53" s="59">
        <f t="shared" si="0"/>
        <v>2.1118455335838292E-3</v>
      </c>
      <c r="U53" s="147"/>
      <c r="W53" s="57" t="s">
        <v>384</v>
      </c>
      <c r="X53" s="57" t="s">
        <v>385</v>
      </c>
      <c r="Y53" s="58">
        <v>7.7</v>
      </c>
      <c r="Z53" s="58">
        <v>3646.1</v>
      </c>
      <c r="AA53" s="67">
        <v>6253.3</v>
      </c>
      <c r="AB53" s="151"/>
      <c r="AC53" s="152"/>
    </row>
    <row r="54" spans="2:29" x14ac:dyDescent="0.4">
      <c r="B54" s="68" t="s">
        <v>386</v>
      </c>
      <c r="C54" s="69" t="s">
        <v>387</v>
      </c>
      <c r="D54" s="70">
        <v>1.3</v>
      </c>
      <c r="E54" s="71">
        <v>1610.1</v>
      </c>
      <c r="F54" s="72">
        <f t="shared" si="1"/>
        <v>8.0740326687783379E-4</v>
      </c>
      <c r="G54" s="65"/>
      <c r="H54" s="57" t="s">
        <v>302</v>
      </c>
      <c r="I54" s="57" t="s">
        <v>303</v>
      </c>
      <c r="J54" s="58">
        <v>7.5</v>
      </c>
      <c r="K54" s="58">
        <v>887.9</v>
      </c>
      <c r="L54" s="59">
        <f t="shared" si="2"/>
        <v>8.446897173105079E-3</v>
      </c>
      <c r="M54" s="60"/>
      <c r="N54" s="61">
        <v>44</v>
      </c>
      <c r="O54" s="57" t="s">
        <v>338</v>
      </c>
      <c r="P54" s="57" t="s">
        <v>339</v>
      </c>
      <c r="Q54" s="58">
        <v>1.1000000000000001</v>
      </c>
      <c r="R54" s="58">
        <v>539.1</v>
      </c>
      <c r="S54" s="57">
        <v>1214.2</v>
      </c>
      <c r="T54" s="59">
        <f t="shared" si="0"/>
        <v>2.0404377666481174E-3</v>
      </c>
      <c r="U54" s="147"/>
      <c r="W54" s="57" t="s">
        <v>338</v>
      </c>
      <c r="X54" s="57" t="s">
        <v>339</v>
      </c>
      <c r="Y54" s="58">
        <v>1.1000000000000001</v>
      </c>
      <c r="Z54" s="58">
        <v>539.1</v>
      </c>
      <c r="AA54" s="67">
        <v>1214.2</v>
      </c>
      <c r="AB54" s="151"/>
      <c r="AC54" s="152"/>
    </row>
    <row r="55" spans="2:29" x14ac:dyDescent="0.4">
      <c r="B55" s="68" t="s">
        <v>388</v>
      </c>
      <c r="C55" s="69" t="s">
        <v>389</v>
      </c>
      <c r="D55" s="70">
        <v>1.4</v>
      </c>
      <c r="E55" s="71">
        <v>197.7</v>
      </c>
      <c r="F55" s="72">
        <f t="shared" si="1"/>
        <v>7.0814365199797676E-3</v>
      </c>
      <c r="G55" s="65"/>
      <c r="H55" s="57" t="s">
        <v>282</v>
      </c>
      <c r="I55" s="57" t="s">
        <v>283</v>
      </c>
      <c r="J55" s="58">
        <v>53.2</v>
      </c>
      <c r="K55" s="58">
        <v>3681.1</v>
      </c>
      <c r="L55" s="59">
        <f t="shared" si="2"/>
        <v>1.445220178750917E-2</v>
      </c>
      <c r="M55" s="60"/>
      <c r="N55" s="61">
        <v>45</v>
      </c>
      <c r="O55" s="57" t="s">
        <v>326</v>
      </c>
      <c r="P55" s="57" t="s">
        <v>327</v>
      </c>
      <c r="Q55" s="58">
        <v>0.5</v>
      </c>
      <c r="R55" s="58">
        <v>258</v>
      </c>
      <c r="S55" s="57">
        <v>811.8</v>
      </c>
      <c r="T55" s="59">
        <f t="shared" si="0"/>
        <v>1.937984496124031E-3</v>
      </c>
      <c r="U55" s="147"/>
      <c r="W55" s="57" t="s">
        <v>326</v>
      </c>
      <c r="X55" s="57" t="s">
        <v>327</v>
      </c>
      <c r="Y55" s="58">
        <v>0.5</v>
      </c>
      <c r="Z55" s="58">
        <v>258</v>
      </c>
      <c r="AA55" s="67">
        <v>811.8</v>
      </c>
      <c r="AB55" s="151"/>
      <c r="AC55" s="152"/>
    </row>
    <row r="56" spans="2:29" x14ac:dyDescent="0.4">
      <c r="B56" s="68" t="s">
        <v>390</v>
      </c>
      <c r="C56" s="69" t="s">
        <v>391</v>
      </c>
      <c r="D56" s="70">
        <v>1.5</v>
      </c>
      <c r="E56" s="71">
        <v>282</v>
      </c>
      <c r="F56" s="72">
        <f t="shared" si="1"/>
        <v>5.3191489361702126E-3</v>
      </c>
      <c r="G56" s="65"/>
      <c r="H56" s="57" t="s">
        <v>213</v>
      </c>
      <c r="I56" s="57" t="s">
        <v>214</v>
      </c>
      <c r="J56" s="58">
        <v>92.1</v>
      </c>
      <c r="K56" s="58">
        <v>2701.1</v>
      </c>
      <c r="L56" s="59">
        <f t="shared" si="2"/>
        <v>3.4097219651253195E-2</v>
      </c>
      <c r="M56" s="60"/>
      <c r="N56" s="61">
        <v>46</v>
      </c>
      <c r="O56" s="57" t="s">
        <v>366</v>
      </c>
      <c r="P56" s="57" t="s">
        <v>367</v>
      </c>
      <c r="Q56" s="58">
        <v>5.7</v>
      </c>
      <c r="R56" s="58">
        <v>3330.1</v>
      </c>
      <c r="S56" s="57">
        <v>6925.1</v>
      </c>
      <c r="T56" s="59">
        <f t="shared" si="0"/>
        <v>1.7116603105011862E-3</v>
      </c>
      <c r="U56" s="147"/>
      <c r="W56" s="57" t="s">
        <v>366</v>
      </c>
      <c r="X56" s="57" t="s">
        <v>367</v>
      </c>
      <c r="Y56" s="58">
        <v>5.7</v>
      </c>
      <c r="Z56" s="58">
        <v>3330.1</v>
      </c>
      <c r="AA56" s="67">
        <v>6925.1</v>
      </c>
      <c r="AB56" s="151"/>
      <c r="AC56" s="152"/>
    </row>
    <row r="57" spans="2:29" x14ac:dyDescent="0.4">
      <c r="B57" s="68" t="s">
        <v>392</v>
      </c>
      <c r="C57" s="69" t="s">
        <v>393</v>
      </c>
      <c r="D57" s="70">
        <v>5.5</v>
      </c>
      <c r="E57" s="71">
        <v>916.4</v>
      </c>
      <c r="F57" s="72">
        <f t="shared" si="1"/>
        <v>6.0017459624618075E-3</v>
      </c>
      <c r="G57" s="65"/>
      <c r="H57" s="57" t="s">
        <v>334</v>
      </c>
      <c r="I57" s="57" t="s">
        <v>335</v>
      </c>
      <c r="J57" s="58">
        <v>10.199999999999999</v>
      </c>
      <c r="K57" s="58">
        <v>1827.5</v>
      </c>
      <c r="L57" s="59">
        <f t="shared" si="2"/>
        <v>5.5813953488372085E-3</v>
      </c>
      <c r="M57" s="60"/>
      <c r="N57" s="61">
        <v>47</v>
      </c>
      <c r="O57" s="57" t="s">
        <v>184</v>
      </c>
      <c r="P57" s="57" t="s">
        <v>185</v>
      </c>
      <c r="Q57" s="58">
        <v>12.9</v>
      </c>
      <c r="R57" s="58">
        <v>8416.2000000000007</v>
      </c>
      <c r="S57" s="57">
        <v>15733.9</v>
      </c>
      <c r="T57" s="59">
        <f t="shared" si="0"/>
        <v>1.5327582519426819E-3</v>
      </c>
      <c r="U57" s="147"/>
      <c r="W57" s="57" t="s">
        <v>184</v>
      </c>
      <c r="X57" s="57" t="s">
        <v>185</v>
      </c>
      <c r="Y57" s="58">
        <v>12.9</v>
      </c>
      <c r="Z57" s="58">
        <v>8416.2000000000007</v>
      </c>
      <c r="AA57" s="67">
        <v>15733.9</v>
      </c>
      <c r="AB57" s="151"/>
      <c r="AC57" s="152"/>
    </row>
    <row r="58" spans="2:29" x14ac:dyDescent="0.4">
      <c r="B58" s="68" t="s">
        <v>394</v>
      </c>
      <c r="C58" s="69" t="s">
        <v>395</v>
      </c>
      <c r="D58" s="70">
        <v>2.1</v>
      </c>
      <c r="E58" s="71">
        <v>1797.3</v>
      </c>
      <c r="F58" s="72">
        <f t="shared" si="1"/>
        <v>1.168419295610082E-3</v>
      </c>
      <c r="G58" s="65"/>
      <c r="H58" s="57" t="s">
        <v>396</v>
      </c>
      <c r="I58" s="57" t="s">
        <v>397</v>
      </c>
      <c r="J58" s="58">
        <v>1.4</v>
      </c>
      <c r="K58" s="58">
        <v>3344.6</v>
      </c>
      <c r="L58" s="59">
        <f t="shared" si="2"/>
        <v>4.1858518208455421E-4</v>
      </c>
      <c r="M58" s="60"/>
      <c r="N58" s="61">
        <v>48</v>
      </c>
      <c r="O58" s="57" t="s">
        <v>204</v>
      </c>
      <c r="P58" s="57" t="s">
        <v>205</v>
      </c>
      <c r="Q58" s="58">
        <v>9.1</v>
      </c>
      <c r="R58" s="58">
        <v>6620</v>
      </c>
      <c r="S58" s="57">
        <v>13215.1</v>
      </c>
      <c r="T58" s="59">
        <f t="shared" si="0"/>
        <v>1.3746223564954682E-3</v>
      </c>
      <c r="U58" s="147"/>
      <c r="W58" s="57" t="s">
        <v>204</v>
      </c>
      <c r="X58" s="57" t="s">
        <v>205</v>
      </c>
      <c r="Y58" s="58">
        <v>9.1</v>
      </c>
      <c r="Z58" s="58">
        <v>6620</v>
      </c>
      <c r="AA58" s="67">
        <v>13215.1</v>
      </c>
      <c r="AB58" s="151"/>
      <c r="AC58" s="152"/>
    </row>
    <row r="59" spans="2:29" x14ac:dyDescent="0.4">
      <c r="B59" s="68" t="s">
        <v>398</v>
      </c>
      <c r="C59" s="69" t="s">
        <v>399</v>
      </c>
      <c r="D59" s="70">
        <v>10.7</v>
      </c>
      <c r="E59" s="71">
        <v>2102.8000000000002</v>
      </c>
      <c r="F59" s="72">
        <f t="shared" si="1"/>
        <v>5.0884534905839829E-3</v>
      </c>
      <c r="G59" s="65"/>
      <c r="H59" s="57" t="s">
        <v>328</v>
      </c>
      <c r="I59" s="57" t="s">
        <v>329</v>
      </c>
      <c r="J59" s="58">
        <v>3.3</v>
      </c>
      <c r="K59" s="58">
        <v>504.7</v>
      </c>
      <c r="L59" s="59">
        <f t="shared" si="2"/>
        <v>6.5385377451951656E-3</v>
      </c>
      <c r="M59" s="60"/>
      <c r="N59" s="61">
        <v>49</v>
      </c>
      <c r="O59" s="57" t="s">
        <v>191</v>
      </c>
      <c r="P59" s="57" t="s">
        <v>192</v>
      </c>
      <c r="Q59" s="58">
        <v>10</v>
      </c>
      <c r="R59" s="58">
        <v>7801.6</v>
      </c>
      <c r="S59" s="57">
        <v>15048.6</v>
      </c>
      <c r="T59" s="59">
        <f t="shared" si="0"/>
        <v>1.281788351107465E-3</v>
      </c>
      <c r="U59" s="147"/>
      <c r="W59" s="57" t="s">
        <v>191</v>
      </c>
      <c r="X59" s="57" t="s">
        <v>192</v>
      </c>
      <c r="Y59" s="58">
        <v>10</v>
      </c>
      <c r="Z59" s="58">
        <v>7801.6</v>
      </c>
      <c r="AA59" s="67">
        <v>15048.6</v>
      </c>
      <c r="AB59" s="151"/>
      <c r="AC59" s="152"/>
    </row>
    <row r="60" spans="2:29" x14ac:dyDescent="0.4">
      <c r="B60" s="68" t="s">
        <v>400</v>
      </c>
      <c r="C60" s="69" t="s">
        <v>401</v>
      </c>
      <c r="D60" s="70">
        <v>1.2</v>
      </c>
      <c r="E60" s="71">
        <v>238.9</v>
      </c>
      <c r="F60" s="72">
        <f t="shared" si="1"/>
        <v>5.0230221850146506E-3</v>
      </c>
      <c r="G60" s="65"/>
      <c r="H60" s="57" t="s">
        <v>402</v>
      </c>
      <c r="I60" s="57" t="s">
        <v>403</v>
      </c>
      <c r="J60" s="58">
        <v>1.1000000000000001</v>
      </c>
      <c r="K60" s="58">
        <v>6830.9</v>
      </c>
      <c r="L60" s="59">
        <f t="shared" si="2"/>
        <v>1.6103295319796807E-4</v>
      </c>
      <c r="M60" s="60"/>
      <c r="N60" s="61">
        <v>50</v>
      </c>
      <c r="O60" s="57" t="s">
        <v>404</v>
      </c>
      <c r="P60" s="57" t="s">
        <v>405</v>
      </c>
      <c r="Q60" s="58">
        <v>4.7</v>
      </c>
      <c r="R60" s="58">
        <v>4853.1000000000004</v>
      </c>
      <c r="S60" s="57">
        <v>6782.5</v>
      </c>
      <c r="T60" s="59">
        <f t="shared" si="0"/>
        <v>9.6845315365436525E-4</v>
      </c>
      <c r="U60" s="147"/>
      <c r="W60" s="57" t="s">
        <v>404</v>
      </c>
      <c r="X60" s="57" t="s">
        <v>405</v>
      </c>
      <c r="Y60" s="58">
        <v>4.7</v>
      </c>
      <c r="Z60" s="58">
        <v>4853.1000000000004</v>
      </c>
      <c r="AA60" s="67">
        <v>6782.5</v>
      </c>
      <c r="AB60" s="151"/>
      <c r="AC60" s="152"/>
    </row>
    <row r="61" spans="2:29" x14ac:dyDescent="0.4">
      <c r="B61" s="68" t="s">
        <v>406</v>
      </c>
      <c r="C61" s="69" t="s">
        <v>407</v>
      </c>
      <c r="D61" s="70">
        <v>4.9000000000000004</v>
      </c>
      <c r="E61" s="71">
        <v>947.8</v>
      </c>
      <c r="F61" s="72">
        <f t="shared" si="1"/>
        <v>5.1698670605613006E-3</v>
      </c>
      <c r="G61" s="65"/>
      <c r="H61" s="57" t="s">
        <v>384</v>
      </c>
      <c r="I61" s="57" t="s">
        <v>385</v>
      </c>
      <c r="J61" s="58">
        <v>7.7</v>
      </c>
      <c r="K61" s="58">
        <v>3646.1</v>
      </c>
      <c r="L61" s="59">
        <f t="shared" si="2"/>
        <v>2.1118455335838292E-3</v>
      </c>
      <c r="M61" s="60"/>
      <c r="N61" s="61">
        <v>51</v>
      </c>
      <c r="O61" s="57" t="s">
        <v>352</v>
      </c>
      <c r="P61" s="57" t="s">
        <v>353</v>
      </c>
      <c r="Q61" s="58">
        <v>2</v>
      </c>
      <c r="R61" s="58">
        <v>2378</v>
      </c>
      <c r="S61" s="57">
        <v>4396.2</v>
      </c>
      <c r="T61" s="59">
        <f t="shared" si="0"/>
        <v>8.4104289318755253E-4</v>
      </c>
      <c r="U61" s="147"/>
      <c r="W61" s="57" t="s">
        <v>352</v>
      </c>
      <c r="X61" s="57" t="s">
        <v>353</v>
      </c>
      <c r="Y61" s="58">
        <v>2</v>
      </c>
      <c r="Z61" s="58">
        <v>2378</v>
      </c>
      <c r="AA61" s="67">
        <v>4396.2</v>
      </c>
      <c r="AB61" s="151"/>
      <c r="AC61" s="152"/>
    </row>
    <row r="62" spans="2:29" x14ac:dyDescent="0.4">
      <c r="B62" s="68" t="s">
        <v>408</v>
      </c>
      <c r="C62" s="69" t="s">
        <v>409</v>
      </c>
      <c r="D62" s="70">
        <v>5.0999999999999996</v>
      </c>
      <c r="E62" s="71">
        <v>1460.6</v>
      </c>
      <c r="F62" s="72">
        <f t="shared" si="1"/>
        <v>3.4917157332603039E-3</v>
      </c>
      <c r="G62" s="65"/>
      <c r="H62" s="57" t="s">
        <v>404</v>
      </c>
      <c r="I62" s="57" t="s">
        <v>405</v>
      </c>
      <c r="J62" s="58">
        <v>4.7</v>
      </c>
      <c r="K62" s="58">
        <v>4853.1000000000004</v>
      </c>
      <c r="L62" s="59">
        <f t="shared" si="2"/>
        <v>9.6845315365436525E-4</v>
      </c>
      <c r="M62" s="60"/>
      <c r="N62" s="61">
        <v>52</v>
      </c>
      <c r="O62" s="57" t="s">
        <v>217</v>
      </c>
      <c r="P62" s="57" t="s">
        <v>218</v>
      </c>
      <c r="Q62" s="58">
        <v>8.1999999999999993</v>
      </c>
      <c r="R62" s="58">
        <v>10643.3</v>
      </c>
      <c r="S62" s="57">
        <v>20010.2</v>
      </c>
      <c r="T62" s="59">
        <f t="shared" si="0"/>
        <v>7.7043774017456987E-4</v>
      </c>
      <c r="U62" s="147"/>
      <c r="W62" s="57" t="s">
        <v>217</v>
      </c>
      <c r="X62" s="57" t="s">
        <v>218</v>
      </c>
      <c r="Y62" s="58">
        <v>8.1999999999999993</v>
      </c>
      <c r="Z62" s="58">
        <v>10643.3</v>
      </c>
      <c r="AA62" s="67">
        <v>20010.2</v>
      </c>
      <c r="AB62" s="151"/>
      <c r="AC62" s="152"/>
    </row>
    <row r="63" spans="2:29" x14ac:dyDescent="0.4">
      <c r="B63" s="68" t="s">
        <v>410</v>
      </c>
      <c r="C63" s="69" t="s">
        <v>411</v>
      </c>
      <c r="D63" s="70">
        <v>1.7</v>
      </c>
      <c r="E63" s="71">
        <v>219.7</v>
      </c>
      <c r="F63" s="72">
        <f t="shared" si="1"/>
        <v>7.737824305871643E-3</v>
      </c>
      <c r="G63" s="65"/>
      <c r="H63" s="57" t="s">
        <v>362</v>
      </c>
      <c r="I63" s="57" t="s">
        <v>363</v>
      </c>
      <c r="J63" s="58">
        <v>45.7</v>
      </c>
      <c r="K63" s="58">
        <v>14983</v>
      </c>
      <c r="L63" s="59">
        <f t="shared" si="2"/>
        <v>3.050123473269706E-3</v>
      </c>
      <c r="M63" s="60"/>
      <c r="N63" s="61">
        <v>53</v>
      </c>
      <c r="O63" s="57" t="s">
        <v>272</v>
      </c>
      <c r="P63" s="57" t="s">
        <v>273</v>
      </c>
      <c r="Q63" s="58">
        <v>3.9</v>
      </c>
      <c r="R63" s="58">
        <v>5321.9</v>
      </c>
      <c r="S63" s="57">
        <v>14935</v>
      </c>
      <c r="T63" s="59">
        <f t="shared" si="0"/>
        <v>7.3282098498656499E-4</v>
      </c>
      <c r="U63" s="147"/>
      <c r="W63" s="57" t="s">
        <v>272</v>
      </c>
      <c r="X63" s="57" t="s">
        <v>273</v>
      </c>
      <c r="Y63" s="58">
        <v>3.9</v>
      </c>
      <c r="Z63" s="58">
        <v>5321.9</v>
      </c>
      <c r="AA63" s="67">
        <v>14935</v>
      </c>
      <c r="AB63" s="151"/>
      <c r="AC63" s="152"/>
    </row>
    <row r="64" spans="2:29" x14ac:dyDescent="0.4">
      <c r="B64" s="68" t="s">
        <v>412</v>
      </c>
      <c r="C64" s="69" t="s">
        <v>413</v>
      </c>
      <c r="D64" s="70">
        <v>37.5</v>
      </c>
      <c r="E64" s="71">
        <v>5632.3</v>
      </c>
      <c r="F64" s="72">
        <f t="shared" si="1"/>
        <v>6.6580260284430873E-3</v>
      </c>
      <c r="G64" s="65"/>
      <c r="H64" s="57" t="s">
        <v>227</v>
      </c>
      <c r="I64" s="57" t="s">
        <v>228</v>
      </c>
      <c r="J64" s="58">
        <v>40.5</v>
      </c>
      <c r="K64" s="58">
        <v>1887.8</v>
      </c>
      <c r="L64" s="59">
        <f t="shared" si="2"/>
        <v>2.1453543807606737E-2</v>
      </c>
      <c r="M64" s="60"/>
      <c r="N64" s="61">
        <v>54</v>
      </c>
      <c r="O64" s="57" t="s">
        <v>356</v>
      </c>
      <c r="P64" s="57" t="s">
        <v>357</v>
      </c>
      <c r="Q64" s="58">
        <v>4.2</v>
      </c>
      <c r="R64" s="58">
        <v>9904.2999999999993</v>
      </c>
      <c r="S64" s="57">
        <v>27277.5</v>
      </c>
      <c r="T64" s="59">
        <f t="shared" si="0"/>
        <v>4.2405823733126022E-4</v>
      </c>
      <c r="U64" s="147"/>
      <c r="W64" s="57" t="s">
        <v>356</v>
      </c>
      <c r="X64" s="57" t="s">
        <v>357</v>
      </c>
      <c r="Y64" s="58">
        <v>4.2</v>
      </c>
      <c r="Z64" s="58">
        <v>9904.2999999999993</v>
      </c>
      <c r="AA64" s="67">
        <v>27277.5</v>
      </c>
      <c r="AB64" s="151"/>
      <c r="AC64" s="152"/>
    </row>
    <row r="65" spans="2:29" x14ac:dyDescent="0.4">
      <c r="B65" s="68" t="s">
        <v>414</v>
      </c>
      <c r="C65" s="69" t="s">
        <v>415</v>
      </c>
      <c r="D65" s="70">
        <v>1.4</v>
      </c>
      <c r="E65" s="71">
        <v>726</v>
      </c>
      <c r="F65" s="72">
        <f t="shared" si="1"/>
        <v>1.9283746556473828E-3</v>
      </c>
      <c r="G65" s="65"/>
      <c r="H65" s="57" t="s">
        <v>233</v>
      </c>
      <c r="I65" s="57" t="s">
        <v>234</v>
      </c>
      <c r="J65" s="58">
        <v>141.30000000000001</v>
      </c>
      <c r="K65" s="58">
        <v>9776.2999999999993</v>
      </c>
      <c r="L65" s="59">
        <f t="shared" si="2"/>
        <v>1.4453320785982429E-2</v>
      </c>
      <c r="M65" s="60"/>
      <c r="N65" s="61">
        <v>55</v>
      </c>
      <c r="O65" s="57" t="s">
        <v>396</v>
      </c>
      <c r="P65" s="57" t="s">
        <v>397</v>
      </c>
      <c r="Q65" s="58">
        <v>1.4</v>
      </c>
      <c r="R65" s="58">
        <v>3344.6</v>
      </c>
      <c r="S65" s="57">
        <v>6725.4</v>
      </c>
      <c r="T65" s="59">
        <f t="shared" si="0"/>
        <v>4.1858518208455421E-4</v>
      </c>
      <c r="U65" s="147"/>
      <c r="W65" s="57" t="s">
        <v>396</v>
      </c>
      <c r="X65" s="57" t="s">
        <v>397</v>
      </c>
      <c r="Y65" s="58">
        <v>1.4</v>
      </c>
      <c r="Z65" s="58">
        <v>3344.6</v>
      </c>
      <c r="AA65" s="67">
        <v>6725.4</v>
      </c>
      <c r="AB65" s="151"/>
      <c r="AC65" s="152"/>
    </row>
    <row r="66" spans="2:29" x14ac:dyDescent="0.4">
      <c r="B66" s="68" t="s">
        <v>416</v>
      </c>
      <c r="C66" s="69" t="s">
        <v>417</v>
      </c>
      <c r="D66" s="70">
        <v>1.7</v>
      </c>
      <c r="E66" s="71">
        <v>896.4</v>
      </c>
      <c r="F66" s="72">
        <f t="shared" si="1"/>
        <v>1.8964747880410532E-3</v>
      </c>
      <c r="G66" s="65"/>
      <c r="H66" s="57" t="s">
        <v>193</v>
      </c>
      <c r="I66" s="57" t="s">
        <v>194</v>
      </c>
      <c r="J66" s="58">
        <v>60</v>
      </c>
      <c r="K66" s="58">
        <v>1512.4</v>
      </c>
      <c r="L66" s="59">
        <f t="shared" si="2"/>
        <v>3.9672044432689763E-2</v>
      </c>
      <c r="M66" s="60"/>
      <c r="N66" s="61">
        <v>56</v>
      </c>
      <c r="O66" s="57" t="s">
        <v>318</v>
      </c>
      <c r="P66" s="57" t="s">
        <v>319</v>
      </c>
      <c r="Q66" s="58">
        <v>0.2</v>
      </c>
      <c r="R66" s="58">
        <v>554.29999999999995</v>
      </c>
      <c r="S66" s="57">
        <v>1446.1</v>
      </c>
      <c r="T66" s="59">
        <f t="shared" si="0"/>
        <v>3.6081544290095621E-4</v>
      </c>
      <c r="U66" s="147"/>
      <c r="W66" s="57" t="s">
        <v>318</v>
      </c>
      <c r="X66" s="57" t="s">
        <v>319</v>
      </c>
      <c r="Y66" s="58">
        <v>0.2</v>
      </c>
      <c r="Z66" s="58">
        <v>554.29999999999995</v>
      </c>
      <c r="AA66" s="67">
        <v>1446.1</v>
      </c>
      <c r="AB66" s="151"/>
      <c r="AC66" s="152"/>
    </row>
    <row r="67" spans="2:29" x14ac:dyDescent="0.4">
      <c r="B67" s="68" t="s">
        <v>418</v>
      </c>
      <c r="C67" s="69" t="s">
        <v>419</v>
      </c>
      <c r="D67" s="70">
        <v>0.6</v>
      </c>
      <c r="E67" s="71">
        <v>903.7</v>
      </c>
      <c r="F67" s="72">
        <f t="shared" si="1"/>
        <v>6.6393714728339042E-4</v>
      </c>
      <c r="G67" s="65"/>
      <c r="H67" s="57" t="s">
        <v>274</v>
      </c>
      <c r="I67" s="57" t="s">
        <v>275</v>
      </c>
      <c r="J67" s="58">
        <v>40.5</v>
      </c>
      <c r="K67" s="58">
        <v>2733.1</v>
      </c>
      <c r="L67" s="59">
        <f t="shared" si="2"/>
        <v>1.4818338150817753E-2</v>
      </c>
      <c r="M67" s="60"/>
      <c r="N67" s="61">
        <v>57</v>
      </c>
      <c r="O67" s="57" t="s">
        <v>306</v>
      </c>
      <c r="P67" s="57" t="s">
        <v>307</v>
      </c>
      <c r="Q67" s="58">
        <v>0.5</v>
      </c>
      <c r="R67" s="58">
        <v>2797.1</v>
      </c>
      <c r="S67" s="57">
        <v>3281.3</v>
      </c>
      <c r="T67" s="59">
        <f t="shared" si="0"/>
        <v>1.7875656930392192E-4</v>
      </c>
      <c r="U67" s="147"/>
      <c r="W67" s="57" t="s">
        <v>306</v>
      </c>
      <c r="X67" s="57" t="s">
        <v>307</v>
      </c>
      <c r="Y67" s="58">
        <v>0.5</v>
      </c>
      <c r="Z67" s="58">
        <v>2797.1</v>
      </c>
      <c r="AA67" s="67">
        <v>3281.3</v>
      </c>
      <c r="AB67" s="151"/>
      <c r="AC67" s="152"/>
    </row>
    <row r="68" spans="2:29" x14ac:dyDescent="0.4">
      <c r="B68" s="68" t="s">
        <v>420</v>
      </c>
      <c r="C68" s="69" t="s">
        <v>421</v>
      </c>
      <c r="D68" s="70">
        <v>0.7</v>
      </c>
      <c r="E68" s="71">
        <v>173.9</v>
      </c>
      <c r="F68" s="72">
        <f t="shared" si="1"/>
        <v>4.0253018976423227E-3</v>
      </c>
      <c r="G68" s="65"/>
      <c r="H68" s="57" t="s">
        <v>340</v>
      </c>
      <c r="I68" s="57" t="s">
        <v>341</v>
      </c>
      <c r="J68" s="58">
        <v>0.9</v>
      </c>
      <c r="K68" s="58">
        <v>164.3</v>
      </c>
      <c r="L68" s="59">
        <f t="shared" si="2"/>
        <v>5.4777845404747408E-3</v>
      </c>
      <c r="M68" s="60"/>
      <c r="N68" s="61">
        <v>58</v>
      </c>
      <c r="O68" s="57" t="s">
        <v>402</v>
      </c>
      <c r="P68" s="57" t="s">
        <v>403</v>
      </c>
      <c r="Q68" s="58">
        <v>1.1000000000000001</v>
      </c>
      <c r="R68" s="58">
        <v>6830.9</v>
      </c>
      <c r="S68" s="57">
        <v>8220.7999999999993</v>
      </c>
      <c r="T68" s="59">
        <f t="shared" si="0"/>
        <v>1.6103295319796807E-4</v>
      </c>
      <c r="U68" s="147"/>
      <c r="W68" s="57" t="s">
        <v>402</v>
      </c>
      <c r="X68" s="57" t="s">
        <v>403</v>
      </c>
      <c r="Y68" s="58">
        <v>1.1000000000000001</v>
      </c>
      <c r="Z68" s="58">
        <v>6830.9</v>
      </c>
      <c r="AA68" s="67">
        <v>8220.7999999999993</v>
      </c>
      <c r="AB68" s="151"/>
      <c r="AC68" s="152"/>
    </row>
    <row r="69" spans="2:29" x14ac:dyDescent="0.4">
      <c r="B69" s="68" t="s">
        <v>422</v>
      </c>
      <c r="C69" s="69" t="s">
        <v>423</v>
      </c>
      <c r="D69" s="70">
        <v>3.8</v>
      </c>
      <c r="E69" s="71">
        <v>1822.3</v>
      </c>
      <c r="F69" s="72">
        <f t="shared" si="1"/>
        <v>2.0852768479394171E-3</v>
      </c>
      <c r="G69" s="65"/>
      <c r="H69" s="57" t="s">
        <v>243</v>
      </c>
      <c r="I69" s="57" t="s">
        <v>244</v>
      </c>
      <c r="J69" s="58">
        <v>32.1</v>
      </c>
      <c r="K69" s="58">
        <v>1636</v>
      </c>
      <c r="L69" s="59">
        <f t="shared" si="2"/>
        <v>1.9621026894865525E-2</v>
      </c>
      <c r="M69" s="60"/>
      <c r="N69" s="61">
        <v>59</v>
      </c>
      <c r="O69" s="57" t="s">
        <v>322</v>
      </c>
      <c r="P69" s="57" t="s">
        <v>323</v>
      </c>
      <c r="Q69" s="58">
        <v>0.2</v>
      </c>
      <c r="R69" s="58">
        <v>1274.5999999999999</v>
      </c>
      <c r="S69" s="57">
        <v>1668.7</v>
      </c>
      <c r="T69" s="59">
        <f t="shared" si="0"/>
        <v>1.5691197238349287E-4</v>
      </c>
      <c r="U69" s="147"/>
      <c r="W69" s="57" t="s">
        <v>322</v>
      </c>
      <c r="X69" s="57" t="s">
        <v>323</v>
      </c>
      <c r="Y69" s="58">
        <v>0.2</v>
      </c>
      <c r="Z69" s="58">
        <v>1274.5999999999999</v>
      </c>
      <c r="AA69" s="67">
        <v>1668.7</v>
      </c>
      <c r="AB69" s="151"/>
      <c r="AC69" s="152"/>
    </row>
    <row r="70" spans="2:29" x14ac:dyDescent="0.4">
      <c r="B70" s="68" t="s">
        <v>424</v>
      </c>
      <c r="C70" s="69" t="s">
        <v>425</v>
      </c>
      <c r="D70" s="70">
        <v>5.7</v>
      </c>
      <c r="E70" s="71">
        <v>6860.6</v>
      </c>
      <c r="F70" s="72">
        <f t="shared" si="1"/>
        <v>8.3083112264233452E-4</v>
      </c>
      <c r="G70" s="65"/>
      <c r="H70" s="57" t="s">
        <v>426</v>
      </c>
      <c r="I70" s="57" t="s">
        <v>427</v>
      </c>
      <c r="J70" s="58">
        <v>0</v>
      </c>
      <c r="K70" s="58">
        <v>1482.1</v>
      </c>
      <c r="L70" s="59">
        <f t="shared" si="2"/>
        <v>0</v>
      </c>
      <c r="M70" s="60"/>
      <c r="N70" s="61">
        <v>60</v>
      </c>
      <c r="O70" s="57" t="s">
        <v>278</v>
      </c>
      <c r="P70" s="57" t="s">
        <v>279</v>
      </c>
      <c r="Q70" s="58">
        <v>0</v>
      </c>
      <c r="R70" s="58">
        <v>5693.5</v>
      </c>
      <c r="S70" s="57">
        <v>52214.3</v>
      </c>
      <c r="T70" s="59">
        <f t="shared" si="0"/>
        <v>0</v>
      </c>
      <c r="U70" s="147"/>
      <c r="W70" s="57" t="s">
        <v>278</v>
      </c>
      <c r="X70" s="57" t="s">
        <v>279</v>
      </c>
      <c r="Y70" s="58">
        <v>0</v>
      </c>
      <c r="Z70" s="58">
        <v>5693.5</v>
      </c>
      <c r="AA70" s="67">
        <v>52214.3</v>
      </c>
      <c r="AB70" s="151"/>
      <c r="AC70" s="152"/>
    </row>
    <row r="71" spans="2:29" x14ac:dyDescent="0.4">
      <c r="B71" s="68" t="s">
        <v>428</v>
      </c>
      <c r="C71" s="69" t="s">
        <v>429</v>
      </c>
      <c r="D71" s="70">
        <v>3.2</v>
      </c>
      <c r="E71" s="71">
        <v>1095.9000000000001</v>
      </c>
      <c r="F71" s="72">
        <f t="shared" si="1"/>
        <v>2.9199744502235603E-3</v>
      </c>
      <c r="G71" s="65"/>
      <c r="H71" s="57" t="s">
        <v>376</v>
      </c>
      <c r="I71" s="57" t="s">
        <v>377</v>
      </c>
      <c r="J71" s="58">
        <v>6.2</v>
      </c>
      <c r="K71" s="58">
        <v>2707.2</v>
      </c>
      <c r="L71" s="59">
        <f t="shared" si="2"/>
        <v>2.2901891252955085E-3</v>
      </c>
      <c r="M71" s="60"/>
      <c r="N71" s="61">
        <v>61</v>
      </c>
      <c r="O71" s="57" t="s">
        <v>426</v>
      </c>
      <c r="P71" s="57" t="s">
        <v>427</v>
      </c>
      <c r="Q71" s="58">
        <v>0</v>
      </c>
      <c r="R71" s="58">
        <v>1482.1</v>
      </c>
      <c r="S71" s="57">
        <v>1482.1</v>
      </c>
      <c r="T71" s="59">
        <f t="shared" si="0"/>
        <v>0</v>
      </c>
      <c r="U71" s="148"/>
      <c r="W71" s="57" t="s">
        <v>426</v>
      </c>
      <c r="X71" s="57" t="s">
        <v>427</v>
      </c>
      <c r="Y71" s="58">
        <v>0</v>
      </c>
      <c r="Z71" s="58">
        <v>1482.1</v>
      </c>
      <c r="AA71" s="67">
        <v>1482.1</v>
      </c>
      <c r="AB71" s="151"/>
      <c r="AC71" s="152"/>
    </row>
    <row r="72" spans="2:29" x14ac:dyDescent="0.4">
      <c r="B72" s="68" t="s">
        <v>430</v>
      </c>
      <c r="C72" s="69" t="s">
        <v>431</v>
      </c>
      <c r="D72" s="70">
        <v>7.6</v>
      </c>
      <c r="E72" s="71">
        <v>6461.5</v>
      </c>
      <c r="F72" s="72">
        <f t="shared" si="1"/>
        <v>1.1761974773659366E-3</v>
      </c>
      <c r="G72" s="65"/>
      <c r="I72" s="73" t="s">
        <v>102</v>
      </c>
      <c r="J72" s="74">
        <f>SUM(J11:J71)</f>
        <v>2004.2000000000005</v>
      </c>
      <c r="K72" s="74">
        <f>SUM(K11:K71)</f>
        <v>277472.19999999995</v>
      </c>
      <c r="L72" s="75">
        <f>AVERAGE(L11:L71)</f>
        <v>9.8949749819114592E-3</v>
      </c>
      <c r="M72" s="76"/>
      <c r="Q72" s="77"/>
    </row>
    <row r="73" spans="2:29" x14ac:dyDescent="0.4">
      <c r="B73" s="68" t="s">
        <v>432</v>
      </c>
      <c r="C73" s="69" t="s">
        <v>433</v>
      </c>
      <c r="D73" s="70">
        <v>0.3</v>
      </c>
      <c r="E73" s="71">
        <v>547.20000000000005</v>
      </c>
      <c r="F73" s="72">
        <f t="shared" si="1"/>
        <v>5.4824561403508769E-4</v>
      </c>
      <c r="G73" s="65"/>
      <c r="I73" s="73" t="s">
        <v>434</v>
      </c>
      <c r="J73" s="140">
        <f>J72/K72</f>
        <v>7.2230659503907087E-3</v>
      </c>
      <c r="K73" s="141"/>
      <c r="L73" s="78" t="s">
        <v>435</v>
      </c>
      <c r="M73" s="79"/>
      <c r="Q73" s="80"/>
    </row>
    <row r="74" spans="2:29" x14ac:dyDescent="0.4">
      <c r="B74" s="68" t="s">
        <v>436</v>
      </c>
      <c r="C74" s="69" t="s">
        <v>437</v>
      </c>
      <c r="D74" s="70">
        <v>1</v>
      </c>
      <c r="E74" s="71">
        <v>709</v>
      </c>
      <c r="F74" s="72">
        <f t="shared" si="1"/>
        <v>1.4104372355430183E-3</v>
      </c>
      <c r="G74" s="65"/>
    </row>
    <row r="75" spans="2:29" x14ac:dyDescent="0.4">
      <c r="B75" s="68" t="s">
        <v>438</v>
      </c>
      <c r="C75" s="69" t="s">
        <v>439</v>
      </c>
      <c r="D75" s="70">
        <v>0</v>
      </c>
      <c r="E75" s="71">
        <v>34.700000000000003</v>
      </c>
      <c r="F75" s="72">
        <f t="shared" si="1"/>
        <v>0</v>
      </c>
      <c r="G75" s="65"/>
    </row>
    <row r="76" spans="2:29" x14ac:dyDescent="0.4">
      <c r="B76" s="68" t="s">
        <v>440</v>
      </c>
      <c r="C76" s="69" t="s">
        <v>441</v>
      </c>
      <c r="D76" s="70">
        <v>0.1</v>
      </c>
      <c r="E76" s="71">
        <v>118.2</v>
      </c>
      <c r="F76" s="72">
        <f t="shared" ref="F76:F139" si="3">D76/E76</f>
        <v>8.4602368866328265E-4</v>
      </c>
      <c r="G76" s="65"/>
    </row>
    <row r="77" spans="2:29" x14ac:dyDescent="0.4">
      <c r="B77" s="68" t="s">
        <v>442</v>
      </c>
      <c r="C77" s="69" t="s">
        <v>443</v>
      </c>
      <c r="D77" s="70">
        <v>1.4</v>
      </c>
      <c r="E77" s="71">
        <v>612.9</v>
      </c>
      <c r="F77" s="72">
        <f t="shared" si="3"/>
        <v>2.2842225485397291E-3</v>
      </c>
      <c r="G77" s="65"/>
    </row>
    <row r="78" spans="2:29" x14ac:dyDescent="0.4">
      <c r="B78" s="68" t="s">
        <v>444</v>
      </c>
      <c r="C78" s="69" t="s">
        <v>445</v>
      </c>
      <c r="D78" s="70">
        <v>2.6</v>
      </c>
      <c r="E78" s="71">
        <v>1405.7</v>
      </c>
      <c r="F78" s="72">
        <f t="shared" si="3"/>
        <v>1.8496122928078537E-3</v>
      </c>
      <c r="G78" s="65"/>
    </row>
    <row r="79" spans="2:29" x14ac:dyDescent="0.4">
      <c r="B79" s="68" t="s">
        <v>446</v>
      </c>
      <c r="C79" s="69" t="s">
        <v>447</v>
      </c>
      <c r="D79" s="70">
        <v>0.6</v>
      </c>
      <c r="E79" s="71">
        <v>299.39999999999998</v>
      </c>
      <c r="F79" s="72">
        <f t="shared" si="3"/>
        <v>2.0040080160320644E-3</v>
      </c>
      <c r="G79" s="65"/>
    </row>
    <row r="80" spans="2:29" x14ac:dyDescent="0.4">
      <c r="B80" s="68" t="s">
        <v>448</v>
      </c>
      <c r="C80" s="69" t="s">
        <v>449</v>
      </c>
      <c r="D80" s="70">
        <v>0.3</v>
      </c>
      <c r="E80" s="71">
        <v>197.4</v>
      </c>
      <c r="F80" s="72">
        <f t="shared" si="3"/>
        <v>1.5197568389057751E-3</v>
      </c>
      <c r="G80" s="65"/>
    </row>
    <row r="81" spans="2:7" x14ac:dyDescent="0.4">
      <c r="B81" s="68" t="s">
        <v>450</v>
      </c>
      <c r="C81" s="69" t="s">
        <v>451</v>
      </c>
      <c r="D81" s="70">
        <v>1.2</v>
      </c>
      <c r="E81" s="71">
        <v>769.9</v>
      </c>
      <c r="F81" s="72">
        <f t="shared" si="3"/>
        <v>1.5586439797376282E-3</v>
      </c>
      <c r="G81" s="65"/>
    </row>
    <row r="82" spans="2:7" x14ac:dyDescent="0.4">
      <c r="B82" s="68" t="s">
        <v>452</v>
      </c>
      <c r="C82" s="69" t="s">
        <v>453</v>
      </c>
      <c r="D82" s="70">
        <v>2.6</v>
      </c>
      <c r="E82" s="71">
        <v>5129.7</v>
      </c>
      <c r="F82" s="72">
        <f t="shared" si="3"/>
        <v>5.0685225256837639E-4</v>
      </c>
      <c r="G82" s="65"/>
    </row>
    <row r="83" spans="2:7" x14ac:dyDescent="0.4">
      <c r="B83" s="68" t="s">
        <v>454</v>
      </c>
      <c r="C83" s="69" t="s">
        <v>455</v>
      </c>
      <c r="D83" s="70">
        <v>0</v>
      </c>
      <c r="E83" s="71">
        <v>0</v>
      </c>
      <c r="F83" s="72" t="e">
        <f t="shared" si="3"/>
        <v>#DIV/0!</v>
      </c>
      <c r="G83" s="65"/>
    </row>
    <row r="84" spans="2:7" x14ac:dyDescent="0.4">
      <c r="B84" s="68" t="s">
        <v>456</v>
      </c>
      <c r="C84" s="69" t="s">
        <v>457</v>
      </c>
      <c r="D84" s="70">
        <v>18</v>
      </c>
      <c r="E84" s="71">
        <v>4959.6000000000004</v>
      </c>
      <c r="F84" s="72">
        <f t="shared" si="3"/>
        <v>3.6293249455601256E-3</v>
      </c>
      <c r="G84" s="65"/>
    </row>
    <row r="85" spans="2:7" x14ac:dyDescent="0.4">
      <c r="B85" s="68" t="s">
        <v>458</v>
      </c>
      <c r="C85" s="69" t="s">
        <v>459</v>
      </c>
      <c r="D85" s="70">
        <v>1.6</v>
      </c>
      <c r="E85" s="71">
        <v>580.6</v>
      </c>
      <c r="F85" s="72">
        <f t="shared" si="3"/>
        <v>2.7557698932139168E-3</v>
      </c>
      <c r="G85" s="65"/>
    </row>
    <row r="86" spans="2:7" x14ac:dyDescent="0.4">
      <c r="B86" s="68" t="s">
        <v>460</v>
      </c>
      <c r="C86" s="69" t="s">
        <v>461</v>
      </c>
      <c r="D86" s="70">
        <v>12.8</v>
      </c>
      <c r="E86" s="71">
        <v>2579.6999999999998</v>
      </c>
      <c r="F86" s="72">
        <f t="shared" si="3"/>
        <v>4.9618172655735166E-3</v>
      </c>
      <c r="G86" s="65"/>
    </row>
    <row r="87" spans="2:7" x14ac:dyDescent="0.4">
      <c r="B87" s="68" t="s">
        <v>462</v>
      </c>
      <c r="C87" s="69" t="s">
        <v>463</v>
      </c>
      <c r="D87" s="70">
        <v>2.4</v>
      </c>
      <c r="E87" s="71">
        <v>901.3</v>
      </c>
      <c r="F87" s="72">
        <f t="shared" si="3"/>
        <v>2.662820370575835E-3</v>
      </c>
      <c r="G87" s="65"/>
    </row>
    <row r="88" spans="2:7" x14ac:dyDescent="0.4">
      <c r="B88" s="68" t="s">
        <v>464</v>
      </c>
      <c r="C88" s="69" t="s">
        <v>465</v>
      </c>
      <c r="D88" s="70">
        <v>0.8</v>
      </c>
      <c r="E88" s="71">
        <v>1196.3</v>
      </c>
      <c r="F88" s="72">
        <f t="shared" si="3"/>
        <v>6.6872857978767875E-4</v>
      </c>
      <c r="G88" s="65"/>
    </row>
    <row r="89" spans="2:7" x14ac:dyDescent="0.4">
      <c r="B89" s="68" t="s">
        <v>466</v>
      </c>
      <c r="C89" s="69" t="s">
        <v>467</v>
      </c>
      <c r="D89" s="70">
        <v>2.2999999999999998</v>
      </c>
      <c r="E89" s="71">
        <v>2960</v>
      </c>
      <c r="F89" s="72">
        <f t="shared" si="3"/>
        <v>7.7702702702702701E-4</v>
      </c>
      <c r="G89" s="65"/>
    </row>
    <row r="90" spans="2:7" x14ac:dyDescent="0.4">
      <c r="B90" s="68" t="s">
        <v>468</v>
      </c>
      <c r="C90" s="69" t="s">
        <v>469</v>
      </c>
      <c r="D90" s="70">
        <v>0</v>
      </c>
      <c r="E90" s="71">
        <v>0</v>
      </c>
      <c r="F90" s="72" t="e">
        <f t="shared" si="3"/>
        <v>#DIV/0!</v>
      </c>
      <c r="G90" s="65"/>
    </row>
    <row r="91" spans="2:7" x14ac:dyDescent="0.4">
      <c r="B91" s="68" t="s">
        <v>470</v>
      </c>
      <c r="C91" s="69" t="s">
        <v>471</v>
      </c>
      <c r="D91" s="70">
        <v>0.4</v>
      </c>
      <c r="E91" s="71">
        <v>838.3</v>
      </c>
      <c r="F91" s="72">
        <f t="shared" si="3"/>
        <v>4.7715614934987482E-4</v>
      </c>
      <c r="G91" s="65"/>
    </row>
    <row r="92" spans="2:7" x14ac:dyDescent="0.4">
      <c r="B92" s="68" t="s">
        <v>472</v>
      </c>
      <c r="C92" s="69" t="s">
        <v>473</v>
      </c>
      <c r="D92" s="70">
        <v>2.6</v>
      </c>
      <c r="E92" s="71">
        <v>2706.6</v>
      </c>
      <c r="F92" s="72">
        <f t="shared" si="3"/>
        <v>9.6061479346781949E-4</v>
      </c>
      <c r="G92" s="65"/>
    </row>
    <row r="93" spans="2:7" x14ac:dyDescent="0.4">
      <c r="B93" s="68" t="s">
        <v>474</v>
      </c>
      <c r="C93" s="69" t="s">
        <v>475</v>
      </c>
      <c r="D93" s="70">
        <v>0.9</v>
      </c>
      <c r="E93" s="71">
        <v>1407</v>
      </c>
      <c r="F93" s="72">
        <f t="shared" si="3"/>
        <v>6.3965884861407255E-4</v>
      </c>
      <c r="G93" s="65"/>
    </row>
    <row r="94" spans="2:7" x14ac:dyDescent="0.4">
      <c r="B94" s="68" t="s">
        <v>476</v>
      </c>
      <c r="C94" s="69" t="s">
        <v>477</v>
      </c>
      <c r="D94" s="70">
        <v>0.7</v>
      </c>
      <c r="E94" s="71">
        <v>1034.2</v>
      </c>
      <c r="F94" s="72">
        <f t="shared" si="3"/>
        <v>6.7685167279056264E-4</v>
      </c>
      <c r="G94" s="65"/>
    </row>
    <row r="95" spans="2:7" x14ac:dyDescent="0.4">
      <c r="B95" s="68" t="s">
        <v>478</v>
      </c>
      <c r="C95" s="69" t="s">
        <v>479</v>
      </c>
      <c r="D95" s="70">
        <v>0.3</v>
      </c>
      <c r="E95" s="71">
        <v>548</v>
      </c>
      <c r="F95" s="72">
        <f t="shared" si="3"/>
        <v>5.4744525547445249E-4</v>
      </c>
      <c r="G95" s="65"/>
    </row>
    <row r="96" spans="2:7" x14ac:dyDescent="0.4">
      <c r="B96" s="68" t="s">
        <v>480</v>
      </c>
      <c r="C96" s="69" t="s">
        <v>481</v>
      </c>
      <c r="D96" s="70">
        <v>4.3</v>
      </c>
      <c r="E96" s="71">
        <v>2993.5</v>
      </c>
      <c r="F96" s="72">
        <f t="shared" si="3"/>
        <v>1.4364456322031067E-3</v>
      </c>
      <c r="G96" s="65"/>
    </row>
    <row r="97" spans="2:7" x14ac:dyDescent="0.4">
      <c r="B97" s="68" t="s">
        <v>482</v>
      </c>
      <c r="C97" s="69" t="s">
        <v>483</v>
      </c>
      <c r="D97" s="70">
        <v>0.4</v>
      </c>
      <c r="E97" s="71">
        <v>1249.5999999999999</v>
      </c>
      <c r="F97" s="72">
        <f t="shared" si="3"/>
        <v>3.2010243277848916E-4</v>
      </c>
      <c r="G97" s="65"/>
    </row>
    <row r="98" spans="2:7" x14ac:dyDescent="0.4">
      <c r="B98" s="68" t="s">
        <v>484</v>
      </c>
      <c r="C98" s="69" t="s">
        <v>485</v>
      </c>
      <c r="D98" s="70">
        <v>1.1000000000000001</v>
      </c>
      <c r="E98" s="71">
        <v>1081</v>
      </c>
      <c r="F98" s="72">
        <f t="shared" si="3"/>
        <v>1.0175763182238668E-3</v>
      </c>
      <c r="G98" s="65"/>
    </row>
    <row r="99" spans="2:7" x14ac:dyDescent="0.4">
      <c r="B99" s="68" t="s">
        <v>486</v>
      </c>
      <c r="C99" s="69" t="s">
        <v>487</v>
      </c>
      <c r="D99" s="70">
        <v>0.2</v>
      </c>
      <c r="E99" s="71">
        <v>900.7</v>
      </c>
      <c r="F99" s="72">
        <f t="shared" si="3"/>
        <v>2.2204951704230043E-4</v>
      </c>
      <c r="G99" s="65"/>
    </row>
    <row r="100" spans="2:7" x14ac:dyDescent="0.4">
      <c r="B100" s="68" t="s">
        <v>488</v>
      </c>
      <c r="C100" s="69" t="s">
        <v>489</v>
      </c>
      <c r="D100" s="70">
        <v>0.6</v>
      </c>
      <c r="E100" s="71">
        <v>820.4</v>
      </c>
      <c r="F100" s="72">
        <f t="shared" si="3"/>
        <v>7.3135056070209648E-4</v>
      </c>
      <c r="G100" s="65"/>
    </row>
    <row r="101" spans="2:7" x14ac:dyDescent="0.4">
      <c r="B101" s="68" t="s">
        <v>490</v>
      </c>
      <c r="C101" s="69" t="s">
        <v>491</v>
      </c>
      <c r="D101" s="70">
        <v>2.8</v>
      </c>
      <c r="E101" s="71">
        <v>1524.7</v>
      </c>
      <c r="F101" s="72">
        <f t="shared" si="3"/>
        <v>1.8364268380665048E-3</v>
      </c>
      <c r="G101" s="65"/>
    </row>
    <row r="102" spans="2:7" x14ac:dyDescent="0.4">
      <c r="B102" s="68" t="s">
        <v>492</v>
      </c>
      <c r="C102" s="69" t="s">
        <v>493</v>
      </c>
      <c r="D102" s="70">
        <v>0.2</v>
      </c>
      <c r="E102" s="71">
        <v>426</v>
      </c>
      <c r="F102" s="72">
        <f t="shared" si="3"/>
        <v>4.6948356807511741E-4</v>
      </c>
      <c r="G102" s="65"/>
    </row>
    <row r="103" spans="2:7" x14ac:dyDescent="0.4">
      <c r="B103" s="68" t="s">
        <v>494</v>
      </c>
      <c r="C103" s="69" t="s">
        <v>495</v>
      </c>
      <c r="D103" s="70">
        <v>0.5</v>
      </c>
      <c r="E103" s="71">
        <v>1676.6</v>
      </c>
      <c r="F103" s="72">
        <f t="shared" si="3"/>
        <v>2.9822259334367173E-4</v>
      </c>
      <c r="G103" s="65"/>
    </row>
    <row r="104" spans="2:7" x14ac:dyDescent="0.4">
      <c r="B104" s="68" t="s">
        <v>496</v>
      </c>
      <c r="C104" s="69" t="s">
        <v>497</v>
      </c>
      <c r="D104" s="70">
        <v>0.2</v>
      </c>
      <c r="E104" s="71">
        <v>152.69999999999999</v>
      </c>
      <c r="F104" s="72">
        <f t="shared" si="3"/>
        <v>1.3097576948264574E-3</v>
      </c>
      <c r="G104" s="65"/>
    </row>
    <row r="105" spans="2:7" x14ac:dyDescent="0.4">
      <c r="B105" s="68" t="s">
        <v>498</v>
      </c>
      <c r="C105" s="69" t="s">
        <v>499</v>
      </c>
      <c r="D105" s="70">
        <v>1.2</v>
      </c>
      <c r="E105" s="71">
        <v>569.79999999999995</v>
      </c>
      <c r="F105" s="72">
        <f t="shared" si="3"/>
        <v>2.106002106002106E-3</v>
      </c>
      <c r="G105" s="65"/>
    </row>
    <row r="106" spans="2:7" x14ac:dyDescent="0.4">
      <c r="B106" s="68" t="s">
        <v>500</v>
      </c>
      <c r="C106" s="69" t="s">
        <v>501</v>
      </c>
      <c r="D106" s="70">
        <v>0.7</v>
      </c>
      <c r="E106" s="71">
        <v>624.5</v>
      </c>
      <c r="F106" s="72">
        <f t="shared" si="3"/>
        <v>1.1208967173738991E-3</v>
      </c>
      <c r="G106" s="65"/>
    </row>
    <row r="107" spans="2:7" x14ac:dyDescent="0.4">
      <c r="B107" s="68" t="s">
        <v>502</v>
      </c>
      <c r="C107" s="69" t="s">
        <v>503</v>
      </c>
      <c r="D107" s="70">
        <v>1.5</v>
      </c>
      <c r="E107" s="71">
        <v>1505</v>
      </c>
      <c r="F107" s="72">
        <f t="shared" si="3"/>
        <v>9.9667774086378727E-4</v>
      </c>
      <c r="G107" s="65"/>
    </row>
    <row r="108" spans="2:7" x14ac:dyDescent="0.4">
      <c r="B108" s="68" t="s">
        <v>504</v>
      </c>
      <c r="C108" s="69" t="s">
        <v>505</v>
      </c>
      <c r="D108" s="70">
        <v>0.9</v>
      </c>
      <c r="E108" s="71">
        <v>1530.3</v>
      </c>
      <c r="F108" s="72">
        <f t="shared" si="3"/>
        <v>5.8811997647520095E-4</v>
      </c>
      <c r="G108" s="65"/>
    </row>
    <row r="109" spans="2:7" x14ac:dyDescent="0.4">
      <c r="B109" s="68" t="s">
        <v>506</v>
      </c>
      <c r="C109" s="69" t="s">
        <v>507</v>
      </c>
      <c r="D109" s="70">
        <v>2.4</v>
      </c>
      <c r="E109" s="71">
        <v>2025.3</v>
      </c>
      <c r="F109" s="72">
        <f t="shared" si="3"/>
        <v>1.1850096282032291E-3</v>
      </c>
      <c r="G109" s="65"/>
    </row>
    <row r="110" spans="2:7" x14ac:dyDescent="0.4">
      <c r="B110" s="68" t="s">
        <v>508</v>
      </c>
      <c r="C110" s="69" t="s">
        <v>509</v>
      </c>
      <c r="D110" s="70">
        <v>0.4</v>
      </c>
      <c r="E110" s="71">
        <v>584</v>
      </c>
      <c r="F110" s="72">
        <f t="shared" si="3"/>
        <v>6.8493150684931507E-4</v>
      </c>
      <c r="G110" s="65"/>
    </row>
    <row r="111" spans="2:7" x14ac:dyDescent="0.4">
      <c r="B111" s="68" t="s">
        <v>510</v>
      </c>
      <c r="C111" s="69" t="s">
        <v>511</v>
      </c>
      <c r="D111" s="70">
        <v>0.2</v>
      </c>
      <c r="E111" s="71">
        <v>738.4</v>
      </c>
      <c r="F111" s="72">
        <f t="shared" si="3"/>
        <v>2.708559046587216E-4</v>
      </c>
      <c r="G111" s="65"/>
    </row>
    <row r="112" spans="2:7" x14ac:dyDescent="0.4">
      <c r="B112" s="68" t="s">
        <v>512</v>
      </c>
      <c r="C112" s="69" t="s">
        <v>513</v>
      </c>
      <c r="D112" s="70">
        <v>0.6</v>
      </c>
      <c r="E112" s="71">
        <v>703.2</v>
      </c>
      <c r="F112" s="72">
        <f t="shared" si="3"/>
        <v>8.5324232081911253E-4</v>
      </c>
      <c r="G112" s="65"/>
    </row>
    <row r="113" spans="2:7" x14ac:dyDescent="0.4">
      <c r="B113" s="68" t="s">
        <v>514</v>
      </c>
      <c r="C113" s="69" t="s">
        <v>515</v>
      </c>
      <c r="D113" s="70">
        <v>0.7</v>
      </c>
      <c r="E113" s="71">
        <v>902.6</v>
      </c>
      <c r="F113" s="72">
        <f t="shared" si="3"/>
        <v>7.7553733658320399E-4</v>
      </c>
      <c r="G113" s="65"/>
    </row>
    <row r="114" spans="2:7" x14ac:dyDescent="0.4">
      <c r="B114" s="68" t="s">
        <v>516</v>
      </c>
      <c r="C114" s="69" t="s">
        <v>517</v>
      </c>
      <c r="D114" s="70">
        <v>0.1</v>
      </c>
      <c r="E114" s="71">
        <v>217.3</v>
      </c>
      <c r="F114" s="72">
        <f t="shared" si="3"/>
        <v>4.6019328117809482E-4</v>
      </c>
      <c r="G114" s="65"/>
    </row>
    <row r="115" spans="2:7" x14ac:dyDescent="0.4">
      <c r="B115" s="68" t="s">
        <v>518</v>
      </c>
      <c r="C115" s="69" t="s">
        <v>519</v>
      </c>
      <c r="D115" s="70">
        <v>1.1000000000000001</v>
      </c>
      <c r="E115" s="71">
        <v>190.1</v>
      </c>
      <c r="F115" s="72">
        <f t="shared" si="3"/>
        <v>5.7864281956864815E-3</v>
      </c>
      <c r="G115" s="65"/>
    </row>
    <row r="116" spans="2:7" x14ac:dyDescent="0.4">
      <c r="B116" s="68" t="s">
        <v>520</v>
      </c>
      <c r="C116" s="69" t="s">
        <v>521</v>
      </c>
      <c r="D116" s="70">
        <v>6.2</v>
      </c>
      <c r="E116" s="71">
        <v>3188.9</v>
      </c>
      <c r="F116" s="72">
        <f t="shared" si="3"/>
        <v>1.9442440967104644E-3</v>
      </c>
      <c r="G116" s="65"/>
    </row>
    <row r="117" spans="2:7" x14ac:dyDescent="0.4">
      <c r="B117" s="68" t="s">
        <v>522</v>
      </c>
      <c r="C117" s="69" t="s">
        <v>523</v>
      </c>
      <c r="D117" s="70">
        <v>10.199999999999999</v>
      </c>
      <c r="E117" s="71">
        <v>5079.7</v>
      </c>
      <c r="F117" s="72">
        <f t="shared" si="3"/>
        <v>2.0079925979880702E-3</v>
      </c>
      <c r="G117" s="65"/>
    </row>
    <row r="118" spans="2:7" x14ac:dyDescent="0.4">
      <c r="B118" s="68" t="s">
        <v>524</v>
      </c>
      <c r="C118" s="69" t="s">
        <v>525</v>
      </c>
      <c r="D118" s="70">
        <v>3</v>
      </c>
      <c r="E118" s="71">
        <v>5265.1</v>
      </c>
      <c r="F118" s="72">
        <f t="shared" si="3"/>
        <v>5.6978974758314178E-4</v>
      </c>
      <c r="G118" s="65"/>
    </row>
    <row r="119" spans="2:7" x14ac:dyDescent="0.4">
      <c r="B119" s="68" t="s">
        <v>526</v>
      </c>
      <c r="C119" s="69" t="s">
        <v>527</v>
      </c>
      <c r="D119" s="70">
        <v>1</v>
      </c>
      <c r="E119" s="71">
        <v>1760.7</v>
      </c>
      <c r="F119" s="72">
        <f t="shared" si="3"/>
        <v>5.6795592662009422E-4</v>
      </c>
      <c r="G119" s="65"/>
    </row>
    <row r="120" spans="2:7" x14ac:dyDescent="0.4">
      <c r="B120" s="68" t="s">
        <v>528</v>
      </c>
      <c r="C120" s="69" t="s">
        <v>529</v>
      </c>
      <c r="D120" s="70">
        <v>0.2</v>
      </c>
      <c r="E120" s="71">
        <v>670.3</v>
      </c>
      <c r="F120" s="72">
        <f t="shared" si="3"/>
        <v>2.9837386244964945E-4</v>
      </c>
      <c r="G120" s="65"/>
    </row>
    <row r="121" spans="2:7" x14ac:dyDescent="0.4">
      <c r="B121" s="68" t="s">
        <v>530</v>
      </c>
      <c r="C121" s="69" t="s">
        <v>531</v>
      </c>
      <c r="D121" s="70">
        <v>0.4</v>
      </c>
      <c r="E121" s="71">
        <v>743</v>
      </c>
      <c r="F121" s="72">
        <f t="shared" si="3"/>
        <v>5.3835800807537019E-4</v>
      </c>
      <c r="G121" s="65"/>
    </row>
    <row r="122" spans="2:7" x14ac:dyDescent="0.4">
      <c r="B122" s="68" t="s">
        <v>532</v>
      </c>
      <c r="C122" s="69" t="s">
        <v>533</v>
      </c>
      <c r="D122" s="70">
        <v>2.1</v>
      </c>
      <c r="E122" s="71">
        <v>1535.9</v>
      </c>
      <c r="F122" s="72">
        <f t="shared" si="3"/>
        <v>1.367276515398138E-3</v>
      </c>
      <c r="G122" s="65"/>
    </row>
    <row r="123" spans="2:7" x14ac:dyDescent="0.4">
      <c r="B123" s="68" t="s">
        <v>534</v>
      </c>
      <c r="C123" s="69" t="s">
        <v>535</v>
      </c>
      <c r="D123" s="70">
        <v>0.7</v>
      </c>
      <c r="E123" s="71">
        <v>1695.6</v>
      </c>
      <c r="F123" s="72">
        <f t="shared" si="3"/>
        <v>4.1283321538098609E-4</v>
      </c>
      <c r="G123" s="65"/>
    </row>
    <row r="124" spans="2:7" x14ac:dyDescent="0.4">
      <c r="B124" s="68" t="s">
        <v>536</v>
      </c>
      <c r="C124" s="69" t="s">
        <v>537</v>
      </c>
      <c r="D124" s="70">
        <v>0.3</v>
      </c>
      <c r="E124" s="71">
        <v>289.2</v>
      </c>
      <c r="F124" s="72">
        <f t="shared" si="3"/>
        <v>1.037344398340249E-3</v>
      </c>
      <c r="G124" s="65"/>
    </row>
    <row r="125" spans="2:7" x14ac:dyDescent="0.4">
      <c r="B125" s="68" t="s">
        <v>538</v>
      </c>
      <c r="C125" s="69" t="s">
        <v>539</v>
      </c>
      <c r="D125" s="70">
        <v>0.4</v>
      </c>
      <c r="E125" s="71">
        <v>1203.8</v>
      </c>
      <c r="F125" s="72">
        <f t="shared" si="3"/>
        <v>3.3228110981890682E-4</v>
      </c>
      <c r="G125" s="65"/>
    </row>
    <row r="126" spans="2:7" x14ac:dyDescent="0.4">
      <c r="B126" s="68" t="s">
        <v>540</v>
      </c>
      <c r="C126" s="69" t="s">
        <v>541</v>
      </c>
      <c r="D126" s="70">
        <v>4.7</v>
      </c>
      <c r="E126" s="71">
        <v>12303.1</v>
      </c>
      <c r="F126" s="72">
        <f t="shared" si="3"/>
        <v>3.8201754029472249E-4</v>
      </c>
      <c r="G126" s="65"/>
    </row>
    <row r="127" spans="2:7" x14ac:dyDescent="0.4">
      <c r="B127" s="68" t="s">
        <v>542</v>
      </c>
      <c r="C127" s="69" t="s">
        <v>543</v>
      </c>
      <c r="D127" s="70">
        <v>1.1000000000000001</v>
      </c>
      <c r="E127" s="71">
        <v>2622.8</v>
      </c>
      <c r="F127" s="72">
        <f t="shared" si="3"/>
        <v>4.1939911544913835E-4</v>
      </c>
      <c r="G127" s="65"/>
    </row>
    <row r="128" spans="2:7" x14ac:dyDescent="0.4">
      <c r="B128" s="68" t="s">
        <v>544</v>
      </c>
      <c r="C128" s="69" t="s">
        <v>545</v>
      </c>
      <c r="D128" s="70">
        <v>0.1</v>
      </c>
      <c r="E128" s="71">
        <v>235.7</v>
      </c>
      <c r="F128" s="72">
        <f t="shared" si="3"/>
        <v>4.2426813746287658E-4</v>
      </c>
      <c r="G128" s="65"/>
    </row>
    <row r="129" spans="2:7" x14ac:dyDescent="0.4">
      <c r="B129" s="68" t="s">
        <v>546</v>
      </c>
      <c r="C129" s="69" t="s">
        <v>547</v>
      </c>
      <c r="D129" s="70">
        <v>6.8</v>
      </c>
      <c r="E129" s="71">
        <v>16812.5</v>
      </c>
      <c r="F129" s="72">
        <f t="shared" si="3"/>
        <v>4.0446096654275093E-4</v>
      </c>
      <c r="G129" s="65"/>
    </row>
    <row r="130" spans="2:7" x14ac:dyDescent="0.4">
      <c r="B130" s="68" t="s">
        <v>548</v>
      </c>
      <c r="C130" s="69" t="s">
        <v>549</v>
      </c>
      <c r="D130" s="70">
        <v>1.5</v>
      </c>
      <c r="E130" s="71">
        <v>1621.5</v>
      </c>
      <c r="F130" s="72">
        <f t="shared" si="3"/>
        <v>9.2506938020351531E-4</v>
      </c>
      <c r="G130" s="65"/>
    </row>
    <row r="131" spans="2:7" x14ac:dyDescent="0.4">
      <c r="B131" s="68" t="s">
        <v>550</v>
      </c>
      <c r="C131" s="69" t="s">
        <v>551</v>
      </c>
      <c r="D131" s="70">
        <v>3.3</v>
      </c>
      <c r="E131" s="71">
        <v>918.6</v>
      </c>
      <c r="F131" s="72">
        <f t="shared" si="3"/>
        <v>3.5924232527759633E-3</v>
      </c>
      <c r="G131" s="65"/>
    </row>
    <row r="132" spans="2:7" x14ac:dyDescent="0.4">
      <c r="B132" s="68" t="s">
        <v>552</v>
      </c>
      <c r="C132" s="69" t="s">
        <v>553</v>
      </c>
      <c r="D132" s="70">
        <v>0.4</v>
      </c>
      <c r="E132" s="71">
        <v>1022.5</v>
      </c>
      <c r="F132" s="72">
        <f t="shared" si="3"/>
        <v>3.9119804400977997E-4</v>
      </c>
      <c r="G132" s="65"/>
    </row>
    <row r="133" spans="2:7" x14ac:dyDescent="0.4">
      <c r="B133" s="68" t="s">
        <v>554</v>
      </c>
      <c r="C133" s="69" t="s">
        <v>555</v>
      </c>
      <c r="D133" s="70">
        <v>0.2</v>
      </c>
      <c r="E133" s="71">
        <v>776.5</v>
      </c>
      <c r="F133" s="72">
        <f t="shared" si="3"/>
        <v>2.5756600128783001E-4</v>
      </c>
      <c r="G133" s="65"/>
    </row>
    <row r="134" spans="2:7" x14ac:dyDescent="0.4">
      <c r="B134" s="68" t="s">
        <v>556</v>
      </c>
      <c r="C134" s="69" t="s">
        <v>557</v>
      </c>
      <c r="D134" s="70">
        <v>0.1</v>
      </c>
      <c r="E134" s="71">
        <v>312</v>
      </c>
      <c r="F134" s="72">
        <f t="shared" si="3"/>
        <v>3.2051282051282051E-4</v>
      </c>
      <c r="G134" s="65"/>
    </row>
    <row r="135" spans="2:7" x14ac:dyDescent="0.4">
      <c r="B135" s="68" t="s">
        <v>558</v>
      </c>
      <c r="C135" s="69" t="s">
        <v>559</v>
      </c>
      <c r="D135" s="70">
        <v>1.7</v>
      </c>
      <c r="E135" s="71">
        <v>1667.4</v>
      </c>
      <c r="F135" s="72">
        <f t="shared" si="3"/>
        <v>1.0195513973851504E-3</v>
      </c>
      <c r="G135" s="65"/>
    </row>
    <row r="136" spans="2:7" x14ac:dyDescent="0.4">
      <c r="B136" s="68" t="s">
        <v>560</v>
      </c>
      <c r="C136" s="69" t="s">
        <v>561</v>
      </c>
      <c r="D136" s="70">
        <v>1</v>
      </c>
      <c r="E136" s="71">
        <v>752.9</v>
      </c>
      <c r="F136" s="72">
        <f t="shared" si="3"/>
        <v>1.3281976358082083E-3</v>
      </c>
      <c r="G136" s="65"/>
    </row>
    <row r="137" spans="2:7" x14ac:dyDescent="0.4">
      <c r="B137" s="81" t="s">
        <v>184</v>
      </c>
      <c r="C137" s="82" t="s">
        <v>185</v>
      </c>
      <c r="D137" s="56">
        <v>12.9</v>
      </c>
      <c r="E137" s="83">
        <v>8416.2000000000007</v>
      </c>
      <c r="F137" s="84">
        <f t="shared" si="3"/>
        <v>1.5327582519426819E-3</v>
      </c>
      <c r="G137" s="65"/>
    </row>
    <row r="138" spans="2:7" x14ac:dyDescent="0.4">
      <c r="B138" s="81" t="s">
        <v>191</v>
      </c>
      <c r="C138" s="82" t="s">
        <v>192</v>
      </c>
      <c r="D138" s="56">
        <v>10</v>
      </c>
      <c r="E138" s="83">
        <v>7801.6</v>
      </c>
      <c r="F138" s="85">
        <f t="shared" si="3"/>
        <v>1.281788351107465E-3</v>
      </c>
      <c r="G138" s="65"/>
    </row>
    <row r="139" spans="2:7" x14ac:dyDescent="0.4">
      <c r="B139" s="81" t="s">
        <v>197</v>
      </c>
      <c r="C139" s="82" t="s">
        <v>198</v>
      </c>
      <c r="D139" s="56">
        <v>19.899999999999999</v>
      </c>
      <c r="E139" s="83">
        <v>8074.2</v>
      </c>
      <c r="F139" s="85">
        <f t="shared" si="3"/>
        <v>2.4646404597359491E-3</v>
      </c>
      <c r="G139" s="65"/>
    </row>
    <row r="140" spans="2:7" x14ac:dyDescent="0.4">
      <c r="B140" s="81" t="s">
        <v>204</v>
      </c>
      <c r="C140" s="82" t="s">
        <v>205</v>
      </c>
      <c r="D140" s="56">
        <v>9.1</v>
      </c>
      <c r="E140" s="83">
        <v>6620</v>
      </c>
      <c r="F140" s="85">
        <f t="shared" ref="F140:F199" si="4">D140/E140</f>
        <v>1.3746223564954682E-3</v>
      </c>
      <c r="G140" s="65"/>
    </row>
    <row r="141" spans="2:7" x14ac:dyDescent="0.4">
      <c r="B141" s="81" t="s">
        <v>211</v>
      </c>
      <c r="C141" s="82" t="s">
        <v>212</v>
      </c>
      <c r="D141" s="56">
        <v>9.6</v>
      </c>
      <c r="E141" s="83">
        <v>4420.8999999999996</v>
      </c>
      <c r="F141" s="85">
        <f t="shared" si="4"/>
        <v>2.1715035400031667E-3</v>
      </c>
      <c r="G141" s="65"/>
    </row>
    <row r="142" spans="2:7" x14ac:dyDescent="0.4">
      <c r="B142" s="81" t="s">
        <v>217</v>
      </c>
      <c r="C142" s="82" t="s">
        <v>218</v>
      </c>
      <c r="D142" s="56">
        <v>8.1999999999999993</v>
      </c>
      <c r="E142" s="83">
        <v>10643.3</v>
      </c>
      <c r="F142" s="85">
        <f t="shared" si="4"/>
        <v>7.7043774017456987E-4</v>
      </c>
      <c r="G142" s="65"/>
    </row>
    <row r="143" spans="2:7" x14ac:dyDescent="0.4">
      <c r="B143" s="81" t="s">
        <v>223</v>
      </c>
      <c r="C143" s="82" t="s">
        <v>224</v>
      </c>
      <c r="D143" s="56">
        <v>7.7</v>
      </c>
      <c r="E143" s="83">
        <v>2338.1999999999998</v>
      </c>
      <c r="F143" s="85">
        <f t="shared" si="4"/>
        <v>3.2931314686510996E-3</v>
      </c>
      <c r="G143" s="65"/>
    </row>
    <row r="144" spans="2:7" x14ac:dyDescent="0.4">
      <c r="B144" s="81" t="s">
        <v>186</v>
      </c>
      <c r="C144" s="82" t="s">
        <v>187</v>
      </c>
      <c r="D144" s="56">
        <v>4.2</v>
      </c>
      <c r="E144" s="83">
        <v>66.7</v>
      </c>
      <c r="F144" s="85">
        <f t="shared" si="4"/>
        <v>6.296851574212893E-2</v>
      </c>
      <c r="G144" s="65"/>
    </row>
    <row r="145" spans="2:7" x14ac:dyDescent="0.4">
      <c r="B145" s="86" t="s">
        <v>171</v>
      </c>
      <c r="C145" s="87" t="s">
        <v>175</v>
      </c>
      <c r="D145" s="88">
        <v>381</v>
      </c>
      <c r="E145" s="89">
        <v>2370.4</v>
      </c>
      <c r="F145" s="90">
        <f t="shared" si="4"/>
        <v>0.16073236584542694</v>
      </c>
      <c r="G145" s="65"/>
    </row>
    <row r="146" spans="2:7" x14ac:dyDescent="0.4">
      <c r="B146" s="81" t="s">
        <v>231</v>
      </c>
      <c r="C146" s="82" t="s">
        <v>232</v>
      </c>
      <c r="D146" s="56">
        <v>49.5</v>
      </c>
      <c r="E146" s="83">
        <v>2098.5</v>
      </c>
      <c r="F146" s="85">
        <f t="shared" si="4"/>
        <v>2.3588277340957826E-2</v>
      </c>
      <c r="G146" s="65"/>
    </row>
    <row r="147" spans="2:7" x14ac:dyDescent="0.4">
      <c r="B147" s="81" t="s">
        <v>241</v>
      </c>
      <c r="C147" s="82" t="s">
        <v>242</v>
      </c>
      <c r="D147" s="56">
        <v>28.2</v>
      </c>
      <c r="E147" s="83">
        <v>12591.2</v>
      </c>
      <c r="F147" s="85">
        <f t="shared" si="4"/>
        <v>2.2396594446915303E-3</v>
      </c>
      <c r="G147" s="65"/>
    </row>
    <row r="148" spans="2:7" x14ac:dyDescent="0.4">
      <c r="B148" s="81" t="s">
        <v>237</v>
      </c>
      <c r="C148" s="82" t="s">
        <v>238</v>
      </c>
      <c r="D148" s="56">
        <v>180.8</v>
      </c>
      <c r="E148" s="83">
        <v>14872.2</v>
      </c>
      <c r="F148" s="85">
        <f t="shared" si="4"/>
        <v>1.2156910208308119E-2</v>
      </c>
      <c r="G148" s="65"/>
    </row>
    <row r="149" spans="2:7" x14ac:dyDescent="0.4">
      <c r="B149" s="81" t="s">
        <v>254</v>
      </c>
      <c r="C149" s="82" t="s">
        <v>255</v>
      </c>
      <c r="D149" s="56">
        <v>24.9</v>
      </c>
      <c r="E149" s="83">
        <v>8440.7999999999993</v>
      </c>
      <c r="F149" s="85">
        <f t="shared" si="4"/>
        <v>2.9499573500142168E-3</v>
      </c>
      <c r="G149" s="65"/>
    </row>
    <row r="150" spans="2:7" x14ac:dyDescent="0.4">
      <c r="B150" s="81" t="s">
        <v>260</v>
      </c>
      <c r="C150" s="82" t="s">
        <v>261</v>
      </c>
      <c r="D150" s="56">
        <v>18</v>
      </c>
      <c r="E150" s="83">
        <v>4852.8</v>
      </c>
      <c r="F150" s="85">
        <f t="shared" si="4"/>
        <v>3.7091988130563795E-3</v>
      </c>
      <c r="G150" s="65"/>
    </row>
    <row r="151" spans="2:7" x14ac:dyDescent="0.4">
      <c r="B151" s="81" t="s">
        <v>266</v>
      </c>
      <c r="C151" s="82" t="s">
        <v>267</v>
      </c>
      <c r="D151" s="56">
        <v>45.3</v>
      </c>
      <c r="E151" s="83">
        <v>6540</v>
      </c>
      <c r="F151" s="85">
        <f t="shared" si="4"/>
        <v>6.9266055045871557E-3</v>
      </c>
      <c r="G151" s="65"/>
    </row>
    <row r="152" spans="2:7" x14ac:dyDescent="0.4">
      <c r="B152" s="81" t="s">
        <v>272</v>
      </c>
      <c r="C152" s="82" t="s">
        <v>273</v>
      </c>
      <c r="D152" s="56">
        <v>3.9</v>
      </c>
      <c r="E152" s="83">
        <v>5321.9</v>
      </c>
      <c r="F152" s="85">
        <f t="shared" si="4"/>
        <v>7.3282098498656499E-4</v>
      </c>
      <c r="G152" s="65"/>
    </row>
    <row r="153" spans="2:7" x14ac:dyDescent="0.4">
      <c r="B153" s="81" t="s">
        <v>278</v>
      </c>
      <c r="C153" s="82" t="s">
        <v>279</v>
      </c>
      <c r="D153" s="56">
        <v>0</v>
      </c>
      <c r="E153" s="83">
        <v>5693.5</v>
      </c>
      <c r="F153" s="85">
        <f t="shared" si="4"/>
        <v>0</v>
      </c>
      <c r="G153" s="65"/>
    </row>
    <row r="154" spans="2:7" x14ac:dyDescent="0.4">
      <c r="B154" s="81" t="s">
        <v>225</v>
      </c>
      <c r="C154" s="82" t="s">
        <v>226</v>
      </c>
      <c r="D154" s="56">
        <v>38.9</v>
      </c>
      <c r="E154" s="83">
        <v>1619.2</v>
      </c>
      <c r="F154" s="85">
        <f t="shared" si="4"/>
        <v>2.4024209486166008E-2</v>
      </c>
      <c r="G154" s="65"/>
    </row>
    <row r="155" spans="2:7" x14ac:dyDescent="0.4">
      <c r="B155" s="81" t="s">
        <v>286</v>
      </c>
      <c r="C155" s="82" t="s">
        <v>287</v>
      </c>
      <c r="D155" s="56">
        <v>0.5</v>
      </c>
      <c r="E155" s="83">
        <v>51.6</v>
      </c>
      <c r="F155" s="85">
        <f t="shared" si="4"/>
        <v>9.6899224806201549E-3</v>
      </c>
      <c r="G155" s="65"/>
    </row>
    <row r="156" spans="2:7" x14ac:dyDescent="0.4">
      <c r="B156" s="81" t="s">
        <v>249</v>
      </c>
      <c r="C156" s="82" t="s">
        <v>250</v>
      </c>
      <c r="D156" s="56">
        <v>9.6</v>
      </c>
      <c r="E156" s="83">
        <v>537</v>
      </c>
      <c r="F156" s="85">
        <f t="shared" si="4"/>
        <v>1.7877094972067038E-2</v>
      </c>
      <c r="G156" s="65"/>
    </row>
    <row r="157" spans="2:7" x14ac:dyDescent="0.4">
      <c r="B157" s="81" t="s">
        <v>294</v>
      </c>
      <c r="C157" s="82" t="s">
        <v>295</v>
      </c>
      <c r="D157" s="56">
        <v>9.8000000000000007</v>
      </c>
      <c r="E157" s="83">
        <v>2977.4</v>
      </c>
      <c r="F157" s="85">
        <f t="shared" si="4"/>
        <v>3.2914623497010817E-3</v>
      </c>
      <c r="G157" s="65"/>
    </row>
    <row r="158" spans="2:7" x14ac:dyDescent="0.4">
      <c r="B158" s="81" t="s">
        <v>290</v>
      </c>
      <c r="C158" s="82" t="s">
        <v>291</v>
      </c>
      <c r="D158" s="56">
        <v>73.7</v>
      </c>
      <c r="E158" s="83">
        <v>6111.1</v>
      </c>
      <c r="F158" s="85">
        <f t="shared" si="4"/>
        <v>1.2060021927312595E-2</v>
      </c>
      <c r="G158" s="65"/>
    </row>
    <row r="159" spans="2:7" x14ac:dyDescent="0.4">
      <c r="B159" s="81" t="s">
        <v>296</v>
      </c>
      <c r="C159" s="82" t="s">
        <v>297</v>
      </c>
      <c r="D159" s="56">
        <v>37.799999999999997</v>
      </c>
      <c r="E159" s="83">
        <v>3738</v>
      </c>
      <c r="F159" s="85">
        <f t="shared" si="4"/>
        <v>1.0112359550561797E-2</v>
      </c>
      <c r="G159" s="65"/>
    </row>
    <row r="160" spans="2:7" x14ac:dyDescent="0.4">
      <c r="B160" s="81" t="s">
        <v>306</v>
      </c>
      <c r="C160" s="82" t="s">
        <v>307</v>
      </c>
      <c r="D160" s="56">
        <v>0.5</v>
      </c>
      <c r="E160" s="83">
        <v>2797.1</v>
      </c>
      <c r="F160" s="85">
        <f t="shared" si="4"/>
        <v>1.7875656930392192E-4</v>
      </c>
      <c r="G160" s="65"/>
    </row>
    <row r="161" spans="2:7" x14ac:dyDescent="0.4">
      <c r="B161" s="81" t="s">
        <v>312</v>
      </c>
      <c r="C161" s="82" t="s">
        <v>313</v>
      </c>
      <c r="D161" s="56">
        <v>1.6</v>
      </c>
      <c r="E161" s="83">
        <v>421.9</v>
      </c>
      <c r="F161" s="85">
        <f t="shared" si="4"/>
        <v>3.7923678596823896E-3</v>
      </c>
      <c r="G161" s="65"/>
    </row>
    <row r="162" spans="2:7" x14ac:dyDescent="0.4">
      <c r="B162" s="81" t="s">
        <v>318</v>
      </c>
      <c r="C162" s="82" t="s">
        <v>319</v>
      </c>
      <c r="D162" s="56">
        <v>0.2</v>
      </c>
      <c r="E162" s="83">
        <v>554.29999999999995</v>
      </c>
      <c r="F162" s="85">
        <f t="shared" si="4"/>
        <v>3.6081544290095621E-4</v>
      </c>
      <c r="G162" s="65"/>
    </row>
    <row r="163" spans="2:7" x14ac:dyDescent="0.4">
      <c r="B163" s="81" t="s">
        <v>322</v>
      </c>
      <c r="C163" s="82" t="s">
        <v>323</v>
      </c>
      <c r="D163" s="56">
        <v>0.2</v>
      </c>
      <c r="E163" s="83">
        <v>1274.5999999999999</v>
      </c>
      <c r="F163" s="85">
        <f t="shared" si="4"/>
        <v>1.5691197238349287E-4</v>
      </c>
      <c r="G163" s="65"/>
    </row>
    <row r="164" spans="2:7" x14ac:dyDescent="0.4">
      <c r="B164" s="81" t="s">
        <v>326</v>
      </c>
      <c r="C164" s="82" t="s">
        <v>327</v>
      </c>
      <c r="D164" s="56">
        <v>0.5</v>
      </c>
      <c r="E164" s="83">
        <v>258</v>
      </c>
      <c r="F164" s="85">
        <f t="shared" si="4"/>
        <v>1.937984496124031E-3</v>
      </c>
      <c r="G164" s="65"/>
    </row>
    <row r="165" spans="2:7" x14ac:dyDescent="0.4">
      <c r="B165" s="81" t="s">
        <v>332</v>
      </c>
      <c r="C165" s="82" t="s">
        <v>333</v>
      </c>
      <c r="D165" s="56">
        <v>5.5</v>
      </c>
      <c r="E165" s="83">
        <v>1214</v>
      </c>
      <c r="F165" s="85">
        <f t="shared" si="4"/>
        <v>4.5304777594728169E-3</v>
      </c>
      <c r="G165" s="65"/>
    </row>
    <row r="166" spans="2:7" x14ac:dyDescent="0.4">
      <c r="B166" s="81" t="s">
        <v>338</v>
      </c>
      <c r="C166" s="82" t="s">
        <v>339</v>
      </c>
      <c r="D166" s="56">
        <v>1.1000000000000001</v>
      </c>
      <c r="E166" s="83">
        <v>539.1</v>
      </c>
      <c r="F166" s="85">
        <f t="shared" si="4"/>
        <v>2.0404377666481174E-3</v>
      </c>
      <c r="G166" s="65"/>
    </row>
    <row r="167" spans="2:7" x14ac:dyDescent="0.4">
      <c r="B167" s="81" t="s">
        <v>268</v>
      </c>
      <c r="C167" s="82" t="s">
        <v>269</v>
      </c>
      <c r="D167" s="56">
        <v>32.700000000000003</v>
      </c>
      <c r="E167" s="83">
        <v>2123.6999999999998</v>
      </c>
      <c r="F167" s="85">
        <f t="shared" si="4"/>
        <v>1.5397655036022039E-2</v>
      </c>
      <c r="G167" s="65"/>
    </row>
    <row r="168" spans="2:7" x14ac:dyDescent="0.4">
      <c r="B168" s="81" t="s">
        <v>346</v>
      </c>
      <c r="C168" s="82" t="s">
        <v>347</v>
      </c>
      <c r="D168" s="56">
        <v>0.9</v>
      </c>
      <c r="E168" s="83">
        <v>334.5</v>
      </c>
      <c r="F168" s="85">
        <f t="shared" si="4"/>
        <v>2.6905829596412557E-3</v>
      </c>
      <c r="G168" s="65"/>
    </row>
    <row r="169" spans="2:7" x14ac:dyDescent="0.4">
      <c r="B169" s="81" t="s">
        <v>308</v>
      </c>
      <c r="C169" s="82" t="s">
        <v>309</v>
      </c>
      <c r="D169" s="56">
        <v>80.7</v>
      </c>
      <c r="E169" s="83">
        <v>9845.9</v>
      </c>
      <c r="F169" s="85">
        <f t="shared" si="4"/>
        <v>8.1963050609898547E-3</v>
      </c>
      <c r="G169" s="65"/>
    </row>
    <row r="170" spans="2:7" x14ac:dyDescent="0.4">
      <c r="B170" s="81" t="s">
        <v>352</v>
      </c>
      <c r="C170" s="82" t="s">
        <v>353</v>
      </c>
      <c r="D170" s="56">
        <v>2</v>
      </c>
      <c r="E170" s="83">
        <v>2378</v>
      </c>
      <c r="F170" s="85">
        <f t="shared" si="4"/>
        <v>8.4104289318755253E-4</v>
      </c>
      <c r="G170" s="65"/>
    </row>
    <row r="171" spans="2:7" x14ac:dyDescent="0.4">
      <c r="B171" s="81" t="s">
        <v>356</v>
      </c>
      <c r="C171" s="82" t="s">
        <v>357</v>
      </c>
      <c r="D171" s="56">
        <v>4.2</v>
      </c>
      <c r="E171" s="83">
        <v>9904.2999999999993</v>
      </c>
      <c r="F171" s="85">
        <f t="shared" si="4"/>
        <v>4.2405823733126022E-4</v>
      </c>
      <c r="G171" s="65"/>
    </row>
    <row r="172" spans="2:7" x14ac:dyDescent="0.4">
      <c r="B172" s="81" t="s">
        <v>360</v>
      </c>
      <c r="C172" s="82" t="s">
        <v>361</v>
      </c>
      <c r="D172" s="56">
        <v>11.7</v>
      </c>
      <c r="E172" s="83">
        <v>4980.8</v>
      </c>
      <c r="F172" s="85">
        <f t="shared" si="4"/>
        <v>2.3490202377128172E-3</v>
      </c>
      <c r="G172" s="65"/>
    </row>
    <row r="173" spans="2:7" x14ac:dyDescent="0.4">
      <c r="B173" s="81" t="s">
        <v>366</v>
      </c>
      <c r="C173" s="82" t="s">
        <v>367</v>
      </c>
      <c r="D173" s="56">
        <v>5.7</v>
      </c>
      <c r="E173" s="83">
        <v>3330.1</v>
      </c>
      <c r="F173" s="85">
        <f t="shared" si="4"/>
        <v>1.7116603105011862E-3</v>
      </c>
      <c r="G173" s="65"/>
    </row>
    <row r="174" spans="2:7" x14ac:dyDescent="0.4">
      <c r="B174" s="81" t="s">
        <v>314</v>
      </c>
      <c r="C174" s="82" t="s">
        <v>315</v>
      </c>
      <c r="D174" s="56">
        <v>44.1</v>
      </c>
      <c r="E174" s="83">
        <v>5596.3</v>
      </c>
      <c r="F174" s="85">
        <f t="shared" si="4"/>
        <v>7.8802065650519088E-3</v>
      </c>
      <c r="G174" s="65"/>
    </row>
    <row r="175" spans="2:7" x14ac:dyDescent="0.4">
      <c r="B175" s="81" t="s">
        <v>256</v>
      </c>
      <c r="C175" s="82" t="s">
        <v>257</v>
      </c>
      <c r="D175" s="56">
        <v>114.4</v>
      </c>
      <c r="E175" s="83">
        <v>6770.1</v>
      </c>
      <c r="F175" s="85">
        <f t="shared" si="4"/>
        <v>1.6897830164990177E-2</v>
      </c>
      <c r="G175" s="65"/>
    </row>
    <row r="176" spans="2:7" x14ac:dyDescent="0.4">
      <c r="B176" s="81" t="s">
        <v>219</v>
      </c>
      <c r="C176" s="82" t="s">
        <v>220</v>
      </c>
      <c r="D176" s="56">
        <v>139.69999999999999</v>
      </c>
      <c r="E176" s="83">
        <v>4233.8999999999996</v>
      </c>
      <c r="F176" s="85">
        <f t="shared" si="4"/>
        <v>3.2995583268381395E-2</v>
      </c>
      <c r="G176" s="65"/>
    </row>
    <row r="177" spans="2:7" x14ac:dyDescent="0.4">
      <c r="B177" s="81" t="s">
        <v>199</v>
      </c>
      <c r="C177" s="82" t="s">
        <v>200</v>
      </c>
      <c r="D177" s="56">
        <v>40.4</v>
      </c>
      <c r="E177" s="83">
        <v>1020.8</v>
      </c>
      <c r="F177" s="85">
        <f t="shared" si="4"/>
        <v>3.9576802507836989E-2</v>
      </c>
      <c r="G177" s="65"/>
    </row>
    <row r="178" spans="2:7" x14ac:dyDescent="0.4">
      <c r="B178" s="81" t="s">
        <v>206</v>
      </c>
      <c r="C178" s="82" t="s">
        <v>207</v>
      </c>
      <c r="D178" s="56">
        <v>96.7</v>
      </c>
      <c r="E178" s="83">
        <v>2472.1999999999998</v>
      </c>
      <c r="F178" s="85">
        <f t="shared" si="4"/>
        <v>3.9114958336704156E-2</v>
      </c>
      <c r="G178" s="65"/>
    </row>
    <row r="179" spans="2:7" x14ac:dyDescent="0.4">
      <c r="B179" s="81" t="s">
        <v>262</v>
      </c>
      <c r="C179" s="82" t="s">
        <v>263</v>
      </c>
      <c r="D179" s="56">
        <v>103.5</v>
      </c>
      <c r="E179" s="83">
        <v>6426.9</v>
      </c>
      <c r="F179" s="85">
        <f t="shared" si="4"/>
        <v>1.6104187088643047E-2</v>
      </c>
      <c r="G179" s="65"/>
    </row>
    <row r="180" spans="2:7" x14ac:dyDescent="0.4">
      <c r="B180" s="81" t="s">
        <v>245</v>
      </c>
      <c r="C180" s="82" t="s">
        <v>246</v>
      </c>
      <c r="D180" s="56">
        <v>167</v>
      </c>
      <c r="E180" s="83">
        <v>22010.2</v>
      </c>
      <c r="F180" s="85">
        <f t="shared" si="4"/>
        <v>7.587391300397088E-3</v>
      </c>
      <c r="G180" s="65"/>
    </row>
    <row r="181" spans="2:7" x14ac:dyDescent="0.4">
      <c r="B181" s="81" t="s">
        <v>302</v>
      </c>
      <c r="C181" s="82" t="s">
        <v>303</v>
      </c>
      <c r="D181" s="56">
        <v>7.5</v>
      </c>
      <c r="E181" s="83">
        <v>887.9</v>
      </c>
      <c r="F181" s="85">
        <f t="shared" si="4"/>
        <v>8.446897173105079E-3</v>
      </c>
      <c r="G181" s="65"/>
    </row>
    <row r="182" spans="2:7" x14ac:dyDescent="0.4">
      <c r="B182" s="81" t="s">
        <v>282</v>
      </c>
      <c r="C182" s="82" t="s">
        <v>283</v>
      </c>
      <c r="D182" s="56">
        <v>53.2</v>
      </c>
      <c r="E182" s="83">
        <v>3681.1</v>
      </c>
      <c r="F182" s="85">
        <f t="shared" si="4"/>
        <v>1.445220178750917E-2</v>
      </c>
      <c r="G182" s="65"/>
    </row>
    <row r="183" spans="2:7" x14ac:dyDescent="0.4">
      <c r="B183" s="81" t="s">
        <v>213</v>
      </c>
      <c r="C183" s="82" t="s">
        <v>214</v>
      </c>
      <c r="D183" s="56">
        <v>92.1</v>
      </c>
      <c r="E183" s="83">
        <v>2701.1</v>
      </c>
      <c r="F183" s="85">
        <f t="shared" si="4"/>
        <v>3.4097219651253195E-2</v>
      </c>
      <c r="G183" s="65"/>
    </row>
    <row r="184" spans="2:7" x14ac:dyDescent="0.4">
      <c r="B184" s="81" t="s">
        <v>334</v>
      </c>
      <c r="C184" s="82" t="s">
        <v>335</v>
      </c>
      <c r="D184" s="56">
        <v>10.199999999999999</v>
      </c>
      <c r="E184" s="83">
        <v>1827.5</v>
      </c>
      <c r="F184" s="85">
        <f t="shared" si="4"/>
        <v>5.5813953488372085E-3</v>
      </c>
      <c r="G184" s="65"/>
    </row>
    <row r="185" spans="2:7" x14ac:dyDescent="0.4">
      <c r="B185" s="81" t="s">
        <v>396</v>
      </c>
      <c r="C185" s="82" t="s">
        <v>397</v>
      </c>
      <c r="D185" s="56">
        <v>1.4</v>
      </c>
      <c r="E185" s="83">
        <v>3344.6</v>
      </c>
      <c r="F185" s="85">
        <f t="shared" si="4"/>
        <v>4.1858518208455421E-4</v>
      </c>
      <c r="G185" s="65"/>
    </row>
    <row r="186" spans="2:7" x14ac:dyDescent="0.4">
      <c r="B186" s="81" t="s">
        <v>328</v>
      </c>
      <c r="C186" s="82" t="s">
        <v>329</v>
      </c>
      <c r="D186" s="56">
        <v>3.3</v>
      </c>
      <c r="E186" s="83">
        <v>504.7</v>
      </c>
      <c r="F186" s="85">
        <f t="shared" si="4"/>
        <v>6.5385377451951656E-3</v>
      </c>
      <c r="G186" s="65"/>
    </row>
    <row r="187" spans="2:7" x14ac:dyDescent="0.4">
      <c r="B187" s="81" t="s">
        <v>402</v>
      </c>
      <c r="C187" s="82" t="s">
        <v>403</v>
      </c>
      <c r="D187" s="56">
        <v>1.1000000000000001</v>
      </c>
      <c r="E187" s="83">
        <v>6830.9</v>
      </c>
      <c r="F187" s="85">
        <f t="shared" si="4"/>
        <v>1.6103295319796807E-4</v>
      </c>
      <c r="G187" s="65"/>
    </row>
    <row r="188" spans="2:7" x14ac:dyDescent="0.4">
      <c r="B188" s="81" t="s">
        <v>384</v>
      </c>
      <c r="C188" s="82" t="s">
        <v>385</v>
      </c>
      <c r="D188" s="56">
        <v>7.7</v>
      </c>
      <c r="E188" s="83">
        <v>3646.1</v>
      </c>
      <c r="F188" s="85">
        <f t="shared" si="4"/>
        <v>2.1118455335838292E-3</v>
      </c>
      <c r="G188" s="65"/>
    </row>
    <row r="189" spans="2:7" x14ac:dyDescent="0.4">
      <c r="B189" s="81" t="s">
        <v>404</v>
      </c>
      <c r="C189" s="82" t="s">
        <v>405</v>
      </c>
      <c r="D189" s="56">
        <v>4.7</v>
      </c>
      <c r="E189" s="83">
        <v>4853.1000000000004</v>
      </c>
      <c r="F189" s="85">
        <f t="shared" si="4"/>
        <v>9.6845315365436525E-4</v>
      </c>
      <c r="G189" s="65"/>
    </row>
    <row r="190" spans="2:7" x14ac:dyDescent="0.4">
      <c r="B190" s="81" t="s">
        <v>362</v>
      </c>
      <c r="C190" s="82" t="s">
        <v>363</v>
      </c>
      <c r="D190" s="56">
        <v>45.7</v>
      </c>
      <c r="E190" s="83">
        <v>14983</v>
      </c>
      <c r="F190" s="85">
        <f t="shared" si="4"/>
        <v>3.050123473269706E-3</v>
      </c>
      <c r="G190" s="65"/>
    </row>
    <row r="191" spans="2:7" x14ac:dyDescent="0.4">
      <c r="B191" s="81" t="s">
        <v>227</v>
      </c>
      <c r="C191" s="82" t="s">
        <v>228</v>
      </c>
      <c r="D191" s="56">
        <v>40.5</v>
      </c>
      <c r="E191" s="83">
        <v>1887.8</v>
      </c>
      <c r="F191" s="85">
        <f t="shared" si="4"/>
        <v>2.1453543807606737E-2</v>
      </c>
      <c r="G191" s="65"/>
    </row>
    <row r="192" spans="2:7" x14ac:dyDescent="0.4">
      <c r="B192" s="81" t="s">
        <v>233</v>
      </c>
      <c r="C192" s="82" t="s">
        <v>234</v>
      </c>
      <c r="D192" s="56">
        <v>141.30000000000001</v>
      </c>
      <c r="E192" s="83">
        <v>9776.2999999999993</v>
      </c>
      <c r="F192" s="85">
        <f t="shared" si="4"/>
        <v>1.4453320785982429E-2</v>
      </c>
      <c r="G192" s="65"/>
    </row>
    <row r="193" spans="2:9" x14ac:dyDescent="0.4">
      <c r="B193" s="81" t="s">
        <v>193</v>
      </c>
      <c r="C193" s="82" t="s">
        <v>194</v>
      </c>
      <c r="D193" s="56">
        <v>60</v>
      </c>
      <c r="E193" s="83">
        <v>1512.4</v>
      </c>
      <c r="F193" s="85">
        <f t="shared" si="4"/>
        <v>3.9672044432689763E-2</v>
      </c>
      <c r="G193" s="65"/>
    </row>
    <row r="194" spans="2:9" x14ac:dyDescent="0.4">
      <c r="B194" s="81" t="s">
        <v>274</v>
      </c>
      <c r="C194" s="82" t="s">
        <v>275</v>
      </c>
      <c r="D194" s="56">
        <v>40.5</v>
      </c>
      <c r="E194" s="83">
        <v>2733.1</v>
      </c>
      <c r="F194" s="85">
        <f t="shared" si="4"/>
        <v>1.4818338150817753E-2</v>
      </c>
      <c r="G194" s="65"/>
    </row>
    <row r="195" spans="2:9" x14ac:dyDescent="0.4">
      <c r="B195" s="81" t="s">
        <v>340</v>
      </c>
      <c r="C195" s="82" t="s">
        <v>341</v>
      </c>
      <c r="D195" s="56">
        <v>0.9</v>
      </c>
      <c r="E195" s="83">
        <v>164.3</v>
      </c>
      <c r="F195" s="85">
        <f t="shared" si="4"/>
        <v>5.4777845404747408E-3</v>
      </c>
      <c r="G195" s="65"/>
    </row>
    <row r="196" spans="2:9" x14ac:dyDescent="0.4">
      <c r="B196" s="81" t="s">
        <v>243</v>
      </c>
      <c r="C196" s="82" t="s">
        <v>244</v>
      </c>
      <c r="D196" s="56">
        <v>32.1</v>
      </c>
      <c r="E196" s="83">
        <v>1636</v>
      </c>
      <c r="F196" s="85">
        <f t="shared" si="4"/>
        <v>1.9621026894865525E-2</v>
      </c>
      <c r="G196" s="65"/>
    </row>
    <row r="197" spans="2:9" x14ac:dyDescent="0.4">
      <c r="B197" s="81" t="s">
        <v>426</v>
      </c>
      <c r="C197" s="82" t="s">
        <v>427</v>
      </c>
      <c r="D197" s="56">
        <v>0</v>
      </c>
      <c r="E197" s="83">
        <v>1482.1</v>
      </c>
      <c r="F197" s="85">
        <f t="shared" si="4"/>
        <v>0</v>
      </c>
      <c r="G197" s="65"/>
      <c r="H197" s="115"/>
      <c r="I197" s="115"/>
    </row>
    <row r="198" spans="2:9" x14ac:dyDescent="0.4">
      <c r="B198" s="91" t="s">
        <v>376</v>
      </c>
      <c r="C198" s="92" t="s">
        <v>377</v>
      </c>
      <c r="D198" s="93">
        <v>6.2</v>
      </c>
      <c r="E198" s="94">
        <v>2707.2</v>
      </c>
      <c r="F198" s="85">
        <f t="shared" si="4"/>
        <v>2.2901891252955085E-3</v>
      </c>
      <c r="G198" s="65"/>
      <c r="H198" s="115"/>
      <c r="I198" s="115"/>
    </row>
    <row r="199" spans="2:9" x14ac:dyDescent="0.4">
      <c r="B199" s="91" t="s">
        <v>172</v>
      </c>
      <c r="C199" s="92" t="s">
        <v>176</v>
      </c>
      <c r="D199" s="93">
        <v>2705</v>
      </c>
      <c r="E199" s="94">
        <v>464652.9</v>
      </c>
      <c r="F199" s="95">
        <f t="shared" si="4"/>
        <v>5.8215498063177908E-3</v>
      </c>
      <c r="G199" s="65"/>
      <c r="H199" s="115"/>
      <c r="I199" s="115"/>
    </row>
    <row r="200" spans="2:9" x14ac:dyDescent="0.4">
      <c r="H200" s="115"/>
      <c r="I200" s="115"/>
    </row>
  </sheetData>
  <mergeCells count="21">
    <mergeCell ref="J73:K73"/>
    <mergeCell ref="AB9:AB10"/>
    <mergeCell ref="AC9:AC10"/>
    <mergeCell ref="U11:U31"/>
    <mergeCell ref="AB11:AB20"/>
    <mergeCell ref="AC11:AC20"/>
    <mergeCell ref="AB21:AB71"/>
    <mergeCell ref="AC21:AC71"/>
    <mergeCell ref="U32:U71"/>
    <mergeCell ref="T9:T10"/>
    <mergeCell ref="U9:U10"/>
    <mergeCell ref="W9:X10"/>
    <mergeCell ref="Y9:Y10"/>
    <mergeCell ref="Z9:Z10"/>
    <mergeCell ref="AA9:AA10"/>
    <mergeCell ref="R9:R10"/>
    <mergeCell ref="B9:C10"/>
    <mergeCell ref="H9:I10"/>
    <mergeCell ref="N9:N10"/>
    <mergeCell ref="O9:P10"/>
    <mergeCell ref="Q9:Q10"/>
  </mergeCells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事業費及び維持管理費（C）</vt:lpstr>
      <vt:lpstr>浸水による断水回避便益（B）</vt:lpstr>
      <vt:lpstr>浸水による機器被害額（B）</vt:lpstr>
      <vt:lpstr>まとめ</vt:lpstr>
      <vt:lpstr>産業連関表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