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U:\水道事業課\02認可L\0204_事業評価\030費用対効果マニュアル\R7改正\30_マニュアル改定案\0427_製本版\ツール\"/>
    </mc:Choice>
  </mc:AlternateContent>
  <xr:revisionPtr revIDLastSave="0" documentId="13_ncr:1_{1680470C-6D46-42D8-BDB7-F2D706FC1A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維持管理費（C）" sheetId="1" r:id="rId1"/>
    <sheet name="費用全体（C）" sheetId="2" r:id="rId2"/>
    <sheet name="地震による断水回避便益（B）" sheetId="3" r:id="rId3"/>
    <sheet name="老朽化による断水回避便益（B）" sheetId="5" r:id="rId4"/>
    <sheet name="もらい事故による断水回避便益（B）" sheetId="6" r:id="rId5"/>
    <sheet name="まとめ（B_C）" sheetId="7" r:id="rId6"/>
    <sheet name="産業連関表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4" l="1"/>
  <c r="N9" i="2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15" i="1"/>
  <c r="AH65" i="3" l="1"/>
  <c r="AH64" i="3"/>
  <c r="AG64" i="3"/>
  <c r="AE62" i="3"/>
  <c r="AE63" i="3"/>
  <c r="AE64" i="3"/>
  <c r="AC64" i="3"/>
  <c r="Y64" i="3"/>
  <c r="AA64" i="3" s="1"/>
  <c r="AB64" i="3"/>
  <c r="AG15" i="3"/>
  <c r="AE15" i="3"/>
  <c r="AC15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16" i="3"/>
  <c r="AB15" i="3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15" i="6"/>
  <c r="L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15" i="5"/>
  <c r="L64" i="5"/>
  <c r="F64" i="5"/>
  <c r="M64" i="3"/>
  <c r="O64" i="3"/>
  <c r="P64" i="3"/>
  <c r="Q64" i="3"/>
  <c r="N7" i="2"/>
  <c r="N6" i="2"/>
  <c r="N4" i="2"/>
  <c r="J61" i="2"/>
  <c r="J62" i="2"/>
  <c r="J63" i="2"/>
  <c r="J64" i="2"/>
  <c r="J65" i="2"/>
  <c r="H65" i="2"/>
  <c r="G62" i="2"/>
  <c r="G63" i="2"/>
  <c r="G64" i="2"/>
  <c r="I64" i="1"/>
  <c r="I64" i="2" s="1"/>
  <c r="K64" i="2" s="1"/>
  <c r="I18" i="1"/>
  <c r="I19" i="1"/>
  <c r="I23" i="1"/>
  <c r="I26" i="1"/>
  <c r="I27" i="1"/>
  <c r="I31" i="1"/>
  <c r="I34" i="1"/>
  <c r="I35" i="1"/>
  <c r="I39" i="1"/>
  <c r="I42" i="1"/>
  <c r="I43" i="1"/>
  <c r="I47" i="1"/>
  <c r="I50" i="1"/>
  <c r="I51" i="1"/>
  <c r="I55" i="1"/>
  <c r="I58" i="1"/>
  <c r="I59" i="1"/>
  <c r="I63" i="1"/>
  <c r="I63" i="2" s="1"/>
  <c r="E64" i="1"/>
  <c r="E16" i="1"/>
  <c r="I16" i="1" s="1"/>
  <c r="E17" i="1"/>
  <c r="I17" i="1" s="1"/>
  <c r="E18" i="1"/>
  <c r="E19" i="1"/>
  <c r="E20" i="1"/>
  <c r="I20" i="1" s="1"/>
  <c r="E21" i="1"/>
  <c r="I21" i="1" s="1"/>
  <c r="E22" i="1"/>
  <c r="I22" i="1" s="1"/>
  <c r="E23" i="1"/>
  <c r="E24" i="1"/>
  <c r="I24" i="1" s="1"/>
  <c r="E25" i="1"/>
  <c r="I25" i="1" s="1"/>
  <c r="E26" i="1"/>
  <c r="E27" i="1"/>
  <c r="E28" i="1"/>
  <c r="I28" i="1" s="1"/>
  <c r="E29" i="1"/>
  <c r="I29" i="1" s="1"/>
  <c r="E30" i="1"/>
  <c r="I30" i="1" s="1"/>
  <c r="E31" i="1"/>
  <c r="E32" i="1"/>
  <c r="I32" i="1" s="1"/>
  <c r="E33" i="1"/>
  <c r="I33" i="1" s="1"/>
  <c r="E34" i="1"/>
  <c r="E35" i="1"/>
  <c r="E36" i="1"/>
  <c r="I36" i="1" s="1"/>
  <c r="E37" i="1"/>
  <c r="I37" i="1" s="1"/>
  <c r="E38" i="1"/>
  <c r="I38" i="1" s="1"/>
  <c r="E39" i="1"/>
  <c r="E40" i="1"/>
  <c r="I40" i="1" s="1"/>
  <c r="E41" i="1"/>
  <c r="I41" i="1" s="1"/>
  <c r="E42" i="1"/>
  <c r="E43" i="1"/>
  <c r="E44" i="1"/>
  <c r="I44" i="1" s="1"/>
  <c r="E45" i="1"/>
  <c r="I45" i="1" s="1"/>
  <c r="E46" i="1"/>
  <c r="I46" i="1" s="1"/>
  <c r="E47" i="1"/>
  <c r="E48" i="1"/>
  <c r="I48" i="1" s="1"/>
  <c r="E49" i="1"/>
  <c r="I49" i="1" s="1"/>
  <c r="E50" i="1"/>
  <c r="E51" i="1"/>
  <c r="E52" i="1"/>
  <c r="I52" i="1" s="1"/>
  <c r="E53" i="1"/>
  <c r="I53" i="1" s="1"/>
  <c r="E54" i="1"/>
  <c r="I54" i="1" s="1"/>
  <c r="E55" i="1"/>
  <c r="E56" i="1"/>
  <c r="I56" i="1" s="1"/>
  <c r="E57" i="1"/>
  <c r="I57" i="1" s="1"/>
  <c r="E58" i="1"/>
  <c r="E59" i="1"/>
  <c r="E60" i="1"/>
  <c r="I60" i="1" s="1"/>
  <c r="E61" i="1"/>
  <c r="I61" i="1" s="1"/>
  <c r="I61" i="2" s="1"/>
  <c r="E62" i="1"/>
  <c r="I62" i="1" s="1"/>
  <c r="I62" i="2" s="1"/>
  <c r="E63" i="1"/>
  <c r="E15" i="1"/>
  <c r="D8" i="5"/>
  <c r="D9" i="5" s="1"/>
  <c r="D10" i="5" s="1"/>
  <c r="D11" i="5" s="1"/>
  <c r="D12" i="5" s="1"/>
  <c r="D13" i="5" s="1"/>
  <c r="D14" i="5" s="1"/>
  <c r="D15" i="5" l="1"/>
  <c r="D16" i="5" l="1"/>
  <c r="G15" i="5"/>
  <c r="K15" i="5" s="1"/>
  <c r="D17" i="5" l="1"/>
  <c r="G16" i="5"/>
  <c r="K16" i="5" s="1"/>
  <c r="D18" i="5" l="1"/>
  <c r="G17" i="5"/>
  <c r="K17" i="5" s="1"/>
  <c r="D19" i="5" l="1"/>
  <c r="G18" i="5"/>
  <c r="K18" i="5" s="1"/>
  <c r="D20" i="5" l="1"/>
  <c r="G19" i="5"/>
  <c r="K19" i="5" s="1"/>
  <c r="D21" i="5" l="1"/>
  <c r="G20" i="5"/>
  <c r="K20" i="5" s="1"/>
  <c r="D22" i="5" l="1"/>
  <c r="G21" i="5"/>
  <c r="K21" i="5" s="1"/>
  <c r="D23" i="5" l="1"/>
  <c r="G22" i="5"/>
  <c r="K22" i="5" s="1"/>
  <c r="D24" i="5" l="1"/>
  <c r="G23" i="5"/>
  <c r="K23" i="5" s="1"/>
  <c r="D25" i="5" l="1"/>
  <c r="G24" i="5"/>
  <c r="K24" i="5" s="1"/>
  <c r="D26" i="5" l="1"/>
  <c r="G25" i="5"/>
  <c r="K25" i="5" s="1"/>
  <c r="D27" i="5" l="1"/>
  <c r="G26" i="5"/>
  <c r="K26" i="5" s="1"/>
  <c r="D28" i="5" l="1"/>
  <c r="G27" i="5"/>
  <c r="K27" i="5" s="1"/>
  <c r="D29" i="5" l="1"/>
  <c r="G28" i="5"/>
  <c r="K28" i="5" s="1"/>
  <c r="D30" i="5" l="1"/>
  <c r="G29" i="5"/>
  <c r="K29" i="5" s="1"/>
  <c r="D31" i="5" l="1"/>
  <c r="G30" i="5"/>
  <c r="K30" i="5" s="1"/>
  <c r="D32" i="5" l="1"/>
  <c r="G31" i="5"/>
  <c r="K31" i="5" s="1"/>
  <c r="D33" i="5" l="1"/>
  <c r="G32" i="5"/>
  <c r="K32" i="5" s="1"/>
  <c r="D34" i="5" l="1"/>
  <c r="G33" i="5"/>
  <c r="K33" i="5" s="1"/>
  <c r="D35" i="5" l="1"/>
  <c r="G34" i="5"/>
  <c r="K34" i="5" s="1"/>
  <c r="D36" i="5" l="1"/>
  <c r="G35" i="5"/>
  <c r="K35" i="5" s="1"/>
  <c r="D37" i="5" l="1"/>
  <c r="G36" i="5"/>
  <c r="K36" i="5" s="1"/>
  <c r="D38" i="5" l="1"/>
  <c r="G37" i="5"/>
  <c r="K37" i="5" s="1"/>
  <c r="D39" i="5" l="1"/>
  <c r="G38" i="5"/>
  <c r="K38" i="5" s="1"/>
  <c r="D40" i="5" l="1"/>
  <c r="G39" i="5"/>
  <c r="K39" i="5" s="1"/>
  <c r="D41" i="5" l="1"/>
  <c r="G40" i="5"/>
  <c r="K40" i="5" s="1"/>
  <c r="D42" i="5" l="1"/>
  <c r="G41" i="5"/>
  <c r="K41" i="5" s="1"/>
  <c r="D43" i="5" l="1"/>
  <c r="G42" i="5"/>
  <c r="K42" i="5" s="1"/>
  <c r="D44" i="5" l="1"/>
  <c r="G43" i="5"/>
  <c r="K43" i="5" s="1"/>
  <c r="D45" i="5" l="1"/>
  <c r="G44" i="5"/>
  <c r="K44" i="5" s="1"/>
  <c r="D46" i="5" l="1"/>
  <c r="G45" i="5"/>
  <c r="K45" i="5" s="1"/>
  <c r="D47" i="5" l="1"/>
  <c r="G46" i="5"/>
  <c r="K46" i="5" s="1"/>
  <c r="D48" i="5" l="1"/>
  <c r="G47" i="5"/>
  <c r="K47" i="5" s="1"/>
  <c r="D49" i="5" l="1"/>
  <c r="G48" i="5"/>
  <c r="K48" i="5" s="1"/>
  <c r="D50" i="5" l="1"/>
  <c r="G49" i="5"/>
  <c r="K49" i="5" s="1"/>
  <c r="D51" i="5" l="1"/>
  <c r="G50" i="5"/>
  <c r="K50" i="5" s="1"/>
  <c r="D52" i="5" l="1"/>
  <c r="G51" i="5"/>
  <c r="K51" i="5" s="1"/>
  <c r="D53" i="5" l="1"/>
  <c r="G52" i="5"/>
  <c r="K52" i="5" s="1"/>
  <c r="D54" i="5" l="1"/>
  <c r="G53" i="5"/>
  <c r="K53" i="5" s="1"/>
  <c r="D55" i="5" l="1"/>
  <c r="G54" i="5"/>
  <c r="K54" i="5" s="1"/>
  <c r="D56" i="5" l="1"/>
  <c r="G55" i="5"/>
  <c r="K55" i="5" s="1"/>
  <c r="D57" i="5" l="1"/>
  <c r="G56" i="5"/>
  <c r="K56" i="5" s="1"/>
  <c r="D58" i="5" l="1"/>
  <c r="G57" i="5"/>
  <c r="K57" i="5" s="1"/>
  <c r="D59" i="5" l="1"/>
  <c r="G58" i="5"/>
  <c r="K58" i="5" s="1"/>
  <c r="D60" i="5" l="1"/>
  <c r="G59" i="5"/>
  <c r="K59" i="5" s="1"/>
  <c r="D61" i="5" l="1"/>
  <c r="G60" i="5"/>
  <c r="K60" i="5" s="1"/>
  <c r="D62" i="5" l="1"/>
  <c r="G61" i="5"/>
  <c r="K61" i="5" s="1"/>
  <c r="D63" i="5" l="1"/>
  <c r="G62" i="5"/>
  <c r="K62" i="5" s="1"/>
  <c r="G63" i="5" l="1"/>
  <c r="K63" i="5" s="1"/>
  <c r="D64" i="5"/>
  <c r="G64" i="5" s="1"/>
  <c r="K64" i="5" s="1"/>
  <c r="O64" i="5" s="1"/>
  <c r="P64" i="5" s="1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Y8" i="3"/>
  <c r="Y9" i="3"/>
  <c r="Y10" i="3"/>
  <c r="Y11" i="3"/>
  <c r="Y12" i="3"/>
  <c r="Y13" i="3"/>
  <c r="Y14" i="3"/>
  <c r="Y15" i="3"/>
  <c r="Y16" i="3"/>
  <c r="AA16" i="3" s="1"/>
  <c r="Y17" i="3"/>
  <c r="AA17" i="3" s="1"/>
  <c r="Y18" i="3"/>
  <c r="AA18" i="3" s="1"/>
  <c r="Y19" i="3"/>
  <c r="AA19" i="3" s="1"/>
  <c r="Y20" i="3"/>
  <c r="AA20" i="3" s="1"/>
  <c r="Y21" i="3"/>
  <c r="AA21" i="3" s="1"/>
  <c r="Y22" i="3"/>
  <c r="Y23" i="3"/>
  <c r="Y24" i="3"/>
  <c r="Y25" i="3"/>
  <c r="Y26" i="3"/>
  <c r="Y27" i="3"/>
  <c r="Y28" i="3"/>
  <c r="Y29" i="3"/>
  <c r="Y30" i="3"/>
  <c r="AA30" i="3" s="1"/>
  <c r="Y31" i="3"/>
  <c r="AA31" i="3" s="1"/>
  <c r="Y32" i="3"/>
  <c r="AA32" i="3" s="1"/>
  <c r="Y33" i="3"/>
  <c r="AA33" i="3" s="1"/>
  <c r="Y34" i="3"/>
  <c r="AA34" i="3" s="1"/>
  <c r="Y35" i="3"/>
  <c r="AA35" i="3" s="1"/>
  <c r="Y36" i="3"/>
  <c r="Y37" i="3"/>
  <c r="Y38" i="3"/>
  <c r="Y39" i="3"/>
  <c r="Y40" i="3"/>
  <c r="Y41" i="3"/>
  <c r="Y42" i="3"/>
  <c r="Y43" i="3"/>
  <c r="Y44" i="3"/>
  <c r="AA44" i="3" s="1"/>
  <c r="Y45" i="3"/>
  <c r="AA45" i="3" s="1"/>
  <c r="Y46" i="3"/>
  <c r="AA46" i="3" s="1"/>
  <c r="Y47" i="3"/>
  <c r="AA47" i="3" s="1"/>
  <c r="Y48" i="3"/>
  <c r="AA48" i="3" s="1"/>
  <c r="Y49" i="3"/>
  <c r="AA49" i="3" s="1"/>
  <c r="Y50" i="3"/>
  <c r="Y51" i="3"/>
  <c r="Y52" i="3"/>
  <c r="Y53" i="3"/>
  <c r="Y54" i="3"/>
  <c r="Y55" i="3"/>
  <c r="Y56" i="3"/>
  <c r="Y57" i="3"/>
  <c r="Y58" i="3"/>
  <c r="AA58" i="3" s="1"/>
  <c r="Y59" i="3"/>
  <c r="AA59" i="3" s="1"/>
  <c r="Y60" i="3"/>
  <c r="AA60" i="3" s="1"/>
  <c r="Y61" i="3"/>
  <c r="AA61" i="3" s="1"/>
  <c r="Y62" i="3"/>
  <c r="AA62" i="3" s="1"/>
  <c r="Y63" i="3"/>
  <c r="AA63" i="3" s="1"/>
  <c r="Y7" i="3"/>
  <c r="J15" i="6"/>
  <c r="M15" i="6" s="1"/>
  <c r="J16" i="6"/>
  <c r="M16" i="6" s="1"/>
  <c r="J17" i="6"/>
  <c r="M17" i="6" s="1"/>
  <c r="J18" i="6"/>
  <c r="M18" i="6" s="1"/>
  <c r="J19" i="6"/>
  <c r="M19" i="6" s="1"/>
  <c r="J20" i="6"/>
  <c r="M20" i="6" s="1"/>
  <c r="J21" i="6"/>
  <c r="M21" i="6" s="1"/>
  <c r="J22" i="6"/>
  <c r="M22" i="6" s="1"/>
  <c r="J23" i="6"/>
  <c r="M23" i="6" s="1"/>
  <c r="J24" i="6"/>
  <c r="M24" i="6" s="1"/>
  <c r="J25" i="6"/>
  <c r="M25" i="6" s="1"/>
  <c r="J26" i="6"/>
  <c r="M26" i="6" s="1"/>
  <c r="J27" i="6"/>
  <c r="M27" i="6" s="1"/>
  <c r="J28" i="6"/>
  <c r="M28" i="6" s="1"/>
  <c r="J29" i="6"/>
  <c r="M29" i="6" s="1"/>
  <c r="J30" i="6"/>
  <c r="M30" i="6" s="1"/>
  <c r="J31" i="6"/>
  <c r="M31" i="6" s="1"/>
  <c r="J32" i="6"/>
  <c r="M32" i="6" s="1"/>
  <c r="J33" i="6"/>
  <c r="M33" i="6" s="1"/>
  <c r="J34" i="6"/>
  <c r="M34" i="6" s="1"/>
  <c r="J35" i="6"/>
  <c r="M35" i="6" s="1"/>
  <c r="J36" i="6"/>
  <c r="M36" i="6" s="1"/>
  <c r="J37" i="6"/>
  <c r="M37" i="6" s="1"/>
  <c r="J38" i="6"/>
  <c r="M38" i="6" s="1"/>
  <c r="J39" i="6"/>
  <c r="M39" i="6" s="1"/>
  <c r="J40" i="6"/>
  <c r="M40" i="6" s="1"/>
  <c r="J41" i="6"/>
  <c r="M41" i="6" s="1"/>
  <c r="J42" i="6"/>
  <c r="M42" i="6" s="1"/>
  <c r="J43" i="6"/>
  <c r="M43" i="6" s="1"/>
  <c r="J44" i="6"/>
  <c r="M44" i="6" s="1"/>
  <c r="J45" i="6"/>
  <c r="M45" i="6" s="1"/>
  <c r="J46" i="6"/>
  <c r="M46" i="6" s="1"/>
  <c r="J47" i="6"/>
  <c r="M47" i="6" s="1"/>
  <c r="J48" i="6"/>
  <c r="M48" i="6" s="1"/>
  <c r="J49" i="6"/>
  <c r="M49" i="6" s="1"/>
  <c r="J50" i="6"/>
  <c r="M50" i="6" s="1"/>
  <c r="N50" i="6" s="1"/>
  <c r="J51" i="6"/>
  <c r="M51" i="6" s="1"/>
  <c r="J52" i="6"/>
  <c r="M52" i="6" s="1"/>
  <c r="J53" i="6"/>
  <c r="M53" i="6" s="1"/>
  <c r="J54" i="6"/>
  <c r="M54" i="6" s="1"/>
  <c r="J55" i="6"/>
  <c r="M55" i="6" s="1"/>
  <c r="J56" i="6"/>
  <c r="M56" i="6" s="1"/>
  <c r="J57" i="6"/>
  <c r="M57" i="6" s="1"/>
  <c r="J58" i="6"/>
  <c r="M58" i="6" s="1"/>
  <c r="J59" i="6"/>
  <c r="M59" i="6" s="1"/>
  <c r="J60" i="6"/>
  <c r="M60" i="6" s="1"/>
  <c r="J61" i="6"/>
  <c r="M61" i="6" s="1"/>
  <c r="J62" i="6"/>
  <c r="M62" i="6" s="1"/>
  <c r="J63" i="6"/>
  <c r="M63" i="6" s="1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7" i="6"/>
  <c r="N18" i="6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7" i="5"/>
  <c r="AA8" i="3"/>
  <c r="AA9" i="3"/>
  <c r="AA10" i="3"/>
  <c r="AA11" i="3"/>
  <c r="AA12" i="3"/>
  <c r="AA13" i="3"/>
  <c r="AA14" i="3"/>
  <c r="AA15" i="3"/>
  <c r="AA22" i="3"/>
  <c r="AA23" i="3"/>
  <c r="AA24" i="3"/>
  <c r="AA25" i="3"/>
  <c r="AA26" i="3"/>
  <c r="AA27" i="3"/>
  <c r="AA28" i="3"/>
  <c r="AA29" i="3"/>
  <c r="AA36" i="3"/>
  <c r="AA37" i="3"/>
  <c r="AA38" i="3"/>
  <c r="AA39" i="3"/>
  <c r="AA40" i="3"/>
  <c r="AA41" i="3"/>
  <c r="AA42" i="3"/>
  <c r="AA43" i="3"/>
  <c r="AA50" i="3"/>
  <c r="AA51" i="3"/>
  <c r="AA52" i="3"/>
  <c r="AA53" i="3"/>
  <c r="AA54" i="3"/>
  <c r="AA55" i="3"/>
  <c r="AA56" i="3"/>
  <c r="AA57" i="3"/>
  <c r="AA7" i="3"/>
  <c r="C23" i="3"/>
  <c r="C12" i="3"/>
  <c r="C29" i="3"/>
  <c r="C28" i="3"/>
  <c r="C24" i="3"/>
  <c r="C25" i="3"/>
  <c r="C27" i="3" s="1"/>
  <c r="C30" i="3" s="1"/>
  <c r="C35" i="3" s="1"/>
  <c r="C17" i="3"/>
  <c r="C14" i="3"/>
  <c r="C16" i="3" s="1"/>
  <c r="C19" i="3" s="1"/>
  <c r="C34" i="3" s="1"/>
  <c r="C13" i="3"/>
  <c r="T8" i="3"/>
  <c r="T10" i="3" s="1"/>
  <c r="T12" i="3" s="1"/>
  <c r="M8" i="3"/>
  <c r="O8" i="3" s="1"/>
  <c r="M7" i="3"/>
  <c r="O7" i="3" s="1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2" i="4"/>
  <c r="F81" i="4"/>
  <c r="F80" i="4"/>
  <c r="F79" i="4"/>
  <c r="F78" i="4"/>
  <c r="F77" i="4"/>
  <c r="F76" i="4"/>
  <c r="F75" i="4"/>
  <c r="F74" i="4"/>
  <c r="F73" i="4"/>
  <c r="K72" i="4"/>
  <c r="J72" i="4"/>
  <c r="J73" i="4" s="1"/>
  <c r="F72" i="4"/>
  <c r="T71" i="4"/>
  <c r="L71" i="4"/>
  <c r="F71" i="4"/>
  <c r="T70" i="4"/>
  <c r="L70" i="4"/>
  <c r="F70" i="4"/>
  <c r="T69" i="4"/>
  <c r="L69" i="4"/>
  <c r="F69" i="4"/>
  <c r="T68" i="4"/>
  <c r="L68" i="4"/>
  <c r="F68" i="4"/>
  <c r="T67" i="4"/>
  <c r="L67" i="4"/>
  <c r="F67" i="4"/>
  <c r="T66" i="4"/>
  <c r="L66" i="4"/>
  <c r="F66" i="4"/>
  <c r="T65" i="4"/>
  <c r="L65" i="4"/>
  <c r="F65" i="4"/>
  <c r="T64" i="4"/>
  <c r="L64" i="4"/>
  <c r="F64" i="4"/>
  <c r="T63" i="4"/>
  <c r="L63" i="4"/>
  <c r="F63" i="4"/>
  <c r="T62" i="4"/>
  <c r="L62" i="4"/>
  <c r="F62" i="4"/>
  <c r="T61" i="4"/>
  <c r="L61" i="4"/>
  <c r="F61" i="4"/>
  <c r="T60" i="4"/>
  <c r="L60" i="4"/>
  <c r="F60" i="4"/>
  <c r="T59" i="4"/>
  <c r="L59" i="4"/>
  <c r="F59" i="4"/>
  <c r="T58" i="4"/>
  <c r="L58" i="4"/>
  <c r="F58" i="4"/>
  <c r="T57" i="4"/>
  <c r="L57" i="4"/>
  <c r="F57" i="4"/>
  <c r="T56" i="4"/>
  <c r="L56" i="4"/>
  <c r="F56" i="4"/>
  <c r="T55" i="4"/>
  <c r="L55" i="4"/>
  <c r="F55" i="4"/>
  <c r="T54" i="4"/>
  <c r="L54" i="4"/>
  <c r="F54" i="4"/>
  <c r="T53" i="4"/>
  <c r="L53" i="4"/>
  <c r="F53" i="4"/>
  <c r="T52" i="4"/>
  <c r="L52" i="4"/>
  <c r="F52" i="4"/>
  <c r="T51" i="4"/>
  <c r="L51" i="4"/>
  <c r="F51" i="4"/>
  <c r="T50" i="4"/>
  <c r="L50" i="4"/>
  <c r="F50" i="4"/>
  <c r="T49" i="4"/>
  <c r="L49" i="4"/>
  <c r="F49" i="4"/>
  <c r="T48" i="4"/>
  <c r="L48" i="4"/>
  <c r="F48" i="4"/>
  <c r="T47" i="4"/>
  <c r="L47" i="4"/>
  <c r="F47" i="4"/>
  <c r="T46" i="4"/>
  <c r="L46" i="4"/>
  <c r="F46" i="4"/>
  <c r="T45" i="4"/>
  <c r="L45" i="4"/>
  <c r="F45" i="4"/>
  <c r="T44" i="4"/>
  <c r="L44" i="4"/>
  <c r="F44" i="4"/>
  <c r="T43" i="4"/>
  <c r="L43" i="4"/>
  <c r="F43" i="4"/>
  <c r="T42" i="4"/>
  <c r="L42" i="4"/>
  <c r="F42" i="4"/>
  <c r="T41" i="4"/>
  <c r="L41" i="4"/>
  <c r="F41" i="4"/>
  <c r="T40" i="4"/>
  <c r="L40" i="4"/>
  <c r="F40" i="4"/>
  <c r="T39" i="4"/>
  <c r="L39" i="4"/>
  <c r="F39" i="4"/>
  <c r="T38" i="4"/>
  <c r="L38" i="4"/>
  <c r="F38" i="4"/>
  <c r="T37" i="4"/>
  <c r="L37" i="4"/>
  <c r="F37" i="4"/>
  <c r="T36" i="4"/>
  <c r="L36" i="4"/>
  <c r="F36" i="4"/>
  <c r="T35" i="4"/>
  <c r="L35" i="4"/>
  <c r="F35" i="4"/>
  <c r="T34" i="4"/>
  <c r="L34" i="4"/>
  <c r="F34" i="4"/>
  <c r="T33" i="4"/>
  <c r="L33" i="4"/>
  <c r="F33" i="4"/>
  <c r="T32" i="4"/>
  <c r="L32" i="4"/>
  <c r="F32" i="4"/>
  <c r="T31" i="4"/>
  <c r="L31" i="4"/>
  <c r="F31" i="4"/>
  <c r="T30" i="4"/>
  <c r="L30" i="4"/>
  <c r="F30" i="4"/>
  <c r="T29" i="4"/>
  <c r="L29" i="4"/>
  <c r="F29" i="4"/>
  <c r="T28" i="4"/>
  <c r="L28" i="4"/>
  <c r="F28" i="4"/>
  <c r="T27" i="4"/>
  <c r="L27" i="4"/>
  <c r="F27" i="4"/>
  <c r="T26" i="4"/>
  <c r="L26" i="4"/>
  <c r="F26" i="4"/>
  <c r="T25" i="4"/>
  <c r="L25" i="4"/>
  <c r="F25" i="4"/>
  <c r="T24" i="4"/>
  <c r="L24" i="4"/>
  <c r="F24" i="4"/>
  <c r="T23" i="4"/>
  <c r="L23" i="4"/>
  <c r="F23" i="4"/>
  <c r="T22" i="4"/>
  <c r="L22" i="4"/>
  <c r="F22" i="4"/>
  <c r="AC21" i="4"/>
  <c r="T21" i="4"/>
  <c r="L21" i="4"/>
  <c r="F21" i="4"/>
  <c r="T20" i="4"/>
  <c r="L20" i="4"/>
  <c r="F20" i="4"/>
  <c r="T19" i="4"/>
  <c r="L19" i="4"/>
  <c r="F19" i="4"/>
  <c r="T18" i="4"/>
  <c r="L18" i="4"/>
  <c r="F18" i="4"/>
  <c r="T17" i="4"/>
  <c r="L17" i="4"/>
  <c r="F17" i="4"/>
  <c r="T16" i="4"/>
  <c r="L16" i="4"/>
  <c r="F16" i="4"/>
  <c r="T15" i="4"/>
  <c r="L15" i="4"/>
  <c r="F15" i="4"/>
  <c r="T14" i="4"/>
  <c r="L14" i="4"/>
  <c r="F14" i="4"/>
  <c r="T13" i="4"/>
  <c r="L13" i="4"/>
  <c r="F13" i="4"/>
  <c r="T12" i="4"/>
  <c r="L12" i="4"/>
  <c r="F12" i="4"/>
  <c r="AC11" i="4"/>
  <c r="T11" i="4"/>
  <c r="L11" i="4"/>
  <c r="L72" i="4" s="1"/>
  <c r="F11" i="4"/>
  <c r="N10" i="2"/>
  <c r="F6" i="7" s="1"/>
  <c r="H9" i="2"/>
  <c r="H10" i="2"/>
  <c r="H11" i="2"/>
  <c r="H12" i="2"/>
  <c r="H13" i="2"/>
  <c r="H14" i="2"/>
  <c r="H8" i="2"/>
  <c r="G8" i="2"/>
  <c r="G9" i="2"/>
  <c r="G10" i="2"/>
  <c r="G11" i="2"/>
  <c r="G12" i="2"/>
  <c r="J12" i="2" s="1"/>
  <c r="G13" i="2"/>
  <c r="G14" i="2"/>
  <c r="J14" i="2" s="1"/>
  <c r="G15" i="2"/>
  <c r="G16" i="2"/>
  <c r="G17" i="2"/>
  <c r="G18" i="2"/>
  <c r="G19" i="2"/>
  <c r="G20" i="2"/>
  <c r="G21" i="2"/>
  <c r="G22" i="2"/>
  <c r="G23" i="2"/>
  <c r="G24" i="2"/>
  <c r="J24" i="2" s="1"/>
  <c r="G25" i="2"/>
  <c r="G26" i="2"/>
  <c r="G27" i="2"/>
  <c r="G28" i="2"/>
  <c r="G29" i="2"/>
  <c r="G30" i="2"/>
  <c r="G31" i="2"/>
  <c r="G32" i="2"/>
  <c r="G33" i="2"/>
  <c r="J33" i="2" s="1"/>
  <c r="G34" i="2"/>
  <c r="G35" i="2"/>
  <c r="J35" i="2" s="1"/>
  <c r="G36" i="2"/>
  <c r="G37" i="2"/>
  <c r="G38" i="2"/>
  <c r="J38" i="2" s="1"/>
  <c r="G39" i="2"/>
  <c r="G40" i="2"/>
  <c r="J40" i="2" s="1"/>
  <c r="G41" i="2"/>
  <c r="G42" i="2"/>
  <c r="G43" i="2"/>
  <c r="G44" i="2"/>
  <c r="G45" i="2"/>
  <c r="G46" i="2"/>
  <c r="G47" i="2"/>
  <c r="G48" i="2"/>
  <c r="G49" i="2"/>
  <c r="G50" i="2"/>
  <c r="G51" i="2"/>
  <c r="G52" i="2"/>
  <c r="J52" i="2" s="1"/>
  <c r="G53" i="2"/>
  <c r="G54" i="2"/>
  <c r="G55" i="2"/>
  <c r="G56" i="2"/>
  <c r="G57" i="2"/>
  <c r="G58" i="2"/>
  <c r="G59" i="2"/>
  <c r="G60" i="2"/>
  <c r="G61" i="2"/>
  <c r="G7" i="2"/>
  <c r="K7" i="2" s="1"/>
  <c r="J59" i="2"/>
  <c r="J54" i="2"/>
  <c r="K12" i="2"/>
  <c r="N45" i="6" l="1"/>
  <c r="N61" i="6"/>
  <c r="N33" i="6"/>
  <c r="N41" i="6"/>
  <c r="N57" i="6"/>
  <c r="N30" i="6"/>
  <c r="N17" i="6"/>
  <c r="N60" i="6"/>
  <c r="N44" i="6"/>
  <c r="N52" i="6"/>
  <c r="N16" i="6"/>
  <c r="N23" i="6"/>
  <c r="N58" i="6"/>
  <c r="N24" i="6"/>
  <c r="K10" i="2"/>
  <c r="J10" i="2"/>
  <c r="K13" i="2"/>
  <c r="J13" i="2"/>
  <c r="K9" i="2"/>
  <c r="J9" i="2"/>
  <c r="K8" i="2"/>
  <c r="J8" i="2"/>
  <c r="K11" i="2"/>
  <c r="J11" i="2"/>
  <c r="I19" i="2"/>
  <c r="I27" i="2"/>
  <c r="I35" i="2"/>
  <c r="I43" i="2"/>
  <c r="I51" i="2"/>
  <c r="I59" i="2"/>
  <c r="I58" i="2"/>
  <c r="I50" i="2"/>
  <c r="I42" i="2"/>
  <c r="I34" i="2"/>
  <c r="I26" i="2"/>
  <c r="I18" i="2"/>
  <c r="I25" i="2"/>
  <c r="I57" i="2"/>
  <c r="I49" i="2"/>
  <c r="I41" i="2"/>
  <c r="I33" i="2"/>
  <c r="I17" i="2"/>
  <c r="I56" i="2"/>
  <c r="I48" i="2"/>
  <c r="I40" i="2"/>
  <c r="I32" i="2"/>
  <c r="I16" i="2"/>
  <c r="I24" i="2"/>
  <c r="I22" i="2"/>
  <c r="I30" i="2"/>
  <c r="I38" i="2"/>
  <c r="I46" i="2"/>
  <c r="I54" i="2"/>
  <c r="I55" i="2"/>
  <c r="I47" i="2"/>
  <c r="I39" i="2"/>
  <c r="I31" i="2"/>
  <c r="I23" i="2"/>
  <c r="I15" i="1"/>
  <c r="I15" i="2" s="1"/>
  <c r="I37" i="2"/>
  <c r="I28" i="2"/>
  <c r="I36" i="2"/>
  <c r="I44" i="2"/>
  <c r="I52" i="2"/>
  <c r="I60" i="2"/>
  <c r="I21" i="2"/>
  <c r="I29" i="2"/>
  <c r="I45" i="2"/>
  <c r="I20" i="2"/>
  <c r="I53" i="2"/>
  <c r="N29" i="6"/>
  <c r="N43" i="6"/>
  <c r="N22" i="6"/>
  <c r="J17" i="2"/>
  <c r="N42" i="6"/>
  <c r="N25" i="6"/>
  <c r="N53" i="6"/>
  <c r="N26" i="6"/>
  <c r="N54" i="6"/>
  <c r="N27" i="6"/>
  <c r="N36" i="6"/>
  <c r="N55" i="6"/>
  <c r="N62" i="6"/>
  <c r="N34" i="6"/>
  <c r="N28" i="6"/>
  <c r="N37" i="6"/>
  <c r="N56" i="6"/>
  <c r="N19" i="6"/>
  <c r="N38" i="6"/>
  <c r="N47" i="6"/>
  <c r="N20" i="6"/>
  <c r="N21" i="6"/>
  <c r="N39" i="6"/>
  <c r="N48" i="6"/>
  <c r="N31" i="6"/>
  <c r="N40" i="6"/>
  <c r="N49" i="6"/>
  <c r="N59" i="6"/>
  <c r="N35" i="6"/>
  <c r="N15" i="6"/>
  <c r="N46" i="6"/>
  <c r="N32" i="6"/>
  <c r="N63" i="6"/>
  <c r="N51" i="6"/>
  <c r="M9" i="3"/>
  <c r="C36" i="3"/>
  <c r="P7" i="3" s="1"/>
  <c r="P8" i="3" s="1"/>
  <c r="P9" i="3" s="1"/>
  <c r="P10" i="3" s="1"/>
  <c r="P11" i="3" s="1"/>
  <c r="P12" i="3" s="1"/>
  <c r="P13" i="3" s="1"/>
  <c r="P14" i="3" s="1"/>
  <c r="P15" i="3" s="1"/>
  <c r="P16" i="3" s="1"/>
  <c r="P17" i="3" s="1"/>
  <c r="P18" i="3" s="1"/>
  <c r="P19" i="3" s="1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P37" i="3" s="1"/>
  <c r="P38" i="3" s="1"/>
  <c r="P39" i="3" s="1"/>
  <c r="P40" i="3" s="1"/>
  <c r="P41" i="3" s="1"/>
  <c r="P42" i="3" s="1"/>
  <c r="P43" i="3" s="1"/>
  <c r="P44" i="3" s="1"/>
  <c r="P45" i="3" s="1"/>
  <c r="P46" i="3" s="1"/>
  <c r="P47" i="3" s="1"/>
  <c r="P48" i="3" s="1"/>
  <c r="P49" i="3" s="1"/>
  <c r="P50" i="3" s="1"/>
  <c r="P51" i="3" s="1"/>
  <c r="P52" i="3" s="1"/>
  <c r="P53" i="3" s="1"/>
  <c r="P54" i="3" s="1"/>
  <c r="P55" i="3" s="1"/>
  <c r="P56" i="3" s="1"/>
  <c r="P57" i="3" s="1"/>
  <c r="P58" i="3" s="1"/>
  <c r="P59" i="3" s="1"/>
  <c r="P60" i="3" s="1"/>
  <c r="P61" i="3" s="1"/>
  <c r="P62" i="3" s="1"/>
  <c r="P63" i="3" s="1"/>
  <c r="J47" i="2"/>
  <c r="J31" i="2"/>
  <c r="J19" i="2"/>
  <c r="J26" i="2"/>
  <c r="J45" i="2"/>
  <c r="J16" i="2"/>
  <c r="J23" i="2"/>
  <c r="J30" i="2"/>
  <c r="J37" i="2"/>
  <c r="J44" i="2"/>
  <c r="J51" i="2"/>
  <c r="J58" i="2"/>
  <c r="J20" i="2"/>
  <c r="J27" i="2"/>
  <c r="J34" i="2"/>
  <c r="J41" i="2"/>
  <c r="J48" i="2"/>
  <c r="J55" i="2"/>
  <c r="J21" i="2"/>
  <c r="J28" i="2"/>
  <c r="J49" i="2"/>
  <c r="J18" i="2"/>
  <c r="J25" i="2"/>
  <c r="J32" i="2"/>
  <c r="J39" i="2"/>
  <c r="J46" i="2"/>
  <c r="J53" i="2"/>
  <c r="J60" i="2"/>
  <c r="J15" i="2"/>
  <c r="J22" i="2"/>
  <c r="J29" i="2"/>
  <c r="J36" i="2"/>
  <c r="J43" i="2"/>
  <c r="J50" i="2"/>
  <c r="J57" i="2"/>
  <c r="J42" i="2"/>
  <c r="J56" i="2"/>
  <c r="I65" i="2" l="1"/>
  <c r="K15" i="2"/>
  <c r="O15" i="5"/>
  <c r="P15" i="5" s="1"/>
  <c r="N64" i="6"/>
  <c r="F11" i="7" s="1"/>
  <c r="O9" i="3"/>
  <c r="Q9" i="3" s="1"/>
  <c r="M10" i="3"/>
  <c r="Q8" i="3"/>
  <c r="Q7" i="3"/>
  <c r="F5" i="7"/>
  <c r="K14" i="2" l="1"/>
  <c r="O10" i="3"/>
  <c r="Q10" i="3" s="1"/>
  <c r="M11" i="3"/>
  <c r="O16" i="5" l="1"/>
  <c r="P16" i="5" s="1"/>
  <c r="M12" i="3"/>
  <c r="O11" i="3"/>
  <c r="Q11" i="3" s="1"/>
  <c r="O17" i="5" l="1"/>
  <c r="P17" i="5" s="1"/>
  <c r="K17" i="2"/>
  <c r="K16" i="2"/>
  <c r="O12" i="3"/>
  <c r="Q12" i="3" s="1"/>
  <c r="M13" i="3"/>
  <c r="K18" i="2" l="1"/>
  <c r="O18" i="5"/>
  <c r="P18" i="5" s="1"/>
  <c r="M14" i="3"/>
  <c r="O13" i="3"/>
  <c r="Q13" i="3" s="1"/>
  <c r="O19" i="5" l="1"/>
  <c r="P19" i="5" s="1"/>
  <c r="K19" i="2"/>
  <c r="O14" i="3"/>
  <c r="Q14" i="3" s="1"/>
  <c r="M15" i="3"/>
  <c r="O20" i="5" l="1"/>
  <c r="P20" i="5" s="1"/>
  <c r="O15" i="3"/>
  <c r="Q15" i="3" s="1"/>
  <c r="AH15" i="3" s="1"/>
  <c r="M16" i="3"/>
  <c r="K21" i="2" l="1"/>
  <c r="O21" i="5"/>
  <c r="P21" i="5" s="1"/>
  <c r="K20" i="2"/>
  <c r="M17" i="3"/>
  <c r="O16" i="3"/>
  <c r="Q16" i="3" s="1"/>
  <c r="AE16" i="3" s="1"/>
  <c r="AG16" i="3" s="1"/>
  <c r="AH16" i="3" s="1"/>
  <c r="O22" i="5" l="1"/>
  <c r="P22" i="5" s="1"/>
  <c r="O17" i="3"/>
  <c r="Q17" i="3" s="1"/>
  <c r="AE17" i="3" s="1"/>
  <c r="AG17" i="3" s="1"/>
  <c r="AH17" i="3" s="1"/>
  <c r="M18" i="3"/>
  <c r="K23" i="2" l="1"/>
  <c r="O23" i="5"/>
  <c r="P23" i="5" s="1"/>
  <c r="K22" i="2"/>
  <c r="M19" i="3"/>
  <c r="O18" i="3"/>
  <c r="Q18" i="3" s="1"/>
  <c r="AE18" i="3" s="1"/>
  <c r="AG18" i="3" s="1"/>
  <c r="AH18" i="3" s="1"/>
  <c r="K24" i="2" l="1"/>
  <c r="O24" i="5"/>
  <c r="P24" i="5" s="1"/>
  <c r="O19" i="3"/>
  <c r="Q19" i="3" s="1"/>
  <c r="AE19" i="3" s="1"/>
  <c r="AG19" i="3" s="1"/>
  <c r="AH19" i="3" s="1"/>
  <c r="M20" i="3"/>
  <c r="K25" i="2" l="1"/>
  <c r="O25" i="5"/>
  <c r="P25" i="5" s="1"/>
  <c r="O20" i="3"/>
  <c r="Q20" i="3" s="1"/>
  <c r="AE20" i="3" s="1"/>
  <c r="AG20" i="3" s="1"/>
  <c r="AH20" i="3" s="1"/>
  <c r="M21" i="3"/>
  <c r="K26" i="2" l="1"/>
  <c r="O26" i="5"/>
  <c r="P26" i="5" s="1"/>
  <c r="O21" i="3"/>
  <c r="Q21" i="3" s="1"/>
  <c r="AE21" i="3" s="1"/>
  <c r="AG21" i="3" s="1"/>
  <c r="AH21" i="3" s="1"/>
  <c r="M22" i="3"/>
  <c r="K27" i="2" l="1"/>
  <c r="O27" i="5"/>
  <c r="P27" i="5" s="1"/>
  <c r="O22" i="3"/>
  <c r="Q22" i="3" s="1"/>
  <c r="AE22" i="3" s="1"/>
  <c r="AG22" i="3" s="1"/>
  <c r="AH22" i="3" s="1"/>
  <c r="M23" i="3"/>
  <c r="K28" i="2" l="1"/>
  <c r="O28" i="5"/>
  <c r="P28" i="5" s="1"/>
  <c r="M24" i="3"/>
  <c r="O23" i="3"/>
  <c r="Q23" i="3" s="1"/>
  <c r="AE23" i="3" s="1"/>
  <c r="AG23" i="3" s="1"/>
  <c r="AH23" i="3" s="1"/>
  <c r="K29" i="2" l="1"/>
  <c r="O29" i="5"/>
  <c r="P29" i="5" s="1"/>
  <c r="M25" i="3"/>
  <c r="O24" i="3"/>
  <c r="Q24" i="3" s="1"/>
  <c r="AE24" i="3" s="1"/>
  <c r="AG24" i="3" s="1"/>
  <c r="AH24" i="3" s="1"/>
  <c r="K30" i="2" l="1"/>
  <c r="O30" i="5"/>
  <c r="P30" i="5" s="1"/>
  <c r="O25" i="3"/>
  <c r="Q25" i="3" s="1"/>
  <c r="AE25" i="3" s="1"/>
  <c r="AG25" i="3" s="1"/>
  <c r="AH25" i="3" s="1"/>
  <c r="M26" i="3"/>
  <c r="K31" i="2" l="1"/>
  <c r="O31" i="5"/>
  <c r="P31" i="5" s="1"/>
  <c r="O26" i="3"/>
  <c r="Q26" i="3" s="1"/>
  <c r="AE26" i="3" s="1"/>
  <c r="AG26" i="3" s="1"/>
  <c r="AH26" i="3" s="1"/>
  <c r="M27" i="3"/>
  <c r="K32" i="2" l="1"/>
  <c r="O32" i="5"/>
  <c r="P32" i="5" s="1"/>
  <c r="O27" i="3"/>
  <c r="Q27" i="3" s="1"/>
  <c r="AE27" i="3" s="1"/>
  <c r="AG27" i="3" s="1"/>
  <c r="AH27" i="3" s="1"/>
  <c r="M28" i="3"/>
  <c r="K33" i="2" l="1"/>
  <c r="O33" i="5"/>
  <c r="P33" i="5" s="1"/>
  <c r="O28" i="3"/>
  <c r="Q28" i="3" s="1"/>
  <c r="AE28" i="3" s="1"/>
  <c r="AG28" i="3" s="1"/>
  <c r="AH28" i="3" s="1"/>
  <c r="M29" i="3"/>
  <c r="K34" i="2" l="1"/>
  <c r="O34" i="5"/>
  <c r="P34" i="5" s="1"/>
  <c r="M30" i="3"/>
  <c r="O29" i="3"/>
  <c r="Q29" i="3" s="1"/>
  <c r="AE29" i="3" s="1"/>
  <c r="AG29" i="3" s="1"/>
  <c r="AH29" i="3" s="1"/>
  <c r="K35" i="2" l="1"/>
  <c r="O35" i="5"/>
  <c r="P35" i="5" s="1"/>
  <c r="M31" i="3"/>
  <c r="O30" i="3"/>
  <c r="Q30" i="3" s="1"/>
  <c r="AE30" i="3" s="1"/>
  <c r="AG30" i="3" s="1"/>
  <c r="AH30" i="3" s="1"/>
  <c r="K36" i="2" l="1"/>
  <c r="O36" i="5"/>
  <c r="P36" i="5" s="1"/>
  <c r="O31" i="3"/>
  <c r="Q31" i="3" s="1"/>
  <c r="AE31" i="3" s="1"/>
  <c r="AG31" i="3" s="1"/>
  <c r="AH31" i="3" s="1"/>
  <c r="M32" i="3"/>
  <c r="O37" i="5" l="1"/>
  <c r="P37" i="5" s="1"/>
  <c r="K37" i="2"/>
  <c r="M33" i="3"/>
  <c r="O32" i="3"/>
  <c r="Q32" i="3" s="1"/>
  <c r="AE32" i="3" s="1"/>
  <c r="AG32" i="3" s="1"/>
  <c r="AH32" i="3" s="1"/>
  <c r="K38" i="2" l="1"/>
  <c r="O38" i="5"/>
  <c r="P38" i="5" s="1"/>
  <c r="M34" i="3"/>
  <c r="O33" i="3"/>
  <c r="Q33" i="3" s="1"/>
  <c r="AE33" i="3" s="1"/>
  <c r="AG33" i="3" s="1"/>
  <c r="AH33" i="3" s="1"/>
  <c r="K39" i="2" l="1"/>
  <c r="O39" i="5"/>
  <c r="P39" i="5" s="1"/>
  <c r="O34" i="3"/>
  <c r="Q34" i="3" s="1"/>
  <c r="AE34" i="3" s="1"/>
  <c r="AG34" i="3" s="1"/>
  <c r="AH34" i="3" s="1"/>
  <c r="M35" i="3"/>
  <c r="K40" i="2" l="1"/>
  <c r="O40" i="5"/>
  <c r="P40" i="5" s="1"/>
  <c r="M36" i="3"/>
  <c r="O35" i="3"/>
  <c r="Q35" i="3" s="1"/>
  <c r="AE35" i="3" s="1"/>
  <c r="AG35" i="3" s="1"/>
  <c r="AH35" i="3" s="1"/>
  <c r="K41" i="2" l="1"/>
  <c r="O41" i="5"/>
  <c r="P41" i="5" s="1"/>
  <c r="M37" i="3"/>
  <c r="O36" i="3"/>
  <c r="Q36" i="3" s="1"/>
  <c r="AE36" i="3" s="1"/>
  <c r="AG36" i="3" s="1"/>
  <c r="AH36" i="3" s="1"/>
  <c r="K42" i="2" l="1"/>
  <c r="O42" i="5"/>
  <c r="P42" i="5" s="1"/>
  <c r="O37" i="3"/>
  <c r="Q37" i="3" s="1"/>
  <c r="AE37" i="3" s="1"/>
  <c r="AG37" i="3" s="1"/>
  <c r="AH37" i="3" s="1"/>
  <c r="M38" i="3"/>
  <c r="K43" i="2" l="1"/>
  <c r="O43" i="5"/>
  <c r="P43" i="5" s="1"/>
  <c r="O38" i="3"/>
  <c r="Q38" i="3" s="1"/>
  <c r="AE38" i="3" s="1"/>
  <c r="AG38" i="3" s="1"/>
  <c r="AH38" i="3" s="1"/>
  <c r="M39" i="3"/>
  <c r="K44" i="2" l="1"/>
  <c r="O44" i="5"/>
  <c r="P44" i="5" s="1"/>
  <c r="O39" i="3"/>
  <c r="Q39" i="3" s="1"/>
  <c r="AE39" i="3" s="1"/>
  <c r="AG39" i="3" s="1"/>
  <c r="AH39" i="3" s="1"/>
  <c r="M40" i="3"/>
  <c r="O45" i="5" l="1"/>
  <c r="P45" i="5" s="1"/>
  <c r="K45" i="2"/>
  <c r="M41" i="3"/>
  <c r="O40" i="3"/>
  <c r="Q40" i="3" s="1"/>
  <c r="AE40" i="3" s="1"/>
  <c r="AG40" i="3" s="1"/>
  <c r="AH40" i="3" s="1"/>
  <c r="O46" i="5" l="1"/>
  <c r="P46" i="5" s="1"/>
  <c r="K46" i="2"/>
  <c r="O41" i="3"/>
  <c r="Q41" i="3" s="1"/>
  <c r="AE41" i="3" s="1"/>
  <c r="AG41" i="3" s="1"/>
  <c r="AH41" i="3" s="1"/>
  <c r="M42" i="3"/>
  <c r="O47" i="5" l="1"/>
  <c r="P47" i="5" s="1"/>
  <c r="K47" i="2"/>
  <c r="O42" i="3"/>
  <c r="Q42" i="3" s="1"/>
  <c r="AE42" i="3" s="1"/>
  <c r="AG42" i="3" s="1"/>
  <c r="AH42" i="3" s="1"/>
  <c r="M43" i="3"/>
  <c r="K48" i="2" l="1"/>
  <c r="O48" i="5"/>
  <c r="P48" i="5" s="1"/>
  <c r="O43" i="3"/>
  <c r="Q43" i="3" s="1"/>
  <c r="AE43" i="3" s="1"/>
  <c r="AG43" i="3" s="1"/>
  <c r="AH43" i="3" s="1"/>
  <c r="M44" i="3"/>
  <c r="K49" i="2" l="1"/>
  <c r="O49" i="5"/>
  <c r="P49" i="5" s="1"/>
  <c r="O44" i="3"/>
  <c r="Q44" i="3" s="1"/>
  <c r="AE44" i="3" s="1"/>
  <c r="AG44" i="3" s="1"/>
  <c r="AH44" i="3" s="1"/>
  <c r="M45" i="3"/>
  <c r="O50" i="5" l="1"/>
  <c r="P50" i="5" s="1"/>
  <c r="K50" i="2"/>
  <c r="M46" i="3"/>
  <c r="O45" i="3"/>
  <c r="Q45" i="3" s="1"/>
  <c r="AE45" i="3" s="1"/>
  <c r="AG45" i="3" s="1"/>
  <c r="AH45" i="3" s="1"/>
  <c r="K51" i="2" l="1"/>
  <c r="O51" i="5"/>
  <c r="P51" i="5" s="1"/>
  <c r="O46" i="3"/>
  <c r="Q46" i="3" s="1"/>
  <c r="AE46" i="3" s="1"/>
  <c r="AG46" i="3" s="1"/>
  <c r="AH46" i="3" s="1"/>
  <c r="M47" i="3"/>
  <c r="K52" i="2" l="1"/>
  <c r="O52" i="5"/>
  <c r="P52" i="5" s="1"/>
  <c r="M48" i="3"/>
  <c r="O47" i="3"/>
  <c r="Q47" i="3" s="1"/>
  <c r="AE47" i="3" s="1"/>
  <c r="AG47" i="3" s="1"/>
  <c r="AH47" i="3" s="1"/>
  <c r="K53" i="2" l="1"/>
  <c r="O53" i="5"/>
  <c r="P53" i="5" s="1"/>
  <c r="M49" i="3"/>
  <c r="O48" i="3"/>
  <c r="Q48" i="3" s="1"/>
  <c r="AE48" i="3" s="1"/>
  <c r="AG48" i="3" s="1"/>
  <c r="AH48" i="3" s="1"/>
  <c r="K54" i="2" l="1"/>
  <c r="O54" i="5"/>
  <c r="P54" i="5" s="1"/>
  <c r="M50" i="3"/>
  <c r="O49" i="3"/>
  <c r="Q49" i="3" s="1"/>
  <c r="AE49" i="3" s="1"/>
  <c r="AG49" i="3" s="1"/>
  <c r="AH49" i="3" s="1"/>
  <c r="K55" i="2" l="1"/>
  <c r="O55" i="5"/>
  <c r="P55" i="5" s="1"/>
  <c r="M51" i="3"/>
  <c r="O50" i="3"/>
  <c r="Q50" i="3" s="1"/>
  <c r="AE50" i="3" s="1"/>
  <c r="AG50" i="3" s="1"/>
  <c r="AH50" i="3" s="1"/>
  <c r="K56" i="2" l="1"/>
  <c r="O56" i="5"/>
  <c r="P56" i="5" s="1"/>
  <c r="O51" i="3"/>
  <c r="Q51" i="3" s="1"/>
  <c r="AE51" i="3" s="1"/>
  <c r="AG51" i="3" s="1"/>
  <c r="AH51" i="3" s="1"/>
  <c r="M52" i="3"/>
  <c r="K57" i="2" l="1"/>
  <c r="O57" i="5"/>
  <c r="P57" i="5" s="1"/>
  <c r="O52" i="3"/>
  <c r="Q52" i="3" s="1"/>
  <c r="AE52" i="3" s="1"/>
  <c r="AG52" i="3" s="1"/>
  <c r="AH52" i="3" s="1"/>
  <c r="M53" i="3"/>
  <c r="K58" i="2" l="1"/>
  <c r="O58" i="5"/>
  <c r="P58" i="5" s="1"/>
  <c r="O53" i="3"/>
  <c r="Q53" i="3" s="1"/>
  <c r="AE53" i="3" s="1"/>
  <c r="AG53" i="3" s="1"/>
  <c r="AH53" i="3" s="1"/>
  <c r="M54" i="3"/>
  <c r="O59" i="5" l="1"/>
  <c r="P59" i="5" s="1"/>
  <c r="M55" i="3"/>
  <c r="O54" i="3"/>
  <c r="Q54" i="3" s="1"/>
  <c r="AE54" i="3" s="1"/>
  <c r="AG54" i="3" s="1"/>
  <c r="AH54" i="3" s="1"/>
  <c r="K60" i="2" l="1"/>
  <c r="O60" i="5"/>
  <c r="P60" i="5" s="1"/>
  <c r="K59" i="2"/>
  <c r="O55" i="3"/>
  <c r="Q55" i="3" s="1"/>
  <c r="AE55" i="3" s="1"/>
  <c r="AG55" i="3" s="1"/>
  <c r="AH55" i="3" s="1"/>
  <c r="M56" i="3"/>
  <c r="K61" i="2" l="1"/>
  <c r="O61" i="5"/>
  <c r="P61" i="5" s="1"/>
  <c r="O56" i="3"/>
  <c r="Q56" i="3" s="1"/>
  <c r="AE56" i="3" s="1"/>
  <c r="AG56" i="3" s="1"/>
  <c r="AH56" i="3" s="1"/>
  <c r="M57" i="3"/>
  <c r="K62" i="2" l="1"/>
  <c r="O62" i="5"/>
  <c r="P62" i="5" s="1"/>
  <c r="O57" i="3"/>
  <c r="Q57" i="3" s="1"/>
  <c r="AE57" i="3" s="1"/>
  <c r="AG57" i="3" s="1"/>
  <c r="AH57" i="3" s="1"/>
  <c r="M58" i="3"/>
  <c r="K63" i="2" l="1"/>
  <c r="K65" i="2" s="1"/>
  <c r="F7" i="7" s="1"/>
  <c r="F8" i="7" s="1"/>
  <c r="O63" i="5"/>
  <c r="P63" i="5" s="1"/>
  <c r="P65" i="5" s="1"/>
  <c r="O58" i="3"/>
  <c r="Q58" i="3" s="1"/>
  <c r="AE58" i="3" s="1"/>
  <c r="AG58" i="3" s="1"/>
  <c r="AH58" i="3" s="1"/>
  <c r="M59" i="3"/>
  <c r="F10" i="7" l="1"/>
  <c r="M60" i="3"/>
  <c r="O59" i="3"/>
  <c r="Q59" i="3" s="1"/>
  <c r="AE59" i="3" s="1"/>
  <c r="AG59" i="3" s="1"/>
  <c r="AH59" i="3" s="1"/>
  <c r="O60" i="3" l="1"/>
  <c r="Q60" i="3" s="1"/>
  <c r="AE60" i="3" s="1"/>
  <c r="AG60" i="3" s="1"/>
  <c r="AH60" i="3" s="1"/>
  <c r="M61" i="3"/>
  <c r="M62" i="3" l="1"/>
  <c r="O61" i="3"/>
  <c r="Q61" i="3" s="1"/>
  <c r="AE61" i="3" s="1"/>
  <c r="AG61" i="3" s="1"/>
  <c r="AH61" i="3" s="1"/>
  <c r="M63" i="3" l="1"/>
  <c r="O63" i="3" s="1"/>
  <c r="Q63" i="3" s="1"/>
  <c r="AG63" i="3" s="1"/>
  <c r="AH63" i="3" s="1"/>
  <c r="O62" i="3"/>
  <c r="Q62" i="3" s="1"/>
  <c r="AG62" i="3" s="1"/>
  <c r="AH62" i="3" s="1"/>
  <c r="F9" i="7" l="1"/>
  <c r="F12" i="7" s="1"/>
  <c r="F13" i="7" s="1"/>
</calcChain>
</file>

<file path=xl/sharedStrings.xml><?xml version="1.0" encoding="utf-8"?>
<sst xmlns="http://schemas.openxmlformats.org/spreadsheetml/2006/main" count="1475" uniqueCount="624">
  <si>
    <t>基準
年数</t>
    <rPh sb="0" eb="2">
      <t>キジュン</t>
    </rPh>
    <rPh sb="3" eb="5">
      <t>ネンスウ</t>
    </rPh>
    <phoneticPr fontId="4"/>
  </si>
  <si>
    <t>年度</t>
    <rPh sb="0" eb="2">
      <t>ネンド</t>
    </rPh>
    <phoneticPr fontId="4"/>
  </si>
  <si>
    <t>布設後年数t</t>
    <rPh sb="0" eb="3">
      <t>フセツゴ</t>
    </rPh>
    <rPh sb="3" eb="5">
      <t>ネンスウ</t>
    </rPh>
    <phoneticPr fontId="4"/>
  </si>
  <si>
    <t>事故件数</t>
    <rPh sb="0" eb="4">
      <t>ジコケンスウ</t>
    </rPh>
    <phoneticPr fontId="4"/>
  </si>
  <si>
    <t>修繕費</t>
    <rPh sb="0" eb="3">
      <t>シュウゼンヒ</t>
    </rPh>
    <phoneticPr fontId="4"/>
  </si>
  <si>
    <t>既設</t>
    <rPh sb="0" eb="2">
      <t>キセツ</t>
    </rPh>
    <phoneticPr fontId="4"/>
  </si>
  <si>
    <t>新設</t>
    <rPh sb="0" eb="2">
      <t>シンセツ</t>
    </rPh>
    <phoneticPr fontId="4"/>
  </si>
  <si>
    <t>合計</t>
    <rPh sb="0" eb="2">
      <t>ゴウケイ</t>
    </rPh>
    <phoneticPr fontId="4"/>
  </si>
  <si>
    <t>件/km/年</t>
    <rPh sb="0" eb="1">
      <t>ケン</t>
    </rPh>
    <rPh sb="5" eb="6">
      <t>ネン</t>
    </rPh>
    <phoneticPr fontId="4"/>
  </si>
  <si>
    <t>件/年</t>
    <rPh sb="0" eb="1">
      <t>ケン</t>
    </rPh>
    <rPh sb="2" eb="3">
      <t>ネン</t>
    </rPh>
    <phoneticPr fontId="4"/>
  </si>
  <si>
    <t>千円</t>
    <rPh sb="0" eb="2">
      <t>センエン</t>
    </rPh>
    <phoneticPr fontId="4"/>
  </si>
  <si>
    <t>年</t>
    <rPh sb="0" eb="1">
      <t>ネン</t>
    </rPh>
    <phoneticPr fontId="4"/>
  </si>
  <si>
    <t>①</t>
    <phoneticPr fontId="4"/>
  </si>
  <si>
    <t>②</t>
    <phoneticPr fontId="4"/>
  </si>
  <si>
    <t>④×27百万円</t>
    <phoneticPr fontId="4"/>
  </si>
  <si>
    <t>R5</t>
    <phoneticPr fontId="4"/>
  </si>
  <si>
    <t>R6</t>
    <phoneticPr fontId="4"/>
  </si>
  <si>
    <t>R7</t>
  </si>
  <si>
    <t>R8</t>
  </si>
  <si>
    <t>R9</t>
  </si>
  <si>
    <t>R10</t>
  </si>
  <si>
    <t>R11</t>
  </si>
  <si>
    <t>R12</t>
    <phoneticPr fontId="4"/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</si>
  <si>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</si>
  <si>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</si>
  <si>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</si>
  <si>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</si>
  <si>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</si>
  <si>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</si>
  <si>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</si>
  <si>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</si>
  <si>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</si>
  <si>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</si>
  <si>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</si>
  <si>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</si>
  <si>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</si>
  <si>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</si>
  <si>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</si>
  <si>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</si>
  <si>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</si>
  <si>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</si>
  <si>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</si>
  <si>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</si>
  <si>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</si>
  <si>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</si>
  <si>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</si>
  <si>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R36</t>
  </si>
  <si>
    <t>R37</t>
  </si>
  <si>
    <t>R38</t>
  </si>
  <si>
    <t>R39</t>
  </si>
  <si>
    <t>R40</t>
  </si>
  <si>
    <t>R41</t>
  </si>
  <si>
    <t>R42</t>
  </si>
  <si>
    <t>R43</t>
  </si>
  <si>
    <t>R44</t>
  </si>
  <si>
    <t>R45</t>
  </si>
  <si>
    <t>R46</t>
  </si>
  <si>
    <t>R47</t>
  </si>
  <si>
    <t>R48</t>
  </si>
  <si>
    <t>R49</t>
  </si>
  <si>
    <t>R50</t>
  </si>
  <si>
    <t>R51</t>
  </si>
  <si>
    <t>R52</t>
  </si>
  <si>
    <t>R53</t>
  </si>
  <si>
    <t>R54</t>
  </si>
  <si>
    <t>R55</t>
  </si>
  <si>
    <t>R56</t>
  </si>
  <si>
    <t>R57</t>
  </si>
  <si>
    <t>R58</t>
  </si>
  <si>
    <t>R59</t>
  </si>
  <si>
    <t>R60</t>
  </si>
  <si>
    <t>R61</t>
  </si>
  <si>
    <t>事業費</t>
    <rPh sb="0" eb="3">
      <t>ジギョウヒ</t>
    </rPh>
    <phoneticPr fontId="4"/>
  </si>
  <si>
    <t>費用の現在価値化</t>
    <rPh sb="0" eb="2">
      <t>ヒヨウ</t>
    </rPh>
    <rPh sb="3" eb="8">
      <t>ゲンザイカチカ</t>
    </rPh>
    <phoneticPr fontId="4"/>
  </si>
  <si>
    <t>割引因子</t>
    <rPh sb="0" eb="4">
      <t>ワリビキインシ</t>
    </rPh>
    <phoneticPr fontId="4"/>
  </si>
  <si>
    <t>費用</t>
    <rPh sb="0" eb="2">
      <t>ヒヨウ</t>
    </rPh>
    <phoneticPr fontId="4"/>
  </si>
  <si>
    <t>現在価値</t>
    <rPh sb="0" eb="4">
      <t>ゲンザイカチ</t>
    </rPh>
    <phoneticPr fontId="4"/>
  </si>
  <si>
    <t>（割引率）</t>
    <rPh sb="1" eb="4">
      <t>ワリビキリツ</t>
    </rPh>
    <phoneticPr fontId="4"/>
  </si>
  <si>
    <t>維持管理費
③</t>
    <rPh sb="0" eb="5">
      <t>イジカンリヒ</t>
    </rPh>
    <phoneticPr fontId="4"/>
  </si>
  <si>
    <t>維持管理費</t>
    <rPh sb="0" eb="5">
      <t>イジカンリヒ</t>
    </rPh>
    <phoneticPr fontId="4"/>
  </si>
  <si>
    <t>①×②</t>
    <phoneticPr fontId="4"/>
  </si>
  <si>
    <t>①×③</t>
    <phoneticPr fontId="4"/>
  </si>
  <si>
    <t>R12</t>
  </si>
  <si>
    <t>残存価値</t>
    <rPh sb="0" eb="4">
      <t>ザンゾンカチ</t>
    </rPh>
    <phoneticPr fontId="4"/>
  </si>
  <si>
    <t>項目</t>
    <rPh sb="0" eb="2">
      <t>コウモク</t>
    </rPh>
    <phoneticPr fontId="4"/>
  </si>
  <si>
    <t>数値</t>
    <rPh sb="0" eb="2">
      <t>スウチ</t>
    </rPh>
    <phoneticPr fontId="4"/>
  </si>
  <si>
    <t>単位</t>
    <rPh sb="0" eb="2">
      <t>タンイ</t>
    </rPh>
    <phoneticPr fontId="4"/>
  </si>
  <si>
    <t>残存年数</t>
    <rPh sb="0" eb="4">
      <t>ザンゾンネンスウ</t>
    </rPh>
    <phoneticPr fontId="4"/>
  </si>
  <si>
    <t>割引率</t>
    <rPh sb="0" eb="3">
      <t>ワリビキリツ</t>
    </rPh>
    <phoneticPr fontId="4"/>
  </si>
  <si>
    <t>残存価格</t>
    <rPh sb="0" eb="4">
      <t>ザンゾンカカク</t>
    </rPh>
    <phoneticPr fontId="4"/>
  </si>
  <si>
    <t>令和２年(2020年)産業連関表 取引基本表(生産者価格評価表) (統合小分類表)</t>
    <phoneticPr fontId="4"/>
  </si>
  <si>
    <t>分類出所：部門分類コード表</t>
    <rPh sb="0" eb="2">
      <t>ブンルイ</t>
    </rPh>
    <rPh sb="2" eb="4">
      <t>デドコロ</t>
    </rPh>
    <phoneticPr fontId="4"/>
  </si>
  <si>
    <t>第一次産業：大分類コード01 農林漁業＆02鉱業に属するもの</t>
    <rPh sb="0" eb="3">
      <t>ダイイチジ</t>
    </rPh>
    <rPh sb="3" eb="5">
      <t>サンギョウ</t>
    </rPh>
    <rPh sb="6" eb="9">
      <t>ダイブンルイ</t>
    </rPh>
    <rPh sb="15" eb="19">
      <t>ノウリンギョギョウ</t>
    </rPh>
    <rPh sb="22" eb="24">
      <t>コウギョウ</t>
    </rPh>
    <rPh sb="25" eb="26">
      <t>ゾク</t>
    </rPh>
    <phoneticPr fontId="4"/>
  </si>
  <si>
    <t>製造業：大分類コード11 飲食料品～コード39その他製造工業製品</t>
    <rPh sb="0" eb="3">
      <t>セイゾウギョウ</t>
    </rPh>
    <rPh sb="13" eb="17">
      <t>インショクリョウヒン</t>
    </rPh>
    <rPh sb="25" eb="26">
      <t>ホカ</t>
    </rPh>
    <rPh sb="26" eb="32">
      <t>セイゾウコウギョウセイヒン</t>
    </rPh>
    <phoneticPr fontId="4"/>
  </si>
  <si>
    <t>水道</t>
    <rPh sb="0" eb="2">
      <t>スイドウ</t>
    </rPh>
    <phoneticPr fontId="4"/>
  </si>
  <si>
    <t>(単位 : 10億円)</t>
  </si>
  <si>
    <t>【既存６業種】</t>
    <rPh sb="1" eb="3">
      <t>キゾン</t>
    </rPh>
    <rPh sb="4" eb="6">
      <t>ギョウシュ</t>
    </rPh>
    <phoneticPr fontId="3"/>
  </si>
  <si>
    <t>【新６分類】</t>
    <rPh sb="1" eb="2">
      <t>シン</t>
    </rPh>
    <rPh sb="3" eb="5">
      <t>ブンルイ</t>
    </rPh>
    <phoneticPr fontId="3"/>
  </si>
  <si>
    <t>分類</t>
    <rPh sb="0" eb="2">
      <t>ブンルイ</t>
    </rPh>
    <phoneticPr fontId="4"/>
  </si>
  <si>
    <t>4711</t>
  </si>
  <si>
    <t>7000</t>
  </si>
  <si>
    <t>計算</t>
    <rPh sb="0" eb="2">
      <t>ケイサン</t>
    </rPh>
    <phoneticPr fontId="4"/>
  </si>
  <si>
    <t>順位</t>
    <rPh sb="0" eb="2">
      <t>ジュンイ</t>
    </rPh>
    <phoneticPr fontId="4"/>
  </si>
  <si>
    <t>水道</t>
  </si>
  <si>
    <t>内生部門計</t>
  </si>
  <si>
    <t>中間投入割合</t>
    <rPh sb="0" eb="6">
      <t>チュウカントウニュウワリアイ</t>
    </rPh>
    <phoneticPr fontId="4"/>
  </si>
  <si>
    <t>被害影響</t>
    <rPh sb="0" eb="4">
      <t>ヒガイエイキョウ</t>
    </rPh>
    <phoneticPr fontId="4"/>
  </si>
  <si>
    <t>国内生産額</t>
    <rPh sb="0" eb="2">
      <t>コクナイ</t>
    </rPh>
    <rPh sb="2" eb="5">
      <t>セイサンガク</t>
    </rPh>
    <phoneticPr fontId="4"/>
  </si>
  <si>
    <t>内生部門
影響集計</t>
    <rPh sb="0" eb="2">
      <t>ナイセイ</t>
    </rPh>
    <rPh sb="2" eb="4">
      <t>ブモン</t>
    </rPh>
    <rPh sb="5" eb="7">
      <t>エイキョウ</t>
    </rPh>
    <rPh sb="7" eb="9">
      <t>シュウケイ</t>
    </rPh>
    <phoneticPr fontId="4"/>
  </si>
  <si>
    <t>国内生産額</t>
  </si>
  <si>
    <t>0111</t>
  </si>
  <si>
    <t>穀類</t>
  </si>
  <si>
    <t>4111</t>
  </si>
  <si>
    <t>住宅建築</t>
  </si>
  <si>
    <t>4622</t>
  </si>
  <si>
    <t>熱供給業</t>
  </si>
  <si>
    <t>影響：大</t>
    <rPh sb="0" eb="2">
      <t>エイキョウ</t>
    </rPh>
    <rPh sb="3" eb="4">
      <t>ダイ</t>
    </rPh>
    <phoneticPr fontId="4"/>
  </si>
  <si>
    <t>影響：大</t>
    <rPh sb="0" eb="2">
      <t>エイキョウ</t>
    </rPh>
    <rPh sb="3" eb="4">
      <t>ダイ</t>
    </rPh>
    <phoneticPr fontId="3"/>
  </si>
  <si>
    <t>0112</t>
  </si>
  <si>
    <t>いも・豆類</t>
  </si>
  <si>
    <t>4112</t>
  </si>
  <si>
    <t>非住宅建築</t>
  </si>
  <si>
    <t>6731</t>
  </si>
  <si>
    <t>洗濯・理容・美容・浴場業</t>
  </si>
  <si>
    <t>0113</t>
  </si>
  <si>
    <t>野菜</t>
  </si>
  <si>
    <t>4121</t>
  </si>
  <si>
    <t>建設補修</t>
  </si>
  <si>
    <t>6312</t>
  </si>
  <si>
    <t>社会教育・その他の教育</t>
  </si>
  <si>
    <t>社会教育・その他の教育</t>
    <phoneticPr fontId="3"/>
  </si>
  <si>
    <t>0114</t>
  </si>
  <si>
    <t>果実</t>
  </si>
  <si>
    <t>4131</t>
  </si>
  <si>
    <t>公共事業</t>
  </si>
  <si>
    <t>6321</t>
  </si>
  <si>
    <t>学術研究機関</t>
  </si>
  <si>
    <t>学術研究機関</t>
    <phoneticPr fontId="3"/>
  </si>
  <si>
    <t>0115</t>
  </si>
  <si>
    <t>その他の食用作物</t>
  </si>
  <si>
    <t>4191</t>
  </si>
  <si>
    <t>その他の土木建設</t>
  </si>
  <si>
    <t>6441</t>
  </si>
  <si>
    <t>介護</t>
  </si>
  <si>
    <t>0116</t>
  </si>
  <si>
    <t>非食用作物</t>
  </si>
  <si>
    <t>4611</t>
  </si>
  <si>
    <t>電気</t>
  </si>
  <si>
    <t>6311</t>
  </si>
  <si>
    <t>学校教育</t>
  </si>
  <si>
    <t>0121</t>
  </si>
  <si>
    <t>畜産</t>
  </si>
  <si>
    <t>4621</t>
  </si>
  <si>
    <t>都市ガス</t>
  </si>
  <si>
    <t>5711</t>
  </si>
  <si>
    <t>鉄道旅客輸送</t>
  </si>
  <si>
    <t>6711</t>
  </si>
  <si>
    <t>宿泊業</t>
  </si>
  <si>
    <t>0131</t>
  </si>
  <si>
    <t>農業サービス</t>
  </si>
  <si>
    <t>4811</t>
  </si>
  <si>
    <t>廃棄物処理</t>
  </si>
  <si>
    <t>6721</t>
  </si>
  <si>
    <t>飲食サービス</t>
  </si>
  <si>
    <t>0151</t>
  </si>
  <si>
    <t>育林</t>
  </si>
  <si>
    <t>5112</t>
  </si>
  <si>
    <t>小売</t>
  </si>
  <si>
    <t>0152</t>
  </si>
  <si>
    <t>素材</t>
  </si>
  <si>
    <t>5111</t>
  </si>
  <si>
    <t>卸売</t>
  </si>
  <si>
    <t>6799</t>
  </si>
  <si>
    <t>その他の対個人サービス</t>
  </si>
  <si>
    <t>6411</t>
  </si>
  <si>
    <t>医療</t>
  </si>
  <si>
    <t>0153</t>
  </si>
  <si>
    <t>特用林産物</t>
  </si>
  <si>
    <t>5721</t>
  </si>
  <si>
    <t>道路旅客輸送</t>
  </si>
  <si>
    <t>影響：小</t>
    <rPh sb="0" eb="2">
      <t>エイキョウ</t>
    </rPh>
    <rPh sb="3" eb="4">
      <t>チイ</t>
    </rPh>
    <phoneticPr fontId="3"/>
  </si>
  <si>
    <t>0171</t>
  </si>
  <si>
    <t>海面漁業</t>
  </si>
  <si>
    <t>5311</t>
  </si>
  <si>
    <t>金融</t>
  </si>
  <si>
    <t>6112</t>
  </si>
  <si>
    <t>公務（地方）</t>
  </si>
  <si>
    <t>0172</t>
  </si>
  <si>
    <t>内水面漁業</t>
  </si>
  <si>
    <t>5312</t>
  </si>
  <si>
    <t>保険</t>
  </si>
  <si>
    <t>6322</t>
  </si>
  <si>
    <t>企業内研究開発</t>
  </si>
  <si>
    <t>0611</t>
  </si>
  <si>
    <t>石炭・原油・天然ガス</t>
  </si>
  <si>
    <t>5511</t>
  </si>
  <si>
    <t>不動産仲介及び賃貸</t>
  </si>
  <si>
    <t>5789</t>
  </si>
  <si>
    <t>その他の運輸附帯サービス</t>
  </si>
  <si>
    <t>0621</t>
  </si>
  <si>
    <t>砂利・採石</t>
  </si>
  <si>
    <t>5521</t>
  </si>
  <si>
    <t>住宅賃貸料</t>
  </si>
  <si>
    <t>6741</t>
  </si>
  <si>
    <t>娯楽サービス</t>
  </si>
  <si>
    <t>0629</t>
  </si>
  <si>
    <t>その他の鉱物</t>
  </si>
  <si>
    <t>5531</t>
  </si>
  <si>
    <t>住宅賃貸料（帰属家賃）</t>
  </si>
  <si>
    <t>1111</t>
  </si>
  <si>
    <t>畜産食料品</t>
  </si>
  <si>
    <t>6431</t>
  </si>
  <si>
    <t>社会保険・社会福祉</t>
  </si>
  <si>
    <t>1112</t>
  </si>
  <si>
    <t>水産食料品</t>
  </si>
  <si>
    <t>5712</t>
  </si>
  <si>
    <t>鉄道貨物輸送</t>
  </si>
  <si>
    <t>1113</t>
  </si>
  <si>
    <t>精穀・製粉</t>
  </si>
  <si>
    <t>5731</t>
  </si>
  <si>
    <t>自家輸送（旅客自動車）</t>
  </si>
  <si>
    <t>1114</t>
  </si>
  <si>
    <t>めん・パン・菓子類</t>
  </si>
  <si>
    <t>5722</t>
  </si>
  <si>
    <t>道路貨物輸送（自家輸送を除く。）</t>
  </si>
  <si>
    <t>5732</t>
  </si>
  <si>
    <t>自家輸送（貨物自動車）</t>
  </si>
  <si>
    <t>1115</t>
  </si>
  <si>
    <t>農産保存食料品</t>
  </si>
  <si>
    <t>1116</t>
  </si>
  <si>
    <t>砂糖・油脂・調味料類</t>
  </si>
  <si>
    <t>6421</t>
  </si>
  <si>
    <t>保健衛生</t>
  </si>
  <si>
    <t>影響：小</t>
    <rPh sb="0" eb="2">
      <t>エイキョウ</t>
    </rPh>
    <rPh sb="3" eb="4">
      <t>チイ</t>
    </rPh>
    <phoneticPr fontId="4"/>
  </si>
  <si>
    <t>1119</t>
  </si>
  <si>
    <t>その他の食料品</t>
  </si>
  <si>
    <t>5741</t>
  </si>
  <si>
    <t>外洋輸送</t>
  </si>
  <si>
    <t>5911</t>
  </si>
  <si>
    <t>通信</t>
  </si>
  <si>
    <t>1121</t>
  </si>
  <si>
    <t>酒類</t>
  </si>
  <si>
    <t>5742</t>
  </si>
  <si>
    <t>沿海・内水面輸送</t>
  </si>
  <si>
    <t>6111</t>
  </si>
  <si>
    <t>公務（中央）</t>
  </si>
  <si>
    <t>1129</t>
  </si>
  <si>
    <t>その他の飲料</t>
  </si>
  <si>
    <t>5743</t>
  </si>
  <si>
    <t>港湾運送</t>
  </si>
  <si>
    <t>1131</t>
  </si>
  <si>
    <t>飼料・有機質肥料（別掲を除く。）</t>
  </si>
  <si>
    <t>5751</t>
  </si>
  <si>
    <t>航空輸送</t>
  </si>
  <si>
    <t>1141</t>
  </si>
  <si>
    <t>たばこ</t>
  </si>
  <si>
    <t>5761</t>
  </si>
  <si>
    <t>貨物利用運送</t>
  </si>
  <si>
    <t>6612</t>
  </si>
  <si>
    <t>貸自動車業</t>
  </si>
  <si>
    <t>1511</t>
  </si>
  <si>
    <t>紡績糸</t>
  </si>
  <si>
    <t>5771</t>
  </si>
  <si>
    <t>倉庫</t>
  </si>
  <si>
    <t>6599</t>
  </si>
  <si>
    <t>他に分類されない会員制団体</t>
  </si>
  <si>
    <t>1512</t>
  </si>
  <si>
    <t>織物</t>
  </si>
  <si>
    <t>5781</t>
  </si>
  <si>
    <t>こん包</t>
  </si>
  <si>
    <t>6751</t>
  </si>
  <si>
    <t>獣医業</t>
  </si>
  <si>
    <t>1513</t>
  </si>
  <si>
    <t>ニット生地</t>
  </si>
  <si>
    <t>1514</t>
  </si>
  <si>
    <t>染色整理</t>
  </si>
  <si>
    <t>5791</t>
  </si>
  <si>
    <t>郵便・信書便</t>
  </si>
  <si>
    <t>1519</t>
  </si>
  <si>
    <t>その他の繊維工業製品</t>
  </si>
  <si>
    <t>1521</t>
  </si>
  <si>
    <t>織物製・ニット製衣服</t>
  </si>
  <si>
    <t>5921</t>
  </si>
  <si>
    <t>放送</t>
  </si>
  <si>
    <t>1522</t>
  </si>
  <si>
    <t>その他の衣服・身の回り品</t>
  </si>
  <si>
    <t>5931</t>
  </si>
  <si>
    <t>情報サービス</t>
  </si>
  <si>
    <t>1529</t>
  </si>
  <si>
    <t>その他の繊維既製品</t>
  </si>
  <si>
    <t>5941</t>
  </si>
  <si>
    <t>インターネット附随サービス</t>
  </si>
  <si>
    <t>6699</t>
  </si>
  <si>
    <t>その他の対事業所サービス</t>
  </si>
  <si>
    <t>1611</t>
  </si>
  <si>
    <t>木材</t>
  </si>
  <si>
    <t>5951</t>
  </si>
  <si>
    <t>映像・音声・文字情報制作</t>
  </si>
  <si>
    <t>1619</t>
  </si>
  <si>
    <t>その他の木製品</t>
  </si>
  <si>
    <t>1621</t>
  </si>
  <si>
    <t>家具・装備品</t>
  </si>
  <si>
    <t>1631</t>
  </si>
  <si>
    <t>パルプ</t>
  </si>
  <si>
    <t>1632</t>
  </si>
  <si>
    <t>紙・板紙</t>
  </si>
  <si>
    <t>6911</t>
  </si>
  <si>
    <t>分類不明</t>
  </si>
  <si>
    <t>1633</t>
  </si>
  <si>
    <t>加工紙</t>
  </si>
  <si>
    <t>1641</t>
  </si>
  <si>
    <t>紙製容器</t>
  </si>
  <si>
    <t>1649</t>
  </si>
  <si>
    <t>その他の紙加工品</t>
  </si>
  <si>
    <t>6631</t>
  </si>
  <si>
    <t>自動車整備</t>
  </si>
  <si>
    <t>1911</t>
  </si>
  <si>
    <t>印刷・製版・製本</t>
  </si>
  <si>
    <t>2011</t>
  </si>
  <si>
    <t>化学肥料</t>
  </si>
  <si>
    <t>2021</t>
  </si>
  <si>
    <t>ソーダ工業製品</t>
  </si>
  <si>
    <t>2029</t>
  </si>
  <si>
    <t>その他の無機化学工業製品</t>
  </si>
  <si>
    <t>2031</t>
  </si>
  <si>
    <t>石油化学系基礎製品</t>
  </si>
  <si>
    <t>6611</t>
  </si>
  <si>
    <t>物品賃貸業（貸自動車業を除く。）</t>
  </si>
  <si>
    <t>2041</t>
  </si>
  <si>
    <t>脂肪族中間物・環式中間物・合成染料・有機顔料</t>
  </si>
  <si>
    <t>2042</t>
  </si>
  <si>
    <t>合成ゴム</t>
  </si>
  <si>
    <t>6621</t>
  </si>
  <si>
    <t>広告</t>
  </si>
  <si>
    <t>6632</t>
  </si>
  <si>
    <t>機械修理</t>
  </si>
  <si>
    <t>2049</t>
  </si>
  <si>
    <t>その他の有機化学工業製品</t>
  </si>
  <si>
    <t>2051</t>
  </si>
  <si>
    <t>合成樹脂</t>
  </si>
  <si>
    <t>2061</t>
  </si>
  <si>
    <t>化学繊維</t>
  </si>
  <si>
    <t>2071</t>
  </si>
  <si>
    <t>医薬品</t>
  </si>
  <si>
    <t>2081</t>
  </si>
  <si>
    <t>油脂加工製品・界面活性剤</t>
  </si>
  <si>
    <t>2082</t>
  </si>
  <si>
    <t>化粧品・歯磨</t>
  </si>
  <si>
    <t>2083</t>
  </si>
  <si>
    <t>塗料・印刷インキ</t>
  </si>
  <si>
    <t>2084</t>
  </si>
  <si>
    <t>農薬</t>
  </si>
  <si>
    <t>2089</t>
  </si>
  <si>
    <t>その他の化学最終製品</t>
  </si>
  <si>
    <t>2111</t>
  </si>
  <si>
    <t>石油製品</t>
  </si>
  <si>
    <t>6811</t>
  </si>
  <si>
    <t>事務用品</t>
  </si>
  <si>
    <t>2121</t>
  </si>
  <si>
    <t>石炭製品</t>
  </si>
  <si>
    <t>2211</t>
  </si>
  <si>
    <t>プラスチック製品</t>
  </si>
  <si>
    <t>2221</t>
  </si>
  <si>
    <t>タイヤ・チューブ</t>
  </si>
  <si>
    <t>平均</t>
    <rPh sb="0" eb="2">
      <t>ヘイキン</t>
    </rPh>
    <phoneticPr fontId="4"/>
  </si>
  <si>
    <t>↑平均</t>
    <rPh sb="1" eb="3">
      <t>ヘイキン</t>
    </rPh>
    <phoneticPr fontId="4"/>
  </si>
  <si>
    <t>2229</t>
  </si>
  <si>
    <t>その他のゴム製品</t>
  </si>
  <si>
    <t>2311</t>
  </si>
  <si>
    <t>革製履物</t>
  </si>
  <si>
    <t>2312</t>
  </si>
  <si>
    <t>なめし革・革製品・毛皮（革製履物を除く。）</t>
  </si>
  <si>
    <t>2511</t>
  </si>
  <si>
    <t>ガラス・ガラス製品</t>
  </si>
  <si>
    <t>2521</t>
  </si>
  <si>
    <t>セメント・セメント製品</t>
  </si>
  <si>
    <t>2531</t>
  </si>
  <si>
    <t>陶磁器</t>
  </si>
  <si>
    <t>2591</t>
  </si>
  <si>
    <t>建設用土石製品</t>
  </si>
  <si>
    <t>2599</t>
  </si>
  <si>
    <t>その他の窯業・土石製品</t>
  </si>
  <si>
    <t>2611</t>
  </si>
  <si>
    <t>銑鉄・粗鋼</t>
  </si>
  <si>
    <t>2612</t>
  </si>
  <si>
    <t>鉄屑</t>
  </si>
  <si>
    <t>2621</t>
  </si>
  <si>
    <t>熱間圧延鋼材</t>
  </si>
  <si>
    <t>2622</t>
  </si>
  <si>
    <t>鋼管</t>
  </si>
  <si>
    <t>2623</t>
  </si>
  <si>
    <t>冷延・めっき鋼材</t>
  </si>
  <si>
    <t>2631</t>
  </si>
  <si>
    <t>鋳鍛造品（鉄）</t>
  </si>
  <si>
    <t>2699</t>
  </si>
  <si>
    <t>その他の鉄鋼製品</t>
  </si>
  <si>
    <t>2711</t>
  </si>
  <si>
    <t>非鉄金属製錬・精製</t>
  </si>
  <si>
    <t>2712</t>
  </si>
  <si>
    <t>非鉄金属屑</t>
  </si>
  <si>
    <t>2721</t>
  </si>
  <si>
    <t>電線・ケーブル</t>
  </si>
  <si>
    <t>2729</t>
  </si>
  <si>
    <t>その他の非鉄金属製品</t>
  </si>
  <si>
    <t>2811</t>
  </si>
  <si>
    <t>建設用金属製品</t>
  </si>
  <si>
    <t>2812</t>
  </si>
  <si>
    <t>建築用金属製品</t>
  </si>
  <si>
    <t>2891</t>
  </si>
  <si>
    <t>ガス・石油機器・暖房・調理装置</t>
  </si>
  <si>
    <t>2899</t>
  </si>
  <si>
    <t>その他の金属製品</t>
  </si>
  <si>
    <t>2911</t>
  </si>
  <si>
    <t>ボイラ・原動機</t>
  </si>
  <si>
    <t>2912</t>
  </si>
  <si>
    <t>ポンプ・圧縮機</t>
  </si>
  <si>
    <t>2913</t>
  </si>
  <si>
    <t>運搬機械</t>
  </si>
  <si>
    <t>2914</t>
  </si>
  <si>
    <t>冷凍機・温湿調整装置</t>
  </si>
  <si>
    <t>2919</t>
  </si>
  <si>
    <t>その他のはん用機械</t>
  </si>
  <si>
    <t>3011</t>
  </si>
  <si>
    <t>農業用機械</t>
  </si>
  <si>
    <t>3012</t>
  </si>
  <si>
    <t>建設・鉱山機械</t>
  </si>
  <si>
    <t>3013</t>
  </si>
  <si>
    <t>繊維機械</t>
  </si>
  <si>
    <t>3014</t>
  </si>
  <si>
    <t>生活関連産業用機械</t>
  </si>
  <si>
    <t>3015</t>
  </si>
  <si>
    <t>基礎素材産業用機械</t>
  </si>
  <si>
    <t>3016</t>
  </si>
  <si>
    <t>金属加工機械</t>
  </si>
  <si>
    <t>3017</t>
  </si>
  <si>
    <t>半導体製造装置</t>
  </si>
  <si>
    <t>3019</t>
  </si>
  <si>
    <t>その他の生産用機械</t>
  </si>
  <si>
    <t>3111</t>
  </si>
  <si>
    <t>事務用機械</t>
  </si>
  <si>
    <t>3112</t>
  </si>
  <si>
    <t>サービス用・娯楽用機器</t>
  </si>
  <si>
    <t>3113</t>
  </si>
  <si>
    <t>計測機器</t>
  </si>
  <si>
    <t>3114</t>
  </si>
  <si>
    <t>医療用機械器具</t>
  </si>
  <si>
    <t>3115</t>
  </si>
  <si>
    <t>光学機械・レンズ</t>
  </si>
  <si>
    <t>3116</t>
  </si>
  <si>
    <t>武器</t>
  </si>
  <si>
    <t>3211</t>
  </si>
  <si>
    <t>電子デバイス</t>
  </si>
  <si>
    <t>3299</t>
  </si>
  <si>
    <t>その他の電子部品</t>
  </si>
  <si>
    <t>3311</t>
  </si>
  <si>
    <t>産業用電気機器</t>
  </si>
  <si>
    <t>3321</t>
  </si>
  <si>
    <t>民生用電気機器</t>
  </si>
  <si>
    <t>3331</t>
  </si>
  <si>
    <t>電子応用装置</t>
  </si>
  <si>
    <t>3332</t>
  </si>
  <si>
    <t>電気計測器</t>
  </si>
  <si>
    <t>3399</t>
  </si>
  <si>
    <t>その他の電気機械</t>
  </si>
  <si>
    <t>3411</t>
  </si>
  <si>
    <t>通信機器</t>
  </si>
  <si>
    <t>3412</t>
  </si>
  <si>
    <t>映像・音響機器</t>
  </si>
  <si>
    <t>3421</t>
  </si>
  <si>
    <t>電子計算機・同附属装置</t>
  </si>
  <si>
    <t>3511</t>
  </si>
  <si>
    <t>乗用車</t>
  </si>
  <si>
    <t>3521</t>
  </si>
  <si>
    <t>トラック・バス・その他の自動車</t>
  </si>
  <si>
    <t>3522</t>
  </si>
  <si>
    <t>二輪自動車</t>
  </si>
  <si>
    <t>3531</t>
  </si>
  <si>
    <t>自動車部品・同附属品</t>
  </si>
  <si>
    <t>3541</t>
  </si>
  <si>
    <t>船舶・同修理</t>
  </si>
  <si>
    <t>3591</t>
  </si>
  <si>
    <t>鉄道車両・同修理</t>
  </si>
  <si>
    <t>3592</t>
  </si>
  <si>
    <t>航空機・同修理</t>
  </si>
  <si>
    <t>3599</t>
  </si>
  <si>
    <t>その他の輸送機械</t>
  </si>
  <si>
    <t>3911</t>
  </si>
  <si>
    <t>がん具・運動用品</t>
  </si>
  <si>
    <t>3919</t>
  </si>
  <si>
    <t>その他の製造工業製品</t>
  </si>
  <si>
    <t>3921</t>
  </si>
  <si>
    <t>再生資源回収・加工処理</t>
  </si>
  <si>
    <t>減断水の被害原単位</t>
    <rPh sb="0" eb="3">
      <t>ゲンダンスイ</t>
    </rPh>
    <rPh sb="4" eb="6">
      <t>ヒガイ</t>
    </rPh>
    <rPh sb="6" eb="9">
      <t>ゲンタンイ</t>
    </rPh>
    <phoneticPr fontId="4"/>
  </si>
  <si>
    <t>１日あたりの減断水被害原単位</t>
    <rPh sb="1" eb="2">
      <t>ニチ</t>
    </rPh>
    <rPh sb="6" eb="11">
      <t>ゲンダンスイヒガイ</t>
    </rPh>
    <rPh sb="11" eb="14">
      <t>ゲンタンイ</t>
    </rPh>
    <phoneticPr fontId="4"/>
  </si>
  <si>
    <t>地震による既設管の事故件数</t>
    <rPh sb="0" eb="2">
      <t>ジシン</t>
    </rPh>
    <rPh sb="5" eb="8">
      <t>キセツカン</t>
    </rPh>
    <rPh sb="9" eb="13">
      <t>ジコケンスウ</t>
    </rPh>
    <phoneticPr fontId="4"/>
  </si>
  <si>
    <t>地震による断水回避便益</t>
    <phoneticPr fontId="4"/>
  </si>
  <si>
    <t>(1)生活用</t>
    <rPh sb="3" eb="6">
      <t>セイカツヨウ</t>
    </rPh>
    <phoneticPr fontId="4"/>
  </si>
  <si>
    <t>生活用</t>
    <rPh sb="0" eb="3">
      <t>セイカツヨウ</t>
    </rPh>
    <phoneticPr fontId="4"/>
  </si>
  <si>
    <t>業務営業用</t>
    <rPh sb="0" eb="5">
      <t>ギョウムエイギョウヨウ</t>
    </rPh>
    <phoneticPr fontId="4"/>
  </si>
  <si>
    <t>断水被害</t>
    <rPh sb="0" eb="4">
      <t>ダンスイヒガイ</t>
    </rPh>
    <phoneticPr fontId="4"/>
  </si>
  <si>
    <t>出所：地震による管路被害予測の確立に向けた研究　報告書（JWRC)</t>
    <rPh sb="0" eb="2">
      <t>デドコロ</t>
    </rPh>
    <rPh sb="24" eb="27">
      <t>ホウコクショ</t>
    </rPh>
    <phoneticPr fontId="4"/>
  </si>
  <si>
    <t>既設管の</t>
    <rPh sb="0" eb="2">
      <t>キセツ</t>
    </rPh>
    <rPh sb="2" eb="3">
      <t>カン</t>
    </rPh>
    <phoneticPr fontId="4"/>
  </si>
  <si>
    <t>断水被害の</t>
    <rPh sb="0" eb="4">
      <t>ダンスイヒガイ</t>
    </rPh>
    <phoneticPr fontId="4"/>
  </si>
  <si>
    <t>地震</t>
    <rPh sb="0" eb="2">
      <t>ジシン</t>
    </rPh>
    <phoneticPr fontId="4"/>
  </si>
  <si>
    <t>断水回避</t>
    <rPh sb="0" eb="2">
      <t>ダンスイ</t>
    </rPh>
    <rPh sb="2" eb="4">
      <t>カイヒ</t>
    </rPh>
    <phoneticPr fontId="4"/>
  </si>
  <si>
    <t>※詳細は自家発（年次）シートを参照</t>
    <phoneticPr fontId="4"/>
  </si>
  <si>
    <t>原単位</t>
    <rPh sb="0" eb="3">
      <t>ゲンタンイ</t>
    </rPh>
    <phoneticPr fontId="4"/>
  </si>
  <si>
    <t>給水人口</t>
    <rPh sb="0" eb="2">
      <t>キュウスイ</t>
    </rPh>
    <rPh sb="2" eb="4">
      <t>ジンコウ</t>
    </rPh>
    <phoneticPr fontId="4"/>
  </si>
  <si>
    <t>日額</t>
    <rPh sb="0" eb="2">
      <t>ニチガク</t>
    </rPh>
    <phoneticPr fontId="4"/>
  </si>
  <si>
    <t>減少日数</t>
    <rPh sb="0" eb="2">
      <t>ゲンショウ</t>
    </rPh>
    <rPh sb="2" eb="4">
      <t>ニッスウ</t>
    </rPh>
    <phoneticPr fontId="4"/>
  </si>
  <si>
    <t>減少額</t>
    <rPh sb="0" eb="3">
      <t>ゲンショウガク</t>
    </rPh>
    <phoneticPr fontId="4"/>
  </si>
  <si>
    <t>発生率</t>
  </si>
  <si>
    <t>便益</t>
    <rPh sb="0" eb="2">
      <t>ベンエキ</t>
    </rPh>
    <phoneticPr fontId="4"/>
  </si>
  <si>
    <t>円/人・日</t>
  </si>
  <si>
    <t>人</t>
    <rPh sb="0" eb="1">
      <t>ヒト</t>
    </rPh>
    <phoneticPr fontId="4"/>
  </si>
  <si>
    <t>千円/日</t>
    <rPh sb="0" eb="2">
      <t>センエン</t>
    </rPh>
    <phoneticPr fontId="4"/>
  </si>
  <si>
    <t>Cp</t>
    <phoneticPr fontId="4"/>
  </si>
  <si>
    <t>－</t>
    <phoneticPr fontId="4"/>
  </si>
  <si>
    <t>件</t>
    <rPh sb="0" eb="1">
      <t>ケン</t>
    </rPh>
    <phoneticPr fontId="4"/>
  </si>
  <si>
    <t>％日</t>
    <rPh sb="1" eb="2">
      <t>ニチ</t>
    </rPh>
    <phoneticPr fontId="4"/>
  </si>
  <si>
    <t>％</t>
    <phoneticPr fontId="4"/>
  </si>
  <si>
    <t>補正後</t>
    <rPh sb="0" eb="3">
      <t>ホセイゴ</t>
    </rPh>
    <phoneticPr fontId="4"/>
  </si>
  <si>
    <t>円/人・日</t>
    <rPh sb="0" eb="1">
      <t>エン</t>
    </rPh>
    <rPh sb="2" eb="3">
      <t>ヒト</t>
    </rPh>
    <rPh sb="4" eb="5">
      <t>ニチ</t>
    </rPh>
    <phoneticPr fontId="4"/>
  </si>
  <si>
    <t>③＝①×②</t>
    <phoneticPr fontId="4"/>
  </si>
  <si>
    <t>④</t>
    <phoneticPr fontId="4"/>
  </si>
  <si>
    <t>⑤＝③＋④</t>
    <phoneticPr fontId="4"/>
  </si>
  <si>
    <t>Cd</t>
    <phoneticPr fontId="4"/>
  </si>
  <si>
    <t>③</t>
    <phoneticPr fontId="4"/>
  </si>
  <si>
    <t>⑤＝②×③×④</t>
    <phoneticPr fontId="4"/>
  </si>
  <si>
    <t>⑥</t>
    <phoneticPr fontId="4"/>
  </si>
  <si>
    <t>⑦＝⑤×⑥</t>
    <phoneticPr fontId="4"/>
  </si>
  <si>
    <t>①×⑦</t>
    <phoneticPr fontId="4"/>
  </si>
  <si>
    <t>Cg</t>
    <phoneticPr fontId="4"/>
  </si>
  <si>
    <t>R5</t>
  </si>
  <si>
    <t>(2)業務営業用原単位</t>
    <rPh sb="3" eb="8">
      <t>ギョウムエイギョウヨウ</t>
    </rPh>
    <rPh sb="8" eb="11">
      <t>ゲンタンイ</t>
    </rPh>
    <phoneticPr fontId="4"/>
  </si>
  <si>
    <t>R(v)</t>
    <phoneticPr fontId="4"/>
  </si>
  <si>
    <t>件/km</t>
    <rPh sb="0" eb="1">
      <t>ケン</t>
    </rPh>
    <phoneticPr fontId="4"/>
  </si>
  <si>
    <t>R6</t>
  </si>
  <si>
    <t>業務営業用被害原単位</t>
    <rPh sb="0" eb="2">
      <t>ギョウム</t>
    </rPh>
    <rPh sb="2" eb="4">
      <t>エイギョウ</t>
    </rPh>
    <rPh sb="4" eb="5">
      <t>ヨウ</t>
    </rPh>
    <rPh sb="5" eb="10">
      <t>ヒガイゲンタンイ</t>
    </rPh>
    <phoneticPr fontId="4"/>
  </si>
  <si>
    <t>PGV</t>
    <phoneticPr fontId="4"/>
  </si>
  <si>
    <t>cm/s</t>
    <phoneticPr fontId="4"/>
  </si>
  <si>
    <t>(1)影響：大</t>
    <rPh sb="3" eb="5">
      <t>エイキョウ</t>
    </rPh>
    <rPh sb="6" eb="7">
      <t>ダイ</t>
    </rPh>
    <phoneticPr fontId="4"/>
  </si>
  <si>
    <t>Rm</t>
    <phoneticPr fontId="4"/>
  </si>
  <si>
    <t>備考</t>
    <rPh sb="0" eb="2">
      <t>ビコウ</t>
    </rPh>
    <phoneticPr fontId="4"/>
  </si>
  <si>
    <t>延長</t>
    <rPh sb="0" eb="2">
      <t>エンチョウ</t>
    </rPh>
    <phoneticPr fontId="4"/>
  </si>
  <si>
    <t>km</t>
    <phoneticPr fontId="4"/>
  </si>
  <si>
    <t>百万円/年</t>
    <rPh sb="0" eb="3">
      <t>ヒャクマンエン</t>
    </rPh>
    <rPh sb="4" eb="5">
      <t>ネン</t>
    </rPh>
    <phoneticPr fontId="4"/>
  </si>
  <si>
    <t>令和２年度産業連関表（全国）</t>
    <rPh sb="0" eb="2">
      <t>レイワ</t>
    </rPh>
    <rPh sb="3" eb="5">
      <t>ネンド</t>
    </rPh>
    <rPh sb="5" eb="10">
      <t>サンギョウレンカンヒョウ</t>
    </rPh>
    <rPh sb="11" eb="13">
      <t>ゼンコク</t>
    </rPh>
    <phoneticPr fontId="4"/>
  </si>
  <si>
    <t>被害件数</t>
    <rPh sb="0" eb="4">
      <t>ヒガイケンスウ</t>
    </rPh>
    <phoneticPr fontId="4"/>
  </si>
  <si>
    <t>物価補正</t>
    <rPh sb="0" eb="4">
      <t>ブッカホセイ</t>
    </rPh>
    <phoneticPr fontId="4"/>
  </si>
  <si>
    <t>R5指数120.1÷R2指数99.9、国内企業物価指数</t>
    <rPh sb="2" eb="4">
      <t>シスウ</t>
    </rPh>
    <rPh sb="12" eb="14">
      <t>シスウ</t>
    </rPh>
    <rPh sb="19" eb="23">
      <t>コクナイキギョウ</t>
    </rPh>
    <rPh sb="23" eb="27">
      <t>ブッカシスウ</t>
    </rPh>
    <phoneticPr fontId="4"/>
  </si>
  <si>
    <t>令和５年度価格</t>
    <rPh sb="0" eb="2">
      <t>レイワ</t>
    </rPh>
    <rPh sb="3" eb="5">
      <t>ネンド</t>
    </rPh>
    <rPh sb="5" eb="7">
      <t>カカク</t>
    </rPh>
    <phoneticPr fontId="4"/>
  </si>
  <si>
    <t>影響率</t>
    <rPh sb="0" eb="3">
      <t>エイキョウリツ</t>
    </rPh>
    <phoneticPr fontId="4"/>
  </si>
  <si>
    <t>給水制限率100％の時は100％</t>
    <rPh sb="0" eb="5">
      <t>キュウスイセイゲンリツ</t>
    </rPh>
    <rPh sb="10" eb="11">
      <t>トキ</t>
    </rPh>
    <phoneticPr fontId="4"/>
  </si>
  <si>
    <t>R13</t>
    <phoneticPr fontId="4"/>
  </si>
  <si>
    <t>千円/日</t>
    <rPh sb="0" eb="2">
      <t>センエン</t>
    </rPh>
    <rPh sb="3" eb="4">
      <t>ニチ</t>
    </rPh>
    <phoneticPr fontId="4"/>
  </si>
  <si>
    <t>補正後×影響率</t>
    <rPh sb="0" eb="3">
      <t>ホセイゴ</t>
    </rPh>
    <rPh sb="4" eb="7">
      <t>エイキョウリツ</t>
    </rPh>
    <phoneticPr fontId="4"/>
  </si>
  <si>
    <t>現在給水人口</t>
    <rPh sb="0" eb="6">
      <t>ゲンザイキュウスイジンコウ</t>
    </rPh>
    <phoneticPr fontId="4"/>
  </si>
  <si>
    <t>国内人口</t>
    <rPh sb="0" eb="4">
      <t>コクナイジンコウ</t>
    </rPh>
    <phoneticPr fontId="4"/>
  </si>
  <si>
    <t>R2国勢調査</t>
    <rPh sb="2" eb="6">
      <t>コクセイチョウサ</t>
    </rPh>
    <phoneticPr fontId="4"/>
  </si>
  <si>
    <t>最終原単位</t>
    <rPh sb="0" eb="5">
      <t>サイシュウゲンタンイ</t>
    </rPh>
    <phoneticPr fontId="4"/>
  </si>
  <si>
    <t>原単位×（現在給水人口÷県内人口）</t>
    <rPh sb="0" eb="3">
      <t>ゲンタンイ</t>
    </rPh>
    <rPh sb="5" eb="11">
      <t>ゲンザイキュウスイジンコウ</t>
    </rPh>
    <phoneticPr fontId="4"/>
  </si>
  <si>
    <t>(2)影響：小</t>
    <rPh sb="3" eb="5">
      <t>エイキョウ</t>
    </rPh>
    <rPh sb="6" eb="7">
      <t>チイ</t>
    </rPh>
    <phoneticPr fontId="4"/>
  </si>
  <si>
    <t>給水制限率100％の時は16％</t>
    <rPh sb="0" eb="2">
      <t>キュウスイ</t>
    </rPh>
    <rPh sb="2" eb="4">
      <t>セイゲン</t>
    </rPh>
    <rPh sb="4" eb="5">
      <t>リツ</t>
    </rPh>
    <rPh sb="10" eb="11">
      <t>トキ</t>
    </rPh>
    <phoneticPr fontId="4"/>
  </si>
  <si>
    <t>(3)業務営業用原単位（総計）</t>
    <rPh sb="3" eb="8">
      <t>ギョウムエイギョウヨウ</t>
    </rPh>
    <rPh sb="8" eb="11">
      <t>ゲンタンイ</t>
    </rPh>
    <rPh sb="12" eb="14">
      <t>ソウケイ</t>
    </rPh>
    <phoneticPr fontId="4"/>
  </si>
  <si>
    <t>総計</t>
    <rPh sb="0" eb="2">
      <t>ソウケイ</t>
    </rPh>
    <phoneticPr fontId="4"/>
  </si>
  <si>
    <t>総現在価値</t>
    <rPh sb="0" eb="5">
      <t>ソウゲンザイカチ</t>
    </rPh>
    <phoneticPr fontId="4"/>
  </si>
  <si>
    <t>老朽化による断水回避便益</t>
    <rPh sb="0" eb="3">
      <t>ロウキュウカ</t>
    </rPh>
    <rPh sb="6" eb="12">
      <t>ダンスイカイヒベンエキ</t>
    </rPh>
    <phoneticPr fontId="4"/>
  </si>
  <si>
    <t>断水</t>
    <rPh sb="0" eb="2">
      <t>ダンスイ</t>
    </rPh>
    <phoneticPr fontId="4"/>
  </si>
  <si>
    <t>断水事故</t>
    <rPh sb="0" eb="4">
      <t>ダンスイジコ</t>
    </rPh>
    <phoneticPr fontId="4"/>
  </si>
  <si>
    <t>管路の</t>
    <rPh sb="0" eb="2">
      <t>カンロ</t>
    </rPh>
    <phoneticPr fontId="4"/>
  </si>
  <si>
    <t>バックアップ</t>
    <phoneticPr fontId="4"/>
  </si>
  <si>
    <t>発展確率</t>
    <rPh sb="0" eb="2">
      <t>ハッテン</t>
    </rPh>
    <rPh sb="2" eb="4">
      <t>カクリツ</t>
    </rPh>
    <phoneticPr fontId="4"/>
  </si>
  <si>
    <t>件数</t>
    <rPh sb="0" eb="2">
      <t>ケンスウ</t>
    </rPh>
    <phoneticPr fontId="4"/>
  </si>
  <si>
    <t>復旧日数</t>
    <rPh sb="0" eb="4">
      <t>フッキュウニッスウ</t>
    </rPh>
    <phoneticPr fontId="4"/>
  </si>
  <si>
    <t>率</t>
    <rPh sb="0" eb="1">
      <t>リツ</t>
    </rPh>
    <phoneticPr fontId="4"/>
  </si>
  <si>
    <t>%</t>
    <phoneticPr fontId="4"/>
  </si>
  <si>
    <t>日/件</t>
    <rPh sb="0" eb="1">
      <t>ニチ</t>
    </rPh>
    <rPh sb="2" eb="3">
      <t>ケン</t>
    </rPh>
    <phoneticPr fontId="4"/>
  </si>
  <si>
    <t>④＝②×③</t>
    <phoneticPr fontId="4"/>
  </si>
  <si>
    <t>⑤</t>
    <phoneticPr fontId="4"/>
  </si>
  <si>
    <t>⑦</t>
    <phoneticPr fontId="4"/>
  </si>
  <si>
    <t>もらい事故による断水回避便益</t>
    <rPh sb="3" eb="5">
      <t>ジコ</t>
    </rPh>
    <rPh sb="8" eb="14">
      <t>ダンスイカイヒベンエキ</t>
    </rPh>
    <phoneticPr fontId="4"/>
  </si>
  <si>
    <t>もらい事故件数</t>
    <rPh sb="3" eb="7">
      <t>ジコケンスウ</t>
    </rPh>
    <phoneticPr fontId="4"/>
  </si>
  <si>
    <t>事業全体の投資効率性</t>
    <rPh sb="0" eb="4">
      <t>ジギョウゼンタイ</t>
    </rPh>
    <rPh sb="5" eb="10">
      <t>トウシコウリツセイ</t>
    </rPh>
    <phoneticPr fontId="4"/>
  </si>
  <si>
    <t>（千円）</t>
    <rPh sb="1" eb="3">
      <t>センエン</t>
    </rPh>
    <phoneticPr fontId="4"/>
  </si>
  <si>
    <t>金額</t>
    <rPh sb="0" eb="2">
      <t>キンガク</t>
    </rPh>
    <phoneticPr fontId="4"/>
  </si>
  <si>
    <t>残存価格</t>
    <rPh sb="0" eb="2">
      <t>ザンゾン</t>
    </rPh>
    <rPh sb="2" eb="4">
      <t>カカク</t>
    </rPh>
    <phoneticPr fontId="4"/>
  </si>
  <si>
    <t>①合計</t>
    <rPh sb="1" eb="3">
      <t>ゴウケイ</t>
    </rPh>
    <phoneticPr fontId="4"/>
  </si>
  <si>
    <t>地震による断水回避</t>
    <rPh sb="0" eb="2">
      <t>ジシン</t>
    </rPh>
    <rPh sb="5" eb="7">
      <t>ダンスイ</t>
    </rPh>
    <rPh sb="7" eb="9">
      <t>カイヒ</t>
    </rPh>
    <phoneticPr fontId="4"/>
  </si>
  <si>
    <t>老朽化による断水回避</t>
    <rPh sb="0" eb="3">
      <t>ロウキュウカ</t>
    </rPh>
    <rPh sb="6" eb="8">
      <t>ダンスイ</t>
    </rPh>
    <rPh sb="8" eb="10">
      <t>カイヒ</t>
    </rPh>
    <phoneticPr fontId="4"/>
  </si>
  <si>
    <t>もらい事故による断水回避</t>
    <rPh sb="3" eb="5">
      <t>ジコ</t>
    </rPh>
    <rPh sb="8" eb="10">
      <t>ダンスイ</t>
    </rPh>
    <rPh sb="10" eb="12">
      <t>カイヒ</t>
    </rPh>
    <phoneticPr fontId="4"/>
  </si>
  <si>
    <t>②合計</t>
    <rPh sb="1" eb="3">
      <t>ゴウケイ</t>
    </rPh>
    <phoneticPr fontId="4"/>
  </si>
  <si>
    <t>費用便益比②÷①</t>
    <phoneticPr fontId="4"/>
  </si>
  <si>
    <t>経過
年数</t>
  </si>
  <si>
    <t>老朽化
事故率</t>
    <rPh sb="0" eb="3">
      <t>ロウキュウカ</t>
    </rPh>
    <rPh sb="4" eb="7">
      <t>ジコリツ</t>
    </rPh>
    <phoneticPr fontId="4"/>
  </si>
  <si>
    <t>もらい
事故率</t>
    <rPh sb="4" eb="6">
      <t>ジコ</t>
    </rPh>
    <rPh sb="6" eb="7">
      <t>リツ</t>
    </rPh>
    <phoneticPr fontId="3"/>
  </si>
  <si>
    <t>新設管路における事故の修繕費</t>
    <rPh sb="0" eb="4">
      <t>シンセツカンロ</t>
    </rPh>
    <rPh sb="8" eb="10">
      <t>ジコ</t>
    </rPh>
    <rPh sb="11" eb="14">
      <t>シュウゼンヒ</t>
    </rPh>
    <phoneticPr fontId="4"/>
  </si>
  <si>
    <t>事故率</t>
    <rPh sb="0" eb="2">
      <t>ジコ</t>
    </rPh>
    <rPh sb="2" eb="3">
      <t>リツ</t>
    </rPh>
    <phoneticPr fontId="4"/>
  </si>
  <si>
    <t>事故件数</t>
    <rPh sb="0" eb="2">
      <t>ジコ</t>
    </rPh>
    <rPh sb="2" eb="4">
      <t>ケンスウ</t>
    </rPh>
    <phoneticPr fontId="4"/>
  </si>
  <si>
    <t>耐用年数</t>
    <rPh sb="0" eb="4">
      <t>タイヨウネンスウ</t>
    </rPh>
    <phoneticPr fontId="3"/>
  </si>
  <si>
    <t>供用開始年度</t>
    <rPh sb="0" eb="2">
      <t>キョウヨウ</t>
    </rPh>
    <rPh sb="2" eb="4">
      <t>カイシ</t>
    </rPh>
    <rPh sb="4" eb="6">
      <t>ネンド</t>
    </rPh>
    <phoneticPr fontId="3"/>
  </si>
  <si>
    <t>年度</t>
    <rPh sb="0" eb="2">
      <t>ネンド</t>
    </rPh>
    <phoneticPr fontId="3"/>
  </si>
  <si>
    <t>R62</t>
  </si>
  <si>
    <t>既設管</t>
    <rPh sb="0" eb="3">
      <t>キセツカン</t>
    </rPh>
    <phoneticPr fontId="3"/>
  </si>
  <si>
    <t>延長</t>
    <rPh sb="0" eb="2">
      <t>エンチョウ</t>
    </rPh>
    <phoneticPr fontId="3"/>
  </si>
  <si>
    <t>km</t>
    <phoneticPr fontId="3"/>
  </si>
  <si>
    <t>③</t>
    <phoneticPr fontId="3"/>
  </si>
  <si>
    <t>④=②×③</t>
    <phoneticPr fontId="3"/>
  </si>
  <si>
    <t>⑥=④×⑤</t>
    <phoneticPr fontId="4"/>
  </si>
  <si>
    <t>⑧</t>
    <phoneticPr fontId="4"/>
  </si>
  <si>
    <t>⑨</t>
    <phoneticPr fontId="3"/>
  </si>
  <si>
    <t>⑩＝⑥×⑦×⑧×(1-⑨)</t>
    <phoneticPr fontId="4"/>
  </si>
  <si>
    <t>①×⑩</t>
    <phoneticPr fontId="4"/>
  </si>
  <si>
    <t>既設管の</t>
    <rPh sb="0" eb="3">
      <t>キセツカン</t>
    </rPh>
    <phoneticPr fontId="4"/>
  </si>
  <si>
    <t>千円/年</t>
    <rPh sb="0" eb="2">
      <t>センエン</t>
    </rPh>
    <phoneticPr fontId="4"/>
  </si>
  <si>
    <t>千円/年</t>
    <rPh sb="0" eb="2">
      <t>センエン</t>
    </rPh>
    <rPh sb="3" eb="4">
      <t>ネン</t>
    </rPh>
    <phoneticPr fontId="4"/>
  </si>
  <si>
    <t>⑥＝④×⑤</t>
    <phoneticPr fontId="4"/>
  </si>
  <si>
    <t>⑨</t>
    <phoneticPr fontId="4"/>
  </si>
  <si>
    <t>管路延長</t>
    <rPh sb="0" eb="4">
      <t>カンロエンチョウ</t>
    </rPh>
    <phoneticPr fontId="3"/>
  </si>
  <si>
    <t>新設</t>
    <rPh sb="0" eb="2">
      <t>シンセツ</t>
    </rPh>
    <phoneticPr fontId="3"/>
  </si>
  <si>
    <t>④＝(①＋②)×③</t>
    <phoneticPr fontId="4"/>
  </si>
  <si>
    <t>左記のうち、業務営業用に関わるもの</t>
    <rPh sb="0" eb="2">
      <t>サキ</t>
    </rPh>
    <rPh sb="6" eb="11">
      <t>ギョウムエイギョウヨウ</t>
    </rPh>
    <rPh sb="12" eb="13">
      <t>カカ</t>
    </rPh>
    <phoneticPr fontId="4"/>
  </si>
  <si>
    <t>左記を降順で整理したもの</t>
    <rPh sb="0" eb="2">
      <t>サキ</t>
    </rPh>
    <rPh sb="3" eb="5">
      <t>コウジュン</t>
    </rPh>
    <rPh sb="6" eb="8">
      <t>セイリ</t>
    </rPh>
    <phoneticPr fontId="4"/>
  </si>
  <si>
    <t>左記を営業停止損失の大きい業種で並べ替えしたもの</t>
    <rPh sb="0" eb="2">
      <t>サキ</t>
    </rPh>
    <rPh sb="3" eb="7">
      <t>エイギョウテイシ</t>
    </rPh>
    <rPh sb="7" eb="9">
      <t>ソンシツ</t>
    </rPh>
    <rPh sb="10" eb="11">
      <t>オオ</t>
    </rPh>
    <rPh sb="13" eb="15">
      <t>ギョウシュ</t>
    </rPh>
    <rPh sb="16" eb="17">
      <t>ナラ</t>
    </rPh>
    <rPh sb="18" eb="19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</si>
</sst>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0;[Red]\-#,##0.000"/>
    <numFmt numFmtId="177" formatCode="#,##0.0000;[Red]\-#,##0.0000"/>
    <numFmt numFmtId="178" formatCode="#,##0.0"/>
    <numFmt numFmtId="179" formatCode="0.0%"/>
    <numFmt numFmtId="180" formatCode="#,##0.0;[Red]\-#,##0.0"/>
    <numFmt numFmtId="181" formatCode="0.0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82">
    <xf numFmtId="0" fontId="0" fillId="0" borderId="0" xfId="0"/>
    <xf numFmtId="0" fontId="0" fillId="0" borderId="0" xfId="0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177" fontId="0" fillId="0" borderId="1" xfId="1" applyNumberFormat="1" applyFont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9" fontId="0" fillId="2" borderId="3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4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38" fontId="5" fillId="0" borderId="1" xfId="1" applyFont="1" applyBorder="1">
      <alignment vertical="center"/>
    </xf>
    <xf numFmtId="0" fontId="0" fillId="3" borderId="0" xfId="0" applyFill="1" applyAlignment="1">
      <alignment vertical="center"/>
    </xf>
    <xf numFmtId="38" fontId="0" fillId="0" borderId="1" xfId="1" applyFont="1" applyFill="1" applyBorder="1">
      <alignment vertical="center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 applyAlignment="1">
      <alignment vertical="center"/>
    </xf>
    <xf numFmtId="40" fontId="0" fillId="0" borderId="1" xfId="1" applyNumberFormat="1" applyFont="1" applyFill="1" applyBorder="1">
      <alignment vertical="center"/>
    </xf>
    <xf numFmtId="0" fontId="1" fillId="0" borderId="0" xfId="2">
      <alignment vertical="center"/>
    </xf>
    <xf numFmtId="0" fontId="1" fillId="0" borderId="0" xfId="2" applyAlignment="1">
      <alignment horizontal="center" vertical="center"/>
    </xf>
    <xf numFmtId="0" fontId="1" fillId="4" borderId="0" xfId="2" applyFill="1">
      <alignment vertical="center"/>
    </xf>
    <xf numFmtId="0" fontId="1" fillId="5" borderId="0" xfId="2" applyFill="1">
      <alignment vertical="center"/>
    </xf>
    <xf numFmtId="0" fontId="1" fillId="6" borderId="0" xfId="2" applyFill="1">
      <alignment vertical="center"/>
    </xf>
    <xf numFmtId="0" fontId="1" fillId="0" borderId="0" xfId="2" applyAlignment="1">
      <alignment horizontal="left" vertical="center"/>
    </xf>
    <xf numFmtId="0" fontId="1" fillId="0" borderId="0" xfId="2" applyAlignment="1">
      <alignment horizontal="right" vertical="center"/>
    </xf>
    <xf numFmtId="0" fontId="1" fillId="2" borderId="12" xfId="2" applyFill="1" applyBorder="1">
      <alignment vertical="center"/>
    </xf>
    <xf numFmtId="0" fontId="1" fillId="2" borderId="9" xfId="2" applyFill="1" applyBorder="1">
      <alignment vertical="center"/>
    </xf>
    <xf numFmtId="0" fontId="1" fillId="2" borderId="15" xfId="2" applyFill="1" applyBorder="1" applyAlignment="1">
      <alignment vertical="center" wrapText="1"/>
    </xf>
    <xf numFmtId="0" fontId="1" fillId="2" borderId="14" xfId="2" applyFill="1" applyBorder="1" applyAlignment="1">
      <alignment vertical="center" wrapText="1"/>
    </xf>
    <xf numFmtId="0" fontId="1" fillId="0" borderId="0" xfId="2" applyAlignment="1">
      <alignment vertical="center" wrapText="1"/>
    </xf>
    <xf numFmtId="0" fontId="1" fillId="2" borderId="14" xfId="2" applyFill="1" applyBorder="1" applyAlignment="1">
      <alignment horizontal="center" vertical="center" wrapText="1"/>
    </xf>
    <xf numFmtId="0" fontId="1" fillId="4" borderId="16" xfId="2" applyFill="1" applyBorder="1">
      <alignment vertical="center"/>
    </xf>
    <xf numFmtId="0" fontId="1" fillId="4" borderId="10" xfId="2" applyFill="1" applyBorder="1" applyAlignment="1">
      <alignment vertical="center" wrapText="1"/>
    </xf>
    <xf numFmtId="178" fontId="1" fillId="4" borderId="0" xfId="2" applyNumberFormat="1" applyFill="1">
      <alignment vertical="center"/>
    </xf>
    <xf numFmtId="178" fontId="1" fillId="4" borderId="10" xfId="2" applyNumberFormat="1" applyFill="1" applyBorder="1">
      <alignment vertical="center"/>
    </xf>
    <xf numFmtId="179" fontId="0" fillId="4" borderId="10" xfId="4" applyNumberFormat="1" applyFont="1" applyFill="1" applyBorder="1">
      <alignment vertical="center"/>
    </xf>
    <xf numFmtId="178" fontId="1" fillId="0" borderId="0" xfId="2" applyNumberFormat="1">
      <alignment vertical="center"/>
    </xf>
    <xf numFmtId="0" fontId="1" fillId="0" borderId="1" xfId="2" applyBorder="1">
      <alignment vertical="center"/>
    </xf>
    <xf numFmtId="38" fontId="0" fillId="0" borderId="1" xfId="3" applyFont="1" applyBorder="1">
      <alignment vertical="center"/>
    </xf>
    <xf numFmtId="179" fontId="0" fillId="0" borderId="1" xfId="4" applyNumberFormat="1" applyFont="1" applyBorder="1" applyAlignment="1">
      <alignment horizontal="center" vertical="center"/>
    </xf>
    <xf numFmtId="179" fontId="0" fillId="0" borderId="0" xfId="4" applyNumberFormat="1" applyFont="1" applyFill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4" borderId="1" xfId="2" applyFill="1" applyBorder="1">
      <alignment vertical="center"/>
    </xf>
    <xf numFmtId="38" fontId="0" fillId="4" borderId="1" xfId="3" applyFont="1" applyFill="1" applyBorder="1">
      <alignment vertical="center"/>
    </xf>
    <xf numFmtId="38" fontId="0" fillId="4" borderId="1" xfId="3" applyFont="1" applyFill="1" applyBorder="1" applyAlignment="1">
      <alignment vertical="center"/>
    </xf>
    <xf numFmtId="178" fontId="1" fillId="0" borderId="16" xfId="2" applyNumberFormat="1" applyBorder="1">
      <alignment vertical="center"/>
    </xf>
    <xf numFmtId="179" fontId="0" fillId="4" borderId="1" xfId="4" applyNumberFormat="1" applyFont="1" applyFill="1" applyBorder="1" applyAlignment="1">
      <alignment horizontal="center" vertical="center"/>
    </xf>
    <xf numFmtId="38" fontId="0" fillId="0" borderId="1" xfId="3" applyFont="1" applyBorder="1" applyAlignment="1">
      <alignment vertical="center"/>
    </xf>
    <xf numFmtId="0" fontId="1" fillId="5" borderId="16" xfId="2" applyFill="1" applyBorder="1">
      <alignment vertical="center"/>
    </xf>
    <xf numFmtId="0" fontId="1" fillId="5" borderId="10" xfId="2" applyFill="1" applyBorder="1" applyAlignment="1">
      <alignment vertical="center" wrapText="1"/>
    </xf>
    <xf numFmtId="178" fontId="1" fillId="5" borderId="0" xfId="2" applyNumberFormat="1" applyFill="1">
      <alignment vertical="center"/>
    </xf>
    <xf numFmtId="178" fontId="1" fillId="5" borderId="10" xfId="2" applyNumberFormat="1" applyFill="1" applyBorder="1">
      <alignment vertical="center"/>
    </xf>
    <xf numFmtId="179" fontId="0" fillId="5" borderId="10" xfId="4" applyNumberFormat="1" applyFont="1" applyFill="1" applyBorder="1">
      <alignment vertical="center"/>
    </xf>
    <xf numFmtId="38" fontId="5" fillId="0" borderId="1" xfId="3" applyFont="1" applyFill="1" applyBorder="1" applyAlignment="1">
      <alignment horizontal="right" vertical="center"/>
    </xf>
    <xf numFmtId="180" fontId="5" fillId="0" borderId="1" xfId="3" applyNumberFormat="1" applyFont="1" applyBorder="1">
      <alignment vertical="center"/>
    </xf>
    <xf numFmtId="179" fontId="5" fillId="0" borderId="1" xfId="2" applyNumberFormat="1" applyFont="1" applyBorder="1" applyAlignment="1">
      <alignment horizontal="center" vertical="center"/>
    </xf>
    <xf numFmtId="179" fontId="5" fillId="0" borderId="0" xfId="2" applyNumberFormat="1" applyFont="1" applyAlignment="1">
      <alignment horizontal="center" vertical="center"/>
    </xf>
    <xf numFmtId="0" fontId="1" fillId="0" borderId="11" xfId="2" applyBorder="1">
      <alignment vertical="center"/>
    </xf>
    <xf numFmtId="179" fontId="5" fillId="0" borderId="1" xfId="4" applyNumberFormat="1" applyFont="1" applyBorder="1" applyAlignment="1">
      <alignment horizontal="center" vertical="center"/>
    </xf>
    <xf numFmtId="179" fontId="5" fillId="0" borderId="0" xfId="4" applyNumberFormat="1" applyFont="1" applyFill="1" applyBorder="1" applyAlignment="1">
      <alignment horizontal="center" vertical="center"/>
    </xf>
    <xf numFmtId="179" fontId="5" fillId="0" borderId="16" xfId="4" applyNumberFormat="1" applyFont="1" applyBorder="1" applyAlignment="1">
      <alignment vertical="center"/>
    </xf>
    <xf numFmtId="0" fontId="1" fillId="0" borderId="16" xfId="2" applyBorder="1">
      <alignment vertical="center"/>
    </xf>
    <xf numFmtId="0" fontId="1" fillId="0" borderId="10" xfId="2" applyBorder="1" applyAlignment="1">
      <alignment vertical="center" wrapText="1"/>
    </xf>
    <xf numFmtId="178" fontId="1" fillId="0" borderId="10" xfId="2" applyNumberFormat="1" applyBorder="1">
      <alignment vertical="center"/>
    </xf>
    <xf numFmtId="179" fontId="0" fillId="0" borderId="2" xfId="4" applyNumberFormat="1" applyFont="1" applyFill="1" applyBorder="1">
      <alignment vertical="center"/>
    </xf>
    <xf numFmtId="179" fontId="0" fillId="0" borderId="3" xfId="4" applyNumberFormat="1" applyFont="1" applyFill="1" applyBorder="1">
      <alignment vertical="center"/>
    </xf>
    <xf numFmtId="0" fontId="1" fillId="6" borderId="16" xfId="2" applyFill="1" applyBorder="1">
      <alignment vertical="center"/>
    </xf>
    <xf numFmtId="0" fontId="1" fillId="6" borderId="10" xfId="2" applyFill="1" applyBorder="1" applyAlignment="1">
      <alignment vertical="center" wrapText="1"/>
    </xf>
    <xf numFmtId="178" fontId="1" fillId="6" borderId="0" xfId="2" applyNumberFormat="1" applyFill="1">
      <alignment vertical="center"/>
    </xf>
    <xf numFmtId="178" fontId="1" fillId="6" borderId="10" xfId="2" applyNumberFormat="1" applyFill="1" applyBorder="1">
      <alignment vertical="center"/>
    </xf>
    <xf numFmtId="179" fontId="0" fillId="6" borderId="3" xfId="4" applyNumberFormat="1" applyFont="1" applyFill="1" applyBorder="1">
      <alignment vertical="center"/>
    </xf>
    <xf numFmtId="0" fontId="1" fillId="0" borderId="13" xfId="2" applyBorder="1">
      <alignment vertical="center"/>
    </xf>
    <xf numFmtId="0" fontId="1" fillId="0" borderId="14" xfId="2" applyBorder="1" applyAlignment="1">
      <alignment vertical="center" wrapText="1"/>
    </xf>
    <xf numFmtId="178" fontId="1" fillId="0" borderId="15" xfId="2" applyNumberFormat="1" applyBorder="1">
      <alignment vertical="center"/>
    </xf>
    <xf numFmtId="178" fontId="1" fillId="0" borderId="14" xfId="2" applyNumberFormat="1" applyBorder="1">
      <alignment vertical="center"/>
    </xf>
    <xf numFmtId="179" fontId="0" fillId="0" borderId="1" xfId="4" applyNumberFormat="1" applyFont="1" applyFill="1" applyBorder="1">
      <alignment vertical="center"/>
    </xf>
    <xf numFmtId="0" fontId="0" fillId="2" borderId="3" xfId="0" applyFill="1" applyBorder="1" applyAlignment="1">
      <alignment vertical="center"/>
    </xf>
    <xf numFmtId="181" fontId="0" fillId="0" borderId="1" xfId="0" applyNumberFormat="1" applyBorder="1" applyAlignment="1">
      <alignment horizontal="center" vertical="center"/>
    </xf>
    <xf numFmtId="38" fontId="0" fillId="2" borderId="4" xfId="3" applyFont="1" applyFill="1" applyBorder="1" applyAlignment="1">
      <alignment horizontal="center" vertical="center"/>
    </xf>
    <xf numFmtId="38" fontId="0" fillId="0" borderId="0" xfId="3" applyFont="1" applyBorder="1">
      <alignment vertical="center"/>
    </xf>
    <xf numFmtId="38" fontId="0" fillId="0" borderId="0" xfId="0" applyNumberFormat="1" applyAlignment="1">
      <alignment vertical="center"/>
    </xf>
    <xf numFmtId="40" fontId="0" fillId="0" borderId="1" xfId="3" applyNumberFormat="1" applyFont="1" applyBorder="1" applyAlignment="1">
      <alignment horizontal="center" vertical="center"/>
    </xf>
    <xf numFmtId="180" fontId="0" fillId="0" borderId="1" xfId="3" applyNumberFormat="1" applyFont="1" applyBorder="1" applyAlignment="1">
      <alignment horizontal="center" vertical="center"/>
    </xf>
    <xf numFmtId="38" fontId="0" fillId="0" borderId="1" xfId="3" applyFont="1" applyBorder="1" applyAlignment="1">
      <alignment horizontal="center" vertical="center"/>
    </xf>
    <xf numFmtId="40" fontId="0" fillId="0" borderId="1" xfId="3" applyNumberFormat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9" fontId="0" fillId="0" borderId="1" xfId="4" applyFont="1" applyBorder="1">
      <alignment vertical="center"/>
    </xf>
    <xf numFmtId="38" fontId="0" fillId="0" borderId="0" xfId="3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38" fontId="6" fillId="0" borderId="1" xfId="3" applyFont="1" applyBorder="1">
      <alignment vertical="center"/>
    </xf>
    <xf numFmtId="38" fontId="5" fillId="0" borderId="0" xfId="3" applyFont="1" applyBorder="1">
      <alignment vertical="center"/>
    </xf>
    <xf numFmtId="38" fontId="5" fillId="0" borderId="1" xfId="0" applyNumberFormat="1" applyFont="1" applyBorder="1" applyAlignment="1">
      <alignment vertical="center"/>
    </xf>
    <xf numFmtId="38" fontId="5" fillId="0" borderId="0" xfId="0" applyNumberFormat="1" applyFont="1" applyAlignment="1">
      <alignment vertical="center"/>
    </xf>
    <xf numFmtId="9" fontId="0" fillId="0" borderId="1" xfId="4" applyFont="1" applyBorder="1" applyAlignment="1">
      <alignment horizontal="center" vertical="center"/>
    </xf>
    <xf numFmtId="38" fontId="0" fillId="0" borderId="1" xfId="0" applyNumberFormat="1" applyBorder="1" applyAlignment="1">
      <alignment horizontal="center" vertical="center"/>
    </xf>
    <xf numFmtId="176" fontId="0" fillId="0" borderId="1" xfId="3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8" xfId="0" applyBorder="1" applyAlignment="1">
      <alignment vertical="center"/>
    </xf>
    <xf numFmtId="176" fontId="0" fillId="0" borderId="5" xfId="1" applyNumberFormat="1" applyFont="1" applyBorder="1" applyAlignment="1">
      <alignment horizontal="center" vertical="center"/>
    </xf>
    <xf numFmtId="177" fontId="0" fillId="0" borderId="5" xfId="1" applyNumberFormat="1" applyFont="1" applyBorder="1" applyAlignment="1">
      <alignment horizontal="center" vertical="center"/>
    </xf>
    <xf numFmtId="38" fontId="0" fillId="0" borderId="5" xfId="1" applyFont="1" applyBorder="1">
      <alignment vertical="center"/>
    </xf>
    <xf numFmtId="38" fontId="2" fillId="0" borderId="1" xfId="1" applyFont="1" applyFill="1" applyBorder="1">
      <alignment vertical="center"/>
    </xf>
    <xf numFmtId="0" fontId="0" fillId="0" borderId="6" xfId="0" applyBorder="1" applyAlignment="1">
      <alignment vertical="center"/>
    </xf>
    <xf numFmtId="176" fontId="0" fillId="0" borderId="5" xfId="3" applyNumberFormat="1" applyFont="1" applyBorder="1" applyAlignment="1">
      <alignment horizontal="center" vertical="center"/>
    </xf>
    <xf numFmtId="40" fontId="0" fillId="0" borderId="5" xfId="3" applyNumberFormat="1" applyFont="1" applyBorder="1" applyAlignment="1">
      <alignment horizontal="center" vertical="center"/>
    </xf>
    <xf numFmtId="9" fontId="0" fillId="0" borderId="5" xfId="4" applyFont="1" applyBorder="1" applyAlignment="1">
      <alignment horizontal="center" vertical="center"/>
    </xf>
    <xf numFmtId="38" fontId="0" fillId="0" borderId="5" xfId="0" applyNumberFormat="1" applyBorder="1" applyAlignment="1">
      <alignment vertical="center"/>
    </xf>
    <xf numFmtId="38" fontId="0" fillId="0" borderId="5" xfId="0" applyNumberFormat="1" applyBorder="1" applyAlignment="1">
      <alignment horizontal="center" vertical="center"/>
    </xf>
    <xf numFmtId="38" fontId="0" fillId="0" borderId="5" xfId="3" applyFont="1" applyBorder="1">
      <alignment vertical="center"/>
    </xf>
    <xf numFmtId="38" fontId="0" fillId="0" borderId="1" xfId="3" applyNumberFormat="1" applyFont="1" applyBorder="1" applyAlignment="1">
      <alignment horizontal="center" vertical="center"/>
    </xf>
    <xf numFmtId="177" fontId="0" fillId="0" borderId="5" xfId="3" applyNumberFormat="1" applyFont="1" applyBorder="1" applyAlignment="1">
      <alignment horizontal="center" vertical="center"/>
    </xf>
    <xf numFmtId="9" fontId="0" fillId="0" borderId="4" xfId="4" applyFont="1" applyBorder="1" applyAlignment="1">
      <alignment horizontal="center" vertical="center"/>
    </xf>
    <xf numFmtId="177" fontId="0" fillId="0" borderId="4" xfId="3" applyNumberFormat="1" applyFont="1" applyBorder="1" applyAlignment="1">
      <alignment horizontal="center" vertical="center"/>
    </xf>
    <xf numFmtId="0" fontId="0" fillId="0" borderId="5" xfId="0" applyBorder="1"/>
    <xf numFmtId="0" fontId="0" fillId="0" borderId="1" xfId="0" applyBorder="1"/>
    <xf numFmtId="0" fontId="0" fillId="0" borderId="19" xfId="0" applyBorder="1" applyAlignment="1">
      <alignment vertical="center"/>
    </xf>
    <xf numFmtId="9" fontId="0" fillId="0" borderId="5" xfId="0" applyNumberFormat="1" applyBorder="1" applyAlignment="1">
      <alignment horizontal="center" vertical="center"/>
    </xf>
    <xf numFmtId="38" fontId="0" fillId="0" borderId="1" xfId="1" applyNumberFormat="1" applyFont="1" applyBorder="1" applyAlignment="1">
      <alignment horizontal="center" vertical="center"/>
    </xf>
    <xf numFmtId="0" fontId="8" fillId="0" borderId="0" xfId="2" applyFont="1">
      <alignment vertical="center"/>
    </xf>
    <xf numFmtId="0" fontId="1" fillId="0" borderId="0" xfId="2" applyFill="1">
      <alignment vertical="center"/>
    </xf>
    <xf numFmtId="0" fontId="1" fillId="0" borderId="0" xfId="2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79" fontId="5" fillId="0" borderId="7" xfId="4" applyNumberFormat="1" applyFont="1" applyBorder="1" applyAlignment="1">
      <alignment horizontal="center" vertical="center"/>
    </xf>
    <xf numFmtId="179" fontId="5" fillId="0" borderId="17" xfId="4" applyNumberFormat="1" applyFont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0" fontId="1" fillId="2" borderId="4" xfId="2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 wrapText="1"/>
    </xf>
    <xf numFmtId="0" fontId="1" fillId="2" borderId="4" xfId="2" applyFill="1" applyBorder="1" applyAlignment="1">
      <alignment horizontal="center" vertical="center" wrapText="1"/>
    </xf>
    <xf numFmtId="0" fontId="1" fillId="0" borderId="2" xfId="2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179" fontId="0" fillId="4" borderId="1" xfId="4" applyNumberFormat="1" applyFont="1" applyFill="1" applyBorder="1" applyAlignment="1">
      <alignment horizontal="center" vertical="center"/>
    </xf>
    <xf numFmtId="38" fontId="0" fillId="4" borderId="1" xfId="3" applyFont="1" applyFill="1" applyBorder="1" applyAlignment="1">
      <alignment horizontal="center" vertical="center"/>
    </xf>
    <xf numFmtId="179" fontId="0" fillId="0" borderId="1" xfId="4" applyNumberFormat="1" applyFont="1" applyBorder="1" applyAlignment="1">
      <alignment horizontal="center" vertical="center"/>
    </xf>
    <xf numFmtId="38" fontId="0" fillId="0" borderId="1" xfId="3" applyFont="1" applyBorder="1" applyAlignment="1">
      <alignment horizontal="center" vertical="center"/>
    </xf>
    <xf numFmtId="0" fontId="1" fillId="2" borderId="1" xfId="2" applyFill="1" applyBorder="1" applyAlignment="1">
      <alignment horizontal="center" vertical="center"/>
    </xf>
    <xf numFmtId="0" fontId="1" fillId="2" borderId="11" xfId="2" applyFill="1" applyBorder="1" applyAlignment="1">
      <alignment horizontal="center" vertical="center"/>
    </xf>
    <xf numFmtId="0" fontId="1" fillId="2" borderId="9" xfId="2" applyFill="1" applyBorder="1" applyAlignment="1">
      <alignment horizontal="center" vertical="center"/>
    </xf>
    <xf numFmtId="0" fontId="1" fillId="2" borderId="13" xfId="2" applyFill="1" applyBorder="1" applyAlignment="1">
      <alignment horizontal="center" vertical="center"/>
    </xf>
    <xf numFmtId="0" fontId="1" fillId="2" borderId="14" xfId="2" applyFill="1" applyBorder="1" applyAlignment="1">
      <alignment horizontal="center" vertical="center"/>
    </xf>
    <xf numFmtId="38" fontId="0" fillId="2" borderId="2" xfId="3" applyFont="1" applyFill="1" applyBorder="1" applyAlignment="1">
      <alignment horizontal="center" vertical="center" wrapText="1"/>
    </xf>
    <xf numFmtId="38" fontId="0" fillId="2" borderId="4" xfId="3" applyFont="1" applyFill="1" applyBorder="1" applyAlignment="1">
      <alignment horizontal="center" vertical="center" wrapText="1"/>
    </xf>
    <xf numFmtId="0" fontId="1" fillId="2" borderId="9" xfId="2" applyFill="1" applyBorder="1" applyAlignment="1">
      <alignment horizontal="center" vertical="center" wrapText="1"/>
    </xf>
    <xf numFmtId="0" fontId="1" fillId="2" borderId="14" xfId="2" applyFill="1" applyBorder="1" applyAlignment="1">
      <alignment horizontal="center" vertical="center" wrapText="1"/>
    </xf>
    <xf numFmtId="0" fontId="1" fillId="2" borderId="11" xfId="2" applyFill="1" applyBorder="1" applyAlignment="1">
      <alignment horizontal="center" vertical="center" wrapText="1"/>
    </xf>
    <xf numFmtId="0" fontId="1" fillId="2" borderId="13" xfId="2" applyFill="1" applyBorder="1" applyAlignment="1">
      <alignment horizontal="center" vertical="center" wrapText="1"/>
    </xf>
  </cellXfs>
  <cellStyles count="5">
    <cellStyle name="パーセント 2" xfId="4" xr:uid="{D271D53E-7108-4473-8B24-9EF4C1E5C4D2}"/>
    <cellStyle name="桁区切り" xfId="1" builtinId="6"/>
    <cellStyle name="桁区切り 2" xfId="3" xr:uid="{26EEA5C5-1410-40EC-AF18-F7E2E1F7AAE9}"/>
    <cellStyle name="標準" xfId="0" builtinId="0"/>
    <cellStyle name="標準 2" xfId="2" xr:uid="{8DEEF8D6-FCA2-4EAF-AA82-BA8CAEC976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64"/>
  <sheetViews>
    <sheetView tabSelected="1" workbookViewId="0"/>
  </sheetViews>
  <sheetFormatPr defaultRowHeight="18.75" x14ac:dyDescent="0.4"/>
  <cols>
    <col min="2" max="2" width="5.375" style="1" customWidth="1"/>
    <col min="3" max="3" width="5.25" style="1" bestFit="1" customWidth="1"/>
    <col min="4" max="4" width="11.625" style="1" customWidth="1"/>
    <col min="5" max="5" width="9.625" style="1" bestFit="1" customWidth="1"/>
    <col min="6" max="7" width="9.625" style="1" customWidth="1"/>
    <col min="8" max="8" width="20" style="1" customWidth="1"/>
    <col min="9" max="9" width="13.125" style="1" bestFit="1" customWidth="1"/>
  </cols>
  <sheetData>
    <row r="2" spans="2:9" x14ac:dyDescent="0.4">
      <c r="B2" s="1" t="s">
        <v>596</v>
      </c>
    </row>
    <row r="3" spans="2:9" ht="37.5" customHeight="1" x14ac:dyDescent="0.4">
      <c r="B3" s="143" t="s">
        <v>593</v>
      </c>
      <c r="C3" s="141" t="s">
        <v>1</v>
      </c>
      <c r="D3" s="105" t="s">
        <v>2</v>
      </c>
      <c r="E3" s="107" t="s">
        <v>594</v>
      </c>
      <c r="F3" s="107" t="s">
        <v>595</v>
      </c>
      <c r="G3" s="113" t="s">
        <v>618</v>
      </c>
      <c r="H3" s="105" t="s">
        <v>3</v>
      </c>
      <c r="I3" s="105" t="s">
        <v>4</v>
      </c>
    </row>
    <row r="4" spans="2:9" x14ac:dyDescent="0.4">
      <c r="B4" s="144"/>
      <c r="C4" s="141"/>
      <c r="D4" s="141" t="s">
        <v>6</v>
      </c>
      <c r="E4" s="2" t="s">
        <v>6</v>
      </c>
      <c r="F4" s="106" t="s">
        <v>6</v>
      </c>
      <c r="G4" s="112" t="s">
        <v>619</v>
      </c>
      <c r="H4" s="2" t="s">
        <v>6</v>
      </c>
      <c r="I4" s="2" t="s">
        <v>6</v>
      </c>
    </row>
    <row r="5" spans="2:9" x14ac:dyDescent="0.4">
      <c r="B5" s="144"/>
      <c r="C5" s="141"/>
      <c r="D5" s="142"/>
      <c r="E5" s="3" t="s">
        <v>8</v>
      </c>
      <c r="F5" s="108" t="s">
        <v>8</v>
      </c>
      <c r="G5" s="114" t="s">
        <v>605</v>
      </c>
      <c r="H5" s="3" t="s">
        <v>9</v>
      </c>
      <c r="I5" s="3" t="s">
        <v>615</v>
      </c>
    </row>
    <row r="6" spans="2:9" x14ac:dyDescent="0.4">
      <c r="B6" s="145"/>
      <c r="C6" s="141"/>
      <c r="D6" s="4" t="s">
        <v>11</v>
      </c>
      <c r="E6" s="4" t="s">
        <v>12</v>
      </c>
      <c r="F6" s="4" t="s">
        <v>13</v>
      </c>
      <c r="G6" s="4" t="s">
        <v>606</v>
      </c>
      <c r="H6" s="4" t="s">
        <v>620</v>
      </c>
      <c r="I6" s="4" t="s">
        <v>14</v>
      </c>
    </row>
    <row r="7" spans="2:9" x14ac:dyDescent="0.4">
      <c r="B7" s="5">
        <v>0</v>
      </c>
      <c r="C7" s="5" t="s">
        <v>15</v>
      </c>
      <c r="D7" s="6"/>
      <c r="E7" s="6"/>
      <c r="F7" s="6"/>
      <c r="G7" s="6"/>
      <c r="H7" s="6"/>
      <c r="I7" s="6"/>
    </row>
    <row r="8" spans="2:9" x14ac:dyDescent="0.4">
      <c r="B8" s="5">
        <v>1</v>
      </c>
      <c r="C8" s="5" t="s">
        <v>16</v>
      </c>
      <c r="D8" s="6"/>
      <c r="E8" s="6"/>
      <c r="F8" s="6"/>
      <c r="G8" s="6"/>
      <c r="H8" s="6"/>
      <c r="I8" s="6"/>
    </row>
    <row r="9" spans="2:9" x14ac:dyDescent="0.4">
      <c r="B9" s="104">
        <v>2</v>
      </c>
      <c r="C9" s="5" t="s">
        <v>17</v>
      </c>
      <c r="D9" s="7"/>
      <c r="E9" s="7"/>
      <c r="F9" s="7"/>
      <c r="G9" s="7"/>
      <c r="H9" s="7"/>
      <c r="I9" s="7"/>
    </row>
    <row r="10" spans="2:9" x14ac:dyDescent="0.4">
      <c r="B10" s="104">
        <v>3</v>
      </c>
      <c r="C10" s="5" t="s">
        <v>18</v>
      </c>
      <c r="D10" s="6"/>
      <c r="E10" s="6"/>
      <c r="F10" s="6"/>
      <c r="G10" s="6"/>
      <c r="H10" s="6"/>
      <c r="I10" s="6"/>
    </row>
    <row r="11" spans="2:9" x14ac:dyDescent="0.4">
      <c r="B11" s="104">
        <v>4</v>
      </c>
      <c r="C11" s="5" t="s">
        <v>19</v>
      </c>
      <c r="D11" s="7"/>
      <c r="E11" s="7"/>
      <c r="F11" s="7"/>
      <c r="G11" s="7"/>
      <c r="H11" s="7"/>
      <c r="I11" s="7"/>
    </row>
    <row r="12" spans="2:9" x14ac:dyDescent="0.4">
      <c r="B12" s="104">
        <v>5</v>
      </c>
      <c r="C12" s="5" t="s">
        <v>20</v>
      </c>
      <c r="D12" s="7"/>
      <c r="E12" s="7"/>
      <c r="F12" s="7"/>
      <c r="G12" s="7"/>
      <c r="H12" s="7"/>
      <c r="I12" s="7"/>
    </row>
    <row r="13" spans="2:9" x14ac:dyDescent="0.4">
      <c r="B13" s="104">
        <v>6</v>
      </c>
      <c r="C13" s="5" t="s">
        <v>21</v>
      </c>
      <c r="D13" s="6"/>
      <c r="E13" s="6"/>
      <c r="F13" s="6"/>
      <c r="G13" s="6"/>
      <c r="H13" s="6"/>
      <c r="I13" s="6"/>
    </row>
    <row r="14" spans="2:9" x14ac:dyDescent="0.4">
      <c r="B14" s="104">
        <v>7</v>
      </c>
      <c r="C14" s="5" t="s">
        <v>22</v>
      </c>
      <c r="D14" s="117"/>
      <c r="E14" s="118"/>
      <c r="F14" s="118"/>
      <c r="G14" s="118"/>
      <c r="H14" s="119"/>
      <c r="I14" s="120"/>
    </row>
    <row r="15" spans="2:9" x14ac:dyDescent="0.4">
      <c r="B15" s="104">
        <v>8</v>
      </c>
      <c r="C15" s="5" t="s">
        <v>23</v>
      </c>
      <c r="D15" s="5">
        <v>0</v>
      </c>
      <c r="E15" s="8">
        <f>0.4*0.2*1*0.0007*EXP(0.0758*D15)</f>
        <v>5.6000000000000013E-5</v>
      </c>
      <c r="F15" s="8">
        <v>4.0000000000000001E-3</v>
      </c>
      <c r="G15" s="137">
        <v>11</v>
      </c>
      <c r="H15" s="9">
        <f>(E15+F15)*G15</f>
        <v>4.4615999999999996E-2</v>
      </c>
      <c r="I15" s="10">
        <f t="shared" ref="I15" si="0">H15*27000</f>
        <v>1204.6319999999998</v>
      </c>
    </row>
    <row r="16" spans="2:9" x14ac:dyDescent="0.4">
      <c r="B16" s="104">
        <v>9</v>
      </c>
      <c r="C16" s="5" t="s">
        <v>24</v>
      </c>
      <c r="D16" s="5">
        <v>1</v>
      </c>
      <c r="E16" s="8">
        <f t="shared" ref="E16:E63" si="1">0.4*0.2*1*0.0007*EXP(0.0758*D16)</f>
        <v>6.0409820980334873E-5</v>
      </c>
      <c r="F16" s="8">
        <v>4.0000000000000001E-3</v>
      </c>
      <c r="G16" s="137">
        <v>11</v>
      </c>
      <c r="H16" s="9">
        <f t="shared" ref="H16:H64" si="2">(E16+F16)*G16</f>
        <v>4.4664508030783687E-2</v>
      </c>
      <c r="I16" s="10">
        <f t="shared" ref="I16:I64" si="3">H16*27000</f>
        <v>1205.9417168311595</v>
      </c>
    </row>
    <row r="17" spans="2:9" x14ac:dyDescent="0.4">
      <c r="B17" s="104">
        <v>10</v>
      </c>
      <c r="C17" s="5" t="s">
        <v>25</v>
      </c>
      <c r="D17" s="5">
        <v>2</v>
      </c>
      <c r="E17" s="8">
        <f t="shared" si="1"/>
        <v>6.5166901265644762E-5</v>
      </c>
      <c r="F17" s="8">
        <v>4.0000000000000001E-3</v>
      </c>
      <c r="G17" s="137">
        <v>11</v>
      </c>
      <c r="H17" s="9">
        <f t="shared" si="2"/>
        <v>4.4716835913922094E-2</v>
      </c>
      <c r="I17" s="10">
        <f t="shared" si="3"/>
        <v>1207.3545696758965</v>
      </c>
    </row>
    <row r="18" spans="2:9" x14ac:dyDescent="0.4">
      <c r="B18" s="104">
        <v>11</v>
      </c>
      <c r="C18" s="5" t="s">
        <v>26</v>
      </c>
      <c r="D18" s="5">
        <v>3</v>
      </c>
      <c r="E18" s="8">
        <f t="shared" si="1"/>
        <v>7.0298586416084945E-5</v>
      </c>
      <c r="F18" s="8">
        <v>4.0000000000000001E-3</v>
      </c>
      <c r="G18" s="137">
        <v>11</v>
      </c>
      <c r="H18" s="9">
        <f t="shared" si="2"/>
        <v>4.4773284450576933E-2</v>
      </c>
      <c r="I18" s="10">
        <f t="shared" si="3"/>
        <v>1208.8786801655772</v>
      </c>
    </row>
    <row r="19" spans="2:9" x14ac:dyDescent="0.4">
      <c r="B19" s="104">
        <v>12</v>
      </c>
      <c r="C19" s="5" t="s">
        <v>27</v>
      </c>
      <c r="D19" s="5">
        <v>4</v>
      </c>
      <c r="E19" s="8">
        <f t="shared" si="1"/>
        <v>7.5834375367255216E-5</v>
      </c>
      <c r="F19" s="8">
        <v>4.0000000000000001E-3</v>
      </c>
      <c r="G19" s="137">
        <v>11</v>
      </c>
      <c r="H19" s="9">
        <f t="shared" si="2"/>
        <v>4.4834178129039809E-2</v>
      </c>
      <c r="I19" s="10">
        <f t="shared" si="3"/>
        <v>1210.5228094840747</v>
      </c>
    </row>
    <row r="20" spans="2:9" x14ac:dyDescent="0.4">
      <c r="B20" s="104">
        <v>13</v>
      </c>
      <c r="C20" s="5" t="s">
        <v>28</v>
      </c>
      <c r="D20" s="5">
        <v>5</v>
      </c>
      <c r="E20" s="8">
        <f t="shared" si="1"/>
        <v>8.1806090001632201E-5</v>
      </c>
      <c r="F20" s="8">
        <v>4.0000000000000001E-3</v>
      </c>
      <c r="G20" s="137">
        <v>11</v>
      </c>
      <c r="H20" s="9">
        <f t="shared" si="2"/>
        <v>4.4899866990017953E-2</v>
      </c>
      <c r="I20" s="10">
        <f t="shared" si="3"/>
        <v>1212.2964087304847</v>
      </c>
    </row>
    <row r="21" spans="2:9" x14ac:dyDescent="0.4">
      <c r="B21" s="104">
        <v>14</v>
      </c>
      <c r="C21" s="5" t="s">
        <v>29</v>
      </c>
      <c r="D21" s="5">
        <v>6</v>
      </c>
      <c r="E21" s="8">
        <f t="shared" si="1"/>
        <v>8.8248058073210045E-5</v>
      </c>
      <c r="F21" s="8">
        <v>4.0000000000000001E-3</v>
      </c>
      <c r="G21" s="137">
        <v>11</v>
      </c>
      <c r="H21" s="9">
        <f t="shared" si="2"/>
        <v>4.4970728638805316E-2</v>
      </c>
      <c r="I21" s="10">
        <f t="shared" si="3"/>
        <v>1214.2096732477435</v>
      </c>
    </row>
    <row r="22" spans="2:9" x14ac:dyDescent="0.4">
      <c r="B22" s="104">
        <v>15</v>
      </c>
      <c r="C22" s="5" t="s">
        <v>30</v>
      </c>
      <c r="D22" s="5">
        <v>7</v>
      </c>
      <c r="E22" s="8">
        <f t="shared" si="1"/>
        <v>9.5197310536871679E-5</v>
      </c>
      <c r="F22" s="8">
        <v>4.0000000000000001E-3</v>
      </c>
      <c r="G22" s="137">
        <v>11</v>
      </c>
      <c r="H22" s="9">
        <f t="shared" si="2"/>
        <v>4.5047170415905585E-2</v>
      </c>
      <c r="I22" s="10">
        <f t="shared" si="3"/>
        <v>1216.2736012294508</v>
      </c>
    </row>
    <row r="23" spans="2:9" x14ac:dyDescent="0.4">
      <c r="B23" s="104">
        <v>16</v>
      </c>
      <c r="C23" s="5" t="s">
        <v>31</v>
      </c>
      <c r="D23" s="5">
        <v>8</v>
      </c>
      <c r="E23" s="8">
        <f t="shared" si="1"/>
        <v>1.026937944168172E-4</v>
      </c>
      <c r="F23" s="8">
        <v>4.0000000000000001E-3</v>
      </c>
      <c r="G23" s="137">
        <v>11</v>
      </c>
      <c r="H23" s="9">
        <f t="shared" si="2"/>
        <v>4.5129631738584988E-2</v>
      </c>
      <c r="I23" s="10">
        <f t="shared" si="3"/>
        <v>1218.5000569417946</v>
      </c>
    </row>
    <row r="24" spans="2:9" x14ac:dyDescent="0.4">
      <c r="B24" s="104">
        <v>17</v>
      </c>
      <c r="C24" s="5" t="s">
        <v>32</v>
      </c>
      <c r="D24" s="5">
        <v>9</v>
      </c>
      <c r="E24" s="8">
        <f t="shared" si="1"/>
        <v>1.107806024377007E-4</v>
      </c>
      <c r="F24" s="8">
        <v>4.0000000000000001E-3</v>
      </c>
      <c r="G24" s="137">
        <v>11</v>
      </c>
      <c r="H24" s="9">
        <f t="shared" si="2"/>
        <v>4.5218586626814709E-2</v>
      </c>
      <c r="I24" s="10">
        <f t="shared" si="3"/>
        <v>1220.901838923997</v>
      </c>
    </row>
    <row r="25" spans="2:9" x14ac:dyDescent="0.4">
      <c r="B25" s="104">
        <v>18</v>
      </c>
      <c r="C25" s="5" t="s">
        <v>33</v>
      </c>
      <c r="D25" s="5">
        <v>10</v>
      </c>
      <c r="E25" s="8">
        <f t="shared" si="1"/>
        <v>1.1950422073848475E-4</v>
      </c>
      <c r="F25" s="8">
        <v>4.0000000000000001E-3</v>
      </c>
      <c r="G25" s="137">
        <v>11</v>
      </c>
      <c r="H25" s="9">
        <f t="shared" si="2"/>
        <v>4.531454642812334E-2</v>
      </c>
      <c r="I25" s="10">
        <f t="shared" si="3"/>
        <v>1223.4927535593301</v>
      </c>
    </row>
    <row r="26" spans="2:9" x14ac:dyDescent="0.4">
      <c r="B26" s="104">
        <v>19</v>
      </c>
      <c r="C26" s="5" t="s">
        <v>34</v>
      </c>
      <c r="D26" s="5">
        <v>11</v>
      </c>
      <c r="E26" s="8">
        <f t="shared" si="1"/>
        <v>1.2891479609296937E-4</v>
      </c>
      <c r="F26" s="8">
        <v>4.0000000000000001E-3</v>
      </c>
      <c r="G26" s="137">
        <v>11</v>
      </c>
      <c r="H26" s="9">
        <f t="shared" si="2"/>
        <v>4.5418062757022662E-2</v>
      </c>
      <c r="I26" s="10">
        <f t="shared" si="3"/>
        <v>1226.2876944396119</v>
      </c>
    </row>
    <row r="27" spans="2:9" x14ac:dyDescent="0.4">
      <c r="B27" s="104">
        <v>20</v>
      </c>
      <c r="C27" s="5" t="s">
        <v>35</v>
      </c>
      <c r="D27" s="5">
        <v>12</v>
      </c>
      <c r="E27" s="8">
        <f t="shared" si="1"/>
        <v>1.3906642417308308E-4</v>
      </c>
      <c r="F27" s="8">
        <v>4.0000000000000001E-3</v>
      </c>
      <c r="G27" s="137">
        <v>11</v>
      </c>
      <c r="H27" s="9">
        <f t="shared" si="2"/>
        <v>4.5529730665903913E-2</v>
      </c>
      <c r="I27" s="10">
        <f t="shared" si="3"/>
        <v>1229.3027279794057</v>
      </c>
    </row>
    <row r="28" spans="2:9" x14ac:dyDescent="0.4">
      <c r="B28" s="104">
        <v>21</v>
      </c>
      <c r="C28" s="5" t="s">
        <v>36</v>
      </c>
      <c r="D28" s="5">
        <v>13</v>
      </c>
      <c r="E28" s="8">
        <f t="shared" si="1"/>
        <v>1.5001746051198682E-4</v>
      </c>
      <c r="F28" s="8">
        <v>4.0000000000000001E-3</v>
      </c>
      <c r="G28" s="137">
        <v>11</v>
      </c>
      <c r="H28" s="9">
        <f t="shared" si="2"/>
        <v>4.5650192065631853E-2</v>
      </c>
      <c r="I28" s="10">
        <f t="shared" si="3"/>
        <v>1232.55518577206</v>
      </c>
    </row>
    <row r="29" spans="2:9" x14ac:dyDescent="0.4">
      <c r="B29" s="104">
        <v>22</v>
      </c>
      <c r="C29" s="5" t="s">
        <v>37</v>
      </c>
      <c r="D29" s="5">
        <v>14</v>
      </c>
      <c r="E29" s="8">
        <f t="shared" si="1"/>
        <v>1.6183085595452819E-4</v>
      </c>
      <c r="F29" s="8">
        <v>4.0000000000000001E-3</v>
      </c>
      <c r="G29" s="137">
        <v>11</v>
      </c>
      <c r="H29" s="9">
        <f t="shared" si="2"/>
        <v>4.5780139415499813E-2</v>
      </c>
      <c r="I29" s="10">
        <f t="shared" si="3"/>
        <v>1236.063764218495</v>
      </c>
    </row>
    <row r="30" spans="2:9" x14ac:dyDescent="0.4">
      <c r="B30" s="104">
        <v>23</v>
      </c>
      <c r="C30" s="5" t="s">
        <v>38</v>
      </c>
      <c r="D30" s="5">
        <v>15</v>
      </c>
      <c r="E30" s="8">
        <f t="shared" si="1"/>
        <v>1.7457451852334648E-4</v>
      </c>
      <c r="F30" s="8">
        <v>4.0000000000000001E-3</v>
      </c>
      <c r="G30" s="137">
        <v>11</v>
      </c>
      <c r="H30" s="9">
        <f t="shared" si="2"/>
        <v>4.5920319703756804E-2</v>
      </c>
      <c r="I30" s="10">
        <f t="shared" si="3"/>
        <v>1239.8486320014338</v>
      </c>
    </row>
    <row r="31" spans="2:9" x14ac:dyDescent="0.4">
      <c r="B31" s="104">
        <v>24</v>
      </c>
      <c r="C31" s="5" t="s">
        <v>39</v>
      </c>
      <c r="D31" s="5">
        <v>16</v>
      </c>
      <c r="E31" s="8">
        <f t="shared" si="1"/>
        <v>1.8832170378077707E-4</v>
      </c>
      <c r="F31" s="8">
        <v>4.0000000000000001E-3</v>
      </c>
      <c r="G31" s="137">
        <v>11</v>
      </c>
      <c r="H31" s="9">
        <f t="shared" si="2"/>
        <v>4.6071538741588543E-2</v>
      </c>
      <c r="I31" s="10">
        <f t="shared" si="3"/>
        <v>1243.9315460228906</v>
      </c>
    </row>
    <row r="32" spans="2:9" x14ac:dyDescent="0.4">
      <c r="B32" s="104">
        <v>25</v>
      </c>
      <c r="C32" s="5" t="s">
        <v>40</v>
      </c>
      <c r="D32" s="5">
        <v>17</v>
      </c>
      <c r="E32" s="8">
        <f t="shared" si="1"/>
        <v>2.0315143593050704E-4</v>
      </c>
      <c r="F32" s="8">
        <v>4.0000000000000001E-3</v>
      </c>
      <c r="G32" s="137">
        <v>11</v>
      </c>
      <c r="H32" s="9">
        <f t="shared" si="2"/>
        <v>4.623466579523558E-2</v>
      </c>
      <c r="I32" s="10">
        <f t="shared" si="3"/>
        <v>1248.3359764713607</v>
      </c>
    </row>
    <row r="33" spans="2:9" x14ac:dyDescent="0.4">
      <c r="B33" s="104">
        <v>26</v>
      </c>
      <c r="C33" s="5" t="s">
        <v>41</v>
      </c>
      <c r="D33" s="5">
        <v>18</v>
      </c>
      <c r="E33" s="8">
        <f t="shared" si="1"/>
        <v>2.1914896207964098E-4</v>
      </c>
      <c r="F33" s="8">
        <v>4.0000000000000001E-3</v>
      </c>
      <c r="G33" s="137">
        <v>11</v>
      </c>
      <c r="H33" s="9">
        <f t="shared" si="2"/>
        <v>4.6410638582876057E-2</v>
      </c>
      <c r="I33" s="10">
        <f t="shared" si="3"/>
        <v>1253.0872417376536</v>
      </c>
    </row>
    <row r="34" spans="2:9" x14ac:dyDescent="0.4">
      <c r="B34" s="104">
        <v>27</v>
      </c>
      <c r="C34" s="5" t="s">
        <v>42</v>
      </c>
      <c r="D34" s="5">
        <v>19</v>
      </c>
      <c r="E34" s="8">
        <f t="shared" si="1"/>
        <v>2.364062422724519E-4</v>
      </c>
      <c r="F34" s="8">
        <v>4.0000000000000001E-3</v>
      </c>
      <c r="G34" s="137">
        <v>11</v>
      </c>
      <c r="H34" s="9">
        <f t="shared" si="2"/>
        <v>4.6600468664996973E-2</v>
      </c>
      <c r="I34" s="10">
        <f t="shared" si="3"/>
        <v>1258.2126539549183</v>
      </c>
    </row>
    <row r="35" spans="2:9" x14ac:dyDescent="0.4">
      <c r="B35" s="104">
        <v>28</v>
      </c>
      <c r="C35" s="5" t="s">
        <v>43</v>
      </c>
      <c r="D35" s="5">
        <v>20</v>
      </c>
      <c r="E35" s="8">
        <f t="shared" si="1"/>
        <v>2.5502247811272301E-4</v>
      </c>
      <c r="F35" s="8">
        <v>4.0000000000000001E-3</v>
      </c>
      <c r="G35" s="137">
        <v>11</v>
      </c>
      <c r="H35" s="9">
        <f t="shared" si="2"/>
        <v>4.680524725923995E-2</v>
      </c>
      <c r="I35" s="10">
        <f t="shared" si="3"/>
        <v>1263.7416759994787</v>
      </c>
    </row>
    <row r="36" spans="2:9" x14ac:dyDescent="0.4">
      <c r="B36" s="104">
        <v>29</v>
      </c>
      <c r="C36" s="5" t="s">
        <v>44</v>
      </c>
      <c r="D36" s="5">
        <v>21</v>
      </c>
      <c r="E36" s="8">
        <f t="shared" si="1"/>
        <v>2.7510468301341007E-4</v>
      </c>
      <c r="F36" s="8">
        <v>4.0000000000000001E-3</v>
      </c>
      <c r="G36" s="137">
        <v>11</v>
      </c>
      <c r="H36" s="9">
        <f t="shared" si="2"/>
        <v>4.7026151513147506E-2</v>
      </c>
      <c r="I36" s="10">
        <f t="shared" si="3"/>
        <v>1269.7060908549827</v>
      </c>
    </row>
    <row r="37" spans="2:9" x14ac:dyDescent="0.4">
      <c r="B37" s="104">
        <v>30</v>
      </c>
      <c r="C37" s="5" t="s">
        <v>45</v>
      </c>
      <c r="D37" s="5">
        <v>22</v>
      </c>
      <c r="E37" s="8">
        <f t="shared" si="1"/>
        <v>2.9676829735164053E-4</v>
      </c>
      <c r="F37" s="8">
        <v>4.0000000000000001E-3</v>
      </c>
      <c r="G37" s="137">
        <v>11</v>
      </c>
      <c r="H37" s="9">
        <f t="shared" si="2"/>
        <v>4.7264451270868049E-2</v>
      </c>
      <c r="I37" s="10">
        <f t="shared" si="3"/>
        <v>1276.1401843134374</v>
      </c>
    </row>
    <row r="38" spans="2:9" x14ac:dyDescent="0.4">
      <c r="B38" s="104">
        <v>31</v>
      </c>
      <c r="C38" s="5" t="s">
        <v>46</v>
      </c>
      <c r="D38" s="5">
        <v>23</v>
      </c>
      <c r="E38" s="8">
        <f t="shared" si="1"/>
        <v>3.2013785206520335E-4</v>
      </c>
      <c r="F38" s="8">
        <v>4.0000000000000001E-3</v>
      </c>
      <c r="G38" s="137">
        <v>11</v>
      </c>
      <c r="H38" s="9">
        <f t="shared" si="2"/>
        <v>4.7521516372717232E-2</v>
      </c>
      <c r="I38" s="10">
        <f t="shared" si="3"/>
        <v>1283.0809420633652</v>
      </c>
    </row>
    <row r="39" spans="2:9" x14ac:dyDescent="0.4">
      <c r="B39" s="104">
        <v>32</v>
      </c>
      <c r="C39" s="5" t="s">
        <v>47</v>
      </c>
      <c r="D39" s="5">
        <v>24</v>
      </c>
      <c r="E39" s="8">
        <f t="shared" si="1"/>
        <v>3.4534768450514037E-4</v>
      </c>
      <c r="F39" s="8">
        <v>4.0000000000000001E-3</v>
      </c>
      <c r="G39" s="137">
        <v>11</v>
      </c>
      <c r="H39" s="9">
        <f t="shared" si="2"/>
        <v>4.7798824529556541E-2</v>
      </c>
      <c r="I39" s="10">
        <f t="shared" si="3"/>
        <v>1290.5682622980266</v>
      </c>
    </row>
    <row r="40" spans="2:9" x14ac:dyDescent="0.4">
      <c r="B40" s="104">
        <v>33</v>
      </c>
      <c r="C40" s="5" t="s">
        <v>48</v>
      </c>
      <c r="D40" s="5">
        <v>25</v>
      </c>
      <c r="E40" s="8">
        <f t="shared" si="1"/>
        <v>3.7254271065944097E-4</v>
      </c>
      <c r="F40" s="8">
        <v>4.0000000000000001E-3</v>
      </c>
      <c r="G40" s="137">
        <v>11</v>
      </c>
      <c r="H40" s="9">
        <f t="shared" si="2"/>
        <v>4.8097969817253852E-2</v>
      </c>
      <c r="I40" s="10">
        <f t="shared" si="3"/>
        <v>1298.6451850658541</v>
      </c>
    </row>
    <row r="41" spans="2:9" x14ac:dyDescent="0.4">
      <c r="B41" s="104">
        <v>34</v>
      </c>
      <c r="C41" s="5" t="s">
        <v>49</v>
      </c>
      <c r="D41" s="5">
        <v>26</v>
      </c>
      <c r="E41" s="8">
        <f t="shared" si="1"/>
        <v>4.018792581868842E-4</v>
      </c>
      <c r="F41" s="8">
        <v>4.0000000000000001E-3</v>
      </c>
      <c r="G41" s="137">
        <v>11</v>
      </c>
      <c r="H41" s="9">
        <f t="shared" si="2"/>
        <v>4.8420671840055725E-2</v>
      </c>
      <c r="I41" s="10">
        <f t="shared" si="3"/>
        <v>1307.3581396815046</v>
      </c>
    </row>
    <row r="42" spans="2:9" x14ac:dyDescent="0.4">
      <c r="B42" s="104">
        <v>35</v>
      </c>
      <c r="C42" s="5" t="s">
        <v>50</v>
      </c>
      <c r="D42" s="5">
        <v>27</v>
      </c>
      <c r="E42" s="8">
        <f t="shared" si="1"/>
        <v>4.3352596504963301E-4</v>
      </c>
      <c r="F42" s="8">
        <v>4.0000000000000001E-3</v>
      </c>
      <c r="G42" s="137">
        <v>11</v>
      </c>
      <c r="H42" s="9">
        <f t="shared" si="2"/>
        <v>4.8768785615545963E-2</v>
      </c>
      <c r="I42" s="10">
        <f t="shared" si="3"/>
        <v>1316.7572116197409</v>
      </c>
    </row>
    <row r="43" spans="2:9" x14ac:dyDescent="0.4">
      <c r="B43" s="104">
        <v>36</v>
      </c>
      <c r="C43" s="5" t="s">
        <v>51</v>
      </c>
      <c r="D43" s="5">
        <v>28</v>
      </c>
      <c r="E43" s="8">
        <f t="shared" si="1"/>
        <v>4.6766474891027219E-4</v>
      </c>
      <c r="F43" s="8">
        <v>4.0000000000000001E-3</v>
      </c>
      <c r="G43" s="137">
        <v>11</v>
      </c>
      <c r="H43" s="9">
        <f t="shared" si="2"/>
        <v>4.9144312238012994E-2</v>
      </c>
      <c r="I43" s="10">
        <f t="shared" si="3"/>
        <v>1326.8964304263509</v>
      </c>
    </row>
    <row r="44" spans="2:9" x14ac:dyDescent="0.4">
      <c r="B44" s="104">
        <v>37</v>
      </c>
      <c r="C44" s="5" t="s">
        <v>52</v>
      </c>
      <c r="D44" s="5">
        <v>29</v>
      </c>
      <c r="E44" s="8">
        <f t="shared" si="1"/>
        <v>5.0449185286576426E-4</v>
      </c>
      <c r="F44" s="8">
        <v>4.0000000000000001E-3</v>
      </c>
      <c r="G44" s="137">
        <v>11</v>
      </c>
      <c r="H44" s="9">
        <f t="shared" si="2"/>
        <v>4.9549410381523405E-2</v>
      </c>
      <c r="I44" s="10">
        <f t="shared" si="3"/>
        <v>1337.834080301132</v>
      </c>
    </row>
    <row r="45" spans="2:9" x14ac:dyDescent="0.4">
      <c r="B45" s="104">
        <v>38</v>
      </c>
      <c r="C45" s="5" t="s">
        <v>53</v>
      </c>
      <c r="D45" s="5">
        <v>30</v>
      </c>
      <c r="E45" s="8">
        <f t="shared" si="1"/>
        <v>5.4421897352961138E-4</v>
      </c>
      <c r="F45" s="8">
        <v>4.0000000000000001E-3</v>
      </c>
      <c r="G45" s="137">
        <v>11</v>
      </c>
      <c r="H45" s="9">
        <f t="shared" si="2"/>
        <v>4.9986408708825723E-2</v>
      </c>
      <c r="I45" s="10">
        <f t="shared" si="3"/>
        <v>1349.6330351382944</v>
      </c>
    </row>
    <row r="46" spans="2:9" x14ac:dyDescent="0.4">
      <c r="B46" s="104">
        <v>39</v>
      </c>
      <c r="C46" s="5" t="s">
        <v>54</v>
      </c>
      <c r="D46" s="5">
        <v>31</v>
      </c>
      <c r="E46" s="8">
        <f t="shared" si="1"/>
        <v>5.8707447794688263E-4</v>
      </c>
      <c r="F46" s="8">
        <v>4.0000000000000001E-3</v>
      </c>
      <c r="G46" s="137">
        <v>11</v>
      </c>
      <c r="H46" s="9">
        <f t="shared" si="2"/>
        <v>5.0457819257415708E-2</v>
      </c>
      <c r="I46" s="10">
        <f t="shared" si="3"/>
        <v>1362.3611199502241</v>
      </c>
    </row>
    <row r="47" spans="2:9" x14ac:dyDescent="0.4">
      <c r="B47" s="104">
        <v>40</v>
      </c>
      <c r="C47" s="5" t="s">
        <v>55</v>
      </c>
      <c r="D47" s="5">
        <v>32</v>
      </c>
      <c r="E47" s="8">
        <f t="shared" si="1"/>
        <v>6.3330471633740585E-4</v>
      </c>
      <c r="F47" s="8">
        <v>4.0000000000000001E-3</v>
      </c>
      <c r="G47" s="137">
        <v>11</v>
      </c>
      <c r="H47" s="9">
        <f t="shared" si="2"/>
        <v>5.0966351879711463E-2</v>
      </c>
      <c r="I47" s="10">
        <f t="shared" si="3"/>
        <v>1376.0915007522094</v>
      </c>
    </row>
    <row r="48" spans="2:9" x14ac:dyDescent="0.4">
      <c r="B48" s="104">
        <v>41</v>
      </c>
      <c r="C48" s="5" t="s">
        <v>56</v>
      </c>
      <c r="D48" s="5">
        <v>33</v>
      </c>
      <c r="E48" s="8">
        <f t="shared" si="1"/>
        <v>6.8317543821329362E-4</v>
      </c>
      <c r="F48" s="8">
        <v>4.0000000000000001E-3</v>
      </c>
      <c r="G48" s="137">
        <v>11</v>
      </c>
      <c r="H48" s="9">
        <f t="shared" si="2"/>
        <v>5.1514929820346222E-2</v>
      </c>
      <c r="I48" s="10">
        <f t="shared" si="3"/>
        <v>1390.903105149348</v>
      </c>
    </row>
    <row r="49" spans="2:9" x14ac:dyDescent="0.4">
      <c r="B49" s="104">
        <v>42</v>
      </c>
      <c r="C49" s="5" t="s">
        <v>57</v>
      </c>
      <c r="D49" s="5">
        <v>34</v>
      </c>
      <c r="E49" s="8">
        <f t="shared" si="1"/>
        <v>7.3697332001119444E-4</v>
      </c>
      <c r="F49" s="8">
        <v>4.0000000000000001E-3</v>
      </c>
      <c r="G49" s="137">
        <v>11</v>
      </c>
      <c r="H49" s="9">
        <f t="shared" si="2"/>
        <v>5.2106706520123142E-2</v>
      </c>
      <c r="I49" s="10">
        <f t="shared" si="3"/>
        <v>1406.8810760433248</v>
      </c>
    </row>
    <row r="50" spans="2:9" x14ac:dyDescent="0.4">
      <c r="B50" s="104">
        <v>43</v>
      </c>
      <c r="C50" s="5" t="s">
        <v>58</v>
      </c>
      <c r="D50" s="5">
        <v>35</v>
      </c>
      <c r="E50" s="8">
        <f t="shared" si="1"/>
        <v>7.9500761302070139E-4</v>
      </c>
      <c r="F50" s="8">
        <v>4.0000000000000001E-3</v>
      </c>
      <c r="G50" s="137">
        <v>11</v>
      </c>
      <c r="H50" s="9">
        <f t="shared" si="2"/>
        <v>5.2745083743227714E-2</v>
      </c>
      <c r="I50" s="10">
        <f t="shared" si="3"/>
        <v>1424.1172610671483</v>
      </c>
    </row>
    <row r="51" spans="2:9" x14ac:dyDescent="0.4">
      <c r="B51" s="104">
        <v>44</v>
      </c>
      <c r="C51" s="5" t="s">
        <v>59</v>
      </c>
      <c r="D51" s="5">
        <v>36</v>
      </c>
      <c r="E51" s="8">
        <f t="shared" si="1"/>
        <v>8.5761192108185552E-4</v>
      </c>
      <c r="F51" s="8">
        <v>4.0000000000000001E-3</v>
      </c>
      <c r="G51" s="137">
        <v>11</v>
      </c>
      <c r="H51" s="9">
        <f t="shared" si="2"/>
        <v>5.3433731131900405E-2</v>
      </c>
      <c r="I51" s="10">
        <f t="shared" si="3"/>
        <v>1442.710740561311</v>
      </c>
    </row>
    <row r="52" spans="2:9" x14ac:dyDescent="0.4">
      <c r="B52" s="104">
        <v>45</v>
      </c>
      <c r="C52" s="5" t="s">
        <v>60</v>
      </c>
      <c r="D52" s="5">
        <v>37</v>
      </c>
      <c r="E52" s="8">
        <f t="shared" si="1"/>
        <v>9.2514611827064226E-4</v>
      </c>
      <c r="F52" s="8">
        <v>4.0000000000000001E-3</v>
      </c>
      <c r="G52" s="137">
        <v>11</v>
      </c>
      <c r="H52" s="9">
        <f t="shared" si="2"/>
        <v>5.4176607300977064E-2</v>
      </c>
      <c r="I52" s="10">
        <f t="shared" si="3"/>
        <v>1462.7683971263807</v>
      </c>
    </row>
    <row r="53" spans="2:9" x14ac:dyDescent="0.4">
      <c r="B53" s="104">
        <v>46</v>
      </c>
      <c r="C53" s="5" t="s">
        <v>61</v>
      </c>
      <c r="D53" s="5">
        <v>38</v>
      </c>
      <c r="E53" s="8">
        <f t="shared" si="1"/>
        <v>9.9799841759609285E-4</v>
      </c>
      <c r="F53" s="8">
        <v>4.0000000000000001E-3</v>
      </c>
      <c r="G53" s="137">
        <v>11</v>
      </c>
      <c r="H53" s="9">
        <f t="shared" si="2"/>
        <v>5.4977982593557025E-2</v>
      </c>
      <c r="I53" s="10">
        <f t="shared" si="3"/>
        <v>1484.4055300260397</v>
      </c>
    </row>
    <row r="54" spans="2:9" x14ac:dyDescent="0.4">
      <c r="B54" s="104">
        <v>47</v>
      </c>
      <c r="C54" s="5" t="s">
        <v>62</v>
      </c>
      <c r="D54" s="5">
        <v>39</v>
      </c>
      <c r="E54" s="8">
        <f t="shared" si="1"/>
        <v>1.0765876026006687E-3</v>
      </c>
      <c r="F54" s="8">
        <v>4.0000000000000001E-3</v>
      </c>
      <c r="G54" s="137">
        <v>11</v>
      </c>
      <c r="H54" s="9">
        <f t="shared" si="2"/>
        <v>5.5842463628607356E-2</v>
      </c>
      <c r="I54" s="10">
        <f t="shared" si="3"/>
        <v>1507.7465179723986</v>
      </c>
    </row>
    <row r="55" spans="2:9" x14ac:dyDescent="0.4">
      <c r="B55" s="104">
        <v>48</v>
      </c>
      <c r="C55" s="5" t="s">
        <v>63</v>
      </c>
      <c r="D55" s="5">
        <v>40</v>
      </c>
      <c r="E55" s="8">
        <f t="shared" si="1"/>
        <v>1.1613654346920405E-3</v>
      </c>
      <c r="F55" s="8">
        <v>4.0000000000000001E-3</v>
      </c>
      <c r="G55" s="137">
        <v>11</v>
      </c>
      <c r="H55" s="9">
        <f t="shared" si="2"/>
        <v>5.6775019781612444E-2</v>
      </c>
      <c r="I55" s="10">
        <f t="shared" si="3"/>
        <v>1532.9255341035359</v>
      </c>
    </row>
    <row r="56" spans="2:9" x14ac:dyDescent="0.4">
      <c r="B56" s="104">
        <v>49</v>
      </c>
      <c r="C56" s="5" t="s">
        <v>64</v>
      </c>
      <c r="D56" s="5">
        <v>41</v>
      </c>
      <c r="E56" s="8">
        <f t="shared" si="1"/>
        <v>1.2528192500445526E-3</v>
      </c>
      <c r="F56" s="8">
        <v>4.0000000000000001E-3</v>
      </c>
      <c r="G56" s="137">
        <v>11</v>
      </c>
      <c r="H56" s="9">
        <f t="shared" si="2"/>
        <v>5.778101175049008E-2</v>
      </c>
      <c r="I56" s="10">
        <f t="shared" si="3"/>
        <v>1560.0873172632321</v>
      </c>
    </row>
    <row r="57" spans="2:9" x14ac:dyDescent="0.4">
      <c r="B57" s="104">
        <v>50</v>
      </c>
      <c r="C57" s="5" t="s">
        <v>65</v>
      </c>
      <c r="D57" s="5">
        <v>42</v>
      </c>
      <c r="E57" s="8">
        <f t="shared" si="1"/>
        <v>1.3514747609983716E-3</v>
      </c>
      <c r="F57" s="8">
        <v>4.0000000000000001E-3</v>
      </c>
      <c r="G57" s="137">
        <v>11</v>
      </c>
      <c r="H57" s="9">
        <f t="shared" si="2"/>
        <v>5.8866222370982095E-2</v>
      </c>
      <c r="I57" s="10">
        <f t="shared" si="3"/>
        <v>1589.3880040165166</v>
      </c>
    </row>
    <row r="58" spans="2:9" x14ac:dyDescent="0.4">
      <c r="B58" s="104">
        <v>51</v>
      </c>
      <c r="C58" s="5" t="s">
        <v>66</v>
      </c>
      <c r="D58" s="5">
        <v>43</v>
      </c>
      <c r="E58" s="8">
        <f t="shared" si="1"/>
        <v>1.4578990780598656E-3</v>
      </c>
      <c r="F58" s="8">
        <v>4.0000000000000001E-3</v>
      </c>
      <c r="G58" s="137">
        <v>11</v>
      </c>
      <c r="H58" s="9">
        <f t="shared" si="2"/>
        <v>6.0036889858658522E-2</v>
      </c>
      <c r="I58" s="10">
        <f t="shared" si="3"/>
        <v>1620.99602618378</v>
      </c>
    </row>
    <row r="59" spans="2:9" x14ac:dyDescent="0.4">
      <c r="B59" s="104">
        <v>52</v>
      </c>
      <c r="C59" s="5" t="s">
        <v>67</v>
      </c>
      <c r="D59" s="5">
        <v>44</v>
      </c>
      <c r="E59" s="8">
        <f t="shared" si="1"/>
        <v>1.5727039698748525E-3</v>
      </c>
      <c r="F59" s="8">
        <v>4.0000000000000001E-3</v>
      </c>
      <c r="G59" s="137">
        <v>11</v>
      </c>
      <c r="H59" s="9">
        <f t="shared" si="2"/>
        <v>6.1299743668623376E-2</v>
      </c>
      <c r="I59" s="10">
        <f t="shared" si="3"/>
        <v>1655.0930790528312</v>
      </c>
    </row>
    <row r="60" spans="2:9" x14ac:dyDescent="0.4">
      <c r="B60" s="104">
        <v>53</v>
      </c>
      <c r="C60" s="5" t="s">
        <v>68</v>
      </c>
      <c r="D60" s="5">
        <v>45</v>
      </c>
      <c r="E60" s="8">
        <f t="shared" si="1"/>
        <v>1.6965493799143178E-3</v>
      </c>
      <c r="F60" s="8">
        <v>4.0000000000000001E-3</v>
      </c>
      <c r="G60" s="137">
        <v>11</v>
      </c>
      <c r="H60" s="9">
        <f t="shared" si="2"/>
        <v>6.2662043179057492E-2</v>
      </c>
      <c r="I60" s="10">
        <f t="shared" si="3"/>
        <v>1691.8751658345523</v>
      </c>
    </row>
    <row r="61" spans="2:9" x14ac:dyDescent="0.4">
      <c r="B61" s="104">
        <v>54</v>
      </c>
      <c r="C61" s="5" t="s">
        <v>69</v>
      </c>
      <c r="D61" s="5">
        <v>46</v>
      </c>
      <c r="E61" s="8">
        <f t="shared" si="1"/>
        <v>1.8301472200878931E-3</v>
      </c>
      <c r="F61" s="8">
        <v>4.0000000000000001E-3</v>
      </c>
      <c r="G61" s="137">
        <v>11</v>
      </c>
      <c r="H61" s="9">
        <f t="shared" si="2"/>
        <v>6.4131619420966818E-2</v>
      </c>
      <c r="I61" s="10">
        <f t="shared" si="3"/>
        <v>1731.553724366104</v>
      </c>
    </row>
    <row r="62" spans="2:9" x14ac:dyDescent="0.4">
      <c r="B62" s="104">
        <v>55</v>
      </c>
      <c r="C62" s="5" t="s">
        <v>70</v>
      </c>
      <c r="D62" s="5">
        <v>47</v>
      </c>
      <c r="E62" s="8">
        <f t="shared" si="1"/>
        <v>1.9742654630922705E-3</v>
      </c>
      <c r="F62" s="8">
        <v>4.0000000000000001E-3</v>
      </c>
      <c r="G62" s="137">
        <v>11</v>
      </c>
      <c r="H62" s="9">
        <f t="shared" si="2"/>
        <v>6.5716920094014974E-2</v>
      </c>
      <c r="I62" s="10">
        <f t="shared" si="3"/>
        <v>1774.3568425384044</v>
      </c>
    </row>
    <row r="63" spans="2:9" x14ac:dyDescent="0.4">
      <c r="B63" s="104">
        <v>56</v>
      </c>
      <c r="C63" s="5" t="s">
        <v>71</v>
      </c>
      <c r="D63" s="5">
        <v>48</v>
      </c>
      <c r="E63" s="8">
        <f t="shared" si="1"/>
        <v>2.1297325570189636E-3</v>
      </c>
      <c r="F63" s="8">
        <v>4.0000000000000001E-3</v>
      </c>
      <c r="G63" s="137">
        <v>11</v>
      </c>
      <c r="H63" s="9">
        <f t="shared" si="2"/>
        <v>6.7427058127208603E-2</v>
      </c>
      <c r="I63" s="10">
        <f t="shared" si="3"/>
        <v>1820.5305694346323</v>
      </c>
    </row>
    <row r="64" spans="2:9" x14ac:dyDescent="0.4">
      <c r="B64" s="115">
        <v>57</v>
      </c>
      <c r="C64" s="115" t="s">
        <v>602</v>
      </c>
      <c r="D64" s="5">
        <v>49</v>
      </c>
      <c r="E64" s="8">
        <f>0.4*0.2*1*0.0007*EXP(0.0758*D64)</f>
        <v>2.2974421875983286E-3</v>
      </c>
      <c r="F64" s="8">
        <v>4.0000000000000001E-3</v>
      </c>
      <c r="G64" s="137">
        <v>11</v>
      </c>
      <c r="H64" s="9">
        <f t="shared" si="2"/>
        <v>6.9271864063581615E-2</v>
      </c>
      <c r="I64" s="10">
        <f t="shared" si="3"/>
        <v>1870.3403297167035</v>
      </c>
    </row>
  </sheetData>
  <mergeCells count="3">
    <mergeCell ref="D4:D5"/>
    <mergeCell ref="B3:B6"/>
    <mergeCell ref="C3:C6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A2994-8369-413F-A8F8-5D53674E7702}">
  <dimension ref="B2:O67"/>
  <sheetViews>
    <sheetView zoomScale="85" zoomScaleNormal="85" workbookViewId="0"/>
  </sheetViews>
  <sheetFormatPr defaultRowHeight="18.75" x14ac:dyDescent="0.4"/>
  <cols>
    <col min="2" max="3" width="9" style="1"/>
    <col min="5" max="5" width="4.75" style="1" customWidth="1"/>
    <col min="6" max="6" width="5.25" style="1" bestFit="1" customWidth="1"/>
    <col min="7" max="7" width="9" style="1"/>
    <col min="8" max="8" width="10.5" style="1" bestFit="1" customWidth="1"/>
    <col min="9" max="9" width="11" style="1" bestFit="1" customWidth="1"/>
    <col min="10" max="10" width="11.875" style="1" bestFit="1" customWidth="1"/>
    <col min="11" max="11" width="11" style="1" bestFit="1" customWidth="1"/>
    <col min="13" max="13" width="13" style="1" bestFit="1" customWidth="1"/>
    <col min="14" max="14" width="10.5" style="1" bestFit="1" customWidth="1"/>
    <col min="15" max="15" width="9" style="1"/>
  </cols>
  <sheetData>
    <row r="2" spans="2:15" x14ac:dyDescent="0.4">
      <c r="B2" s="1" t="s">
        <v>72</v>
      </c>
      <c r="E2" s="1" t="s">
        <v>73</v>
      </c>
      <c r="M2" s="1" t="s">
        <v>83</v>
      </c>
    </row>
    <row r="3" spans="2:15" ht="18.75" customHeight="1" x14ac:dyDescent="0.4">
      <c r="B3" s="12" t="s">
        <v>1</v>
      </c>
      <c r="C3" s="12" t="s">
        <v>10</v>
      </c>
      <c r="E3" s="143" t="s">
        <v>593</v>
      </c>
      <c r="F3" s="141" t="s">
        <v>1</v>
      </c>
      <c r="G3" s="2" t="s">
        <v>74</v>
      </c>
      <c r="H3" s="147" t="s">
        <v>75</v>
      </c>
      <c r="I3" s="148"/>
      <c r="J3" s="147" t="s">
        <v>76</v>
      </c>
      <c r="K3" s="148"/>
      <c r="M3" s="12" t="s">
        <v>84</v>
      </c>
      <c r="N3" s="12" t="s">
        <v>85</v>
      </c>
      <c r="O3" s="12" t="s">
        <v>86</v>
      </c>
    </row>
    <row r="4" spans="2:15" x14ac:dyDescent="0.4">
      <c r="B4" s="5" t="s">
        <v>16</v>
      </c>
      <c r="C4" s="10">
        <v>371360</v>
      </c>
      <c r="E4" s="144"/>
      <c r="F4" s="141"/>
      <c r="G4" s="3" t="s">
        <v>77</v>
      </c>
      <c r="H4" s="13" t="s">
        <v>72</v>
      </c>
      <c r="I4" s="149" t="s">
        <v>78</v>
      </c>
      <c r="J4" s="13" t="s">
        <v>72</v>
      </c>
      <c r="K4" s="14" t="s">
        <v>79</v>
      </c>
      <c r="M4" s="111" t="s">
        <v>72</v>
      </c>
      <c r="N4" s="11">
        <f>SUM(C4:C10)</f>
        <v>10026720</v>
      </c>
      <c r="O4" s="111" t="s">
        <v>10</v>
      </c>
    </row>
    <row r="5" spans="2:15" x14ac:dyDescent="0.4">
      <c r="B5" s="5" t="s">
        <v>17</v>
      </c>
      <c r="C5" s="10">
        <v>371360</v>
      </c>
      <c r="E5" s="144"/>
      <c r="F5" s="141"/>
      <c r="G5" s="15">
        <v>0.04</v>
      </c>
      <c r="H5" s="3" t="s">
        <v>13</v>
      </c>
      <c r="I5" s="142"/>
      <c r="J5" s="3" t="s">
        <v>80</v>
      </c>
      <c r="K5" s="16" t="s">
        <v>81</v>
      </c>
      <c r="M5" s="111" t="s">
        <v>599</v>
      </c>
      <c r="N5" s="111">
        <v>60</v>
      </c>
      <c r="O5" s="111" t="s">
        <v>11</v>
      </c>
    </row>
    <row r="6" spans="2:15" x14ac:dyDescent="0.4">
      <c r="B6" s="5" t="s">
        <v>18</v>
      </c>
      <c r="C6" s="10">
        <v>1856800</v>
      </c>
      <c r="E6" s="145"/>
      <c r="F6" s="141"/>
      <c r="G6" s="4" t="s">
        <v>12</v>
      </c>
      <c r="H6" s="4" t="s">
        <v>10</v>
      </c>
      <c r="I6" s="4" t="s">
        <v>10</v>
      </c>
      <c r="J6" s="4" t="s">
        <v>10</v>
      </c>
      <c r="K6" s="4" t="s">
        <v>10</v>
      </c>
      <c r="M6" s="111" t="s">
        <v>600</v>
      </c>
      <c r="N6" s="110" t="str">
        <f>F15</f>
        <v>R13</v>
      </c>
      <c r="O6" s="111" t="s">
        <v>601</v>
      </c>
    </row>
    <row r="7" spans="2:15" x14ac:dyDescent="0.4">
      <c r="B7" s="5" t="s">
        <v>19</v>
      </c>
      <c r="C7" s="10">
        <v>1856800</v>
      </c>
      <c r="E7" s="5">
        <v>0</v>
      </c>
      <c r="F7" s="5" t="s">
        <v>15</v>
      </c>
      <c r="G7" s="17">
        <f>(1+$G$5)^-E7</f>
        <v>1</v>
      </c>
      <c r="H7" s="1">
        <v>0</v>
      </c>
      <c r="I7" s="18">
        <v>0</v>
      </c>
      <c r="J7" s="1">
        <v>0</v>
      </c>
      <c r="K7" s="10">
        <f t="shared" ref="K7:K64" si="0">G7*I7</f>
        <v>0</v>
      </c>
      <c r="M7" s="111" t="s">
        <v>87</v>
      </c>
      <c r="N7" s="21">
        <f>N5-(E64-E14)</f>
        <v>10</v>
      </c>
      <c r="O7" s="111" t="s">
        <v>11</v>
      </c>
    </row>
    <row r="8" spans="2:15" x14ac:dyDescent="0.4">
      <c r="B8" s="5" t="s">
        <v>20</v>
      </c>
      <c r="C8" s="10">
        <v>1856800</v>
      </c>
      <c r="E8" s="5">
        <v>1</v>
      </c>
      <c r="F8" s="5" t="s">
        <v>16</v>
      </c>
      <c r="G8" s="17">
        <f t="shared" ref="G8:G64" si="1">(1+$G$5)^-E8</f>
        <v>0.96153846153846145</v>
      </c>
      <c r="H8" s="11">
        <f t="shared" ref="H8:H14" si="2">C4</f>
        <v>371360</v>
      </c>
      <c r="I8" s="18"/>
      <c r="J8" s="10">
        <f>G8*H8</f>
        <v>357076.92307692306</v>
      </c>
      <c r="K8" s="10">
        <f t="shared" si="0"/>
        <v>0</v>
      </c>
      <c r="M8" s="22" t="s">
        <v>88</v>
      </c>
      <c r="N8" s="23">
        <v>0.04</v>
      </c>
      <c r="O8" s="18"/>
    </row>
    <row r="9" spans="2:15" x14ac:dyDescent="0.4">
      <c r="B9" s="5" t="s">
        <v>21</v>
      </c>
      <c r="C9" s="10">
        <v>1856800</v>
      </c>
      <c r="E9" s="104">
        <v>2</v>
      </c>
      <c r="F9" s="5" t="s">
        <v>17</v>
      </c>
      <c r="G9" s="17">
        <f t="shared" si="1"/>
        <v>0.92455621301775137</v>
      </c>
      <c r="H9" s="11">
        <f t="shared" si="2"/>
        <v>371360</v>
      </c>
      <c r="I9" s="18"/>
      <c r="J9" s="10">
        <f t="shared" ref="J9:J14" si="3">G9*H9</f>
        <v>343343.19526627217</v>
      </c>
      <c r="K9" s="10">
        <f t="shared" si="0"/>
        <v>0</v>
      </c>
      <c r="M9" s="18" t="s">
        <v>74</v>
      </c>
      <c r="N9" s="24">
        <f>(1+N8)^-E64</f>
        <v>0.10693002293397837</v>
      </c>
      <c r="O9" s="18"/>
    </row>
    <row r="10" spans="2:15" x14ac:dyDescent="0.4">
      <c r="B10" s="115" t="s">
        <v>82</v>
      </c>
      <c r="C10" s="10">
        <v>1856800</v>
      </c>
      <c r="E10" s="104">
        <v>3</v>
      </c>
      <c r="F10" s="5" t="s">
        <v>18</v>
      </c>
      <c r="G10" s="17">
        <f t="shared" si="1"/>
        <v>0.88899635867091487</v>
      </c>
      <c r="H10" s="11">
        <f t="shared" si="2"/>
        <v>1856800</v>
      </c>
      <c r="I10" s="11"/>
      <c r="J10" s="10">
        <f t="shared" si="3"/>
        <v>1650688.4387801548</v>
      </c>
      <c r="K10" s="10">
        <f t="shared" si="0"/>
        <v>0</v>
      </c>
      <c r="M10" s="18" t="s">
        <v>89</v>
      </c>
      <c r="N10" s="121">
        <f>N4*(N7/N5)*N9</f>
        <v>178692.89992542993</v>
      </c>
      <c r="O10" s="18" t="s">
        <v>10</v>
      </c>
    </row>
    <row r="11" spans="2:15" x14ac:dyDescent="0.4">
      <c r="E11" s="104">
        <v>4</v>
      </c>
      <c r="F11" s="5" t="s">
        <v>19</v>
      </c>
      <c r="G11" s="17">
        <f t="shared" si="1"/>
        <v>0.85480419102972571</v>
      </c>
      <c r="H11" s="11">
        <f t="shared" si="2"/>
        <v>1856800</v>
      </c>
      <c r="I11" s="11"/>
      <c r="J11" s="10">
        <f t="shared" si="3"/>
        <v>1587200.4219039946</v>
      </c>
      <c r="K11" s="10">
        <f t="shared" si="0"/>
        <v>0</v>
      </c>
    </row>
    <row r="12" spans="2:15" x14ac:dyDescent="0.4">
      <c r="E12" s="104">
        <v>5</v>
      </c>
      <c r="F12" s="5" t="s">
        <v>20</v>
      </c>
      <c r="G12" s="17">
        <f t="shared" si="1"/>
        <v>0.82192710675935154</v>
      </c>
      <c r="H12" s="11">
        <f t="shared" si="2"/>
        <v>1856800</v>
      </c>
      <c r="I12" s="11"/>
      <c r="J12" s="10">
        <f t="shared" si="3"/>
        <v>1526154.2518307639</v>
      </c>
      <c r="K12" s="10">
        <f t="shared" si="0"/>
        <v>0</v>
      </c>
    </row>
    <row r="13" spans="2:15" x14ac:dyDescent="0.4">
      <c r="E13" s="104">
        <v>6</v>
      </c>
      <c r="F13" s="5" t="s">
        <v>21</v>
      </c>
      <c r="G13" s="17">
        <f t="shared" si="1"/>
        <v>0.79031452573014571</v>
      </c>
      <c r="H13" s="11">
        <f t="shared" si="2"/>
        <v>1856800</v>
      </c>
      <c r="I13" s="11"/>
      <c r="J13" s="10">
        <f t="shared" si="3"/>
        <v>1467456.0113757346</v>
      </c>
      <c r="K13" s="10">
        <f t="shared" si="0"/>
        <v>0</v>
      </c>
    </row>
    <row r="14" spans="2:15" x14ac:dyDescent="0.4">
      <c r="E14" s="104">
        <v>7</v>
      </c>
      <c r="F14" s="5" t="s">
        <v>82</v>
      </c>
      <c r="G14" s="17">
        <f t="shared" si="1"/>
        <v>0.75991781320206331</v>
      </c>
      <c r="H14" s="11">
        <f t="shared" si="2"/>
        <v>1856800</v>
      </c>
      <c r="I14" s="11"/>
      <c r="J14" s="10">
        <f t="shared" si="3"/>
        <v>1411015.3955535912</v>
      </c>
      <c r="K14" s="10">
        <f t="shared" si="0"/>
        <v>0</v>
      </c>
    </row>
    <row r="15" spans="2:15" x14ac:dyDescent="0.4">
      <c r="E15" s="104">
        <v>8</v>
      </c>
      <c r="F15" s="5" t="s">
        <v>23</v>
      </c>
      <c r="G15" s="17">
        <f t="shared" si="1"/>
        <v>0.73069020500198378</v>
      </c>
      <c r="H15" s="18"/>
      <c r="I15" s="11">
        <f>'維持管理費（C）'!I15</f>
        <v>1204.6319999999998</v>
      </c>
      <c r="J15" s="10">
        <f t="shared" ref="J15:J64" si="4">G15*H15</f>
        <v>0</v>
      </c>
      <c r="K15" s="10">
        <f t="shared" si="0"/>
        <v>880.21280303194965</v>
      </c>
    </row>
    <row r="16" spans="2:15" x14ac:dyDescent="0.4">
      <c r="E16" s="104">
        <v>9</v>
      </c>
      <c r="F16" s="5" t="s">
        <v>24</v>
      </c>
      <c r="G16" s="17">
        <f t="shared" si="1"/>
        <v>0.70258673557883045</v>
      </c>
      <c r="H16" s="18"/>
      <c r="I16" s="11">
        <f>'維持管理費（C）'!I16</f>
        <v>1205.9417168311595</v>
      </c>
      <c r="J16" s="10">
        <f t="shared" si="4"/>
        <v>0</v>
      </c>
      <c r="K16" s="10">
        <f t="shared" si="0"/>
        <v>847.27865412673464</v>
      </c>
    </row>
    <row r="17" spans="5:11" x14ac:dyDescent="0.4">
      <c r="E17" s="104">
        <v>10</v>
      </c>
      <c r="F17" s="5" t="s">
        <v>25</v>
      </c>
      <c r="G17" s="17">
        <f t="shared" si="1"/>
        <v>0.67556416882579851</v>
      </c>
      <c r="H17" s="18"/>
      <c r="I17" s="11">
        <f>'維持管理費（C）'!I17</f>
        <v>1207.3545696758965</v>
      </c>
      <c r="J17" s="10">
        <f t="shared" si="4"/>
        <v>0</v>
      </c>
      <c r="K17" s="10">
        <f t="shared" si="0"/>
        <v>815.64548634112668</v>
      </c>
    </row>
    <row r="18" spans="5:11" x14ac:dyDescent="0.4">
      <c r="E18" s="104">
        <v>11</v>
      </c>
      <c r="F18" s="5" t="s">
        <v>26</v>
      </c>
      <c r="G18" s="17">
        <f t="shared" si="1"/>
        <v>0.6495809315632679</v>
      </c>
      <c r="H18" s="18"/>
      <c r="I18" s="11">
        <f>'維持管理費（C）'!I18</f>
        <v>1208.8786801655772</v>
      </c>
      <c r="J18" s="10">
        <f t="shared" si="4"/>
        <v>0</v>
      </c>
      <c r="K18" s="10">
        <f t="shared" si="0"/>
        <v>785.26453920892936</v>
      </c>
    </row>
    <row r="19" spans="5:11" x14ac:dyDescent="0.4">
      <c r="E19" s="104">
        <v>12</v>
      </c>
      <c r="F19" s="5" t="s">
        <v>27</v>
      </c>
      <c r="G19" s="17">
        <f t="shared" si="1"/>
        <v>0.62459704958006512</v>
      </c>
      <c r="H19" s="18"/>
      <c r="I19" s="11">
        <f>'維持管理費（C）'!I19</f>
        <v>1210.5228094840747</v>
      </c>
      <c r="J19" s="10">
        <f t="shared" si="4"/>
        <v>0</v>
      </c>
      <c r="K19" s="10">
        <f t="shared" si="0"/>
        <v>756.08897525312432</v>
      </c>
    </row>
    <row r="20" spans="5:11" x14ac:dyDescent="0.4">
      <c r="E20" s="104">
        <v>13</v>
      </c>
      <c r="F20" s="5" t="s">
        <v>28</v>
      </c>
      <c r="G20" s="17">
        <f t="shared" si="1"/>
        <v>0.600574086134678</v>
      </c>
      <c r="H20" s="18"/>
      <c r="I20" s="11">
        <f>'維持管理費（C）'!I20</f>
        <v>1212.2964087304847</v>
      </c>
      <c r="J20" s="10">
        <f t="shared" si="4"/>
        <v>0</v>
      </c>
      <c r="K20" s="10">
        <f t="shared" si="0"/>
        <v>728.07380779766288</v>
      </c>
    </row>
    <row r="21" spans="5:11" x14ac:dyDescent="0.4">
      <c r="E21" s="104">
        <v>14</v>
      </c>
      <c r="F21" s="5" t="s">
        <v>29</v>
      </c>
      <c r="G21" s="17">
        <f t="shared" si="1"/>
        <v>0.57747508282180582</v>
      </c>
      <c r="H21" s="18"/>
      <c r="I21" s="11">
        <f>'維持管理費（C）'!I21</f>
        <v>1214.2096732477435</v>
      </c>
      <c r="J21" s="10">
        <f t="shared" si="4"/>
        <v>0</v>
      </c>
      <c r="K21" s="10">
        <f t="shared" si="0"/>
        <v>701.17583162177846</v>
      </c>
    </row>
    <row r="22" spans="5:11" x14ac:dyDescent="0.4">
      <c r="E22" s="104">
        <v>15</v>
      </c>
      <c r="F22" s="5" t="s">
        <v>30</v>
      </c>
      <c r="G22" s="17">
        <f t="shared" si="1"/>
        <v>0.55526450271327477</v>
      </c>
      <c r="H22" s="18"/>
      <c r="I22" s="11">
        <f>'維持管理費（C）'!I22</f>
        <v>1216.2736012294508</v>
      </c>
      <c r="J22" s="10">
        <f t="shared" si="4"/>
        <v>0</v>
      </c>
      <c r="K22" s="10">
        <f t="shared" si="0"/>
        <v>675.35355634995483</v>
      </c>
    </row>
    <row r="23" spans="5:11" x14ac:dyDescent="0.4">
      <c r="E23" s="104">
        <v>16</v>
      </c>
      <c r="F23" s="5" t="s">
        <v>31</v>
      </c>
      <c r="G23" s="17">
        <f t="shared" si="1"/>
        <v>0.53390817568584104</v>
      </c>
      <c r="H23" s="18"/>
      <c r="I23" s="11">
        <f>'維持管理費（C）'!I23</f>
        <v>1218.5000569417946</v>
      </c>
      <c r="J23" s="10">
        <f t="shared" si="4"/>
        <v>0</v>
      </c>
      <c r="K23" s="10">
        <f t="shared" si="0"/>
        <v>650.56714247488696</v>
      </c>
    </row>
    <row r="24" spans="5:11" x14ac:dyDescent="0.4">
      <c r="E24" s="104">
        <v>17</v>
      </c>
      <c r="F24" s="5" t="s">
        <v>32</v>
      </c>
      <c r="G24" s="17">
        <f t="shared" si="1"/>
        <v>0.51337324585177024</v>
      </c>
      <c r="H24" s="18"/>
      <c r="I24" s="11">
        <f>'維持管理費（C）'!I24</f>
        <v>1220.901838923997</v>
      </c>
      <c r="J24" s="10">
        <f t="shared" si="4"/>
        <v>0</v>
      </c>
      <c r="K24" s="10">
        <f t="shared" si="0"/>
        <v>626.77833991480747</v>
      </c>
    </row>
    <row r="25" spans="5:11" x14ac:dyDescent="0.4">
      <c r="E25" s="104">
        <v>18</v>
      </c>
      <c r="F25" s="5" t="s">
        <v>33</v>
      </c>
      <c r="G25" s="17">
        <f t="shared" si="1"/>
        <v>0.49362812101131748</v>
      </c>
      <c r="H25" s="18"/>
      <c r="I25" s="11">
        <f>'維持管理費（C）'!I25</f>
        <v>1223.4927535593301</v>
      </c>
      <c r="J25" s="10">
        <f t="shared" si="4"/>
        <v>0</v>
      </c>
      <c r="K25" s="10">
        <f t="shared" si="0"/>
        <v>603.95042901045508</v>
      </c>
    </row>
    <row r="26" spans="5:11" x14ac:dyDescent="0.4">
      <c r="E26" s="104">
        <v>19</v>
      </c>
      <c r="F26" s="5" t="s">
        <v>34</v>
      </c>
      <c r="G26" s="17">
        <f t="shared" si="1"/>
        <v>0.47464242404934376</v>
      </c>
      <c r="H26" s="18"/>
      <c r="I26" s="11">
        <f>'維持管理費（C）'!I26</f>
        <v>1226.2876944396119</v>
      </c>
      <c r="J26" s="10">
        <f t="shared" si="4"/>
        <v>0</v>
      </c>
      <c r="K26" s="10">
        <f t="shared" si="0"/>
        <v>582.04816387069832</v>
      </c>
    </row>
    <row r="27" spans="5:11" x14ac:dyDescent="0.4">
      <c r="E27" s="104">
        <v>20</v>
      </c>
      <c r="F27" s="5" t="s">
        <v>35</v>
      </c>
      <c r="G27" s="17">
        <f t="shared" si="1"/>
        <v>0.45638694620129205</v>
      </c>
      <c r="H27" s="18"/>
      <c r="I27" s="11">
        <f>'維持管理費（C）'!I27</f>
        <v>1229.3027279794057</v>
      </c>
      <c r="J27" s="10">
        <f t="shared" si="4"/>
        <v>0</v>
      </c>
      <c r="K27" s="10">
        <f t="shared" si="0"/>
        <v>561.03771797943864</v>
      </c>
    </row>
    <row r="28" spans="5:11" x14ac:dyDescent="0.4">
      <c r="E28" s="104">
        <v>21</v>
      </c>
      <c r="F28" s="5" t="s">
        <v>36</v>
      </c>
      <c r="G28" s="17">
        <f t="shared" si="1"/>
        <v>0.43883360211662686</v>
      </c>
      <c r="H28" s="18"/>
      <c r="I28" s="11">
        <f>'維持管理費（C）'!I28</f>
        <v>1232.55518577206</v>
      </c>
      <c r="J28" s="10">
        <f t="shared" si="4"/>
        <v>0</v>
      </c>
      <c r="K28" s="10">
        <f t="shared" si="0"/>
        <v>540.88663197988126</v>
      </c>
    </row>
    <row r="29" spans="5:11" x14ac:dyDescent="0.4">
      <c r="E29" s="104">
        <v>22</v>
      </c>
      <c r="F29" s="5" t="s">
        <v>37</v>
      </c>
      <c r="G29" s="17">
        <f t="shared" si="1"/>
        <v>0.42195538665060278</v>
      </c>
      <c r="H29" s="18"/>
      <c r="I29" s="11">
        <f>'維持管理費（C）'!I29</f>
        <v>1236.063764218495</v>
      </c>
      <c r="J29" s="10">
        <f t="shared" si="4"/>
        <v>0</v>
      </c>
      <c r="K29" s="10">
        <f t="shared" si="0"/>
        <v>521.56376355561451</v>
      </c>
    </row>
    <row r="30" spans="5:11" x14ac:dyDescent="0.4">
      <c r="E30" s="104">
        <v>23</v>
      </c>
      <c r="F30" s="5" t="s">
        <v>38</v>
      </c>
      <c r="G30" s="17">
        <f t="shared" si="1"/>
        <v>0.40572633331788732</v>
      </c>
      <c r="H30" s="18"/>
      <c r="I30" s="11">
        <f>'維持管理費（C）'!I30</f>
        <v>1239.8486320014338</v>
      </c>
      <c r="J30" s="10">
        <f t="shared" si="4"/>
        <v>0</v>
      </c>
      <c r="K30" s="10">
        <f t="shared" si="0"/>
        <v>503.03923933114032</v>
      </c>
    </row>
    <row r="31" spans="5:11" x14ac:dyDescent="0.4">
      <c r="E31" s="104">
        <v>24</v>
      </c>
      <c r="F31" s="5" t="s">
        <v>39</v>
      </c>
      <c r="G31" s="17">
        <f t="shared" si="1"/>
        <v>0.39012147434412242</v>
      </c>
      <c r="H31" s="18"/>
      <c r="I31" s="11">
        <f>'維持管理費（C）'!I31</f>
        <v>1243.9315460228906</v>
      </c>
      <c r="J31" s="10">
        <f t="shared" si="4"/>
        <v>0</v>
      </c>
      <c r="K31" s="10">
        <f t="shared" si="0"/>
        <v>485.28440871761364</v>
      </c>
    </row>
    <row r="32" spans="5:11" x14ac:dyDescent="0.4">
      <c r="E32" s="104">
        <v>25</v>
      </c>
      <c r="F32" s="5" t="s">
        <v>40</v>
      </c>
      <c r="G32" s="17">
        <f t="shared" si="1"/>
        <v>0.37511680225396377</v>
      </c>
      <c r="H32" s="18"/>
      <c r="I32" s="11">
        <f>'維持管理費（C）'!I32</f>
        <v>1248.3359764713607</v>
      </c>
      <c r="J32" s="10">
        <f t="shared" si="4"/>
        <v>0</v>
      </c>
      <c r="K32" s="10">
        <f t="shared" si="0"/>
        <v>468.27179963251621</v>
      </c>
    </row>
    <row r="33" spans="5:11" x14ac:dyDescent="0.4">
      <c r="E33" s="104">
        <v>26</v>
      </c>
      <c r="F33" s="5" t="s">
        <v>41</v>
      </c>
      <c r="G33" s="17">
        <f t="shared" si="1"/>
        <v>0.36068923293650368</v>
      </c>
      <c r="H33" s="18"/>
      <c r="I33" s="11">
        <f>'維持管理費（C）'!I33</f>
        <v>1253.0872417376536</v>
      </c>
      <c r="J33" s="10">
        <f t="shared" si="4"/>
        <v>0</v>
      </c>
      <c r="K33" s="10">
        <f t="shared" si="0"/>
        <v>451.97507602487343</v>
      </c>
    </row>
    <row r="34" spans="5:11" x14ac:dyDescent="0.4">
      <c r="E34" s="104">
        <v>27</v>
      </c>
      <c r="F34" s="5" t="s">
        <v>42</v>
      </c>
      <c r="G34" s="17">
        <f t="shared" si="1"/>
        <v>0.3468165701312535</v>
      </c>
      <c r="H34" s="18"/>
      <c r="I34" s="11">
        <f>'維持管理費（C）'!I34</f>
        <v>1258.2126539549183</v>
      </c>
      <c r="J34" s="10">
        <f t="shared" si="4"/>
        <v>0</v>
      </c>
      <c r="K34" s="10">
        <f t="shared" si="0"/>
        <v>436.36899714038651</v>
      </c>
    </row>
    <row r="35" spans="5:11" x14ac:dyDescent="0.4">
      <c r="E35" s="104">
        <v>28</v>
      </c>
      <c r="F35" s="5" t="s">
        <v>43</v>
      </c>
      <c r="G35" s="17">
        <f t="shared" si="1"/>
        <v>0.3334774712800514</v>
      </c>
      <c r="H35" s="18"/>
      <c r="I35" s="11">
        <f>'維持管理費（C）'!I35</f>
        <v>1263.7416759994787</v>
      </c>
      <c r="J35" s="10">
        <f t="shared" si="4"/>
        <v>0</v>
      </c>
      <c r="K35" s="10">
        <f t="shared" si="0"/>
        <v>421.42937846352021</v>
      </c>
    </row>
    <row r="36" spans="5:11" x14ac:dyDescent="0.4">
      <c r="E36" s="104">
        <v>29</v>
      </c>
      <c r="F36" s="5" t="s">
        <v>44</v>
      </c>
      <c r="G36" s="17">
        <f t="shared" si="1"/>
        <v>0.32065141469235708</v>
      </c>
      <c r="H36" s="18"/>
      <c r="I36" s="11">
        <f>'維持管理費（C）'!I36</f>
        <v>1269.7060908549827</v>
      </c>
      <c r="J36" s="10">
        <f t="shared" si="4"/>
        <v>0</v>
      </c>
      <c r="K36" s="10">
        <f t="shared" si="0"/>
        <v>407.13305427615268</v>
      </c>
    </row>
    <row r="37" spans="5:11" x14ac:dyDescent="0.4">
      <c r="E37" s="104">
        <v>30</v>
      </c>
      <c r="F37" s="5" t="s">
        <v>45</v>
      </c>
      <c r="G37" s="17">
        <f t="shared" si="1"/>
        <v>0.30831866797342034</v>
      </c>
      <c r="H37" s="18"/>
      <c r="I37" s="11">
        <f>'維持管理費（C）'!I37</f>
        <v>1276.1401843134374</v>
      </c>
      <c r="J37" s="10">
        <f t="shared" si="4"/>
        <v>0</v>
      </c>
      <c r="K37" s="10">
        <f t="shared" si="0"/>
        <v>393.45784177487417</v>
      </c>
    </row>
    <row r="38" spans="5:11" x14ac:dyDescent="0.4">
      <c r="E38" s="104">
        <v>31</v>
      </c>
      <c r="F38" s="5" t="s">
        <v>46</v>
      </c>
      <c r="G38" s="17">
        <f t="shared" si="1"/>
        <v>0.29646025766675027</v>
      </c>
      <c r="H38" s="18"/>
      <c r="I38" s="11">
        <f>'維持管理費（C）'!I38</f>
        <v>1283.0809420633652</v>
      </c>
      <c r="J38" s="10">
        <f t="shared" si="4"/>
        <v>0</v>
      </c>
      <c r="K38" s="10">
        <f t="shared" si="0"/>
        <v>380.38250669140194</v>
      </c>
    </row>
    <row r="39" spans="5:11" x14ac:dyDescent="0.4">
      <c r="E39" s="104">
        <v>32</v>
      </c>
      <c r="F39" s="5" t="s">
        <v>47</v>
      </c>
      <c r="G39" s="17">
        <f t="shared" si="1"/>
        <v>0.28505794006418295</v>
      </c>
      <c r="H39" s="18"/>
      <c r="I39" s="11">
        <f>'維持管理費（C）'!I39</f>
        <v>1290.5682622980266</v>
      </c>
      <c r="J39" s="10">
        <f t="shared" si="4"/>
        <v>0</v>
      </c>
      <c r="K39" s="10">
        <f t="shared" si="0"/>
        <v>367.88673036288759</v>
      </c>
    </row>
    <row r="40" spans="5:11" x14ac:dyDescent="0.4">
      <c r="E40" s="104">
        <v>33</v>
      </c>
      <c r="F40" s="5" t="s">
        <v>48</v>
      </c>
      <c r="G40" s="17">
        <f t="shared" si="1"/>
        <v>0.27409417313863743</v>
      </c>
      <c r="H40" s="18"/>
      <c r="I40" s="11">
        <f>'維持管理費（C）'!I40</f>
        <v>1298.6451850658541</v>
      </c>
      <c r="J40" s="10">
        <f t="shared" si="4"/>
        <v>0</v>
      </c>
      <c r="K40" s="10">
        <f t="shared" si="0"/>
        <v>355.95107820109808</v>
      </c>
    </row>
    <row r="41" spans="5:11" x14ac:dyDescent="0.4">
      <c r="E41" s="104">
        <v>34</v>
      </c>
      <c r="F41" s="5" t="s">
        <v>49</v>
      </c>
      <c r="G41" s="17">
        <f t="shared" si="1"/>
        <v>0.26355208955638215</v>
      </c>
      <c r="H41" s="18"/>
      <c r="I41" s="11">
        <f>'維持管理費（C）'!I41</f>
        <v>1307.3581396815046</v>
      </c>
      <c r="J41" s="10">
        <f t="shared" si="4"/>
        <v>0</v>
      </c>
      <c r="K41" s="10">
        <f t="shared" si="0"/>
        <v>344.55696951160508</v>
      </c>
    </row>
    <row r="42" spans="5:11" x14ac:dyDescent="0.4">
      <c r="E42" s="104">
        <v>35</v>
      </c>
      <c r="F42" s="5" t="s">
        <v>50</v>
      </c>
      <c r="G42" s="17">
        <f t="shared" si="1"/>
        <v>0.25341547072729048</v>
      </c>
      <c r="H42" s="18"/>
      <c r="I42" s="11">
        <f>'維持管理費（C）'!I42</f>
        <v>1316.7572116197409</v>
      </c>
      <c r="J42" s="10">
        <f t="shared" si="4"/>
        <v>0</v>
      </c>
      <c r="K42" s="10">
        <f t="shared" si="0"/>
        <v>333.68664861617111</v>
      </c>
    </row>
    <row r="43" spans="5:11" x14ac:dyDescent="0.4">
      <c r="E43" s="104">
        <v>36</v>
      </c>
      <c r="F43" s="5" t="s">
        <v>51</v>
      </c>
      <c r="G43" s="17">
        <f t="shared" si="1"/>
        <v>0.24366872185316396</v>
      </c>
      <c r="H43" s="18"/>
      <c r="I43" s="11">
        <f>'維持管理費（C）'!I43</f>
        <v>1326.8964304263509</v>
      </c>
      <c r="J43" s="10">
        <f t="shared" si="4"/>
        <v>0</v>
      </c>
      <c r="K43" s="10">
        <f t="shared" si="0"/>
        <v>323.32315723351462</v>
      </c>
    </row>
    <row r="44" spans="5:11" x14ac:dyDescent="0.4">
      <c r="E44" s="104">
        <v>37</v>
      </c>
      <c r="F44" s="5" t="s">
        <v>52</v>
      </c>
      <c r="G44" s="17">
        <f t="shared" si="1"/>
        <v>0.23429684793573452</v>
      </c>
      <c r="H44" s="18"/>
      <c r="I44" s="11">
        <f>'維持管理費（C）'!I44</f>
        <v>1337.834080301132</v>
      </c>
      <c r="J44" s="10">
        <f t="shared" si="4"/>
        <v>0</v>
      </c>
      <c r="K44" s="10">
        <f t="shared" si="0"/>
        <v>313.45030807555759</v>
      </c>
    </row>
    <row r="45" spans="5:11" x14ac:dyDescent="0.4">
      <c r="E45" s="104">
        <v>38</v>
      </c>
      <c r="F45" s="5" t="s">
        <v>53</v>
      </c>
      <c r="G45" s="17">
        <f t="shared" si="1"/>
        <v>0.22528543070743706</v>
      </c>
      <c r="H45" s="18"/>
      <c r="I45" s="11">
        <f>'維持管理費（C）'!I45</f>
        <v>1349.6330351382944</v>
      </c>
      <c r="J45" s="10">
        <f t="shared" si="4"/>
        <v>0</v>
      </c>
      <c r="K45" s="10">
        <f t="shared" si="0"/>
        <v>304.05265961811619</v>
      </c>
    </row>
    <row r="46" spans="5:11" x14ac:dyDescent="0.4">
      <c r="E46" s="104">
        <v>39</v>
      </c>
      <c r="F46" s="5" t="s">
        <v>54</v>
      </c>
      <c r="G46" s="17">
        <f t="shared" si="1"/>
        <v>0.21662060644945874</v>
      </c>
      <c r="H46" s="18"/>
      <c r="I46" s="11">
        <f>'維持管理費（C）'!I46</f>
        <v>1362.3611199502241</v>
      </c>
      <c r="J46" s="10">
        <f t="shared" si="4"/>
        <v>0</v>
      </c>
      <c r="K46" s="10">
        <f t="shared" si="0"/>
        <v>295.11549200678132</v>
      </c>
    </row>
    <row r="47" spans="5:11" x14ac:dyDescent="0.4">
      <c r="E47" s="104">
        <v>40</v>
      </c>
      <c r="F47" s="5" t="s">
        <v>55</v>
      </c>
      <c r="G47" s="17">
        <f t="shared" si="1"/>
        <v>0.20828904466294101</v>
      </c>
      <c r="H47" s="18"/>
      <c r="I47" s="11">
        <f>'維持管理費（C）'!I47</f>
        <v>1376.0915007522094</v>
      </c>
      <c r="J47" s="10">
        <f t="shared" si="4"/>
        <v>0</v>
      </c>
      <c r="K47" s="10">
        <f t="shared" si="0"/>
        <v>286.62478406047046</v>
      </c>
    </row>
    <row r="48" spans="5:11" x14ac:dyDescent="0.4">
      <c r="E48" s="104">
        <v>41</v>
      </c>
      <c r="F48" s="5" t="s">
        <v>56</v>
      </c>
      <c r="G48" s="17">
        <f t="shared" si="1"/>
        <v>0.20027792756052021</v>
      </c>
      <c r="H48" s="18"/>
      <c r="I48" s="11">
        <f>'維持管理費（C）'!I48</f>
        <v>1390.903105149348</v>
      </c>
      <c r="J48" s="10">
        <f t="shared" si="4"/>
        <v>0</v>
      </c>
      <c r="K48" s="10">
        <f t="shared" si="0"/>
        <v>278.56719133680372</v>
      </c>
    </row>
    <row r="49" spans="5:11" x14ac:dyDescent="0.4">
      <c r="E49" s="104">
        <v>42</v>
      </c>
      <c r="F49" s="5" t="s">
        <v>57</v>
      </c>
      <c r="G49" s="17">
        <f t="shared" si="1"/>
        <v>0.19257493034665407</v>
      </c>
      <c r="H49" s="18"/>
      <c r="I49" s="11">
        <f>'維持管理費（C）'!I49</f>
        <v>1406.8810760433248</v>
      </c>
      <c r="J49" s="10">
        <f t="shared" si="4"/>
        <v>0</v>
      </c>
      <c r="K49" s="10">
        <f t="shared" si="0"/>
        <v>270.93002522506902</v>
      </c>
    </row>
    <row r="50" spans="5:11" x14ac:dyDescent="0.4">
      <c r="E50" s="104">
        <v>43</v>
      </c>
      <c r="F50" s="5" t="s">
        <v>58</v>
      </c>
      <c r="G50" s="17">
        <f t="shared" si="1"/>
        <v>0.18516820225639813</v>
      </c>
      <c r="H50" s="18"/>
      <c r="I50" s="11">
        <f>'維持管理費（C）'!I50</f>
        <v>1424.1172610671483</v>
      </c>
      <c r="J50" s="10">
        <f t="shared" si="4"/>
        <v>0</v>
      </c>
      <c r="K50" s="10">
        <f t="shared" si="0"/>
        <v>263.70123303410946</v>
      </c>
    </row>
    <row r="51" spans="5:11" x14ac:dyDescent="0.4">
      <c r="E51" s="104">
        <v>44</v>
      </c>
      <c r="F51" s="5" t="s">
        <v>59</v>
      </c>
      <c r="G51" s="17">
        <f t="shared" si="1"/>
        <v>0.17804634832345972</v>
      </c>
      <c r="H51" s="18"/>
      <c r="I51" s="11">
        <f>'維持管理費（C）'!I51</f>
        <v>1442.710740561311</v>
      </c>
      <c r="J51" s="10">
        <f t="shared" si="4"/>
        <v>0</v>
      </c>
      <c r="K51" s="10">
        <f t="shared" si="0"/>
        <v>256.8693790439757</v>
      </c>
    </row>
    <row r="52" spans="5:11" x14ac:dyDescent="0.4">
      <c r="E52" s="104">
        <v>45</v>
      </c>
      <c r="F52" s="5" t="s">
        <v>60</v>
      </c>
      <c r="G52" s="17">
        <f t="shared" si="1"/>
        <v>0.17119841184948048</v>
      </c>
      <c r="H52" s="18"/>
      <c r="I52" s="11">
        <f>'維持管理費（C）'!I52</f>
        <v>1462.7683971263807</v>
      </c>
      <c r="J52" s="10">
        <f t="shared" si="4"/>
        <v>0</v>
      </c>
      <c r="K52" s="10">
        <f t="shared" si="0"/>
        <v>250.42362649164653</v>
      </c>
    </row>
    <row r="53" spans="5:11" x14ac:dyDescent="0.4">
      <c r="E53" s="104">
        <v>46</v>
      </c>
      <c r="F53" s="5" t="s">
        <v>61</v>
      </c>
      <c r="G53" s="17">
        <f t="shared" si="1"/>
        <v>0.1646138575475774</v>
      </c>
      <c r="H53" s="18"/>
      <c r="I53" s="11">
        <f>'維持管理費（C）'!I53</f>
        <v>1484.4055300260397</v>
      </c>
      <c r="J53" s="10">
        <f t="shared" si="4"/>
        <v>0</v>
      </c>
      <c r="K53" s="10">
        <f t="shared" si="0"/>
        <v>244.35372046254264</v>
      </c>
    </row>
    <row r="54" spans="5:11" x14ac:dyDescent="0.4">
      <c r="E54" s="104">
        <v>47</v>
      </c>
      <c r="F54" s="5" t="s">
        <v>62</v>
      </c>
      <c r="G54" s="17">
        <f t="shared" si="1"/>
        <v>0.15828255533420904</v>
      </c>
      <c r="H54" s="18"/>
      <c r="I54" s="11">
        <f>'維持管理費（C）'!I54</f>
        <v>1507.7465179723986</v>
      </c>
      <c r="J54" s="10">
        <f t="shared" si="4"/>
        <v>0</v>
      </c>
      <c r="K54" s="10">
        <f t="shared" si="0"/>
        <v>238.64997166092718</v>
      </c>
    </row>
    <row r="55" spans="5:11" x14ac:dyDescent="0.4">
      <c r="E55" s="104">
        <v>48</v>
      </c>
      <c r="F55" s="5" t="s">
        <v>63</v>
      </c>
      <c r="G55" s="17">
        <f t="shared" si="1"/>
        <v>0.15219476474443175</v>
      </c>
      <c r="H55" s="18"/>
      <c r="I55" s="11">
        <f>'維持管理費（C）'!I55</f>
        <v>1532.9255341035359</v>
      </c>
      <c r="J55" s="10">
        <f t="shared" si="4"/>
        <v>0</v>
      </c>
      <c r="K55" s="10">
        <f t="shared" si="0"/>
        <v>233.30324103362003</v>
      </c>
    </row>
    <row r="56" spans="5:11" x14ac:dyDescent="0.4">
      <c r="E56" s="104">
        <v>49</v>
      </c>
      <c r="F56" s="5" t="s">
        <v>64</v>
      </c>
      <c r="G56" s="17">
        <f t="shared" si="1"/>
        <v>0.14634111994656898</v>
      </c>
      <c r="H56" s="18"/>
      <c r="I56" s="11">
        <f>'維持管理費（C）'!I56</f>
        <v>1560.0873172632321</v>
      </c>
      <c r="J56" s="10">
        <f t="shared" si="4"/>
        <v>0</v>
      </c>
      <c r="K56" s="10">
        <f t="shared" si="0"/>
        <v>228.30492522273966</v>
      </c>
    </row>
    <row r="57" spans="5:11" x14ac:dyDescent="0.4">
      <c r="E57" s="104">
        <v>50</v>
      </c>
      <c r="F57" s="5" t="s">
        <v>65</v>
      </c>
      <c r="G57" s="17">
        <f t="shared" si="1"/>
        <v>0.14071261533323939</v>
      </c>
      <c r="H57" s="18"/>
      <c r="I57" s="11">
        <f>'維持管理費（C）'!I57</f>
        <v>1589.3880040165166</v>
      </c>
      <c r="J57" s="10">
        <f t="shared" si="4"/>
        <v>0</v>
      </c>
      <c r="K57" s="10">
        <f t="shared" si="0"/>
        <v>223.64694282444125</v>
      </c>
    </row>
    <row r="58" spans="5:11" x14ac:dyDescent="0.4">
      <c r="E58" s="104">
        <v>51</v>
      </c>
      <c r="F58" s="5" t="s">
        <v>66</v>
      </c>
      <c r="G58" s="17">
        <f t="shared" si="1"/>
        <v>0.13530059166657632</v>
      </c>
      <c r="H58" s="18"/>
      <c r="I58" s="11">
        <f>'維持管理費（C）'!I58</f>
        <v>1620.99602618378</v>
      </c>
      <c r="J58" s="10">
        <f t="shared" si="4"/>
        <v>0</v>
      </c>
      <c r="K58" s="10">
        <f t="shared" si="0"/>
        <v>219.32172143183448</v>
      </c>
    </row>
    <row r="59" spans="5:11" x14ac:dyDescent="0.4">
      <c r="E59" s="104">
        <v>52</v>
      </c>
      <c r="F59" s="5" t="s">
        <v>67</v>
      </c>
      <c r="G59" s="17">
        <f t="shared" si="1"/>
        <v>0.13009672275632339</v>
      </c>
      <c r="H59" s="18"/>
      <c r="I59" s="11">
        <f>'維持管理費（C）'!I59</f>
        <v>1655.0930790528312</v>
      </c>
      <c r="J59" s="10">
        <f t="shared" si="4"/>
        <v>0</v>
      </c>
      <c r="K59" s="10">
        <f t="shared" si="0"/>
        <v>215.32218544144581</v>
      </c>
    </row>
    <row r="60" spans="5:11" x14ac:dyDescent="0.4">
      <c r="E60" s="104">
        <v>53</v>
      </c>
      <c r="F60" s="5" t="s">
        <v>68</v>
      </c>
      <c r="G60" s="17">
        <f t="shared" si="1"/>
        <v>0.12509300265031092</v>
      </c>
      <c r="H60" s="18"/>
      <c r="I60" s="11">
        <f>'維持管理費（C）'!I60</f>
        <v>1691.8751658345523</v>
      </c>
      <c r="J60" s="10">
        <f t="shared" si="4"/>
        <v>0</v>
      </c>
      <c r="K60" s="10">
        <f t="shared" si="0"/>
        <v>211.64174460373687</v>
      </c>
    </row>
    <row r="61" spans="5:11" x14ac:dyDescent="0.4">
      <c r="E61" s="104">
        <v>54</v>
      </c>
      <c r="F61" s="5" t="s">
        <v>69</v>
      </c>
      <c r="G61" s="17">
        <f t="shared" si="1"/>
        <v>0.12028173331760666</v>
      </c>
      <c r="H61" s="18"/>
      <c r="I61" s="11">
        <f>'維持管理費（C）'!I61</f>
        <v>1731.553724366104</v>
      </c>
      <c r="J61" s="10">
        <f t="shared" si="4"/>
        <v>0</v>
      </c>
      <c r="K61" s="10">
        <f t="shared" si="0"/>
        <v>208.27428329931232</v>
      </c>
    </row>
    <row r="62" spans="5:11" x14ac:dyDescent="0.4">
      <c r="E62" s="104">
        <v>55</v>
      </c>
      <c r="F62" s="5" t="s">
        <v>70</v>
      </c>
      <c r="G62" s="17">
        <f t="shared" si="1"/>
        <v>0.11565551280539103</v>
      </c>
      <c r="H62" s="18"/>
      <c r="I62" s="11">
        <f>'維持管理費（C）'!I62</f>
        <v>1774.3568425384044</v>
      </c>
      <c r="J62" s="10">
        <f t="shared" si="4"/>
        <v>0</v>
      </c>
      <c r="K62" s="10">
        <f t="shared" si="0"/>
        <v>205.21415052353365</v>
      </c>
    </row>
    <row r="63" spans="5:11" x14ac:dyDescent="0.4">
      <c r="E63" s="104">
        <v>56</v>
      </c>
      <c r="F63" s="5" t="s">
        <v>71</v>
      </c>
      <c r="G63" s="17">
        <f t="shared" si="1"/>
        <v>0.11120722385133754</v>
      </c>
      <c r="H63" s="18"/>
      <c r="I63" s="11">
        <f>'維持管理費（C）'!I63</f>
        <v>1820.5305694346323</v>
      </c>
      <c r="J63" s="10">
        <f t="shared" si="4"/>
        <v>0</v>
      </c>
      <c r="K63" s="10">
        <f t="shared" si="0"/>
        <v>202.45615056332014</v>
      </c>
    </row>
    <row r="64" spans="5:11" x14ac:dyDescent="0.4">
      <c r="E64" s="115">
        <v>57</v>
      </c>
      <c r="F64" s="115" t="s">
        <v>602</v>
      </c>
      <c r="G64" s="17">
        <f t="shared" si="1"/>
        <v>0.10693002293397837</v>
      </c>
      <c r="H64" s="116"/>
      <c r="I64" s="11">
        <f>'維持管理費（C）'!I64</f>
        <v>1870.3403297167035</v>
      </c>
      <c r="J64" s="10">
        <f t="shared" si="4"/>
        <v>0</v>
      </c>
      <c r="K64" s="10">
        <f t="shared" si="0"/>
        <v>199.99553435095177</v>
      </c>
    </row>
    <row r="65" spans="5:11" x14ac:dyDescent="0.4">
      <c r="E65" s="146" t="s">
        <v>7</v>
      </c>
      <c r="F65" s="146"/>
      <c r="G65" s="146"/>
      <c r="H65" s="10">
        <f>SUM(H7:H64)</f>
        <v>10026720</v>
      </c>
      <c r="I65" s="10">
        <f>SUM(I7:I64)</f>
        <v>68536.122610308201</v>
      </c>
      <c r="J65" s="19">
        <f>SUM(J7:J64)</f>
        <v>8342934.6377874352</v>
      </c>
      <c r="K65" s="19">
        <f>SUM(K7:K64)</f>
        <v>21098.891998805735</v>
      </c>
    </row>
    <row r="66" spans="5:11" x14ac:dyDescent="0.4">
      <c r="E66" s="20"/>
      <c r="F66" s="20"/>
      <c r="G66" s="20"/>
      <c r="H66" s="20"/>
    </row>
    <row r="67" spans="5:11" x14ac:dyDescent="0.4">
      <c r="E67" s="20"/>
      <c r="F67" s="20"/>
      <c r="G67" s="20"/>
      <c r="H67" s="20"/>
    </row>
  </sheetData>
  <mergeCells count="6">
    <mergeCell ref="E65:G65"/>
    <mergeCell ref="E3:E6"/>
    <mergeCell ref="F3:F6"/>
    <mergeCell ref="H3:I3"/>
    <mergeCell ref="J3:K3"/>
    <mergeCell ref="I4:I5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A2BD5-FCF2-4757-8B5F-5532A3F16A32}">
  <dimension ref="B2:AH66"/>
  <sheetViews>
    <sheetView zoomScale="70" zoomScaleNormal="70" workbookViewId="0"/>
  </sheetViews>
  <sheetFormatPr defaultRowHeight="18.75" x14ac:dyDescent="0.4"/>
  <cols>
    <col min="2" max="2" width="14" style="1" customWidth="1"/>
    <col min="3" max="9" width="11" style="1" customWidth="1"/>
    <col min="10" max="10" width="9" style="1"/>
    <col min="11" max="11" width="5.375" style="1" customWidth="1"/>
    <col min="12" max="12" width="5.25" style="1" bestFit="1" customWidth="1"/>
    <col min="13" max="13" width="9" style="1"/>
    <col min="14" max="14" width="8" style="1" bestFit="1" customWidth="1"/>
    <col min="15" max="17" width="11" style="1" bestFit="1" customWidth="1"/>
    <col min="18" max="24" width="11" style="1" customWidth="1"/>
    <col min="25" max="25" width="5.5" style="1" customWidth="1"/>
    <col min="26" max="26" width="5.25" style="1" bestFit="1" customWidth="1"/>
    <col min="27" max="27" width="11" style="1" bestFit="1" customWidth="1"/>
    <col min="28" max="28" width="9" style="1" bestFit="1"/>
    <col min="29" max="29" width="9.5" style="1" bestFit="1" customWidth="1"/>
    <col min="30" max="30" width="11" style="1" bestFit="1" customWidth="1"/>
    <col min="31" max="31" width="15.125" style="1" bestFit="1" customWidth="1"/>
    <col min="32" max="32" width="7.125" style="1" bestFit="1" customWidth="1"/>
    <col min="33" max="33" width="11" style="1" bestFit="1" customWidth="1"/>
    <col min="34" max="34" width="11.875" style="1" bestFit="1" customWidth="1"/>
  </cols>
  <sheetData>
    <row r="2" spans="2:34" x14ac:dyDescent="0.4">
      <c r="B2" s="1" t="s">
        <v>492</v>
      </c>
      <c r="K2" s="1" t="s">
        <v>493</v>
      </c>
      <c r="S2" s="1" t="s">
        <v>494</v>
      </c>
      <c r="Y2" s="1" t="s">
        <v>495</v>
      </c>
    </row>
    <row r="3" spans="2:34" ht="18.75" customHeight="1" x14ac:dyDescent="0.4">
      <c r="B3" s="1" t="s">
        <v>496</v>
      </c>
      <c r="K3" s="143" t="s">
        <v>593</v>
      </c>
      <c r="L3" s="141" t="s">
        <v>1</v>
      </c>
      <c r="M3" s="141" t="s">
        <v>497</v>
      </c>
      <c r="N3" s="141"/>
      <c r="O3" s="141"/>
      <c r="P3" s="2" t="s">
        <v>498</v>
      </c>
      <c r="Q3" s="2" t="s">
        <v>499</v>
      </c>
      <c r="S3" s="1" t="s">
        <v>500</v>
      </c>
      <c r="Y3" s="149" t="s">
        <v>0</v>
      </c>
      <c r="Z3" s="141" t="s">
        <v>1</v>
      </c>
      <c r="AA3" s="2" t="s">
        <v>74</v>
      </c>
      <c r="AB3" s="2" t="s">
        <v>501</v>
      </c>
      <c r="AC3" s="2" t="s">
        <v>499</v>
      </c>
      <c r="AD3" s="2" t="s">
        <v>502</v>
      </c>
      <c r="AE3" s="2" t="s">
        <v>502</v>
      </c>
      <c r="AF3" s="2" t="s">
        <v>503</v>
      </c>
      <c r="AG3" s="2" t="s">
        <v>504</v>
      </c>
      <c r="AH3" s="142" t="s">
        <v>76</v>
      </c>
    </row>
    <row r="4" spans="2:34" x14ac:dyDescent="0.4">
      <c r="B4" s="1" t="s">
        <v>505</v>
      </c>
      <c r="K4" s="144"/>
      <c r="L4" s="141"/>
      <c r="M4" s="3" t="s">
        <v>506</v>
      </c>
      <c r="N4" s="3" t="s">
        <v>507</v>
      </c>
      <c r="O4" s="3" t="s">
        <v>508</v>
      </c>
      <c r="P4" s="3" t="s">
        <v>508</v>
      </c>
      <c r="Q4" s="3" t="s">
        <v>506</v>
      </c>
      <c r="S4" s="12" t="s">
        <v>84</v>
      </c>
      <c r="T4" s="12" t="s">
        <v>85</v>
      </c>
      <c r="U4" s="12" t="s">
        <v>86</v>
      </c>
      <c r="Y4" s="149"/>
      <c r="Z4" s="141"/>
      <c r="AA4" s="3" t="s">
        <v>77</v>
      </c>
      <c r="AB4" s="3" t="s">
        <v>3</v>
      </c>
      <c r="AC4" s="3" t="s">
        <v>506</v>
      </c>
      <c r="AD4" s="3" t="s">
        <v>509</v>
      </c>
      <c r="AE4" s="3" t="s">
        <v>510</v>
      </c>
      <c r="AF4" s="3" t="s">
        <v>511</v>
      </c>
      <c r="AG4" s="3" t="s">
        <v>512</v>
      </c>
      <c r="AH4" s="153"/>
    </row>
    <row r="5" spans="2:34" x14ac:dyDescent="0.4">
      <c r="B5" s="12" t="s">
        <v>84</v>
      </c>
      <c r="C5" s="12" t="s">
        <v>85</v>
      </c>
      <c r="D5" s="12" t="s">
        <v>86</v>
      </c>
      <c r="K5" s="144"/>
      <c r="L5" s="141"/>
      <c r="M5" s="83" t="s">
        <v>513</v>
      </c>
      <c r="N5" s="3" t="s">
        <v>514</v>
      </c>
      <c r="O5" s="3" t="s">
        <v>515</v>
      </c>
      <c r="P5" s="3" t="s">
        <v>515</v>
      </c>
      <c r="Q5" s="3" t="s">
        <v>515</v>
      </c>
      <c r="S5" s="18" t="s">
        <v>516</v>
      </c>
      <c r="T5" s="84">
        <v>1</v>
      </c>
      <c r="U5" s="18" t="s">
        <v>517</v>
      </c>
      <c r="Y5" s="149"/>
      <c r="Z5" s="141"/>
      <c r="AA5" s="15">
        <v>0.04</v>
      </c>
      <c r="AB5" s="15" t="s">
        <v>518</v>
      </c>
      <c r="AC5" s="3" t="s">
        <v>515</v>
      </c>
      <c r="AD5" s="3" t="s">
        <v>519</v>
      </c>
      <c r="AE5" s="3" t="s">
        <v>10</v>
      </c>
      <c r="AF5" s="3" t="s">
        <v>520</v>
      </c>
      <c r="AG5" s="3" t="s">
        <v>10</v>
      </c>
      <c r="AH5" s="3" t="s">
        <v>10</v>
      </c>
    </row>
    <row r="6" spans="2:34" x14ac:dyDescent="0.4">
      <c r="B6" s="18" t="s">
        <v>521</v>
      </c>
      <c r="C6" s="45">
        <v>9245</v>
      </c>
      <c r="D6" s="5" t="s">
        <v>522</v>
      </c>
      <c r="K6" s="145"/>
      <c r="L6" s="141"/>
      <c r="M6" s="4" t="s">
        <v>12</v>
      </c>
      <c r="N6" s="85" t="s">
        <v>13</v>
      </c>
      <c r="O6" s="4" t="s">
        <v>523</v>
      </c>
      <c r="P6" s="4" t="s">
        <v>524</v>
      </c>
      <c r="Q6" s="4" t="s">
        <v>525</v>
      </c>
      <c r="S6" s="18" t="s">
        <v>526</v>
      </c>
      <c r="T6" s="84">
        <v>0.1</v>
      </c>
      <c r="U6" s="18" t="s">
        <v>517</v>
      </c>
      <c r="Y6" s="149"/>
      <c r="Z6" s="141"/>
      <c r="AA6" s="4" t="s">
        <v>12</v>
      </c>
      <c r="AB6" s="3" t="s">
        <v>13</v>
      </c>
      <c r="AC6" s="3" t="s">
        <v>527</v>
      </c>
      <c r="AD6" s="4" t="s">
        <v>524</v>
      </c>
      <c r="AE6" s="4" t="s">
        <v>528</v>
      </c>
      <c r="AF6" s="4" t="s">
        <v>529</v>
      </c>
      <c r="AG6" s="4" t="s">
        <v>530</v>
      </c>
      <c r="AH6" s="4" t="s">
        <v>531</v>
      </c>
    </row>
    <row r="7" spans="2:34" x14ac:dyDescent="0.4">
      <c r="B7" s="86"/>
      <c r="C7" s="86"/>
      <c r="D7" s="86"/>
      <c r="E7" s="86"/>
      <c r="F7" s="86"/>
      <c r="G7" s="86"/>
      <c r="H7" s="86"/>
      <c r="I7" s="86"/>
      <c r="K7" s="5">
        <v>0</v>
      </c>
      <c r="L7" s="5" t="s">
        <v>15</v>
      </c>
      <c r="M7" s="11">
        <f>C6</f>
        <v>9245</v>
      </c>
      <c r="N7" s="45">
        <v>500000</v>
      </c>
      <c r="O7" s="45">
        <f>M7*N7/1000</f>
        <v>4622500</v>
      </c>
      <c r="P7" s="11">
        <f>C36</f>
        <v>3263092.0022752448</v>
      </c>
      <c r="Q7" s="11">
        <f>O7+P7</f>
        <v>7885592.0022752453</v>
      </c>
      <c r="R7" s="87"/>
      <c r="S7" s="18" t="s">
        <v>532</v>
      </c>
      <c r="T7" s="84">
        <v>1</v>
      </c>
      <c r="U7" s="18" t="s">
        <v>517</v>
      </c>
      <c r="V7" s="87"/>
      <c r="W7" s="87"/>
      <c r="X7" s="87"/>
      <c r="Y7" s="5">
        <f>K7</f>
        <v>0</v>
      </c>
      <c r="Z7" s="5" t="s">
        <v>533</v>
      </c>
      <c r="AA7" s="88">
        <f>(1+$AA$5)^-Y7</f>
        <v>1</v>
      </c>
      <c r="AB7" s="6"/>
      <c r="AC7" s="6"/>
      <c r="AD7" s="6"/>
      <c r="AE7" s="6"/>
      <c r="AF7" s="6"/>
      <c r="AG7" s="6"/>
      <c r="AH7" s="6"/>
    </row>
    <row r="8" spans="2:34" x14ac:dyDescent="0.4">
      <c r="B8" s="1" t="s">
        <v>534</v>
      </c>
      <c r="C8" s="86"/>
      <c r="D8" s="86"/>
      <c r="E8" s="86"/>
      <c r="F8" s="86"/>
      <c r="G8" s="86"/>
      <c r="H8" s="86"/>
      <c r="I8" s="86"/>
      <c r="K8" s="5">
        <v>1</v>
      </c>
      <c r="L8" s="5" t="s">
        <v>16</v>
      </c>
      <c r="M8" s="11">
        <f>M7</f>
        <v>9245</v>
      </c>
      <c r="N8" s="45">
        <v>495924</v>
      </c>
      <c r="O8" s="45">
        <f t="shared" ref="O8:O63" si="0">M8*N8/1000</f>
        <v>4584817.38</v>
      </c>
      <c r="P8" s="11">
        <f>P7</f>
        <v>3263092.0022752448</v>
      </c>
      <c r="Q8" s="11">
        <f t="shared" ref="Q8:Q63" si="1">O8+P8</f>
        <v>7847909.3822752442</v>
      </c>
      <c r="R8" s="87"/>
      <c r="S8" s="18" t="s">
        <v>535</v>
      </c>
      <c r="T8" s="89">
        <f>9.92*10^-3*(T9-15)^1.14</f>
        <v>1.570540888055364</v>
      </c>
      <c r="U8" s="18" t="s">
        <v>536</v>
      </c>
      <c r="V8" s="87"/>
      <c r="W8" s="87"/>
      <c r="X8" s="87"/>
      <c r="Y8" s="104">
        <f t="shared" ref="Y8:Y63" si="2">K8</f>
        <v>1</v>
      </c>
      <c r="Z8" s="5" t="s">
        <v>537</v>
      </c>
      <c r="AA8" s="88">
        <f t="shared" ref="AA8:AA63" si="3">(1+$AA$5)^-Y8</f>
        <v>0.96153846153846145</v>
      </c>
      <c r="AB8" s="7"/>
      <c r="AC8" s="7"/>
      <c r="AD8" s="7"/>
      <c r="AE8" s="7"/>
      <c r="AF8" s="7"/>
      <c r="AG8" s="7"/>
      <c r="AH8" s="7"/>
    </row>
    <row r="9" spans="2:34" x14ac:dyDescent="0.4">
      <c r="B9" s="1" t="s">
        <v>538</v>
      </c>
      <c r="K9" s="104">
        <v>2</v>
      </c>
      <c r="L9" s="5" t="s">
        <v>17</v>
      </c>
      <c r="M9" s="11">
        <f t="shared" ref="M9:M64" si="4">M8</f>
        <v>9245</v>
      </c>
      <c r="N9" s="45">
        <v>491848</v>
      </c>
      <c r="O9" s="45">
        <f t="shared" si="0"/>
        <v>4547134.76</v>
      </c>
      <c r="P9" s="11">
        <f t="shared" ref="P9:P64" si="5">P8</f>
        <v>3263092.0022752448</v>
      </c>
      <c r="Q9" s="11">
        <f t="shared" si="1"/>
        <v>7810226.762275245</v>
      </c>
      <c r="R9" s="87"/>
      <c r="S9" s="18" t="s">
        <v>539</v>
      </c>
      <c r="T9" s="5">
        <v>100</v>
      </c>
      <c r="U9" s="18" t="s">
        <v>540</v>
      </c>
      <c r="V9" s="87"/>
      <c r="W9" s="87"/>
      <c r="X9" s="87"/>
      <c r="Y9" s="104">
        <f t="shared" si="2"/>
        <v>2</v>
      </c>
      <c r="Z9" s="5" t="s">
        <v>17</v>
      </c>
      <c r="AA9" s="88">
        <f t="shared" si="3"/>
        <v>0.92455621301775137</v>
      </c>
      <c r="AB9" s="7"/>
      <c r="AC9" s="7"/>
      <c r="AD9" s="7"/>
      <c r="AE9" s="7"/>
      <c r="AF9" s="7"/>
      <c r="AG9" s="7"/>
      <c r="AH9" s="7"/>
    </row>
    <row r="10" spans="2:34" x14ac:dyDescent="0.4">
      <c r="B10" s="1" t="s">
        <v>541</v>
      </c>
      <c r="K10" s="104">
        <v>3</v>
      </c>
      <c r="L10" s="5" t="s">
        <v>18</v>
      </c>
      <c r="M10" s="11">
        <f t="shared" si="4"/>
        <v>9245</v>
      </c>
      <c r="N10" s="45">
        <v>487772</v>
      </c>
      <c r="O10" s="45">
        <f t="shared" si="0"/>
        <v>4509452.1399999997</v>
      </c>
      <c r="P10" s="11">
        <f t="shared" si="5"/>
        <v>3263092.0022752448</v>
      </c>
      <c r="Q10" s="11">
        <f t="shared" si="1"/>
        <v>7772544.142275244</v>
      </c>
      <c r="R10" s="87"/>
      <c r="S10" s="18" t="s">
        <v>542</v>
      </c>
      <c r="T10" s="88">
        <f>PRODUCT(T5:T8)</f>
        <v>0.1570540888055364</v>
      </c>
      <c r="U10" s="18" t="s">
        <v>536</v>
      </c>
      <c r="V10" s="87"/>
      <c r="W10" s="87"/>
      <c r="X10" s="87"/>
      <c r="Y10" s="104">
        <f t="shared" si="2"/>
        <v>3</v>
      </c>
      <c r="Z10" s="5" t="s">
        <v>18</v>
      </c>
      <c r="AA10" s="88">
        <f t="shared" si="3"/>
        <v>0.88899635867091487</v>
      </c>
      <c r="AB10" s="6"/>
      <c r="AC10" s="6"/>
      <c r="AD10" s="6"/>
      <c r="AE10" s="6"/>
      <c r="AF10" s="6"/>
      <c r="AG10" s="6"/>
      <c r="AH10" s="6"/>
    </row>
    <row r="11" spans="2:34" x14ac:dyDescent="0.4">
      <c r="B11" s="12" t="s">
        <v>84</v>
      </c>
      <c r="C11" s="12" t="s">
        <v>85</v>
      </c>
      <c r="D11" s="12" t="s">
        <v>86</v>
      </c>
      <c r="E11" s="141" t="s">
        <v>543</v>
      </c>
      <c r="F11" s="141"/>
      <c r="G11" s="141"/>
      <c r="H11" s="141"/>
      <c r="I11" s="141"/>
      <c r="K11" s="104">
        <v>4</v>
      </c>
      <c r="L11" s="5" t="s">
        <v>19</v>
      </c>
      <c r="M11" s="11">
        <f t="shared" si="4"/>
        <v>9245</v>
      </c>
      <c r="N11" s="45">
        <v>483696</v>
      </c>
      <c r="O11" s="45">
        <f t="shared" si="0"/>
        <v>4471769.5199999996</v>
      </c>
      <c r="P11" s="11">
        <f t="shared" si="5"/>
        <v>3263092.0022752448</v>
      </c>
      <c r="Q11" s="11">
        <f t="shared" si="1"/>
        <v>7734861.5222752448</v>
      </c>
      <c r="R11" s="87"/>
      <c r="S11" s="18" t="s">
        <v>544</v>
      </c>
      <c r="T11" s="90">
        <v>11</v>
      </c>
      <c r="U11" s="18" t="s">
        <v>545</v>
      </c>
      <c r="V11" s="87"/>
      <c r="W11" s="87"/>
      <c r="X11" s="87"/>
      <c r="Y11" s="104">
        <f t="shared" si="2"/>
        <v>4</v>
      </c>
      <c r="Z11" s="5" t="s">
        <v>19</v>
      </c>
      <c r="AA11" s="88">
        <f t="shared" si="3"/>
        <v>0.85480419102972571</v>
      </c>
      <c r="AB11" s="7"/>
      <c r="AC11" s="7"/>
      <c r="AD11" s="7"/>
      <c r="AE11" s="7"/>
      <c r="AF11" s="7"/>
      <c r="AG11" s="7"/>
      <c r="AH11" s="7"/>
    </row>
    <row r="12" spans="2:34" x14ac:dyDescent="0.4">
      <c r="B12" s="18" t="s">
        <v>506</v>
      </c>
      <c r="C12" s="45">
        <f>産業連関表!AC11*1000</f>
        <v>158295000</v>
      </c>
      <c r="D12" s="5" t="s">
        <v>546</v>
      </c>
      <c r="E12" s="150" t="s">
        <v>547</v>
      </c>
      <c r="F12" s="151"/>
      <c r="G12" s="151"/>
      <c r="H12" s="151"/>
      <c r="I12" s="152"/>
      <c r="K12" s="104">
        <v>5</v>
      </c>
      <c r="L12" s="5" t="s">
        <v>20</v>
      </c>
      <c r="M12" s="11">
        <f t="shared" si="4"/>
        <v>9245</v>
      </c>
      <c r="N12" s="45">
        <v>479620</v>
      </c>
      <c r="O12" s="45">
        <f t="shared" si="0"/>
        <v>4434086.9000000004</v>
      </c>
      <c r="P12" s="11">
        <f t="shared" si="5"/>
        <v>3263092.0022752448</v>
      </c>
      <c r="Q12" s="11">
        <f t="shared" si="1"/>
        <v>7697178.9022752456</v>
      </c>
      <c r="R12" s="87"/>
      <c r="S12" s="18" t="s">
        <v>548</v>
      </c>
      <c r="T12" s="89">
        <f>T10*T11</f>
        <v>1.7275949768609005</v>
      </c>
      <c r="U12" s="18" t="s">
        <v>518</v>
      </c>
      <c r="V12" s="87"/>
      <c r="W12" s="87"/>
      <c r="X12" s="87"/>
      <c r="Y12" s="104">
        <f t="shared" si="2"/>
        <v>5</v>
      </c>
      <c r="Z12" s="5" t="s">
        <v>20</v>
      </c>
      <c r="AA12" s="88">
        <f t="shared" si="3"/>
        <v>0.82192710675935154</v>
      </c>
      <c r="AB12" s="7"/>
      <c r="AC12" s="7"/>
      <c r="AD12" s="7"/>
      <c r="AE12" s="7"/>
      <c r="AF12" s="7"/>
      <c r="AG12" s="7"/>
      <c r="AH12" s="7"/>
    </row>
    <row r="13" spans="2:34" x14ac:dyDescent="0.4">
      <c r="B13" s="18" t="s">
        <v>549</v>
      </c>
      <c r="C13" s="91">
        <f>120.1/99.9</f>
        <v>1.2022022022022021</v>
      </c>
      <c r="D13" s="5" t="s">
        <v>517</v>
      </c>
      <c r="E13" s="150" t="s">
        <v>550</v>
      </c>
      <c r="F13" s="151"/>
      <c r="G13" s="151"/>
      <c r="H13" s="151"/>
      <c r="I13" s="152"/>
      <c r="K13" s="104">
        <v>6</v>
      </c>
      <c r="L13" s="5" t="s">
        <v>21</v>
      </c>
      <c r="M13" s="11">
        <f t="shared" si="4"/>
        <v>9245</v>
      </c>
      <c r="N13" s="45">
        <v>475450</v>
      </c>
      <c r="O13" s="45">
        <f t="shared" si="0"/>
        <v>4395535.25</v>
      </c>
      <c r="P13" s="11">
        <f t="shared" si="5"/>
        <v>3263092.0022752448</v>
      </c>
      <c r="Q13" s="11">
        <f t="shared" si="1"/>
        <v>7658627.2522752453</v>
      </c>
      <c r="R13" s="87"/>
      <c r="S13" s="18" t="s">
        <v>521</v>
      </c>
      <c r="T13" s="89">
        <v>1</v>
      </c>
      <c r="U13" s="18" t="s">
        <v>518</v>
      </c>
      <c r="V13" s="87"/>
      <c r="W13" s="87"/>
      <c r="X13" s="87"/>
      <c r="Y13" s="104">
        <f t="shared" si="2"/>
        <v>6</v>
      </c>
      <c r="Z13" s="5" t="s">
        <v>21</v>
      </c>
      <c r="AA13" s="88">
        <f t="shared" si="3"/>
        <v>0.79031452573014571</v>
      </c>
      <c r="AB13" s="6"/>
      <c r="AC13" s="6"/>
      <c r="AD13" s="6"/>
      <c r="AE13" s="6"/>
      <c r="AF13" s="6"/>
      <c r="AG13" s="6"/>
      <c r="AH13" s="6"/>
    </row>
    <row r="14" spans="2:34" x14ac:dyDescent="0.4">
      <c r="B14" s="18" t="s">
        <v>521</v>
      </c>
      <c r="C14" s="45">
        <f>C12*C13</f>
        <v>190302597.59759757</v>
      </c>
      <c r="D14" s="5" t="s">
        <v>546</v>
      </c>
      <c r="E14" s="150" t="s">
        <v>551</v>
      </c>
      <c r="F14" s="151"/>
      <c r="G14" s="151"/>
      <c r="H14" s="151"/>
      <c r="I14" s="152"/>
      <c r="K14" s="104">
        <v>7</v>
      </c>
      <c r="L14" s="5" t="s">
        <v>82</v>
      </c>
      <c r="M14" s="11">
        <f t="shared" si="4"/>
        <v>9245</v>
      </c>
      <c r="N14" s="45">
        <v>471280</v>
      </c>
      <c r="O14" s="45">
        <f t="shared" si="0"/>
        <v>4356983.5999999996</v>
      </c>
      <c r="P14" s="11">
        <f t="shared" si="5"/>
        <v>3263092.0022752448</v>
      </c>
      <c r="Q14" s="11">
        <f t="shared" si="1"/>
        <v>7620075.6022752449</v>
      </c>
      <c r="R14" s="87"/>
      <c r="V14" s="87"/>
      <c r="W14" s="87"/>
      <c r="X14" s="87"/>
      <c r="Y14" s="104">
        <f t="shared" si="2"/>
        <v>7</v>
      </c>
      <c r="Z14" s="5" t="s">
        <v>22</v>
      </c>
      <c r="AA14" s="88">
        <f t="shared" si="3"/>
        <v>0.75991781320206331</v>
      </c>
      <c r="AB14" s="135"/>
      <c r="AC14" s="126"/>
      <c r="AD14" s="136"/>
      <c r="AE14" s="128"/>
      <c r="AF14" s="136"/>
      <c r="AG14" s="128"/>
      <c r="AH14" s="128"/>
    </row>
    <row r="15" spans="2:34" x14ac:dyDescent="0.4">
      <c r="B15" s="18" t="s">
        <v>552</v>
      </c>
      <c r="C15" s="93">
        <v>1</v>
      </c>
      <c r="D15" s="5" t="s">
        <v>517</v>
      </c>
      <c r="E15" s="150" t="s">
        <v>553</v>
      </c>
      <c r="F15" s="151"/>
      <c r="G15" s="151"/>
      <c r="H15" s="151"/>
      <c r="I15" s="152"/>
      <c r="K15" s="104">
        <v>8</v>
      </c>
      <c r="L15" s="5" t="s">
        <v>23</v>
      </c>
      <c r="M15" s="11">
        <f t="shared" si="4"/>
        <v>9245</v>
      </c>
      <c r="N15" s="45">
        <v>467110</v>
      </c>
      <c r="O15" s="45">
        <f t="shared" si="0"/>
        <v>4318431.95</v>
      </c>
      <c r="P15" s="11">
        <f t="shared" si="5"/>
        <v>3263092.0022752448</v>
      </c>
      <c r="Q15" s="11">
        <f t="shared" si="1"/>
        <v>7581523.9522752445</v>
      </c>
      <c r="R15" s="87"/>
      <c r="S15" s="87"/>
      <c r="T15" s="87"/>
      <c r="U15" s="87"/>
      <c r="V15" s="87"/>
      <c r="W15" s="87"/>
      <c r="X15" s="87"/>
      <c r="Y15" s="104">
        <f t="shared" si="2"/>
        <v>8</v>
      </c>
      <c r="Z15" s="5" t="s">
        <v>554</v>
      </c>
      <c r="AA15" s="88">
        <f t="shared" si="3"/>
        <v>0.73069020500198378</v>
      </c>
      <c r="AB15" s="88">
        <f>$T$13</f>
        <v>1</v>
      </c>
      <c r="AC15" s="11">
        <f>Q15</f>
        <v>7581523.9522752445</v>
      </c>
      <c r="AD15" s="92">
        <v>4.2</v>
      </c>
      <c r="AE15" s="45">
        <f>PRODUCT(AB15:AD15)</f>
        <v>31842400.599556029</v>
      </c>
      <c r="AF15" s="92">
        <v>0.02</v>
      </c>
      <c r="AG15" s="45">
        <f>AE15*AF15</f>
        <v>636848.01199112064</v>
      </c>
      <c r="AH15" s="45">
        <f t="shared" ref="AH15:AH64" si="6">AA15*AG15</f>
        <v>465338.60443689779</v>
      </c>
    </row>
    <row r="16" spans="2:34" x14ac:dyDescent="0.4">
      <c r="B16" s="18" t="s">
        <v>506</v>
      </c>
      <c r="C16" s="45">
        <f>C14/365*1000*C15</f>
        <v>521376979.71944541</v>
      </c>
      <c r="D16" s="5" t="s">
        <v>555</v>
      </c>
      <c r="E16" s="150" t="s">
        <v>556</v>
      </c>
      <c r="F16" s="151"/>
      <c r="G16" s="151"/>
      <c r="H16" s="151"/>
      <c r="I16" s="152"/>
      <c r="K16" s="104">
        <v>9</v>
      </c>
      <c r="L16" s="5" t="s">
        <v>24</v>
      </c>
      <c r="M16" s="11">
        <f t="shared" si="4"/>
        <v>9245</v>
      </c>
      <c r="N16" s="45">
        <v>462940</v>
      </c>
      <c r="O16" s="45">
        <f t="shared" si="0"/>
        <v>4279880.3</v>
      </c>
      <c r="P16" s="11">
        <f t="shared" si="5"/>
        <v>3263092.0022752448</v>
      </c>
      <c r="Q16" s="11">
        <f t="shared" si="1"/>
        <v>7542972.3022752441</v>
      </c>
      <c r="R16" s="87"/>
      <c r="S16" s="87"/>
      <c r="T16" s="87"/>
      <c r="U16" s="87"/>
      <c r="V16" s="87"/>
      <c r="W16" s="87"/>
      <c r="X16" s="87"/>
      <c r="Y16" s="104">
        <f t="shared" si="2"/>
        <v>9</v>
      </c>
      <c r="Z16" s="5" t="s">
        <v>24</v>
      </c>
      <c r="AA16" s="88">
        <f t="shared" si="3"/>
        <v>0.70258673557883045</v>
      </c>
      <c r="AB16" s="88">
        <f>$T$13</f>
        <v>1</v>
      </c>
      <c r="AC16" s="11">
        <f t="shared" ref="AC16:AC64" si="7">Q16</f>
        <v>7542972.3022752441</v>
      </c>
      <c r="AD16" s="92">
        <v>4.2</v>
      </c>
      <c r="AE16" s="45">
        <f t="shared" ref="AE16:AE64" si="8">PRODUCT(AB16:AD16)</f>
        <v>31680483.669556025</v>
      </c>
      <c r="AF16" s="92">
        <v>0.02</v>
      </c>
      <c r="AG16" s="45">
        <f t="shared" ref="AG16:AG64" si="9">AE16*AF16</f>
        <v>633609.67339112051</v>
      </c>
      <c r="AH16" s="45">
        <f t="shared" si="6"/>
        <v>445165.75205903628</v>
      </c>
    </row>
    <row r="17" spans="2:34" x14ac:dyDescent="0.4">
      <c r="B17" s="18" t="s">
        <v>557</v>
      </c>
      <c r="C17" s="45">
        <f>N7</f>
        <v>500000</v>
      </c>
      <c r="D17" s="5" t="s">
        <v>514</v>
      </c>
      <c r="E17" s="150"/>
      <c r="F17" s="151"/>
      <c r="G17" s="151"/>
      <c r="H17" s="151"/>
      <c r="I17" s="152"/>
      <c r="K17" s="104">
        <v>10</v>
      </c>
      <c r="L17" s="5" t="s">
        <v>25</v>
      </c>
      <c r="M17" s="11">
        <f t="shared" si="4"/>
        <v>9245</v>
      </c>
      <c r="N17" s="45">
        <v>458770</v>
      </c>
      <c r="O17" s="45">
        <f t="shared" si="0"/>
        <v>4241328.6500000004</v>
      </c>
      <c r="P17" s="11">
        <f t="shared" si="5"/>
        <v>3263092.0022752448</v>
      </c>
      <c r="Q17" s="11">
        <f t="shared" si="1"/>
        <v>7504420.6522752456</v>
      </c>
      <c r="R17" s="87"/>
      <c r="S17" s="87"/>
      <c r="T17" s="87"/>
      <c r="U17" s="87"/>
      <c r="V17" s="87"/>
      <c r="W17" s="87"/>
      <c r="X17" s="87"/>
      <c r="Y17" s="104">
        <f t="shared" si="2"/>
        <v>10</v>
      </c>
      <c r="Z17" s="5" t="s">
        <v>25</v>
      </c>
      <c r="AA17" s="88">
        <f t="shared" si="3"/>
        <v>0.67556416882579851</v>
      </c>
      <c r="AB17" s="88">
        <f t="shared" ref="AB17:AB64" si="10">$T$13</f>
        <v>1</v>
      </c>
      <c r="AC17" s="11">
        <f t="shared" si="7"/>
        <v>7504420.6522752456</v>
      </c>
      <c r="AD17" s="92">
        <v>4.2</v>
      </c>
      <c r="AE17" s="45">
        <f t="shared" si="8"/>
        <v>31518566.739556033</v>
      </c>
      <c r="AF17" s="92">
        <v>0.02</v>
      </c>
      <c r="AG17" s="45">
        <f t="shared" si="9"/>
        <v>630371.33479112072</v>
      </c>
      <c r="AH17" s="45">
        <f t="shared" si="6"/>
        <v>425856.28683977266</v>
      </c>
    </row>
    <row r="18" spans="2:34" x14ac:dyDescent="0.4">
      <c r="B18" s="18" t="s">
        <v>558</v>
      </c>
      <c r="C18" s="45">
        <v>126146099</v>
      </c>
      <c r="D18" s="5" t="s">
        <v>514</v>
      </c>
      <c r="E18" s="150" t="s">
        <v>559</v>
      </c>
      <c r="F18" s="151"/>
      <c r="G18" s="151"/>
      <c r="H18" s="151"/>
      <c r="I18" s="152"/>
      <c r="K18" s="104">
        <v>11</v>
      </c>
      <c r="L18" s="5" t="s">
        <v>26</v>
      </c>
      <c r="M18" s="11">
        <f t="shared" si="4"/>
        <v>9245</v>
      </c>
      <c r="N18" s="45">
        <v>454503</v>
      </c>
      <c r="O18" s="45">
        <f t="shared" si="0"/>
        <v>4201880.2350000003</v>
      </c>
      <c r="P18" s="11">
        <f t="shared" si="5"/>
        <v>3263092.0022752448</v>
      </c>
      <c r="Q18" s="11">
        <f t="shared" si="1"/>
        <v>7464972.2372752447</v>
      </c>
      <c r="R18" s="87"/>
      <c r="S18" s="87"/>
      <c r="T18" s="87"/>
      <c r="U18" s="87"/>
      <c r="V18" s="87"/>
      <c r="W18" s="87"/>
      <c r="X18" s="87"/>
      <c r="Y18" s="104">
        <f t="shared" si="2"/>
        <v>11</v>
      </c>
      <c r="Z18" s="5" t="s">
        <v>26</v>
      </c>
      <c r="AA18" s="88">
        <f t="shared" si="3"/>
        <v>0.6495809315632679</v>
      </c>
      <c r="AB18" s="88">
        <f t="shared" si="10"/>
        <v>1</v>
      </c>
      <c r="AC18" s="11">
        <f t="shared" si="7"/>
        <v>7464972.2372752447</v>
      </c>
      <c r="AD18" s="92">
        <v>4.2</v>
      </c>
      <c r="AE18" s="45">
        <f t="shared" si="8"/>
        <v>31352883.396556027</v>
      </c>
      <c r="AF18" s="92">
        <v>0.02</v>
      </c>
      <c r="AG18" s="45">
        <f t="shared" si="9"/>
        <v>627057.66793112061</v>
      </c>
      <c r="AH18" s="45">
        <f t="shared" si="6"/>
        <v>407324.70407858765</v>
      </c>
    </row>
    <row r="19" spans="2:34" x14ac:dyDescent="0.4">
      <c r="B19" s="18" t="s">
        <v>560</v>
      </c>
      <c r="C19" s="45">
        <f>C16*C17/C18</f>
        <v>2066560.0595363851</v>
      </c>
      <c r="D19" s="5" t="s">
        <v>555</v>
      </c>
      <c r="E19" s="150" t="s">
        <v>561</v>
      </c>
      <c r="F19" s="151"/>
      <c r="G19" s="151"/>
      <c r="H19" s="151"/>
      <c r="I19" s="152"/>
      <c r="K19" s="104">
        <v>12</v>
      </c>
      <c r="L19" s="5" t="s">
        <v>27</v>
      </c>
      <c r="M19" s="11">
        <f t="shared" si="4"/>
        <v>9245</v>
      </c>
      <c r="N19" s="45">
        <v>450236</v>
      </c>
      <c r="O19" s="45">
        <f t="shared" si="0"/>
        <v>4162431.82</v>
      </c>
      <c r="P19" s="11">
        <f t="shared" si="5"/>
        <v>3263092.0022752448</v>
      </c>
      <c r="Q19" s="11">
        <f t="shared" si="1"/>
        <v>7425523.8222752446</v>
      </c>
      <c r="R19" s="87"/>
      <c r="S19" s="87"/>
      <c r="T19" s="87"/>
      <c r="U19" s="87"/>
      <c r="V19" s="87"/>
      <c r="W19" s="87"/>
      <c r="X19" s="87"/>
      <c r="Y19" s="104">
        <f t="shared" si="2"/>
        <v>12</v>
      </c>
      <c r="Z19" s="5" t="s">
        <v>27</v>
      </c>
      <c r="AA19" s="88">
        <f t="shared" si="3"/>
        <v>0.62459704958006512</v>
      </c>
      <c r="AB19" s="88">
        <f t="shared" si="10"/>
        <v>1</v>
      </c>
      <c r="AC19" s="11">
        <f t="shared" si="7"/>
        <v>7425523.8222752446</v>
      </c>
      <c r="AD19" s="92">
        <v>4.2</v>
      </c>
      <c r="AE19" s="45">
        <f t="shared" si="8"/>
        <v>31187200.053556029</v>
      </c>
      <c r="AF19" s="92">
        <v>0.02</v>
      </c>
      <c r="AG19" s="45">
        <f t="shared" si="9"/>
        <v>623744.00107112061</v>
      </c>
      <c r="AH19" s="45">
        <f t="shared" si="6"/>
        <v>389588.6627622869</v>
      </c>
    </row>
    <row r="20" spans="2:34" x14ac:dyDescent="0.4">
      <c r="K20" s="104">
        <v>13</v>
      </c>
      <c r="L20" s="5" t="s">
        <v>28</v>
      </c>
      <c r="M20" s="11">
        <f t="shared" si="4"/>
        <v>9245</v>
      </c>
      <c r="N20" s="45">
        <v>445969</v>
      </c>
      <c r="O20" s="45">
        <f t="shared" si="0"/>
        <v>4122983.4049999998</v>
      </c>
      <c r="P20" s="11">
        <f t="shared" si="5"/>
        <v>3263092.0022752448</v>
      </c>
      <c r="Q20" s="11">
        <f t="shared" si="1"/>
        <v>7386075.4072752446</v>
      </c>
      <c r="R20" s="87"/>
      <c r="S20" s="87"/>
      <c r="T20" s="87"/>
      <c r="U20" s="87"/>
      <c r="V20" s="87"/>
      <c r="W20" s="87"/>
      <c r="X20" s="87"/>
      <c r="Y20" s="104">
        <f t="shared" si="2"/>
        <v>13</v>
      </c>
      <c r="Z20" s="5" t="s">
        <v>28</v>
      </c>
      <c r="AA20" s="88">
        <f t="shared" si="3"/>
        <v>0.600574086134678</v>
      </c>
      <c r="AB20" s="88">
        <f t="shared" si="10"/>
        <v>1</v>
      </c>
      <c r="AC20" s="11">
        <f t="shared" si="7"/>
        <v>7386075.4072752446</v>
      </c>
      <c r="AD20" s="92">
        <v>4.2</v>
      </c>
      <c r="AE20" s="45">
        <f t="shared" si="8"/>
        <v>31021516.71055603</v>
      </c>
      <c r="AF20" s="92">
        <v>0.02</v>
      </c>
      <c r="AG20" s="45">
        <f t="shared" si="9"/>
        <v>620430.33421112061</v>
      </c>
      <c r="AH20" s="45">
        <f t="shared" si="6"/>
        <v>372614.38097907661</v>
      </c>
    </row>
    <row r="21" spans="2:34" x14ac:dyDescent="0.4">
      <c r="B21" s="1" t="s">
        <v>562</v>
      </c>
      <c r="K21" s="104">
        <v>14</v>
      </c>
      <c r="L21" s="5" t="s">
        <v>29</v>
      </c>
      <c r="M21" s="11">
        <f t="shared" si="4"/>
        <v>9245</v>
      </c>
      <c r="N21" s="45">
        <v>441702</v>
      </c>
      <c r="O21" s="45">
        <f t="shared" si="0"/>
        <v>4083534.99</v>
      </c>
      <c r="P21" s="11">
        <f t="shared" si="5"/>
        <v>3263092.0022752448</v>
      </c>
      <c r="Q21" s="11">
        <f t="shared" si="1"/>
        <v>7346626.9922752455</v>
      </c>
      <c r="R21" s="87"/>
      <c r="S21" s="87"/>
      <c r="T21" s="87"/>
      <c r="U21" s="87"/>
      <c r="V21" s="87"/>
      <c r="W21" s="87"/>
      <c r="X21" s="87"/>
      <c r="Y21" s="104">
        <f t="shared" si="2"/>
        <v>14</v>
      </c>
      <c r="Z21" s="5" t="s">
        <v>29</v>
      </c>
      <c r="AA21" s="88">
        <f t="shared" si="3"/>
        <v>0.57747508282180582</v>
      </c>
      <c r="AB21" s="88">
        <f t="shared" si="10"/>
        <v>1</v>
      </c>
      <c r="AC21" s="11">
        <f t="shared" si="7"/>
        <v>7346626.9922752455</v>
      </c>
      <c r="AD21" s="92">
        <v>4.2</v>
      </c>
      <c r="AE21" s="45">
        <f t="shared" si="8"/>
        <v>30855833.367556032</v>
      </c>
      <c r="AF21" s="92">
        <v>0.02</v>
      </c>
      <c r="AG21" s="45">
        <f t="shared" si="9"/>
        <v>617116.66735112062</v>
      </c>
      <c r="AH21" s="45">
        <f t="shared" si="6"/>
        <v>356369.49858930515</v>
      </c>
    </row>
    <row r="22" spans="2:34" x14ac:dyDescent="0.4">
      <c r="B22" s="12" t="s">
        <v>84</v>
      </c>
      <c r="C22" s="12" t="s">
        <v>85</v>
      </c>
      <c r="D22" s="12" t="s">
        <v>86</v>
      </c>
      <c r="E22" s="141" t="s">
        <v>543</v>
      </c>
      <c r="F22" s="141"/>
      <c r="G22" s="141"/>
      <c r="H22" s="141"/>
      <c r="I22" s="141"/>
      <c r="K22" s="104">
        <v>15</v>
      </c>
      <c r="L22" s="5" t="s">
        <v>30</v>
      </c>
      <c r="M22" s="11">
        <f t="shared" si="4"/>
        <v>9245</v>
      </c>
      <c r="N22" s="45">
        <v>437435</v>
      </c>
      <c r="O22" s="45">
        <f t="shared" si="0"/>
        <v>4044086.5750000002</v>
      </c>
      <c r="P22" s="11">
        <f t="shared" si="5"/>
        <v>3263092.0022752448</v>
      </c>
      <c r="Q22" s="11">
        <f t="shared" si="1"/>
        <v>7307178.5772752445</v>
      </c>
      <c r="R22" s="87"/>
      <c r="S22" s="87"/>
      <c r="T22" s="87"/>
      <c r="U22" s="87"/>
      <c r="V22" s="87"/>
      <c r="W22" s="87"/>
      <c r="X22" s="87"/>
      <c r="Y22" s="104">
        <f t="shared" si="2"/>
        <v>15</v>
      </c>
      <c r="Z22" s="5" t="s">
        <v>30</v>
      </c>
      <c r="AA22" s="88">
        <f t="shared" si="3"/>
        <v>0.55526450271327477</v>
      </c>
      <c r="AB22" s="88">
        <f t="shared" si="10"/>
        <v>1</v>
      </c>
      <c r="AC22" s="11">
        <f t="shared" si="7"/>
        <v>7307178.5772752445</v>
      </c>
      <c r="AD22" s="92">
        <v>4.2</v>
      </c>
      <c r="AE22" s="45">
        <f t="shared" si="8"/>
        <v>30690150.02455603</v>
      </c>
      <c r="AF22" s="92">
        <v>0.02</v>
      </c>
      <c r="AG22" s="45">
        <f t="shared" si="9"/>
        <v>613803.00049112062</v>
      </c>
      <c r="AH22" s="45">
        <f t="shared" si="6"/>
        <v>340823.01783161802</v>
      </c>
    </row>
    <row r="23" spans="2:34" x14ac:dyDescent="0.4">
      <c r="B23" s="18" t="s">
        <v>506</v>
      </c>
      <c r="C23" s="45">
        <f>産業連関表!AC21*1000</f>
        <v>572826999.99999988</v>
      </c>
      <c r="D23" s="5" t="s">
        <v>546</v>
      </c>
      <c r="E23" s="150" t="s">
        <v>547</v>
      </c>
      <c r="F23" s="151"/>
      <c r="G23" s="151"/>
      <c r="H23" s="151"/>
      <c r="I23" s="152"/>
      <c r="K23" s="104">
        <v>16</v>
      </c>
      <c r="L23" s="5" t="s">
        <v>31</v>
      </c>
      <c r="M23" s="11">
        <f t="shared" si="4"/>
        <v>9245</v>
      </c>
      <c r="N23" s="45">
        <v>433043</v>
      </c>
      <c r="O23" s="45">
        <f t="shared" si="0"/>
        <v>4003482.5350000001</v>
      </c>
      <c r="P23" s="11">
        <f t="shared" si="5"/>
        <v>3263092.0022752448</v>
      </c>
      <c r="Q23" s="11">
        <f t="shared" si="1"/>
        <v>7266574.5372752454</v>
      </c>
      <c r="R23" s="87"/>
      <c r="S23" s="87"/>
      <c r="T23" s="87"/>
      <c r="U23" s="87"/>
      <c r="V23" s="87"/>
      <c r="W23" s="87"/>
      <c r="X23" s="87"/>
      <c r="Y23" s="104">
        <f t="shared" si="2"/>
        <v>16</v>
      </c>
      <c r="Z23" s="5" t="s">
        <v>31</v>
      </c>
      <c r="AA23" s="88">
        <f t="shared" si="3"/>
        <v>0.53390817568584104</v>
      </c>
      <c r="AB23" s="88">
        <f t="shared" si="10"/>
        <v>1</v>
      </c>
      <c r="AC23" s="11">
        <f t="shared" si="7"/>
        <v>7266574.5372752454</v>
      </c>
      <c r="AD23" s="92">
        <v>4.2</v>
      </c>
      <c r="AE23" s="45">
        <f t="shared" si="8"/>
        <v>30519613.056556031</v>
      </c>
      <c r="AF23" s="92">
        <v>0.02</v>
      </c>
      <c r="AG23" s="45">
        <f t="shared" si="9"/>
        <v>610392.26113112061</v>
      </c>
      <c r="AH23" s="45">
        <f t="shared" si="6"/>
        <v>325893.4185932721</v>
      </c>
    </row>
    <row r="24" spans="2:34" x14ac:dyDescent="0.4">
      <c r="B24" s="18" t="s">
        <v>549</v>
      </c>
      <c r="C24" s="91">
        <f>120.1/99.9</f>
        <v>1.2022022022022021</v>
      </c>
      <c r="D24" s="5" t="s">
        <v>517</v>
      </c>
      <c r="E24" s="150" t="s">
        <v>550</v>
      </c>
      <c r="F24" s="151"/>
      <c r="G24" s="151"/>
      <c r="H24" s="151"/>
      <c r="I24" s="152"/>
      <c r="K24" s="104">
        <v>17</v>
      </c>
      <c r="L24" s="5" t="s">
        <v>32</v>
      </c>
      <c r="M24" s="11">
        <f t="shared" si="4"/>
        <v>9245</v>
      </c>
      <c r="N24" s="45">
        <v>428651</v>
      </c>
      <c r="O24" s="45">
        <f t="shared" si="0"/>
        <v>3962878.4950000001</v>
      </c>
      <c r="P24" s="11">
        <f t="shared" si="5"/>
        <v>3263092.0022752448</v>
      </c>
      <c r="Q24" s="11">
        <f t="shared" si="1"/>
        <v>7225970.4972752444</v>
      </c>
      <c r="R24" s="87"/>
      <c r="S24" s="87"/>
      <c r="T24" s="87"/>
      <c r="U24" s="87"/>
      <c r="V24" s="87"/>
      <c r="W24" s="87"/>
      <c r="X24" s="87"/>
      <c r="Y24" s="104">
        <f t="shared" si="2"/>
        <v>17</v>
      </c>
      <c r="Z24" s="5" t="s">
        <v>32</v>
      </c>
      <c r="AA24" s="88">
        <f t="shared" si="3"/>
        <v>0.51337324585177024</v>
      </c>
      <c r="AB24" s="88">
        <f t="shared" si="10"/>
        <v>1</v>
      </c>
      <c r="AC24" s="11">
        <f t="shared" si="7"/>
        <v>7225970.4972752444</v>
      </c>
      <c r="AD24" s="92">
        <v>4.2</v>
      </c>
      <c r="AE24" s="45">
        <f t="shared" si="8"/>
        <v>30349076.088556029</v>
      </c>
      <c r="AF24" s="92">
        <v>0.02</v>
      </c>
      <c r="AG24" s="45">
        <f t="shared" si="9"/>
        <v>606981.52177112061</v>
      </c>
      <c r="AH24" s="45">
        <f t="shared" si="6"/>
        <v>311608.07400368713</v>
      </c>
    </row>
    <row r="25" spans="2:34" x14ac:dyDescent="0.4">
      <c r="B25" s="18" t="s">
        <v>521</v>
      </c>
      <c r="C25" s="45">
        <f>C23*C24</f>
        <v>688653880.88088071</v>
      </c>
      <c r="D25" s="5" t="s">
        <v>546</v>
      </c>
      <c r="E25" s="150" t="s">
        <v>551</v>
      </c>
      <c r="F25" s="151"/>
      <c r="G25" s="151"/>
      <c r="H25" s="151"/>
      <c r="I25" s="152"/>
      <c r="K25" s="104">
        <v>18</v>
      </c>
      <c r="L25" s="5" t="s">
        <v>33</v>
      </c>
      <c r="M25" s="11">
        <f t="shared" si="4"/>
        <v>9245</v>
      </c>
      <c r="N25" s="45">
        <v>424259</v>
      </c>
      <c r="O25" s="45">
        <f t="shared" si="0"/>
        <v>3922274.4550000001</v>
      </c>
      <c r="P25" s="11">
        <f t="shared" si="5"/>
        <v>3263092.0022752448</v>
      </c>
      <c r="Q25" s="11">
        <f t="shared" si="1"/>
        <v>7185366.4572752453</v>
      </c>
      <c r="R25" s="87"/>
      <c r="S25" s="87"/>
      <c r="T25" s="87"/>
      <c r="U25" s="87"/>
      <c r="V25" s="87"/>
      <c r="W25" s="87"/>
      <c r="X25" s="87"/>
      <c r="Y25" s="104">
        <f t="shared" si="2"/>
        <v>18</v>
      </c>
      <c r="Z25" s="5" t="s">
        <v>33</v>
      </c>
      <c r="AA25" s="88">
        <f t="shared" si="3"/>
        <v>0.49362812101131748</v>
      </c>
      <c r="AB25" s="88">
        <f t="shared" si="10"/>
        <v>1</v>
      </c>
      <c r="AC25" s="11">
        <f t="shared" si="7"/>
        <v>7185366.4572752453</v>
      </c>
      <c r="AD25" s="92">
        <v>4.2</v>
      </c>
      <c r="AE25" s="45">
        <f t="shared" si="8"/>
        <v>30178539.12055603</v>
      </c>
      <c r="AF25" s="92">
        <v>0.02</v>
      </c>
      <c r="AG25" s="45">
        <f t="shared" si="9"/>
        <v>603570.7824111206</v>
      </c>
      <c r="AH25" s="45">
        <f t="shared" si="6"/>
        <v>297939.51121893222</v>
      </c>
    </row>
    <row r="26" spans="2:34" x14ac:dyDescent="0.4">
      <c r="B26" s="18" t="s">
        <v>552</v>
      </c>
      <c r="C26" s="93">
        <v>0.16</v>
      </c>
      <c r="D26" s="5" t="s">
        <v>517</v>
      </c>
      <c r="E26" s="150" t="s">
        <v>563</v>
      </c>
      <c r="F26" s="151"/>
      <c r="G26" s="151"/>
      <c r="H26" s="151"/>
      <c r="I26" s="152"/>
      <c r="K26" s="104">
        <v>19</v>
      </c>
      <c r="L26" s="5" t="s">
        <v>34</v>
      </c>
      <c r="M26" s="11">
        <f t="shared" si="4"/>
        <v>9245</v>
      </c>
      <c r="N26" s="45">
        <v>419867</v>
      </c>
      <c r="O26" s="45">
        <f t="shared" si="0"/>
        <v>3881670.415</v>
      </c>
      <c r="P26" s="11">
        <f t="shared" si="5"/>
        <v>3263092.0022752448</v>
      </c>
      <c r="Q26" s="11">
        <f t="shared" si="1"/>
        <v>7144762.4172752444</v>
      </c>
      <c r="R26" s="87"/>
      <c r="S26" s="87"/>
      <c r="T26" s="87"/>
      <c r="U26" s="87"/>
      <c r="V26" s="87"/>
      <c r="W26" s="87"/>
      <c r="X26" s="87"/>
      <c r="Y26" s="104">
        <f t="shared" si="2"/>
        <v>19</v>
      </c>
      <c r="Z26" s="5" t="s">
        <v>34</v>
      </c>
      <c r="AA26" s="88">
        <f t="shared" si="3"/>
        <v>0.47464242404934376</v>
      </c>
      <c r="AB26" s="88">
        <f t="shared" si="10"/>
        <v>1</v>
      </c>
      <c r="AC26" s="11">
        <f t="shared" si="7"/>
        <v>7144762.4172752444</v>
      </c>
      <c r="AD26" s="92">
        <v>4.2</v>
      </c>
      <c r="AE26" s="45">
        <f t="shared" si="8"/>
        <v>30008002.152556028</v>
      </c>
      <c r="AF26" s="92">
        <v>0.02</v>
      </c>
      <c r="AG26" s="45">
        <f t="shared" si="9"/>
        <v>600160.04305112059</v>
      </c>
      <c r="AH26" s="45">
        <f t="shared" si="6"/>
        <v>284861.4176513424</v>
      </c>
    </row>
    <row r="27" spans="2:34" x14ac:dyDescent="0.4">
      <c r="B27" s="18" t="s">
        <v>506</v>
      </c>
      <c r="C27" s="45">
        <f>C25/365*1000*C26</f>
        <v>301875673.81079704</v>
      </c>
      <c r="D27" s="5" t="s">
        <v>555</v>
      </c>
      <c r="E27" s="150" t="s">
        <v>556</v>
      </c>
      <c r="F27" s="151"/>
      <c r="G27" s="151"/>
      <c r="H27" s="151"/>
      <c r="I27" s="152"/>
      <c r="K27" s="104">
        <v>20</v>
      </c>
      <c r="L27" s="5" t="s">
        <v>35</v>
      </c>
      <c r="M27" s="11">
        <f t="shared" si="4"/>
        <v>9245</v>
      </c>
      <c r="N27" s="45">
        <v>415475</v>
      </c>
      <c r="O27" s="45">
        <f t="shared" si="0"/>
        <v>3841066.375</v>
      </c>
      <c r="P27" s="11">
        <f t="shared" si="5"/>
        <v>3263092.0022752448</v>
      </c>
      <c r="Q27" s="11">
        <f t="shared" si="1"/>
        <v>7104158.3772752453</v>
      </c>
      <c r="R27" s="87"/>
      <c r="S27" s="87"/>
      <c r="T27" s="87"/>
      <c r="U27" s="87"/>
      <c r="V27" s="87"/>
      <c r="W27" s="87"/>
      <c r="X27" s="87"/>
      <c r="Y27" s="104">
        <f t="shared" si="2"/>
        <v>20</v>
      </c>
      <c r="Z27" s="5" t="s">
        <v>35</v>
      </c>
      <c r="AA27" s="88">
        <f t="shared" si="3"/>
        <v>0.45638694620129205</v>
      </c>
      <c r="AB27" s="88">
        <f t="shared" si="10"/>
        <v>1</v>
      </c>
      <c r="AC27" s="11">
        <f t="shared" si="7"/>
        <v>7104158.3772752453</v>
      </c>
      <c r="AD27" s="92">
        <v>4.2</v>
      </c>
      <c r="AE27" s="45">
        <f t="shared" si="8"/>
        <v>29837465.18455603</v>
      </c>
      <c r="AF27" s="92">
        <v>0.02</v>
      </c>
      <c r="AG27" s="45">
        <f t="shared" si="9"/>
        <v>596749.30369112059</v>
      </c>
      <c r="AH27" s="45">
        <f t="shared" si="6"/>
        <v>272348.59235933796</v>
      </c>
    </row>
    <row r="28" spans="2:34" x14ac:dyDescent="0.4">
      <c r="B28" s="18" t="s">
        <v>557</v>
      </c>
      <c r="C28" s="45">
        <f>C17</f>
        <v>500000</v>
      </c>
      <c r="D28" s="5" t="s">
        <v>514</v>
      </c>
      <c r="E28" s="150"/>
      <c r="F28" s="151"/>
      <c r="G28" s="151"/>
      <c r="H28" s="151"/>
      <c r="I28" s="152"/>
      <c r="K28" s="104">
        <v>21</v>
      </c>
      <c r="L28" s="5" t="s">
        <v>36</v>
      </c>
      <c r="M28" s="11">
        <f t="shared" si="4"/>
        <v>9245</v>
      </c>
      <c r="N28" s="45">
        <v>411044</v>
      </c>
      <c r="O28" s="45">
        <f t="shared" si="0"/>
        <v>3800101.78</v>
      </c>
      <c r="P28" s="11">
        <f t="shared" si="5"/>
        <v>3263092.0022752448</v>
      </c>
      <c r="Q28" s="11">
        <f t="shared" si="1"/>
        <v>7063193.7822752446</v>
      </c>
      <c r="R28" s="87"/>
      <c r="S28" s="87"/>
      <c r="T28" s="87"/>
      <c r="U28" s="87"/>
      <c r="V28" s="87"/>
      <c r="W28" s="87"/>
      <c r="X28" s="87"/>
      <c r="Y28" s="104">
        <f t="shared" si="2"/>
        <v>21</v>
      </c>
      <c r="Z28" s="5" t="s">
        <v>36</v>
      </c>
      <c r="AA28" s="88">
        <f t="shared" si="3"/>
        <v>0.43883360211662686</v>
      </c>
      <c r="AB28" s="88">
        <f t="shared" si="10"/>
        <v>1</v>
      </c>
      <c r="AC28" s="11">
        <f t="shared" si="7"/>
        <v>7063193.7822752446</v>
      </c>
      <c r="AD28" s="92">
        <v>4.2</v>
      </c>
      <c r="AE28" s="45">
        <f t="shared" si="8"/>
        <v>29665413.885556027</v>
      </c>
      <c r="AF28" s="92">
        <v>0.02</v>
      </c>
      <c r="AG28" s="45">
        <f t="shared" si="9"/>
        <v>593308.27771112055</v>
      </c>
      <c r="AH28" s="45">
        <f t="shared" si="6"/>
        <v>260363.60867358302</v>
      </c>
    </row>
    <row r="29" spans="2:34" x14ac:dyDescent="0.4">
      <c r="B29" s="18" t="s">
        <v>558</v>
      </c>
      <c r="C29" s="45">
        <f>C18</f>
        <v>126146099</v>
      </c>
      <c r="D29" s="5" t="s">
        <v>514</v>
      </c>
      <c r="E29" s="150" t="s">
        <v>559</v>
      </c>
      <c r="F29" s="151"/>
      <c r="G29" s="151"/>
      <c r="H29" s="151"/>
      <c r="I29" s="152"/>
      <c r="K29" s="104">
        <v>22</v>
      </c>
      <c r="L29" s="5" t="s">
        <v>37</v>
      </c>
      <c r="M29" s="11">
        <f t="shared" si="4"/>
        <v>9245</v>
      </c>
      <c r="N29" s="45">
        <v>406613</v>
      </c>
      <c r="O29" s="45">
        <f t="shared" si="0"/>
        <v>3759137.1850000001</v>
      </c>
      <c r="P29" s="11">
        <f t="shared" si="5"/>
        <v>3263092.0022752448</v>
      </c>
      <c r="Q29" s="11">
        <f t="shared" si="1"/>
        <v>7022229.1872752449</v>
      </c>
      <c r="R29" s="87"/>
      <c r="S29" s="87"/>
      <c r="T29" s="87"/>
      <c r="U29" s="87"/>
      <c r="V29" s="87"/>
      <c r="W29" s="87"/>
      <c r="X29" s="87"/>
      <c r="Y29" s="104">
        <f t="shared" si="2"/>
        <v>22</v>
      </c>
      <c r="Z29" s="5" t="s">
        <v>37</v>
      </c>
      <c r="AA29" s="88">
        <f t="shared" si="3"/>
        <v>0.42195538665060278</v>
      </c>
      <c r="AB29" s="88">
        <f t="shared" si="10"/>
        <v>1</v>
      </c>
      <c r="AC29" s="11">
        <f t="shared" si="7"/>
        <v>7022229.1872752449</v>
      </c>
      <c r="AD29" s="92">
        <v>4.2</v>
      </c>
      <c r="AE29" s="45">
        <f t="shared" si="8"/>
        <v>29493362.586556029</v>
      </c>
      <c r="AF29" s="92">
        <v>0.02</v>
      </c>
      <c r="AG29" s="45">
        <f t="shared" si="9"/>
        <v>589867.25173112063</v>
      </c>
      <c r="AH29" s="45">
        <f t="shared" si="6"/>
        <v>248897.66427673344</v>
      </c>
    </row>
    <row r="30" spans="2:34" x14ac:dyDescent="0.4">
      <c r="B30" s="18" t="s">
        <v>560</v>
      </c>
      <c r="C30" s="45">
        <f>C27*C28/C29</f>
        <v>1196531.9427388597</v>
      </c>
      <c r="D30" s="5" t="s">
        <v>555</v>
      </c>
      <c r="E30" s="150" t="s">
        <v>561</v>
      </c>
      <c r="F30" s="151"/>
      <c r="G30" s="151"/>
      <c r="H30" s="151"/>
      <c r="I30" s="152"/>
      <c r="K30" s="104">
        <v>23</v>
      </c>
      <c r="L30" s="5" t="s">
        <v>38</v>
      </c>
      <c r="M30" s="11">
        <f t="shared" si="4"/>
        <v>9245</v>
      </c>
      <c r="N30" s="45">
        <v>402182</v>
      </c>
      <c r="O30" s="45">
        <f t="shared" si="0"/>
        <v>3718172.59</v>
      </c>
      <c r="P30" s="11">
        <f t="shared" si="5"/>
        <v>3263092.0022752448</v>
      </c>
      <c r="Q30" s="11">
        <f t="shared" si="1"/>
        <v>6981264.5922752451</v>
      </c>
      <c r="R30" s="87"/>
      <c r="S30" s="87"/>
      <c r="T30" s="87"/>
      <c r="U30" s="87"/>
      <c r="V30" s="87"/>
      <c r="W30" s="87"/>
      <c r="X30" s="87"/>
      <c r="Y30" s="104">
        <f t="shared" si="2"/>
        <v>23</v>
      </c>
      <c r="Z30" s="5" t="s">
        <v>38</v>
      </c>
      <c r="AA30" s="88">
        <f t="shared" si="3"/>
        <v>0.40572633331788732</v>
      </c>
      <c r="AB30" s="88">
        <f t="shared" si="10"/>
        <v>1</v>
      </c>
      <c r="AC30" s="11">
        <f t="shared" si="7"/>
        <v>6981264.5922752451</v>
      </c>
      <c r="AD30" s="92">
        <v>4.2</v>
      </c>
      <c r="AE30" s="45">
        <f t="shared" si="8"/>
        <v>29321311.28755603</v>
      </c>
      <c r="AF30" s="92">
        <v>0.02</v>
      </c>
      <c r="AG30" s="45">
        <f t="shared" si="9"/>
        <v>586426.2257511206</v>
      </c>
      <c r="AH30" s="45">
        <f t="shared" si="6"/>
        <v>237928.56233544979</v>
      </c>
    </row>
    <row r="31" spans="2:34" x14ac:dyDescent="0.4">
      <c r="E31" s="94"/>
      <c r="K31" s="104">
        <v>24</v>
      </c>
      <c r="L31" s="5" t="s">
        <v>39</v>
      </c>
      <c r="M31" s="11">
        <f t="shared" si="4"/>
        <v>9245</v>
      </c>
      <c r="N31" s="45">
        <v>397751</v>
      </c>
      <c r="O31" s="45">
        <f t="shared" si="0"/>
        <v>3677207.9950000001</v>
      </c>
      <c r="P31" s="11">
        <f t="shared" si="5"/>
        <v>3263092.0022752448</v>
      </c>
      <c r="Q31" s="11">
        <f t="shared" si="1"/>
        <v>6940299.9972752444</v>
      </c>
      <c r="R31" s="87"/>
      <c r="S31" s="87"/>
      <c r="T31" s="87"/>
      <c r="U31" s="87"/>
      <c r="V31" s="87"/>
      <c r="W31" s="87"/>
      <c r="X31" s="87"/>
      <c r="Y31" s="104">
        <f t="shared" si="2"/>
        <v>24</v>
      </c>
      <c r="Z31" s="5" t="s">
        <v>39</v>
      </c>
      <c r="AA31" s="88">
        <f t="shared" si="3"/>
        <v>0.39012147434412242</v>
      </c>
      <c r="AB31" s="88">
        <f t="shared" si="10"/>
        <v>1</v>
      </c>
      <c r="AC31" s="11">
        <f t="shared" si="7"/>
        <v>6940299.9972752444</v>
      </c>
      <c r="AD31" s="92">
        <v>4.2</v>
      </c>
      <c r="AE31" s="45">
        <f t="shared" si="8"/>
        <v>29149259.988556027</v>
      </c>
      <c r="AF31" s="92">
        <v>0.02</v>
      </c>
      <c r="AG31" s="45">
        <f t="shared" si="9"/>
        <v>582985.19977112056</v>
      </c>
      <c r="AH31" s="45">
        <f t="shared" si="6"/>
        <v>227435.04565551231</v>
      </c>
    </row>
    <row r="32" spans="2:34" x14ac:dyDescent="0.4">
      <c r="B32" s="1" t="s">
        <v>564</v>
      </c>
      <c r="C32" s="86"/>
      <c r="D32" s="95"/>
      <c r="K32" s="104">
        <v>25</v>
      </c>
      <c r="L32" s="5" t="s">
        <v>40</v>
      </c>
      <c r="M32" s="11">
        <f t="shared" si="4"/>
        <v>9245</v>
      </c>
      <c r="N32" s="45">
        <v>393320</v>
      </c>
      <c r="O32" s="45">
        <f t="shared" si="0"/>
        <v>3636243.4</v>
      </c>
      <c r="P32" s="11">
        <f t="shared" si="5"/>
        <v>3263092.0022752448</v>
      </c>
      <c r="Q32" s="11">
        <f t="shared" si="1"/>
        <v>6899335.4022752447</v>
      </c>
      <c r="R32" s="87"/>
      <c r="S32" s="87"/>
      <c r="T32" s="87"/>
      <c r="U32" s="87"/>
      <c r="V32" s="87"/>
      <c r="W32" s="87"/>
      <c r="X32" s="87"/>
      <c r="Y32" s="104">
        <f t="shared" si="2"/>
        <v>25</v>
      </c>
      <c r="Z32" s="5" t="s">
        <v>40</v>
      </c>
      <c r="AA32" s="88">
        <f t="shared" si="3"/>
        <v>0.37511680225396377</v>
      </c>
      <c r="AB32" s="88">
        <f t="shared" si="10"/>
        <v>1</v>
      </c>
      <c r="AC32" s="11">
        <f t="shared" si="7"/>
        <v>6899335.4022752447</v>
      </c>
      <c r="AD32" s="92">
        <v>4.2</v>
      </c>
      <c r="AE32" s="45">
        <f t="shared" si="8"/>
        <v>28977208.689556029</v>
      </c>
      <c r="AF32" s="92">
        <v>0.02</v>
      </c>
      <c r="AG32" s="45">
        <f t="shared" si="9"/>
        <v>579544.17379112064</v>
      </c>
      <c r="AH32" s="45">
        <f t="shared" si="6"/>
        <v>217396.75723744062</v>
      </c>
    </row>
    <row r="33" spans="2:34" x14ac:dyDescent="0.4">
      <c r="B33" s="12" t="s">
        <v>84</v>
      </c>
      <c r="C33" s="12" t="s">
        <v>85</v>
      </c>
      <c r="D33" s="12" t="s">
        <v>86</v>
      </c>
      <c r="K33" s="104">
        <v>26</v>
      </c>
      <c r="L33" s="5" t="s">
        <v>41</v>
      </c>
      <c r="M33" s="11">
        <f t="shared" si="4"/>
        <v>9245</v>
      </c>
      <c r="N33" s="45">
        <v>388998</v>
      </c>
      <c r="O33" s="45">
        <f t="shared" si="0"/>
        <v>3596286.51</v>
      </c>
      <c r="P33" s="11">
        <f t="shared" si="5"/>
        <v>3263092.0022752448</v>
      </c>
      <c r="Q33" s="11">
        <f t="shared" si="1"/>
        <v>6859378.512275245</v>
      </c>
      <c r="R33" s="87"/>
      <c r="S33" s="87"/>
      <c r="T33" s="87"/>
      <c r="U33" s="87"/>
      <c r="V33" s="87"/>
      <c r="W33" s="87"/>
      <c r="X33" s="87"/>
      <c r="Y33" s="104">
        <f t="shared" si="2"/>
        <v>26</v>
      </c>
      <c r="Z33" s="5" t="s">
        <v>41</v>
      </c>
      <c r="AA33" s="88">
        <f t="shared" si="3"/>
        <v>0.36068923293650368</v>
      </c>
      <c r="AB33" s="88">
        <f t="shared" si="10"/>
        <v>1</v>
      </c>
      <c r="AC33" s="11">
        <f t="shared" si="7"/>
        <v>6859378.512275245</v>
      </c>
      <c r="AD33" s="92">
        <v>4.2</v>
      </c>
      <c r="AE33" s="45">
        <f t="shared" si="8"/>
        <v>28809389.751556031</v>
      </c>
      <c r="AF33" s="92">
        <v>0.02</v>
      </c>
      <c r="AG33" s="45">
        <f t="shared" si="9"/>
        <v>576187.79503112065</v>
      </c>
      <c r="AH33" s="45">
        <f t="shared" si="6"/>
        <v>207824.73381715032</v>
      </c>
    </row>
    <row r="34" spans="2:34" x14ac:dyDescent="0.4">
      <c r="B34" s="18" t="s">
        <v>116</v>
      </c>
      <c r="C34" s="45">
        <f>C19</f>
        <v>2066560.0595363851</v>
      </c>
      <c r="D34" s="5" t="s">
        <v>555</v>
      </c>
      <c r="K34" s="104">
        <v>27</v>
      </c>
      <c r="L34" s="5" t="s">
        <v>42</v>
      </c>
      <c r="M34" s="11">
        <f t="shared" si="4"/>
        <v>9245</v>
      </c>
      <c r="N34" s="45">
        <v>384676</v>
      </c>
      <c r="O34" s="45">
        <f t="shared" si="0"/>
        <v>3556329.62</v>
      </c>
      <c r="P34" s="11">
        <f t="shared" si="5"/>
        <v>3263092.0022752448</v>
      </c>
      <c r="Q34" s="11">
        <f t="shared" si="1"/>
        <v>6819421.6222752444</v>
      </c>
      <c r="R34" s="87"/>
      <c r="S34" s="87"/>
      <c r="T34" s="87"/>
      <c r="U34" s="87"/>
      <c r="V34" s="87"/>
      <c r="W34" s="87"/>
      <c r="X34" s="87"/>
      <c r="Y34" s="104">
        <f t="shared" si="2"/>
        <v>27</v>
      </c>
      <c r="Z34" s="5" t="s">
        <v>42</v>
      </c>
      <c r="AA34" s="88">
        <f t="shared" si="3"/>
        <v>0.3468165701312535</v>
      </c>
      <c r="AB34" s="88">
        <f t="shared" si="10"/>
        <v>1</v>
      </c>
      <c r="AC34" s="11">
        <f t="shared" si="7"/>
        <v>6819421.6222752444</v>
      </c>
      <c r="AD34" s="92">
        <v>4.2</v>
      </c>
      <c r="AE34" s="45">
        <f t="shared" si="8"/>
        <v>28641570.813556027</v>
      </c>
      <c r="AF34" s="92">
        <v>0.02</v>
      </c>
      <c r="AG34" s="45">
        <f t="shared" si="9"/>
        <v>572831.41627112054</v>
      </c>
      <c r="AH34" s="45">
        <f t="shared" si="6"/>
        <v>198667.42705457835</v>
      </c>
    </row>
    <row r="35" spans="2:34" x14ac:dyDescent="0.4">
      <c r="B35" s="18" t="s">
        <v>233</v>
      </c>
      <c r="C35" s="45">
        <f>C30</f>
        <v>1196531.9427388597</v>
      </c>
      <c r="D35" s="5" t="s">
        <v>555</v>
      </c>
      <c r="K35" s="104">
        <v>28</v>
      </c>
      <c r="L35" s="5" t="s">
        <v>43</v>
      </c>
      <c r="M35" s="11">
        <f t="shared" si="4"/>
        <v>9245</v>
      </c>
      <c r="N35" s="45">
        <v>380354</v>
      </c>
      <c r="O35" s="45">
        <f t="shared" si="0"/>
        <v>3516372.73</v>
      </c>
      <c r="P35" s="11">
        <f t="shared" si="5"/>
        <v>3263092.0022752448</v>
      </c>
      <c r="Q35" s="11">
        <f t="shared" si="1"/>
        <v>6779464.7322752448</v>
      </c>
      <c r="R35" s="87"/>
      <c r="S35" s="87"/>
      <c r="T35" s="87"/>
      <c r="U35" s="87"/>
      <c r="V35" s="87"/>
      <c r="W35" s="87"/>
      <c r="X35" s="87"/>
      <c r="Y35" s="104">
        <f t="shared" si="2"/>
        <v>28</v>
      </c>
      <c r="Z35" s="5" t="s">
        <v>43</v>
      </c>
      <c r="AA35" s="88">
        <f t="shared" si="3"/>
        <v>0.3334774712800514</v>
      </c>
      <c r="AB35" s="88">
        <f t="shared" si="10"/>
        <v>1</v>
      </c>
      <c r="AC35" s="11">
        <f t="shared" si="7"/>
        <v>6779464.7322752448</v>
      </c>
      <c r="AD35" s="92">
        <v>4.2</v>
      </c>
      <c r="AE35" s="45">
        <f t="shared" si="8"/>
        <v>28473751.875556029</v>
      </c>
      <c r="AF35" s="92">
        <v>0.02</v>
      </c>
      <c r="AG35" s="45">
        <f t="shared" si="9"/>
        <v>569475.03751112055</v>
      </c>
      <c r="AH35" s="45">
        <f t="shared" si="6"/>
        <v>189907.0954663209</v>
      </c>
    </row>
    <row r="36" spans="2:34" x14ac:dyDescent="0.4">
      <c r="B36" s="96" t="s">
        <v>565</v>
      </c>
      <c r="C36" s="97">
        <f>SUM(C34:C35)</f>
        <v>3263092.0022752448</v>
      </c>
      <c r="D36" s="5" t="s">
        <v>555</v>
      </c>
      <c r="K36" s="104">
        <v>29</v>
      </c>
      <c r="L36" s="5" t="s">
        <v>44</v>
      </c>
      <c r="M36" s="11">
        <f t="shared" si="4"/>
        <v>9245</v>
      </c>
      <c r="N36" s="45">
        <v>376032</v>
      </c>
      <c r="O36" s="45">
        <f t="shared" si="0"/>
        <v>3476415.84</v>
      </c>
      <c r="P36" s="11">
        <f t="shared" si="5"/>
        <v>3263092.0022752448</v>
      </c>
      <c r="Q36" s="11">
        <f t="shared" si="1"/>
        <v>6739507.8422752451</v>
      </c>
      <c r="R36" s="87"/>
      <c r="S36" s="87"/>
      <c r="T36" s="87"/>
      <c r="U36" s="87"/>
      <c r="V36" s="87"/>
      <c r="W36" s="87"/>
      <c r="X36" s="87"/>
      <c r="Y36" s="104">
        <f t="shared" si="2"/>
        <v>29</v>
      </c>
      <c r="Z36" s="5" t="s">
        <v>44</v>
      </c>
      <c r="AA36" s="88">
        <f t="shared" si="3"/>
        <v>0.32065141469235708</v>
      </c>
      <c r="AB36" s="88">
        <f t="shared" si="10"/>
        <v>1</v>
      </c>
      <c r="AC36" s="11">
        <f t="shared" si="7"/>
        <v>6739507.8422752451</v>
      </c>
      <c r="AD36" s="92">
        <v>4.2</v>
      </c>
      <c r="AE36" s="45">
        <f t="shared" si="8"/>
        <v>28305932.937556032</v>
      </c>
      <c r="AF36" s="92">
        <v>0.02</v>
      </c>
      <c r="AG36" s="45">
        <f t="shared" si="9"/>
        <v>566118.65875112067</v>
      </c>
      <c r="AH36" s="45">
        <f t="shared" si="6"/>
        <v>181526.74881228659</v>
      </c>
    </row>
    <row r="37" spans="2:34" x14ac:dyDescent="0.4">
      <c r="B37" s="86"/>
      <c r="C37" s="86"/>
      <c r="D37" s="86"/>
      <c r="E37" s="86"/>
      <c r="F37" s="86"/>
      <c r="G37" s="86"/>
      <c r="H37" s="86"/>
      <c r="I37" s="86"/>
      <c r="K37" s="104">
        <v>30</v>
      </c>
      <c r="L37" s="5" t="s">
        <v>45</v>
      </c>
      <c r="M37" s="11">
        <f t="shared" si="4"/>
        <v>9245</v>
      </c>
      <c r="N37" s="45">
        <v>371710</v>
      </c>
      <c r="O37" s="45">
        <f t="shared" si="0"/>
        <v>3436458.95</v>
      </c>
      <c r="P37" s="11">
        <f t="shared" si="5"/>
        <v>3263092.0022752448</v>
      </c>
      <c r="Q37" s="11">
        <f t="shared" si="1"/>
        <v>6699550.9522752445</v>
      </c>
      <c r="R37" s="87"/>
      <c r="S37" s="87"/>
      <c r="T37" s="87"/>
      <c r="U37" s="87"/>
      <c r="V37" s="87"/>
      <c r="W37" s="87"/>
      <c r="X37" s="87"/>
      <c r="Y37" s="104">
        <f t="shared" si="2"/>
        <v>30</v>
      </c>
      <c r="Z37" s="5" t="s">
        <v>45</v>
      </c>
      <c r="AA37" s="88">
        <f t="shared" si="3"/>
        <v>0.30831866797342034</v>
      </c>
      <c r="AB37" s="88">
        <f t="shared" si="10"/>
        <v>1</v>
      </c>
      <c r="AC37" s="11">
        <f t="shared" si="7"/>
        <v>6699550.9522752445</v>
      </c>
      <c r="AD37" s="92">
        <v>4.2</v>
      </c>
      <c r="AE37" s="45">
        <f t="shared" si="8"/>
        <v>28138113.999556027</v>
      </c>
      <c r="AF37" s="92">
        <v>0.02</v>
      </c>
      <c r="AG37" s="45">
        <f t="shared" si="9"/>
        <v>562762.27999112057</v>
      </c>
      <c r="AH37" s="45">
        <f t="shared" si="6"/>
        <v>173510.11655254732</v>
      </c>
    </row>
    <row r="38" spans="2:34" x14ac:dyDescent="0.4">
      <c r="B38" s="86"/>
      <c r="C38" s="86"/>
      <c r="D38" s="86"/>
      <c r="E38" s="86"/>
      <c r="F38" s="86"/>
      <c r="G38" s="86"/>
      <c r="H38" s="86"/>
      <c r="I38" s="86"/>
      <c r="K38" s="104">
        <v>31</v>
      </c>
      <c r="L38" s="5" t="s">
        <v>46</v>
      </c>
      <c r="M38" s="11">
        <f t="shared" si="4"/>
        <v>9245</v>
      </c>
      <c r="N38" s="45">
        <v>367664</v>
      </c>
      <c r="O38" s="45">
        <f t="shared" si="0"/>
        <v>3399053.68</v>
      </c>
      <c r="P38" s="11">
        <f t="shared" si="5"/>
        <v>3263092.0022752448</v>
      </c>
      <c r="Q38" s="11">
        <f t="shared" si="1"/>
        <v>6662145.682275245</v>
      </c>
      <c r="R38" s="87"/>
      <c r="S38" s="87"/>
      <c r="T38" s="87"/>
      <c r="U38" s="87"/>
      <c r="V38" s="87"/>
      <c r="W38" s="87"/>
      <c r="X38" s="87"/>
      <c r="Y38" s="104">
        <f t="shared" si="2"/>
        <v>31</v>
      </c>
      <c r="Z38" s="5" t="s">
        <v>46</v>
      </c>
      <c r="AA38" s="88">
        <f t="shared" si="3"/>
        <v>0.29646025766675027</v>
      </c>
      <c r="AB38" s="88">
        <f t="shared" si="10"/>
        <v>1</v>
      </c>
      <c r="AC38" s="11">
        <f t="shared" si="7"/>
        <v>6662145.682275245</v>
      </c>
      <c r="AD38" s="92">
        <v>4.2</v>
      </c>
      <c r="AE38" s="45">
        <f t="shared" si="8"/>
        <v>27981011.865556031</v>
      </c>
      <c r="AF38" s="92">
        <v>0.02</v>
      </c>
      <c r="AG38" s="45">
        <f t="shared" si="9"/>
        <v>559620.23731112061</v>
      </c>
      <c r="AH38" s="45">
        <f t="shared" si="6"/>
        <v>165905.15974878275</v>
      </c>
    </row>
    <row r="39" spans="2:34" x14ac:dyDescent="0.4">
      <c r="B39" s="86"/>
      <c r="C39" s="86"/>
      <c r="D39" s="86"/>
      <c r="E39" s="86"/>
      <c r="F39" s="86"/>
      <c r="G39" s="86"/>
      <c r="H39" s="86"/>
      <c r="I39" s="86"/>
      <c r="K39" s="104">
        <v>32</v>
      </c>
      <c r="L39" s="5" t="s">
        <v>47</v>
      </c>
      <c r="M39" s="11">
        <f t="shared" si="4"/>
        <v>9245</v>
      </c>
      <c r="N39" s="45">
        <v>363618</v>
      </c>
      <c r="O39" s="45">
        <f t="shared" si="0"/>
        <v>3361648.41</v>
      </c>
      <c r="P39" s="11">
        <f t="shared" si="5"/>
        <v>3263092.0022752448</v>
      </c>
      <c r="Q39" s="11">
        <f t="shared" si="1"/>
        <v>6624740.4122752454</v>
      </c>
      <c r="R39" s="87"/>
      <c r="S39" s="87"/>
      <c r="T39" s="87"/>
      <c r="U39" s="87"/>
      <c r="V39" s="87"/>
      <c r="W39" s="87"/>
      <c r="X39" s="87"/>
      <c r="Y39" s="104">
        <f t="shared" si="2"/>
        <v>32</v>
      </c>
      <c r="Z39" s="5" t="s">
        <v>47</v>
      </c>
      <c r="AA39" s="88">
        <f t="shared" si="3"/>
        <v>0.28505794006418295</v>
      </c>
      <c r="AB39" s="88">
        <f t="shared" si="10"/>
        <v>1</v>
      </c>
      <c r="AC39" s="11">
        <f t="shared" si="7"/>
        <v>6624740.4122752454</v>
      </c>
      <c r="AD39" s="92">
        <v>4.2</v>
      </c>
      <c r="AE39" s="45">
        <f t="shared" si="8"/>
        <v>27823909.731556032</v>
      </c>
      <c r="AF39" s="92">
        <v>0.02</v>
      </c>
      <c r="AG39" s="45">
        <f t="shared" si="9"/>
        <v>556478.19463112066</v>
      </c>
      <c r="AH39" s="45">
        <f t="shared" si="6"/>
        <v>158628.52785218271</v>
      </c>
    </row>
    <row r="40" spans="2:34" x14ac:dyDescent="0.4">
      <c r="B40" s="86"/>
      <c r="C40" s="86"/>
      <c r="D40" s="86"/>
      <c r="E40" s="86"/>
      <c r="F40" s="86"/>
      <c r="G40" s="86"/>
      <c r="H40" s="86"/>
      <c r="I40" s="86"/>
      <c r="K40" s="104">
        <v>33</v>
      </c>
      <c r="L40" s="5" t="s">
        <v>48</v>
      </c>
      <c r="M40" s="11">
        <f t="shared" si="4"/>
        <v>9245</v>
      </c>
      <c r="N40" s="45">
        <v>359572</v>
      </c>
      <c r="O40" s="45">
        <f t="shared" si="0"/>
        <v>3324243.14</v>
      </c>
      <c r="P40" s="11">
        <f t="shared" si="5"/>
        <v>3263092.0022752448</v>
      </c>
      <c r="Q40" s="11">
        <f t="shared" si="1"/>
        <v>6587335.1422752449</v>
      </c>
      <c r="R40" s="87"/>
      <c r="S40" s="87"/>
      <c r="T40" s="87"/>
      <c r="U40" s="87"/>
      <c r="V40" s="87"/>
      <c r="W40" s="87"/>
      <c r="X40" s="87"/>
      <c r="Y40" s="104">
        <f t="shared" si="2"/>
        <v>33</v>
      </c>
      <c r="Z40" s="5" t="s">
        <v>48</v>
      </c>
      <c r="AA40" s="88">
        <f t="shared" si="3"/>
        <v>0.27409417313863743</v>
      </c>
      <c r="AB40" s="88">
        <f t="shared" si="10"/>
        <v>1</v>
      </c>
      <c r="AC40" s="11">
        <f t="shared" si="7"/>
        <v>6587335.1422752449</v>
      </c>
      <c r="AD40" s="92">
        <v>4.2</v>
      </c>
      <c r="AE40" s="45">
        <f t="shared" si="8"/>
        <v>27666807.597556029</v>
      </c>
      <c r="AF40" s="92">
        <v>0.02</v>
      </c>
      <c r="AG40" s="45">
        <f t="shared" si="9"/>
        <v>553336.15195112058</v>
      </c>
      <c r="AH40" s="45">
        <f t="shared" si="6"/>
        <v>151666.21503675784</v>
      </c>
    </row>
    <row r="41" spans="2:34" x14ac:dyDescent="0.4">
      <c r="B41" s="86"/>
      <c r="C41" s="86"/>
      <c r="D41" s="86"/>
      <c r="E41" s="86"/>
      <c r="F41" s="86"/>
      <c r="G41" s="86"/>
      <c r="H41" s="86"/>
      <c r="I41" s="86"/>
      <c r="K41" s="104">
        <v>34</v>
      </c>
      <c r="L41" s="5" t="s">
        <v>49</v>
      </c>
      <c r="M41" s="11">
        <f t="shared" si="4"/>
        <v>9245</v>
      </c>
      <c r="N41" s="45">
        <v>355526</v>
      </c>
      <c r="O41" s="45">
        <f t="shared" si="0"/>
        <v>3286837.87</v>
      </c>
      <c r="P41" s="11">
        <f t="shared" si="5"/>
        <v>3263092.0022752448</v>
      </c>
      <c r="Q41" s="11">
        <f t="shared" si="1"/>
        <v>6549929.8722752444</v>
      </c>
      <c r="R41" s="87"/>
      <c r="S41" s="87"/>
      <c r="T41" s="87"/>
      <c r="U41" s="87"/>
      <c r="V41" s="87"/>
      <c r="W41" s="87"/>
      <c r="X41" s="87"/>
      <c r="Y41" s="104">
        <f t="shared" si="2"/>
        <v>34</v>
      </c>
      <c r="Z41" s="5" t="s">
        <v>49</v>
      </c>
      <c r="AA41" s="88">
        <f t="shared" si="3"/>
        <v>0.26355208955638215</v>
      </c>
      <c r="AB41" s="88">
        <f t="shared" si="10"/>
        <v>1</v>
      </c>
      <c r="AC41" s="11">
        <f t="shared" si="7"/>
        <v>6549929.8722752444</v>
      </c>
      <c r="AD41" s="92">
        <v>4.2</v>
      </c>
      <c r="AE41" s="45">
        <f t="shared" si="8"/>
        <v>27509705.463556029</v>
      </c>
      <c r="AF41" s="92">
        <v>0.02</v>
      </c>
      <c r="AG41" s="45">
        <f t="shared" si="9"/>
        <v>550194.10927112063</v>
      </c>
      <c r="AH41" s="45">
        <f t="shared" si="6"/>
        <v>145004.80716001629</v>
      </c>
    </row>
    <row r="42" spans="2:34" x14ac:dyDescent="0.4">
      <c r="B42" s="86"/>
      <c r="C42" s="86"/>
      <c r="D42" s="86"/>
      <c r="E42" s="86"/>
      <c r="F42" s="86"/>
      <c r="G42" s="86"/>
      <c r="H42" s="86"/>
      <c r="I42" s="86"/>
      <c r="K42" s="104">
        <v>35</v>
      </c>
      <c r="L42" s="5" t="s">
        <v>50</v>
      </c>
      <c r="M42" s="11">
        <f t="shared" si="4"/>
        <v>9245</v>
      </c>
      <c r="N42" s="45">
        <v>351480</v>
      </c>
      <c r="O42" s="45">
        <f t="shared" si="0"/>
        <v>3249432.6</v>
      </c>
      <c r="P42" s="11">
        <f t="shared" si="5"/>
        <v>3263092.0022752448</v>
      </c>
      <c r="Q42" s="11">
        <f t="shared" si="1"/>
        <v>6512524.6022752449</v>
      </c>
      <c r="R42" s="87"/>
      <c r="S42" s="87"/>
      <c r="T42" s="87"/>
      <c r="U42" s="87"/>
      <c r="V42" s="87"/>
      <c r="W42" s="87"/>
      <c r="X42" s="87"/>
      <c r="Y42" s="104">
        <f t="shared" si="2"/>
        <v>35</v>
      </c>
      <c r="Z42" s="5" t="s">
        <v>50</v>
      </c>
      <c r="AA42" s="88">
        <f t="shared" si="3"/>
        <v>0.25341547072729048</v>
      </c>
      <c r="AB42" s="88">
        <f t="shared" si="10"/>
        <v>1</v>
      </c>
      <c r="AC42" s="11">
        <f t="shared" si="7"/>
        <v>6512524.6022752449</v>
      </c>
      <c r="AD42" s="92">
        <v>4.2</v>
      </c>
      <c r="AE42" s="45">
        <f t="shared" si="8"/>
        <v>27352603.329556029</v>
      </c>
      <c r="AF42" s="92">
        <v>0.02</v>
      </c>
      <c r="AG42" s="45">
        <f t="shared" si="9"/>
        <v>547052.06659112056</v>
      </c>
      <c r="AH42" s="45">
        <f t="shared" si="6"/>
        <v>138631.45696752588</v>
      </c>
    </row>
    <row r="43" spans="2:34" x14ac:dyDescent="0.4">
      <c r="B43" s="86"/>
      <c r="C43" s="86"/>
      <c r="D43" s="86"/>
      <c r="E43" s="86"/>
      <c r="F43" s="86"/>
      <c r="G43" s="86"/>
      <c r="H43" s="86"/>
      <c r="I43" s="86"/>
      <c r="K43" s="104">
        <v>36</v>
      </c>
      <c r="L43" s="5" t="s">
        <v>51</v>
      </c>
      <c r="M43" s="11">
        <f t="shared" si="4"/>
        <v>9245</v>
      </c>
      <c r="N43" s="45">
        <v>347740</v>
      </c>
      <c r="O43" s="45">
        <f t="shared" si="0"/>
        <v>3214856.3</v>
      </c>
      <c r="P43" s="11">
        <f t="shared" si="5"/>
        <v>3263092.0022752448</v>
      </c>
      <c r="Q43" s="11">
        <f t="shared" si="1"/>
        <v>6477948.3022752441</v>
      </c>
      <c r="R43" s="87"/>
      <c r="S43" s="87"/>
      <c r="T43" s="87"/>
      <c r="U43" s="87"/>
      <c r="V43" s="87"/>
      <c r="W43" s="87"/>
      <c r="X43" s="87"/>
      <c r="Y43" s="104">
        <f t="shared" si="2"/>
        <v>36</v>
      </c>
      <c r="Z43" s="5" t="s">
        <v>51</v>
      </c>
      <c r="AA43" s="88">
        <f t="shared" si="3"/>
        <v>0.24366872185316396</v>
      </c>
      <c r="AB43" s="88">
        <f t="shared" si="10"/>
        <v>1</v>
      </c>
      <c r="AC43" s="11">
        <f t="shared" si="7"/>
        <v>6477948.3022752441</v>
      </c>
      <c r="AD43" s="92">
        <v>4.2</v>
      </c>
      <c r="AE43" s="45">
        <f t="shared" si="8"/>
        <v>27207382.869556028</v>
      </c>
      <c r="AF43" s="92">
        <v>0.02</v>
      </c>
      <c r="AG43" s="45">
        <f t="shared" si="9"/>
        <v>544147.65739112056</v>
      </c>
      <c r="AH43" s="45">
        <f t="shared" si="6"/>
        <v>132591.76417588771</v>
      </c>
    </row>
    <row r="44" spans="2:34" x14ac:dyDescent="0.4">
      <c r="B44" s="86"/>
      <c r="C44" s="86"/>
      <c r="D44" s="86"/>
      <c r="E44" s="86"/>
      <c r="F44" s="86"/>
      <c r="G44" s="86"/>
      <c r="H44" s="86"/>
      <c r="I44" s="86"/>
      <c r="K44" s="104">
        <v>37</v>
      </c>
      <c r="L44" s="5" t="s">
        <v>52</v>
      </c>
      <c r="M44" s="11">
        <f t="shared" si="4"/>
        <v>9245</v>
      </c>
      <c r="N44" s="45">
        <v>344000</v>
      </c>
      <c r="O44" s="45">
        <f t="shared" si="0"/>
        <v>3180280</v>
      </c>
      <c r="P44" s="11">
        <f t="shared" si="5"/>
        <v>3263092.0022752448</v>
      </c>
      <c r="Q44" s="11">
        <f t="shared" si="1"/>
        <v>6443372.0022752453</v>
      </c>
      <c r="R44" s="87"/>
      <c r="S44" s="87"/>
      <c r="T44" s="87"/>
      <c r="U44" s="87"/>
      <c r="V44" s="87"/>
      <c r="W44" s="87"/>
      <c r="X44" s="87"/>
      <c r="Y44" s="104">
        <f t="shared" si="2"/>
        <v>37</v>
      </c>
      <c r="Z44" s="5" t="s">
        <v>52</v>
      </c>
      <c r="AA44" s="88">
        <f t="shared" si="3"/>
        <v>0.23429684793573452</v>
      </c>
      <c r="AB44" s="88">
        <f t="shared" si="10"/>
        <v>1</v>
      </c>
      <c r="AC44" s="11">
        <f t="shared" si="7"/>
        <v>6443372.0022752453</v>
      </c>
      <c r="AD44" s="92">
        <v>4.2</v>
      </c>
      <c r="AE44" s="45">
        <f t="shared" si="8"/>
        <v>27062162.409556031</v>
      </c>
      <c r="AF44" s="92">
        <v>0.02</v>
      </c>
      <c r="AG44" s="45">
        <f t="shared" si="9"/>
        <v>541243.24819112069</v>
      </c>
      <c r="AH44" s="45">
        <f t="shared" si="6"/>
        <v>126811.58701767802</v>
      </c>
    </row>
    <row r="45" spans="2:34" x14ac:dyDescent="0.4">
      <c r="B45" s="86"/>
      <c r="C45" s="86"/>
      <c r="D45" s="86"/>
      <c r="E45" s="86"/>
      <c r="F45" s="86"/>
      <c r="G45" s="86"/>
      <c r="H45" s="86"/>
      <c r="I45" s="86"/>
      <c r="K45" s="104">
        <v>38</v>
      </c>
      <c r="L45" s="5" t="s">
        <v>53</v>
      </c>
      <c r="M45" s="11">
        <f t="shared" si="4"/>
        <v>9245</v>
      </c>
      <c r="N45" s="45">
        <v>340260</v>
      </c>
      <c r="O45" s="45">
        <f t="shared" si="0"/>
        <v>3145703.7</v>
      </c>
      <c r="P45" s="11">
        <f t="shared" si="5"/>
        <v>3263092.0022752448</v>
      </c>
      <c r="Q45" s="11">
        <f t="shared" si="1"/>
        <v>6408795.7022752445</v>
      </c>
      <c r="R45" s="87"/>
      <c r="S45" s="87"/>
      <c r="T45" s="87"/>
      <c r="U45" s="87"/>
      <c r="V45" s="87"/>
      <c r="W45" s="87"/>
      <c r="X45" s="87"/>
      <c r="Y45" s="104">
        <f t="shared" si="2"/>
        <v>38</v>
      </c>
      <c r="Z45" s="5" t="s">
        <v>53</v>
      </c>
      <c r="AA45" s="88">
        <f t="shared" si="3"/>
        <v>0.22528543070743706</v>
      </c>
      <c r="AB45" s="88">
        <f t="shared" si="10"/>
        <v>1</v>
      </c>
      <c r="AC45" s="11">
        <f t="shared" si="7"/>
        <v>6408795.7022752445</v>
      </c>
      <c r="AD45" s="92">
        <v>4.2</v>
      </c>
      <c r="AE45" s="45">
        <f t="shared" si="8"/>
        <v>26916941.949556027</v>
      </c>
      <c r="AF45" s="92">
        <v>0.02</v>
      </c>
      <c r="AG45" s="45">
        <f t="shared" si="9"/>
        <v>538338.83899112057</v>
      </c>
      <c r="AH45" s="45">
        <f t="shared" si="6"/>
        <v>121279.89720865621</v>
      </c>
    </row>
    <row r="46" spans="2:34" x14ac:dyDescent="0.4">
      <c r="B46" s="86"/>
      <c r="C46" s="86"/>
      <c r="D46" s="86"/>
      <c r="E46" s="86"/>
      <c r="F46" s="86"/>
      <c r="G46" s="86"/>
      <c r="H46" s="86"/>
      <c r="I46" s="86"/>
      <c r="K46" s="104">
        <v>39</v>
      </c>
      <c r="L46" s="5" t="s">
        <v>54</v>
      </c>
      <c r="M46" s="11">
        <f t="shared" si="4"/>
        <v>9245</v>
      </c>
      <c r="N46" s="45">
        <v>336520</v>
      </c>
      <c r="O46" s="45">
        <f t="shared" si="0"/>
        <v>3111127.4</v>
      </c>
      <c r="P46" s="11">
        <f t="shared" si="5"/>
        <v>3263092.0022752448</v>
      </c>
      <c r="Q46" s="11">
        <f t="shared" si="1"/>
        <v>6374219.4022752447</v>
      </c>
      <c r="R46" s="87"/>
      <c r="S46" s="87"/>
      <c r="T46" s="87"/>
      <c r="U46" s="87"/>
      <c r="V46" s="87"/>
      <c r="W46" s="87"/>
      <c r="X46" s="87"/>
      <c r="Y46" s="104">
        <f t="shared" si="2"/>
        <v>39</v>
      </c>
      <c r="Z46" s="5" t="s">
        <v>54</v>
      </c>
      <c r="AA46" s="88">
        <f t="shared" si="3"/>
        <v>0.21662060644945874</v>
      </c>
      <c r="AB46" s="88">
        <f t="shared" si="10"/>
        <v>1</v>
      </c>
      <c r="AC46" s="11">
        <f t="shared" si="7"/>
        <v>6374219.4022752447</v>
      </c>
      <c r="AD46" s="92">
        <v>4.2</v>
      </c>
      <c r="AE46" s="45">
        <f t="shared" si="8"/>
        <v>26771721.489556029</v>
      </c>
      <c r="AF46" s="92">
        <v>0.02</v>
      </c>
      <c r="AG46" s="45">
        <f t="shared" si="9"/>
        <v>535434.42979112058</v>
      </c>
      <c r="AH46" s="45">
        <f t="shared" si="6"/>
        <v>115986.13089527268</v>
      </c>
    </row>
    <row r="47" spans="2:34" x14ac:dyDescent="0.4">
      <c r="B47" s="86"/>
      <c r="C47" s="86"/>
      <c r="D47" s="86"/>
      <c r="E47" s="86"/>
      <c r="F47" s="86"/>
      <c r="G47" s="86"/>
      <c r="H47" s="86"/>
      <c r="I47" s="86"/>
      <c r="K47" s="104">
        <v>40</v>
      </c>
      <c r="L47" s="5" t="s">
        <v>55</v>
      </c>
      <c r="M47" s="11">
        <f t="shared" si="4"/>
        <v>9245</v>
      </c>
      <c r="N47" s="45">
        <v>332780</v>
      </c>
      <c r="O47" s="45">
        <f t="shared" si="0"/>
        <v>3076551.1</v>
      </c>
      <c r="P47" s="11">
        <f t="shared" si="5"/>
        <v>3263092.0022752448</v>
      </c>
      <c r="Q47" s="11">
        <f t="shared" si="1"/>
        <v>6339643.1022752449</v>
      </c>
      <c r="R47" s="87"/>
      <c r="S47" s="87"/>
      <c r="T47" s="87"/>
      <c r="U47" s="87"/>
      <c r="V47" s="87"/>
      <c r="W47" s="87"/>
      <c r="X47" s="87"/>
      <c r="Y47" s="104">
        <f t="shared" si="2"/>
        <v>40</v>
      </c>
      <c r="Z47" s="5" t="s">
        <v>55</v>
      </c>
      <c r="AA47" s="88">
        <f t="shared" si="3"/>
        <v>0.20828904466294101</v>
      </c>
      <c r="AB47" s="88">
        <f t="shared" si="10"/>
        <v>1</v>
      </c>
      <c r="AC47" s="11">
        <f t="shared" si="7"/>
        <v>6339643.1022752449</v>
      </c>
      <c r="AD47" s="92">
        <v>4.2</v>
      </c>
      <c r="AE47" s="45">
        <f t="shared" si="8"/>
        <v>26626501.029556029</v>
      </c>
      <c r="AF47" s="92">
        <v>0.02</v>
      </c>
      <c r="AG47" s="45">
        <f t="shared" si="9"/>
        <v>532530.02059112058</v>
      </c>
      <c r="AH47" s="45">
        <f t="shared" si="6"/>
        <v>110920.16924326081</v>
      </c>
    </row>
    <row r="48" spans="2:34" x14ac:dyDescent="0.4">
      <c r="B48" s="86"/>
      <c r="C48" s="86"/>
      <c r="D48" s="86"/>
      <c r="E48" s="86"/>
      <c r="F48" s="86"/>
      <c r="G48" s="86"/>
      <c r="H48" s="86"/>
      <c r="I48" s="86"/>
      <c r="K48" s="104">
        <v>41</v>
      </c>
      <c r="L48" s="5" t="s">
        <v>56</v>
      </c>
      <c r="M48" s="11">
        <f t="shared" si="4"/>
        <v>9245</v>
      </c>
      <c r="N48" s="45">
        <v>329320</v>
      </c>
      <c r="O48" s="45">
        <f t="shared" si="0"/>
        <v>3044563.4</v>
      </c>
      <c r="P48" s="11">
        <f t="shared" si="5"/>
        <v>3263092.0022752448</v>
      </c>
      <c r="Q48" s="11">
        <f t="shared" si="1"/>
        <v>6307655.4022752447</v>
      </c>
      <c r="R48" s="87"/>
      <c r="S48" s="87"/>
      <c r="T48" s="87"/>
      <c r="U48" s="87"/>
      <c r="V48" s="87"/>
      <c r="W48" s="87"/>
      <c r="X48" s="87"/>
      <c r="Y48" s="104">
        <f t="shared" si="2"/>
        <v>41</v>
      </c>
      <c r="Z48" s="5" t="s">
        <v>56</v>
      </c>
      <c r="AA48" s="88">
        <f t="shared" si="3"/>
        <v>0.20027792756052021</v>
      </c>
      <c r="AB48" s="88">
        <f t="shared" si="10"/>
        <v>1</v>
      </c>
      <c r="AC48" s="11">
        <f t="shared" si="7"/>
        <v>6307655.4022752447</v>
      </c>
      <c r="AD48" s="92">
        <v>4.2</v>
      </c>
      <c r="AE48" s="45">
        <f t="shared" si="8"/>
        <v>26492152.689556029</v>
      </c>
      <c r="AF48" s="92">
        <v>0.02</v>
      </c>
      <c r="AG48" s="45">
        <f t="shared" si="9"/>
        <v>529843.05379112053</v>
      </c>
      <c r="AH48" s="45">
        <f t="shared" si="6"/>
        <v>106115.86874562285</v>
      </c>
    </row>
    <row r="49" spans="2:34" x14ac:dyDescent="0.4">
      <c r="B49" s="86"/>
      <c r="C49" s="86"/>
      <c r="D49" s="86"/>
      <c r="E49" s="86"/>
      <c r="F49" s="86"/>
      <c r="G49" s="86"/>
      <c r="H49" s="86"/>
      <c r="I49" s="86"/>
      <c r="K49" s="104">
        <v>42</v>
      </c>
      <c r="L49" s="5" t="s">
        <v>57</v>
      </c>
      <c r="M49" s="11">
        <f t="shared" si="4"/>
        <v>9245</v>
      </c>
      <c r="N49" s="45">
        <v>325860</v>
      </c>
      <c r="O49" s="45">
        <f t="shared" si="0"/>
        <v>3012575.7</v>
      </c>
      <c r="P49" s="11">
        <f t="shared" si="5"/>
        <v>3263092.0022752448</v>
      </c>
      <c r="Q49" s="11">
        <f t="shared" si="1"/>
        <v>6275667.7022752445</v>
      </c>
      <c r="R49" s="87"/>
      <c r="S49" s="87"/>
      <c r="T49" s="87"/>
      <c r="U49" s="87"/>
      <c r="V49" s="87"/>
      <c r="W49" s="87"/>
      <c r="X49" s="87"/>
      <c r="Y49" s="104">
        <f t="shared" si="2"/>
        <v>42</v>
      </c>
      <c r="Z49" s="5" t="s">
        <v>57</v>
      </c>
      <c r="AA49" s="88">
        <f t="shared" si="3"/>
        <v>0.19257493034665407</v>
      </c>
      <c r="AB49" s="88">
        <f t="shared" si="10"/>
        <v>1</v>
      </c>
      <c r="AC49" s="11">
        <f t="shared" si="7"/>
        <v>6275667.7022752445</v>
      </c>
      <c r="AD49" s="92">
        <v>4.2</v>
      </c>
      <c r="AE49" s="45">
        <f t="shared" si="8"/>
        <v>26357804.349556029</v>
      </c>
      <c r="AF49" s="92">
        <v>0.02</v>
      </c>
      <c r="AG49" s="45">
        <f t="shared" si="9"/>
        <v>527156.0869911206</v>
      </c>
      <c r="AH49" s="45">
        <f t="shared" si="6"/>
        <v>101517.04673412976</v>
      </c>
    </row>
    <row r="50" spans="2:34" x14ac:dyDescent="0.4">
      <c r="B50" s="86"/>
      <c r="C50" s="86"/>
      <c r="D50" s="86"/>
      <c r="E50" s="86"/>
      <c r="F50" s="86"/>
      <c r="G50" s="86"/>
      <c r="H50" s="86"/>
      <c r="I50" s="86"/>
      <c r="K50" s="104">
        <v>43</v>
      </c>
      <c r="L50" s="5" t="s">
        <v>58</v>
      </c>
      <c r="M50" s="11">
        <f t="shared" si="4"/>
        <v>9245</v>
      </c>
      <c r="N50" s="45">
        <v>322400</v>
      </c>
      <c r="O50" s="45">
        <f t="shared" si="0"/>
        <v>2980588</v>
      </c>
      <c r="P50" s="11">
        <f t="shared" si="5"/>
        <v>3263092.0022752448</v>
      </c>
      <c r="Q50" s="11">
        <f t="shared" si="1"/>
        <v>6243680.0022752453</v>
      </c>
      <c r="R50" s="87"/>
      <c r="S50" s="87"/>
      <c r="T50" s="87"/>
      <c r="U50" s="87"/>
      <c r="V50" s="87"/>
      <c r="W50" s="87"/>
      <c r="X50" s="87"/>
      <c r="Y50" s="104">
        <f t="shared" si="2"/>
        <v>43</v>
      </c>
      <c r="Z50" s="5" t="s">
        <v>58</v>
      </c>
      <c r="AA50" s="88">
        <f t="shared" si="3"/>
        <v>0.18516820225639813</v>
      </c>
      <c r="AB50" s="88">
        <f t="shared" si="10"/>
        <v>1</v>
      </c>
      <c r="AC50" s="11">
        <f t="shared" si="7"/>
        <v>6243680.0022752453</v>
      </c>
      <c r="AD50" s="92">
        <v>4.2</v>
      </c>
      <c r="AE50" s="45">
        <f t="shared" si="8"/>
        <v>26223456.009556033</v>
      </c>
      <c r="AF50" s="92">
        <v>0.02</v>
      </c>
      <c r="AG50" s="45">
        <f t="shared" si="9"/>
        <v>524469.12019112066</v>
      </c>
      <c r="AH50" s="45">
        <f t="shared" si="6"/>
        <v>97115.004124784609</v>
      </c>
    </row>
    <row r="51" spans="2:34" x14ac:dyDescent="0.4">
      <c r="B51" s="86"/>
      <c r="C51" s="86"/>
      <c r="D51" s="86"/>
      <c r="E51" s="86"/>
      <c r="F51" s="86"/>
      <c r="G51" s="86"/>
      <c r="H51" s="86"/>
      <c r="I51" s="86"/>
      <c r="K51" s="104">
        <v>44</v>
      </c>
      <c r="L51" s="5" t="s">
        <v>59</v>
      </c>
      <c r="M51" s="11">
        <f t="shared" si="4"/>
        <v>9245</v>
      </c>
      <c r="N51" s="45">
        <v>318940</v>
      </c>
      <c r="O51" s="45">
        <f t="shared" si="0"/>
        <v>2948600.3</v>
      </c>
      <c r="P51" s="11">
        <f t="shared" si="5"/>
        <v>3263092.0022752448</v>
      </c>
      <c r="Q51" s="11">
        <f t="shared" si="1"/>
        <v>6211692.3022752441</v>
      </c>
      <c r="R51" s="87"/>
      <c r="S51" s="87"/>
      <c r="T51" s="87"/>
      <c r="U51" s="87"/>
      <c r="V51" s="87"/>
      <c r="W51" s="87"/>
      <c r="X51" s="87"/>
      <c r="Y51" s="104">
        <f t="shared" si="2"/>
        <v>44</v>
      </c>
      <c r="Z51" s="5" t="s">
        <v>59</v>
      </c>
      <c r="AA51" s="88">
        <f t="shared" si="3"/>
        <v>0.17804634832345972</v>
      </c>
      <c r="AB51" s="88">
        <f t="shared" si="10"/>
        <v>1</v>
      </c>
      <c r="AC51" s="11">
        <f t="shared" si="7"/>
        <v>6211692.3022752441</v>
      </c>
      <c r="AD51" s="92">
        <v>4.2</v>
      </c>
      <c r="AE51" s="45">
        <f t="shared" si="8"/>
        <v>26089107.669556025</v>
      </c>
      <c r="AF51" s="92">
        <v>0.02</v>
      </c>
      <c r="AG51" s="45">
        <f t="shared" si="9"/>
        <v>521782.15339112055</v>
      </c>
      <c r="AH51" s="45">
        <f t="shared" si="6"/>
        <v>92901.407031640338</v>
      </c>
    </row>
    <row r="52" spans="2:34" x14ac:dyDescent="0.4">
      <c r="B52" s="86"/>
      <c r="C52" s="86"/>
      <c r="D52" s="86"/>
      <c r="E52" s="86"/>
      <c r="F52" s="86"/>
      <c r="G52" s="86"/>
      <c r="H52" s="86"/>
      <c r="I52" s="86"/>
      <c r="K52" s="104">
        <v>45</v>
      </c>
      <c r="L52" s="5" t="s">
        <v>60</v>
      </c>
      <c r="M52" s="11">
        <f t="shared" si="4"/>
        <v>9245</v>
      </c>
      <c r="N52" s="45">
        <v>315480</v>
      </c>
      <c r="O52" s="45">
        <f t="shared" si="0"/>
        <v>2916612.6</v>
      </c>
      <c r="P52" s="11">
        <f t="shared" si="5"/>
        <v>3263092.0022752448</v>
      </c>
      <c r="Q52" s="11">
        <f t="shared" si="1"/>
        <v>6179704.6022752449</v>
      </c>
      <c r="R52" s="87"/>
      <c r="S52" s="87"/>
      <c r="T52" s="87"/>
      <c r="U52" s="87"/>
      <c r="V52" s="87"/>
      <c r="W52" s="87"/>
      <c r="X52" s="87"/>
      <c r="Y52" s="104">
        <f t="shared" si="2"/>
        <v>45</v>
      </c>
      <c r="Z52" s="5" t="s">
        <v>60</v>
      </c>
      <c r="AA52" s="88">
        <f t="shared" si="3"/>
        <v>0.17119841184948048</v>
      </c>
      <c r="AB52" s="88">
        <f t="shared" si="10"/>
        <v>1</v>
      </c>
      <c r="AC52" s="11">
        <f t="shared" si="7"/>
        <v>6179704.6022752449</v>
      </c>
      <c r="AD52" s="92">
        <v>4.2</v>
      </c>
      <c r="AE52" s="45">
        <f t="shared" si="8"/>
        <v>25954759.329556029</v>
      </c>
      <c r="AF52" s="92">
        <v>0.02</v>
      </c>
      <c r="AG52" s="45">
        <f t="shared" si="9"/>
        <v>519095.18659112061</v>
      </c>
      <c r="AH52" s="45">
        <f t="shared" si="6"/>
        <v>88868.271543109586</v>
      </c>
    </row>
    <row r="53" spans="2:34" x14ac:dyDescent="0.4">
      <c r="B53" s="86"/>
      <c r="C53" s="86"/>
      <c r="D53" s="86"/>
      <c r="E53" s="86"/>
      <c r="F53" s="86"/>
      <c r="G53" s="86"/>
      <c r="H53" s="86"/>
      <c r="I53" s="86"/>
      <c r="K53" s="104">
        <v>46</v>
      </c>
      <c r="L53" s="5" t="s">
        <v>61</v>
      </c>
      <c r="M53" s="11">
        <f t="shared" si="4"/>
        <v>9245</v>
      </c>
      <c r="N53" s="45">
        <v>312202</v>
      </c>
      <c r="O53" s="45">
        <f t="shared" si="0"/>
        <v>2886307.49</v>
      </c>
      <c r="P53" s="11">
        <f t="shared" si="5"/>
        <v>3263092.0022752448</v>
      </c>
      <c r="Q53" s="11">
        <f t="shared" si="1"/>
        <v>6149399.4922752455</v>
      </c>
      <c r="R53" s="87"/>
      <c r="S53" s="87"/>
      <c r="T53" s="87"/>
      <c r="U53" s="87"/>
      <c r="V53" s="87"/>
      <c r="W53" s="87"/>
      <c r="X53" s="87"/>
      <c r="Y53" s="104">
        <f t="shared" si="2"/>
        <v>46</v>
      </c>
      <c r="Z53" s="5" t="s">
        <v>61</v>
      </c>
      <c r="AA53" s="88">
        <f t="shared" si="3"/>
        <v>0.1646138575475774</v>
      </c>
      <c r="AB53" s="88">
        <f t="shared" si="10"/>
        <v>1</v>
      </c>
      <c r="AC53" s="11">
        <f t="shared" si="7"/>
        <v>6149399.4922752455</v>
      </c>
      <c r="AD53" s="92">
        <v>4.2</v>
      </c>
      <c r="AE53" s="45">
        <f t="shared" si="8"/>
        <v>25827477.867556032</v>
      </c>
      <c r="AF53" s="92">
        <v>0.02</v>
      </c>
      <c r="AG53" s="45">
        <f t="shared" si="9"/>
        <v>516549.55735112063</v>
      </c>
      <c r="AH53" s="45">
        <f t="shared" si="6"/>
        <v>85031.215250061534</v>
      </c>
    </row>
    <row r="54" spans="2:34" x14ac:dyDescent="0.4">
      <c r="B54" s="86"/>
      <c r="C54" s="86"/>
      <c r="D54" s="86"/>
      <c r="E54" s="86"/>
      <c r="F54" s="86"/>
      <c r="G54" s="86"/>
      <c r="H54" s="86"/>
      <c r="I54" s="86"/>
      <c r="K54" s="104">
        <v>47</v>
      </c>
      <c r="L54" s="5" t="s">
        <v>62</v>
      </c>
      <c r="M54" s="11">
        <f t="shared" si="4"/>
        <v>9245</v>
      </c>
      <c r="N54" s="45">
        <v>308924</v>
      </c>
      <c r="O54" s="45">
        <f t="shared" si="0"/>
        <v>2856002.38</v>
      </c>
      <c r="P54" s="11">
        <f t="shared" si="5"/>
        <v>3263092.0022752448</v>
      </c>
      <c r="Q54" s="11">
        <f t="shared" si="1"/>
        <v>6119094.3822752442</v>
      </c>
      <c r="R54" s="87"/>
      <c r="S54" s="87"/>
      <c r="T54" s="87"/>
      <c r="U54" s="87"/>
      <c r="V54" s="87"/>
      <c r="W54" s="87"/>
      <c r="X54" s="87"/>
      <c r="Y54" s="104">
        <f t="shared" si="2"/>
        <v>47</v>
      </c>
      <c r="Z54" s="5" t="s">
        <v>62</v>
      </c>
      <c r="AA54" s="88">
        <f t="shared" si="3"/>
        <v>0.15828255533420904</v>
      </c>
      <c r="AB54" s="88">
        <f t="shared" si="10"/>
        <v>1</v>
      </c>
      <c r="AC54" s="11">
        <f t="shared" si="7"/>
        <v>6119094.3822752442</v>
      </c>
      <c r="AD54" s="92">
        <v>4.2</v>
      </c>
      <c r="AE54" s="45">
        <f t="shared" si="8"/>
        <v>25700196.405556027</v>
      </c>
      <c r="AF54" s="92">
        <v>0.02</v>
      </c>
      <c r="AG54" s="45">
        <f t="shared" si="9"/>
        <v>514003.92811112053</v>
      </c>
      <c r="AH54" s="45">
        <f t="shared" si="6"/>
        <v>81357.855193249241</v>
      </c>
    </row>
    <row r="55" spans="2:34" x14ac:dyDescent="0.4">
      <c r="B55" s="86"/>
      <c r="C55" s="86"/>
      <c r="D55" s="86"/>
      <c r="E55" s="86"/>
      <c r="F55" s="86"/>
      <c r="G55" s="86"/>
      <c r="H55" s="86"/>
      <c r="I55" s="86"/>
      <c r="K55" s="104">
        <v>48</v>
      </c>
      <c r="L55" s="5" t="s">
        <v>63</v>
      </c>
      <c r="M55" s="11">
        <f t="shared" si="4"/>
        <v>9245</v>
      </c>
      <c r="N55" s="45">
        <v>305646</v>
      </c>
      <c r="O55" s="45">
        <f t="shared" si="0"/>
        <v>2825697.27</v>
      </c>
      <c r="P55" s="11">
        <f t="shared" si="5"/>
        <v>3263092.0022752448</v>
      </c>
      <c r="Q55" s="11">
        <f t="shared" si="1"/>
        <v>6088789.2722752448</v>
      </c>
      <c r="R55" s="87"/>
      <c r="S55" s="87"/>
      <c r="T55" s="87"/>
      <c r="U55" s="87"/>
      <c r="V55" s="87"/>
      <c r="W55" s="87"/>
      <c r="X55" s="87"/>
      <c r="Y55" s="104">
        <f t="shared" si="2"/>
        <v>48</v>
      </c>
      <c r="Z55" s="5" t="s">
        <v>63</v>
      </c>
      <c r="AA55" s="88">
        <f t="shared" si="3"/>
        <v>0.15219476474443175</v>
      </c>
      <c r="AB55" s="88">
        <f t="shared" si="10"/>
        <v>1</v>
      </c>
      <c r="AC55" s="11">
        <f t="shared" si="7"/>
        <v>6088789.2722752448</v>
      </c>
      <c r="AD55" s="92">
        <v>4.2</v>
      </c>
      <c r="AE55" s="45">
        <f t="shared" si="8"/>
        <v>25572914.943556029</v>
      </c>
      <c r="AF55" s="92">
        <v>0.02</v>
      </c>
      <c r="AG55" s="45">
        <f t="shared" si="9"/>
        <v>511458.29887112061</v>
      </c>
      <c r="AH55" s="45">
        <f t="shared" si="6"/>
        <v>77841.275473277463</v>
      </c>
    </row>
    <row r="56" spans="2:34" x14ac:dyDescent="0.4">
      <c r="B56" s="86"/>
      <c r="C56" s="86"/>
      <c r="D56" s="86"/>
      <c r="E56" s="86"/>
      <c r="F56" s="86"/>
      <c r="G56" s="86"/>
      <c r="H56" s="86"/>
      <c r="I56" s="86"/>
      <c r="K56" s="104">
        <v>49</v>
      </c>
      <c r="L56" s="5" t="s">
        <v>64</v>
      </c>
      <c r="M56" s="11">
        <f t="shared" si="4"/>
        <v>9245</v>
      </c>
      <c r="N56" s="45">
        <v>302368</v>
      </c>
      <c r="O56" s="45">
        <f t="shared" si="0"/>
        <v>2795392.16</v>
      </c>
      <c r="P56" s="11">
        <f t="shared" si="5"/>
        <v>3263092.0022752448</v>
      </c>
      <c r="Q56" s="11">
        <f t="shared" si="1"/>
        <v>6058484.1622752454</v>
      </c>
      <c r="R56" s="87"/>
      <c r="S56" s="87"/>
      <c r="T56" s="87"/>
      <c r="U56" s="87"/>
      <c r="V56" s="87"/>
      <c r="W56" s="87"/>
      <c r="X56" s="87"/>
      <c r="Y56" s="104">
        <f t="shared" si="2"/>
        <v>49</v>
      </c>
      <c r="Z56" s="5" t="s">
        <v>64</v>
      </c>
      <c r="AA56" s="88">
        <f t="shared" si="3"/>
        <v>0.14634111994656898</v>
      </c>
      <c r="AB56" s="88">
        <f t="shared" si="10"/>
        <v>1</v>
      </c>
      <c r="AC56" s="11">
        <f t="shared" si="7"/>
        <v>6058484.1622752454</v>
      </c>
      <c r="AD56" s="92">
        <v>4.2</v>
      </c>
      <c r="AE56" s="45">
        <f t="shared" si="8"/>
        <v>25445633.481556032</v>
      </c>
      <c r="AF56" s="92">
        <v>0.02</v>
      </c>
      <c r="AG56" s="45">
        <f t="shared" si="9"/>
        <v>508912.66963112063</v>
      </c>
      <c r="AH56" s="45">
        <f t="shared" si="6"/>
        <v>74474.850028816465</v>
      </c>
    </row>
    <row r="57" spans="2:34" x14ac:dyDescent="0.4">
      <c r="B57" s="86"/>
      <c r="C57" s="86"/>
      <c r="D57" s="86"/>
      <c r="E57" s="86"/>
      <c r="F57" s="86"/>
      <c r="G57" s="86"/>
      <c r="H57" s="86"/>
      <c r="I57" s="86"/>
      <c r="K57" s="104">
        <v>50</v>
      </c>
      <c r="L57" s="5" t="s">
        <v>65</v>
      </c>
      <c r="M57" s="11">
        <f t="shared" si="4"/>
        <v>9245</v>
      </c>
      <c r="N57" s="45">
        <v>299090</v>
      </c>
      <c r="O57" s="45">
        <f t="shared" si="0"/>
        <v>2765087.05</v>
      </c>
      <c r="P57" s="11">
        <f t="shared" si="5"/>
        <v>3263092.0022752448</v>
      </c>
      <c r="Q57" s="11">
        <f t="shared" si="1"/>
        <v>6028179.0522752441</v>
      </c>
      <c r="R57" s="87"/>
      <c r="S57" s="87"/>
      <c r="T57" s="87"/>
      <c r="U57" s="87"/>
      <c r="V57" s="87"/>
      <c r="W57" s="87"/>
      <c r="X57" s="87"/>
      <c r="Y57" s="104">
        <f t="shared" si="2"/>
        <v>50</v>
      </c>
      <c r="Z57" s="5" t="s">
        <v>65</v>
      </c>
      <c r="AA57" s="88">
        <f t="shared" si="3"/>
        <v>0.14071261533323939</v>
      </c>
      <c r="AB57" s="88">
        <f t="shared" si="10"/>
        <v>1</v>
      </c>
      <c r="AC57" s="11">
        <f t="shared" si="7"/>
        <v>6028179.0522752441</v>
      </c>
      <c r="AD57" s="92">
        <v>4.2</v>
      </c>
      <c r="AE57" s="45">
        <f t="shared" si="8"/>
        <v>25318352.019556027</v>
      </c>
      <c r="AF57" s="92">
        <v>0.02</v>
      </c>
      <c r="AG57" s="45">
        <f t="shared" si="9"/>
        <v>506367.04039112054</v>
      </c>
      <c r="AH57" s="45">
        <f t="shared" si="6"/>
        <v>71252.230571986642</v>
      </c>
    </row>
    <row r="58" spans="2:34" x14ac:dyDescent="0.4">
      <c r="B58" s="86"/>
      <c r="C58" s="86"/>
      <c r="D58" s="86"/>
      <c r="E58" s="86"/>
      <c r="F58" s="86"/>
      <c r="G58" s="86"/>
      <c r="H58" s="86"/>
      <c r="I58" s="86"/>
      <c r="K58" s="104">
        <v>51</v>
      </c>
      <c r="L58" s="5" t="s">
        <v>66</v>
      </c>
      <c r="M58" s="11">
        <f t="shared" si="4"/>
        <v>9245</v>
      </c>
      <c r="N58" s="45">
        <v>295848</v>
      </c>
      <c r="O58" s="45">
        <f t="shared" si="0"/>
        <v>2735114.76</v>
      </c>
      <c r="P58" s="11">
        <f t="shared" si="5"/>
        <v>3263092.0022752448</v>
      </c>
      <c r="Q58" s="11">
        <f t="shared" si="1"/>
        <v>5998206.762275245</v>
      </c>
      <c r="R58" s="87"/>
      <c r="S58" s="87"/>
      <c r="T58" s="87"/>
      <c r="U58" s="87"/>
      <c r="V58" s="87"/>
      <c r="W58" s="87"/>
      <c r="X58" s="87"/>
      <c r="Y58" s="104">
        <f t="shared" si="2"/>
        <v>51</v>
      </c>
      <c r="Z58" s="5" t="s">
        <v>66</v>
      </c>
      <c r="AA58" s="88">
        <f t="shared" si="3"/>
        <v>0.13530059166657632</v>
      </c>
      <c r="AB58" s="88">
        <f t="shared" si="10"/>
        <v>1</v>
      </c>
      <c r="AC58" s="11">
        <f t="shared" si="7"/>
        <v>5998206.762275245</v>
      </c>
      <c r="AD58" s="92">
        <v>4.2</v>
      </c>
      <c r="AE58" s="45">
        <f t="shared" si="8"/>
        <v>25192468.40155603</v>
      </c>
      <c r="AF58" s="92">
        <v>0.02</v>
      </c>
      <c r="AG58" s="45">
        <f t="shared" si="9"/>
        <v>503849.36803112063</v>
      </c>
      <c r="AH58" s="45">
        <f t="shared" si="6"/>
        <v>68171.117605441192</v>
      </c>
    </row>
    <row r="59" spans="2:34" x14ac:dyDescent="0.4">
      <c r="B59" s="86"/>
      <c r="C59" s="86"/>
      <c r="D59" s="86"/>
      <c r="E59" s="86"/>
      <c r="F59" s="86"/>
      <c r="G59" s="86"/>
      <c r="H59" s="86"/>
      <c r="I59" s="86"/>
      <c r="K59" s="104">
        <v>52</v>
      </c>
      <c r="L59" s="5" t="s">
        <v>67</v>
      </c>
      <c r="M59" s="11">
        <f t="shared" si="4"/>
        <v>9245</v>
      </c>
      <c r="N59" s="45">
        <v>292641</v>
      </c>
      <c r="O59" s="45">
        <f t="shared" si="0"/>
        <v>2705466.0449999999</v>
      </c>
      <c r="P59" s="11">
        <f t="shared" si="5"/>
        <v>3263092.0022752448</v>
      </c>
      <c r="Q59" s="11">
        <f t="shared" si="1"/>
        <v>5968558.0472752452</v>
      </c>
      <c r="R59" s="87"/>
      <c r="S59" s="87"/>
      <c r="T59" s="87"/>
      <c r="U59" s="87"/>
      <c r="V59" s="87"/>
      <c r="W59" s="87"/>
      <c r="X59" s="87"/>
      <c r="Y59" s="104">
        <f t="shared" si="2"/>
        <v>52</v>
      </c>
      <c r="Z59" s="5" t="s">
        <v>67</v>
      </c>
      <c r="AA59" s="88">
        <f t="shared" si="3"/>
        <v>0.13009672275632339</v>
      </c>
      <c r="AB59" s="88">
        <f t="shared" si="10"/>
        <v>1</v>
      </c>
      <c r="AC59" s="11">
        <f t="shared" si="7"/>
        <v>5968558.0472752452</v>
      </c>
      <c r="AD59" s="92">
        <v>4.2</v>
      </c>
      <c r="AE59" s="45">
        <f t="shared" si="8"/>
        <v>25067943.79855603</v>
      </c>
      <c r="AF59" s="92">
        <v>0.02</v>
      </c>
      <c r="AG59" s="45">
        <f t="shared" si="9"/>
        <v>501358.87597112061</v>
      </c>
      <c r="AH59" s="45">
        <f t="shared" si="6"/>
        <v>65225.1466886368</v>
      </c>
    </row>
    <row r="60" spans="2:34" x14ac:dyDescent="0.4">
      <c r="B60" s="86"/>
      <c r="C60" s="86"/>
      <c r="D60" s="86"/>
      <c r="E60" s="86"/>
      <c r="F60" s="86"/>
      <c r="G60" s="86"/>
      <c r="H60" s="86"/>
      <c r="I60" s="86"/>
      <c r="K60" s="104">
        <v>53</v>
      </c>
      <c r="L60" s="5" t="s">
        <v>68</v>
      </c>
      <c r="M60" s="11">
        <f t="shared" si="4"/>
        <v>9245</v>
      </c>
      <c r="N60" s="45">
        <v>289468</v>
      </c>
      <c r="O60" s="45">
        <f t="shared" si="0"/>
        <v>2676131.66</v>
      </c>
      <c r="P60" s="11">
        <f t="shared" si="5"/>
        <v>3263092.0022752448</v>
      </c>
      <c r="Q60" s="11">
        <f t="shared" si="1"/>
        <v>5939223.6622752454</v>
      </c>
      <c r="R60" s="87"/>
      <c r="S60" s="87"/>
      <c r="T60" s="87"/>
      <c r="U60" s="87"/>
      <c r="V60" s="87"/>
      <c r="W60" s="87"/>
      <c r="X60" s="87"/>
      <c r="Y60" s="104">
        <f t="shared" si="2"/>
        <v>53</v>
      </c>
      <c r="Z60" s="5" t="s">
        <v>68</v>
      </c>
      <c r="AA60" s="88">
        <f t="shared" si="3"/>
        <v>0.12509300265031092</v>
      </c>
      <c r="AB60" s="88">
        <f t="shared" si="10"/>
        <v>1</v>
      </c>
      <c r="AC60" s="11">
        <f t="shared" si="7"/>
        <v>5939223.6622752454</v>
      </c>
      <c r="AD60" s="92">
        <v>4.2</v>
      </c>
      <c r="AE60" s="45">
        <f t="shared" si="8"/>
        <v>24944739.38155603</v>
      </c>
      <c r="AF60" s="92">
        <v>0.02</v>
      </c>
      <c r="AG60" s="45">
        <f t="shared" si="9"/>
        <v>498894.78763112059</v>
      </c>
      <c r="AH60" s="45">
        <f t="shared" si="6"/>
        <v>62408.246991366075</v>
      </c>
    </row>
    <row r="61" spans="2:34" x14ac:dyDescent="0.4">
      <c r="B61" s="86"/>
      <c r="C61" s="86"/>
      <c r="D61" s="86"/>
      <c r="E61" s="86"/>
      <c r="F61" s="86"/>
      <c r="G61" s="86"/>
      <c r="H61" s="86"/>
      <c r="I61" s="86"/>
      <c r="K61" s="104">
        <v>54</v>
      </c>
      <c r="L61" s="5" t="s">
        <v>69</v>
      </c>
      <c r="M61" s="11">
        <f t="shared" si="4"/>
        <v>9245</v>
      </c>
      <c r="N61" s="45">
        <v>286330</v>
      </c>
      <c r="O61" s="45">
        <f t="shared" si="0"/>
        <v>2647120.85</v>
      </c>
      <c r="P61" s="11">
        <f t="shared" si="5"/>
        <v>3263092.0022752448</v>
      </c>
      <c r="Q61" s="11">
        <f t="shared" si="1"/>
        <v>5910212.8522752449</v>
      </c>
      <c r="R61" s="87"/>
      <c r="S61" s="87"/>
      <c r="T61" s="87"/>
      <c r="U61" s="87"/>
      <c r="V61" s="87"/>
      <c r="W61" s="87"/>
      <c r="X61" s="87"/>
      <c r="Y61" s="104">
        <f t="shared" si="2"/>
        <v>54</v>
      </c>
      <c r="Z61" s="5" t="s">
        <v>69</v>
      </c>
      <c r="AA61" s="88">
        <f t="shared" si="3"/>
        <v>0.12028173331760666</v>
      </c>
      <c r="AB61" s="88">
        <f t="shared" si="10"/>
        <v>1</v>
      </c>
      <c r="AC61" s="11">
        <f t="shared" si="7"/>
        <v>5910212.8522752449</v>
      </c>
      <c r="AD61" s="92">
        <v>4.2</v>
      </c>
      <c r="AE61" s="45">
        <f t="shared" si="8"/>
        <v>24822893.979556028</v>
      </c>
      <c r="AF61" s="92">
        <v>0.02</v>
      </c>
      <c r="AG61" s="45">
        <f t="shared" si="9"/>
        <v>496457.87959112058</v>
      </c>
      <c r="AH61" s="45">
        <f t="shared" si="6"/>
        <v>59714.814276403646</v>
      </c>
    </row>
    <row r="62" spans="2:34" x14ac:dyDescent="0.4">
      <c r="B62" s="86"/>
      <c r="C62" s="86"/>
      <c r="D62" s="86"/>
      <c r="E62" s="86"/>
      <c r="F62" s="86"/>
      <c r="G62" s="86"/>
      <c r="H62" s="86"/>
      <c r="I62" s="86"/>
      <c r="K62" s="104">
        <v>55</v>
      </c>
      <c r="L62" s="5" t="s">
        <v>70</v>
      </c>
      <c r="M62" s="11">
        <f t="shared" si="4"/>
        <v>9245</v>
      </c>
      <c r="N62" s="45">
        <v>283226</v>
      </c>
      <c r="O62" s="45">
        <f t="shared" si="0"/>
        <v>2618424.37</v>
      </c>
      <c r="P62" s="11">
        <f t="shared" si="5"/>
        <v>3263092.0022752448</v>
      </c>
      <c r="Q62" s="11">
        <f t="shared" si="1"/>
        <v>5881516.3722752444</v>
      </c>
      <c r="R62" s="87"/>
      <c r="S62" s="87"/>
      <c r="T62" s="87"/>
      <c r="U62" s="87"/>
      <c r="V62" s="87"/>
      <c r="W62" s="87"/>
      <c r="X62" s="87"/>
      <c r="Y62" s="104">
        <f t="shared" si="2"/>
        <v>55</v>
      </c>
      <c r="Z62" s="5" t="s">
        <v>70</v>
      </c>
      <c r="AA62" s="88">
        <f t="shared" si="3"/>
        <v>0.11565551280539103</v>
      </c>
      <c r="AB62" s="88">
        <f t="shared" si="10"/>
        <v>1</v>
      </c>
      <c r="AC62" s="11">
        <f t="shared" si="7"/>
        <v>5881516.3722752444</v>
      </c>
      <c r="AD62" s="92">
        <v>4.2</v>
      </c>
      <c r="AE62" s="45">
        <f t="shared" si="8"/>
        <v>24702368.763556026</v>
      </c>
      <c r="AF62" s="92">
        <v>0.02</v>
      </c>
      <c r="AG62" s="45">
        <f t="shared" si="9"/>
        <v>494047.37527112052</v>
      </c>
      <c r="AH62" s="45">
        <f t="shared" si="6"/>
        <v>57139.302537138909</v>
      </c>
    </row>
    <row r="63" spans="2:34" x14ac:dyDescent="0.4">
      <c r="B63" s="86"/>
      <c r="C63" s="86"/>
      <c r="D63" s="86"/>
      <c r="E63" s="86"/>
      <c r="F63" s="86"/>
      <c r="G63" s="86"/>
      <c r="H63" s="86"/>
      <c r="I63" s="86"/>
      <c r="K63" s="104">
        <v>56</v>
      </c>
      <c r="L63" s="5" t="s">
        <v>71</v>
      </c>
      <c r="M63" s="11">
        <f t="shared" si="4"/>
        <v>9245</v>
      </c>
      <c r="N63" s="45">
        <v>280156</v>
      </c>
      <c r="O63" s="45">
        <f t="shared" si="0"/>
        <v>2590042.2200000002</v>
      </c>
      <c r="P63" s="11">
        <f t="shared" si="5"/>
        <v>3263092.0022752448</v>
      </c>
      <c r="Q63" s="11">
        <f t="shared" si="1"/>
        <v>5853134.222275245</v>
      </c>
      <c r="R63" s="87"/>
      <c r="S63" s="87"/>
      <c r="T63" s="87"/>
      <c r="U63" s="87"/>
      <c r="V63" s="87"/>
      <c r="W63" s="87"/>
      <c r="X63" s="87"/>
      <c r="Y63" s="104">
        <f t="shared" si="2"/>
        <v>56</v>
      </c>
      <c r="Z63" s="5" t="s">
        <v>71</v>
      </c>
      <c r="AA63" s="88">
        <f t="shared" si="3"/>
        <v>0.11120722385133754</v>
      </c>
      <c r="AB63" s="88">
        <f t="shared" si="10"/>
        <v>1</v>
      </c>
      <c r="AC63" s="11">
        <f t="shared" si="7"/>
        <v>5853134.222275245</v>
      </c>
      <c r="AD63" s="92">
        <v>4.2</v>
      </c>
      <c r="AE63" s="45">
        <f t="shared" si="8"/>
        <v>24583163.733556028</v>
      </c>
      <c r="AF63" s="92">
        <v>0.02</v>
      </c>
      <c r="AG63" s="45">
        <f t="shared" si="9"/>
        <v>491663.27467112057</v>
      </c>
      <c r="AH63" s="45">
        <f t="shared" si="6"/>
        <v>54676.507845832959</v>
      </c>
    </row>
    <row r="64" spans="2:34" x14ac:dyDescent="0.4">
      <c r="B64" s="98"/>
      <c r="C64" s="98"/>
      <c r="D64" s="98"/>
      <c r="E64" s="98"/>
      <c r="F64" s="98"/>
      <c r="G64" s="98"/>
      <c r="H64" s="98"/>
      <c r="I64" s="98"/>
      <c r="K64" s="115">
        <v>57</v>
      </c>
      <c r="L64" s="115" t="s">
        <v>602</v>
      </c>
      <c r="M64" s="11">
        <f t="shared" si="4"/>
        <v>9245</v>
      </c>
      <c r="N64" s="45">
        <v>277086</v>
      </c>
      <c r="O64" s="45">
        <f t="shared" ref="O64" si="11">M64*N64/1000</f>
        <v>2561660.0699999998</v>
      </c>
      <c r="P64" s="11">
        <f t="shared" si="5"/>
        <v>3263092.0022752448</v>
      </c>
      <c r="Q64" s="11">
        <f t="shared" ref="Q64" si="12">O64+P64</f>
        <v>5824752.0722752446</v>
      </c>
      <c r="S64" s="87"/>
      <c r="T64" s="87"/>
      <c r="U64" s="87"/>
      <c r="Y64" s="115">
        <f t="shared" ref="Y64" si="13">K64</f>
        <v>57</v>
      </c>
      <c r="Z64" s="115" t="s">
        <v>602</v>
      </c>
      <c r="AA64" s="88">
        <f t="shared" ref="AA64" si="14">(1+$AA$5)^-Y64</f>
        <v>0.10693002293397837</v>
      </c>
      <c r="AB64" s="88">
        <f t="shared" si="10"/>
        <v>1</v>
      </c>
      <c r="AC64" s="11">
        <f t="shared" si="7"/>
        <v>5824752.0722752446</v>
      </c>
      <c r="AD64" s="92">
        <v>4.2</v>
      </c>
      <c r="AE64" s="45">
        <f t="shared" si="8"/>
        <v>24463958.703556027</v>
      </c>
      <c r="AF64" s="92">
        <v>0.02</v>
      </c>
      <c r="AG64" s="45">
        <f t="shared" si="9"/>
        <v>489279.17407112056</v>
      </c>
      <c r="AH64" s="45">
        <f t="shared" si="6"/>
        <v>52318.633304542913</v>
      </c>
    </row>
    <row r="65" spans="2:34" x14ac:dyDescent="0.4">
      <c r="Y65" s="20"/>
      <c r="Z65" s="20"/>
      <c r="AA65" s="20"/>
      <c r="AB65" s="20"/>
      <c r="AC65" s="20"/>
      <c r="AD65" s="20"/>
      <c r="AE65" s="20"/>
      <c r="AF65" s="20"/>
      <c r="AG65" s="96" t="s">
        <v>566</v>
      </c>
      <c r="AH65" s="99">
        <f>SUM(AH15:AH64)</f>
        <v>9502744.1905368194</v>
      </c>
    </row>
    <row r="66" spans="2:34" x14ac:dyDescent="0.4">
      <c r="B66" s="100"/>
      <c r="C66" s="100"/>
      <c r="D66" s="100"/>
      <c r="E66" s="100"/>
      <c r="F66" s="100"/>
      <c r="G66" s="100"/>
      <c r="H66" s="100"/>
      <c r="I66" s="100"/>
    </row>
  </sheetData>
  <mergeCells count="24">
    <mergeCell ref="Z3:Z6"/>
    <mergeCell ref="AH3:AH4"/>
    <mergeCell ref="E16:I16"/>
    <mergeCell ref="K3:K6"/>
    <mergeCell ref="L3:L6"/>
    <mergeCell ref="M3:O3"/>
    <mergeCell ref="Y3:Y6"/>
    <mergeCell ref="E11:I11"/>
    <mergeCell ref="E12:I12"/>
    <mergeCell ref="E13:I13"/>
    <mergeCell ref="E14:I14"/>
    <mergeCell ref="E15:I15"/>
    <mergeCell ref="E30:I30"/>
    <mergeCell ref="E17:I17"/>
    <mergeCell ref="E18:I18"/>
    <mergeCell ref="E19:I19"/>
    <mergeCell ref="E22:I22"/>
    <mergeCell ref="E23:I23"/>
    <mergeCell ref="E24:I24"/>
    <mergeCell ref="E25:I25"/>
    <mergeCell ref="E26:I26"/>
    <mergeCell ref="E27:I27"/>
    <mergeCell ref="E28:I28"/>
    <mergeCell ref="E29:I29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4540E-8468-45E8-9E32-7A59322567DA}">
  <dimension ref="B2:P65"/>
  <sheetViews>
    <sheetView zoomScale="70" zoomScaleNormal="70" workbookViewId="0"/>
  </sheetViews>
  <sheetFormatPr defaultRowHeight="18.75" x14ac:dyDescent="0.4"/>
  <cols>
    <col min="2" max="2" width="5.625" style="1" customWidth="1"/>
    <col min="3" max="5" width="5.25" style="1" bestFit="1" customWidth="1"/>
    <col min="6" max="6" width="11" style="1" bestFit="1" customWidth="1"/>
    <col min="7" max="9" width="10.125" style="1" customWidth="1"/>
    <col min="10" max="10" width="9" style="1"/>
    <col min="11" max="11" width="11" style="1" bestFit="1" customWidth="1"/>
    <col min="12" max="13" width="9.5" style="1" bestFit="1" customWidth="1"/>
    <col min="14" max="14" width="13" style="1" bestFit="1" customWidth="1"/>
    <col min="15" max="15" width="23" style="1" bestFit="1" customWidth="1"/>
    <col min="16" max="16" width="11.875" style="1" bestFit="1" customWidth="1"/>
  </cols>
  <sheetData>
    <row r="2" spans="2:16" x14ac:dyDescent="0.4">
      <c r="B2" s="1" t="s">
        <v>567</v>
      </c>
    </row>
    <row r="3" spans="2:16" ht="18.75" customHeight="1" x14ac:dyDescent="0.4">
      <c r="B3" s="143" t="s">
        <v>593</v>
      </c>
      <c r="C3" s="141" t="s">
        <v>1</v>
      </c>
      <c r="D3" s="141" t="s">
        <v>2</v>
      </c>
      <c r="E3" s="141"/>
      <c r="F3" s="2" t="s">
        <v>74</v>
      </c>
      <c r="G3" s="2" t="s">
        <v>501</v>
      </c>
      <c r="H3" s="112" t="s">
        <v>603</v>
      </c>
      <c r="I3" s="106" t="s">
        <v>501</v>
      </c>
      <c r="J3" s="2" t="s">
        <v>568</v>
      </c>
      <c r="K3" s="2" t="s">
        <v>569</v>
      </c>
      <c r="L3" s="2" t="s">
        <v>499</v>
      </c>
      <c r="M3" s="2" t="s">
        <v>570</v>
      </c>
      <c r="N3" s="2" t="s">
        <v>571</v>
      </c>
      <c r="O3" s="2" t="s">
        <v>504</v>
      </c>
      <c r="P3" s="142" t="s">
        <v>76</v>
      </c>
    </row>
    <row r="4" spans="2:16" x14ac:dyDescent="0.4">
      <c r="B4" s="144"/>
      <c r="C4" s="141"/>
      <c r="D4" s="141" t="s">
        <v>5</v>
      </c>
      <c r="E4" s="141" t="s">
        <v>6</v>
      </c>
      <c r="F4" s="3" t="s">
        <v>77</v>
      </c>
      <c r="G4" s="3" t="s">
        <v>597</v>
      </c>
      <c r="H4" s="114" t="s">
        <v>604</v>
      </c>
      <c r="I4" s="108" t="s">
        <v>598</v>
      </c>
      <c r="J4" s="3" t="s">
        <v>572</v>
      </c>
      <c r="K4" s="3" t="s">
        <v>573</v>
      </c>
      <c r="L4" s="3" t="s">
        <v>506</v>
      </c>
      <c r="M4" s="3" t="s">
        <v>574</v>
      </c>
      <c r="N4" s="3" t="s">
        <v>575</v>
      </c>
      <c r="O4" s="3" t="s">
        <v>512</v>
      </c>
      <c r="P4" s="153"/>
    </row>
    <row r="5" spans="2:16" x14ac:dyDescent="0.4">
      <c r="B5" s="144"/>
      <c r="C5" s="141"/>
      <c r="D5" s="142"/>
      <c r="E5" s="142"/>
      <c r="F5" s="15">
        <v>0.04</v>
      </c>
      <c r="G5" s="108" t="s">
        <v>8</v>
      </c>
      <c r="H5" s="114" t="s">
        <v>605</v>
      </c>
      <c r="I5" s="15" t="s">
        <v>9</v>
      </c>
      <c r="J5" s="15" t="s">
        <v>576</v>
      </c>
      <c r="K5" s="15" t="s">
        <v>9</v>
      </c>
      <c r="L5" s="3" t="s">
        <v>515</v>
      </c>
      <c r="M5" s="3" t="s">
        <v>577</v>
      </c>
      <c r="N5" s="3" t="s">
        <v>520</v>
      </c>
      <c r="O5" s="3" t="s">
        <v>614</v>
      </c>
      <c r="P5" s="3" t="s">
        <v>614</v>
      </c>
    </row>
    <row r="6" spans="2:16" x14ac:dyDescent="0.4">
      <c r="B6" s="145"/>
      <c r="C6" s="141"/>
      <c r="D6" s="4" t="s">
        <v>11</v>
      </c>
      <c r="E6" s="4" t="s">
        <v>11</v>
      </c>
      <c r="F6" s="4" t="s">
        <v>12</v>
      </c>
      <c r="G6" s="3" t="s">
        <v>13</v>
      </c>
      <c r="H6" s="114" t="s">
        <v>606</v>
      </c>
      <c r="I6" s="108" t="s">
        <v>607</v>
      </c>
      <c r="J6" s="3" t="s">
        <v>579</v>
      </c>
      <c r="K6" s="3" t="s">
        <v>608</v>
      </c>
      <c r="L6" s="3" t="s">
        <v>580</v>
      </c>
      <c r="M6" s="3" t="s">
        <v>609</v>
      </c>
      <c r="N6" s="4" t="s">
        <v>610</v>
      </c>
      <c r="O6" s="4" t="s">
        <v>611</v>
      </c>
      <c r="P6" s="4" t="s">
        <v>612</v>
      </c>
    </row>
    <row r="7" spans="2:16" x14ac:dyDescent="0.4">
      <c r="B7" s="5">
        <v>0</v>
      </c>
      <c r="C7" s="5" t="s">
        <v>533</v>
      </c>
      <c r="D7" s="109">
        <v>52</v>
      </c>
      <c r="E7" s="6"/>
      <c r="F7" s="88">
        <f>(1+$F$5)^-B7</f>
        <v>1</v>
      </c>
      <c r="G7" s="6"/>
      <c r="H7" s="6"/>
      <c r="I7" s="6"/>
      <c r="J7" s="6"/>
      <c r="K7" s="6"/>
      <c r="L7" s="6"/>
      <c r="M7" s="6"/>
      <c r="N7" s="6"/>
      <c r="O7" s="6"/>
      <c r="P7" s="6"/>
    </row>
    <row r="8" spans="2:16" x14ac:dyDescent="0.4">
      <c r="B8" s="5">
        <v>1</v>
      </c>
      <c r="C8" s="5" t="s">
        <v>537</v>
      </c>
      <c r="D8" s="109">
        <f>D7+1</f>
        <v>53</v>
      </c>
      <c r="E8" s="7"/>
      <c r="F8" s="88">
        <f t="shared" ref="F8:F64" si="0">(1+$F$5)^-B8</f>
        <v>0.96153846153846145</v>
      </c>
      <c r="G8" s="7"/>
      <c r="H8" s="7"/>
      <c r="I8" s="7"/>
      <c r="J8" s="7"/>
      <c r="K8" s="7"/>
      <c r="L8" s="7"/>
      <c r="M8" s="7"/>
      <c r="N8" s="7"/>
      <c r="O8" s="7"/>
      <c r="P8" s="7"/>
    </row>
    <row r="9" spans="2:16" x14ac:dyDescent="0.4">
      <c r="B9" s="104">
        <v>2</v>
      </c>
      <c r="C9" s="5" t="s">
        <v>17</v>
      </c>
      <c r="D9" s="109">
        <f t="shared" ref="D9:D64" si="1">D8+1</f>
        <v>54</v>
      </c>
      <c r="E9" s="7"/>
      <c r="F9" s="88">
        <f t="shared" si="0"/>
        <v>0.92455621301775137</v>
      </c>
      <c r="G9" s="7"/>
      <c r="H9" s="7"/>
      <c r="I9" s="7"/>
      <c r="J9" s="7"/>
      <c r="K9" s="7"/>
      <c r="L9" s="7"/>
      <c r="M9" s="7"/>
      <c r="N9" s="7"/>
      <c r="O9" s="7"/>
      <c r="P9" s="7"/>
    </row>
    <row r="10" spans="2:16" x14ac:dyDescent="0.4">
      <c r="B10" s="104">
        <v>3</v>
      </c>
      <c r="C10" s="5" t="s">
        <v>18</v>
      </c>
      <c r="D10" s="109">
        <f t="shared" si="1"/>
        <v>55</v>
      </c>
      <c r="E10" s="6"/>
      <c r="F10" s="88">
        <f t="shared" si="0"/>
        <v>0.88899635867091487</v>
      </c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2:16" x14ac:dyDescent="0.4">
      <c r="B11" s="104">
        <v>4</v>
      </c>
      <c r="C11" s="5" t="s">
        <v>19</v>
      </c>
      <c r="D11" s="109">
        <f t="shared" si="1"/>
        <v>56</v>
      </c>
      <c r="E11" s="7"/>
      <c r="F11" s="88">
        <f t="shared" si="0"/>
        <v>0.85480419102972571</v>
      </c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2:16" x14ac:dyDescent="0.4">
      <c r="B12" s="104">
        <v>5</v>
      </c>
      <c r="C12" s="5" t="s">
        <v>20</v>
      </c>
      <c r="D12" s="109">
        <f t="shared" si="1"/>
        <v>57</v>
      </c>
      <c r="E12" s="6"/>
      <c r="F12" s="88">
        <f t="shared" si="0"/>
        <v>0.82192710675935154</v>
      </c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2:16" x14ac:dyDescent="0.4">
      <c r="B13" s="104">
        <v>6</v>
      </c>
      <c r="C13" s="5" t="s">
        <v>21</v>
      </c>
      <c r="D13" s="109">
        <f t="shared" si="1"/>
        <v>58</v>
      </c>
      <c r="E13" s="6"/>
      <c r="F13" s="88">
        <f t="shared" si="0"/>
        <v>0.79031452573014571</v>
      </c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2:16" x14ac:dyDescent="0.4">
      <c r="B14" s="104">
        <v>7</v>
      </c>
      <c r="C14" s="5" t="s">
        <v>22</v>
      </c>
      <c r="D14" s="109">
        <f t="shared" si="1"/>
        <v>59</v>
      </c>
      <c r="E14" s="122"/>
      <c r="F14" s="88">
        <f t="shared" si="0"/>
        <v>0.75991781320206331</v>
      </c>
      <c r="G14" s="123"/>
      <c r="H14" s="123"/>
      <c r="I14" s="124"/>
      <c r="J14" s="125"/>
      <c r="K14" s="124"/>
      <c r="L14" s="126"/>
      <c r="M14" s="127"/>
      <c r="N14" s="125"/>
      <c r="O14" s="128"/>
      <c r="P14" s="128"/>
    </row>
    <row r="15" spans="2:16" x14ac:dyDescent="0.4">
      <c r="B15" s="104">
        <v>8</v>
      </c>
      <c r="C15" s="5" t="s">
        <v>554</v>
      </c>
      <c r="D15" s="109">
        <f t="shared" si="1"/>
        <v>60</v>
      </c>
      <c r="E15" s="109">
        <v>0</v>
      </c>
      <c r="F15" s="88">
        <f t="shared" si="0"/>
        <v>0.73069020500198378</v>
      </c>
      <c r="G15" s="103">
        <f t="shared" ref="G15:G64" si="2">1*0.2*1.5*0.0007*EXP(0.0758*D15)</f>
        <v>1.9833099853769454E-2</v>
      </c>
      <c r="H15" s="129">
        <v>11</v>
      </c>
      <c r="I15" s="88">
        <f>G15*H15</f>
        <v>0.218164098391464</v>
      </c>
      <c r="J15" s="101">
        <v>0.12</v>
      </c>
      <c r="K15" s="88">
        <f>I15*J15</f>
        <v>2.6179691806975679E-2</v>
      </c>
      <c r="L15" s="11">
        <f>'地震による断水回避便益（B）'!Q15</f>
        <v>7581523.9522752445</v>
      </c>
      <c r="M15" s="102">
        <v>3</v>
      </c>
      <c r="N15" s="101">
        <v>0.3</v>
      </c>
      <c r="O15" s="45">
        <f t="shared" ref="O15:O64" si="3">PRODUCT(K15:M15)*(1-N15)</f>
        <v>416812.11704531714</v>
      </c>
      <c r="P15" s="45">
        <f>F15*O15</f>
        <v>304560.53125115362</v>
      </c>
    </row>
    <row r="16" spans="2:16" x14ac:dyDescent="0.4">
      <c r="B16" s="104">
        <v>9</v>
      </c>
      <c r="C16" s="5" t="s">
        <v>24</v>
      </c>
      <c r="D16" s="109">
        <f t="shared" si="1"/>
        <v>61</v>
      </c>
      <c r="E16" s="109">
        <v>1</v>
      </c>
      <c r="F16" s="88">
        <f t="shared" si="0"/>
        <v>0.70258673557883045</v>
      </c>
      <c r="G16" s="103">
        <f t="shared" si="2"/>
        <v>2.1394893065202113E-2</v>
      </c>
      <c r="H16" s="129">
        <v>11</v>
      </c>
      <c r="I16" s="88">
        <f t="shared" ref="I16:I64" si="4">G16*H16</f>
        <v>0.23534382371722323</v>
      </c>
      <c r="J16" s="101">
        <v>0.12</v>
      </c>
      <c r="K16" s="88">
        <f t="shared" ref="K16:K63" si="5">I16*J16</f>
        <v>2.8241258846066788E-2</v>
      </c>
      <c r="L16" s="11">
        <f>'地震による断水回避便益（B）'!Q16</f>
        <v>7542972.3022752441</v>
      </c>
      <c r="M16" s="102">
        <v>3</v>
      </c>
      <c r="N16" s="101">
        <v>0.3</v>
      </c>
      <c r="O16" s="45">
        <f t="shared" si="3"/>
        <v>447348.36984026176</v>
      </c>
      <c r="P16" s="45">
        <f t="shared" ref="P16:P64" si="6">F16*O16</f>
        <v>314301.03083258081</v>
      </c>
    </row>
    <row r="17" spans="2:16" x14ac:dyDescent="0.4">
      <c r="B17" s="104">
        <v>10</v>
      </c>
      <c r="C17" s="5" t="s">
        <v>25</v>
      </c>
      <c r="D17" s="109">
        <f t="shared" si="1"/>
        <v>62</v>
      </c>
      <c r="E17" s="109">
        <v>2</v>
      </c>
      <c r="F17" s="88">
        <f t="shared" si="0"/>
        <v>0.67556416882579851</v>
      </c>
      <c r="G17" s="103">
        <f t="shared" si="2"/>
        <v>2.3079672499326208E-2</v>
      </c>
      <c r="H17" s="129">
        <v>11</v>
      </c>
      <c r="I17" s="88">
        <f t="shared" si="4"/>
        <v>0.25387639749258828</v>
      </c>
      <c r="J17" s="101">
        <v>0.12</v>
      </c>
      <c r="K17" s="88">
        <f t="shared" si="5"/>
        <v>3.0465167699110594E-2</v>
      </c>
      <c r="L17" s="11">
        <f>'地震による断水回避便益（B）'!Q17</f>
        <v>7504420.6522752456</v>
      </c>
      <c r="M17" s="102">
        <v>3</v>
      </c>
      <c r="N17" s="101">
        <v>0.3</v>
      </c>
      <c r="O17" s="45">
        <f t="shared" si="3"/>
        <v>480109.21067809191</v>
      </c>
      <c r="P17" s="45">
        <f t="shared" si="6"/>
        <v>324344.57985735533</v>
      </c>
    </row>
    <row r="18" spans="2:16" x14ac:dyDescent="0.4">
      <c r="B18" s="104">
        <v>11</v>
      </c>
      <c r="C18" s="5" t="s">
        <v>26</v>
      </c>
      <c r="D18" s="109">
        <f t="shared" si="1"/>
        <v>63</v>
      </c>
      <c r="E18" s="109">
        <v>3</v>
      </c>
      <c r="F18" s="88">
        <f t="shared" si="0"/>
        <v>0.6495809315632679</v>
      </c>
      <c r="G18" s="103">
        <f t="shared" si="2"/>
        <v>2.4897122928018819E-2</v>
      </c>
      <c r="H18" s="129">
        <v>11</v>
      </c>
      <c r="I18" s="88">
        <f t="shared" si="4"/>
        <v>0.27386835220820699</v>
      </c>
      <c r="J18" s="101">
        <v>0.12</v>
      </c>
      <c r="K18" s="88">
        <f t="shared" si="5"/>
        <v>3.2864202264984835E-2</v>
      </c>
      <c r="L18" s="11">
        <f>'地震による断水回避便益（B）'!Q18</f>
        <v>7464972.2372752447</v>
      </c>
      <c r="M18" s="102">
        <v>3</v>
      </c>
      <c r="N18" s="101">
        <v>0.3</v>
      </c>
      <c r="O18" s="45">
        <f t="shared" si="3"/>
        <v>515193.75076745095</v>
      </c>
      <c r="P18" s="45">
        <f t="shared" si="6"/>
        <v>334660.03655909485</v>
      </c>
    </row>
    <row r="19" spans="2:16" x14ac:dyDescent="0.4">
      <c r="B19" s="104">
        <v>12</v>
      </c>
      <c r="C19" s="5" t="s">
        <v>27</v>
      </c>
      <c r="D19" s="109">
        <f t="shared" si="1"/>
        <v>64</v>
      </c>
      <c r="E19" s="109">
        <v>4</v>
      </c>
      <c r="F19" s="88">
        <f t="shared" si="0"/>
        <v>0.62459704958006512</v>
      </c>
      <c r="G19" s="103">
        <f t="shared" si="2"/>
        <v>2.6857691767982278E-2</v>
      </c>
      <c r="H19" s="129">
        <v>11</v>
      </c>
      <c r="I19" s="88">
        <f t="shared" si="4"/>
        <v>0.29543460944780509</v>
      </c>
      <c r="J19" s="101">
        <v>0.12</v>
      </c>
      <c r="K19" s="88">
        <f t="shared" si="5"/>
        <v>3.5452153133736612E-2</v>
      </c>
      <c r="L19" s="11">
        <f>'地震による断水回避便益（B）'!Q19</f>
        <v>7425523.8222752446</v>
      </c>
      <c r="M19" s="102">
        <v>3</v>
      </c>
      <c r="N19" s="101">
        <v>0.3</v>
      </c>
      <c r="O19" s="45">
        <f t="shared" si="3"/>
        <v>552826.69605557341</v>
      </c>
      <c r="P19" s="45">
        <f t="shared" si="6"/>
        <v>345293.92328540661</v>
      </c>
    </row>
    <row r="20" spans="2:16" x14ac:dyDescent="0.4">
      <c r="B20" s="104">
        <v>13</v>
      </c>
      <c r="C20" s="5" t="s">
        <v>28</v>
      </c>
      <c r="D20" s="109">
        <f t="shared" si="1"/>
        <v>65</v>
      </c>
      <c r="E20" s="109">
        <v>5</v>
      </c>
      <c r="F20" s="88">
        <f t="shared" si="0"/>
        <v>0.600574086134678</v>
      </c>
      <c r="G20" s="103">
        <f t="shared" si="2"/>
        <v>2.8972649136586121E-2</v>
      </c>
      <c r="H20" s="129">
        <v>11</v>
      </c>
      <c r="I20" s="88">
        <f t="shared" si="4"/>
        <v>0.3186991405024473</v>
      </c>
      <c r="J20" s="101">
        <v>0.12</v>
      </c>
      <c r="K20" s="88">
        <f t="shared" si="5"/>
        <v>3.8243896860293676E-2</v>
      </c>
      <c r="L20" s="11">
        <f>'地震による断水回避便益（B）'!Q20</f>
        <v>7386075.4072752446</v>
      </c>
      <c r="M20" s="102">
        <v>3</v>
      </c>
      <c r="N20" s="101">
        <v>0.3</v>
      </c>
      <c r="O20" s="45">
        <f t="shared" si="3"/>
        <v>593191.84276419075</v>
      </c>
      <c r="P20" s="45">
        <f t="shared" si="6"/>
        <v>356255.64887064946</v>
      </c>
    </row>
    <row r="21" spans="2:16" x14ac:dyDescent="0.4">
      <c r="B21" s="104">
        <v>14</v>
      </c>
      <c r="C21" s="5" t="s">
        <v>29</v>
      </c>
      <c r="D21" s="109">
        <f t="shared" si="1"/>
        <v>66</v>
      </c>
      <c r="E21" s="109">
        <v>6</v>
      </c>
      <c r="F21" s="88">
        <f t="shared" si="0"/>
        <v>0.57747508282180582</v>
      </c>
      <c r="G21" s="103">
        <f t="shared" si="2"/>
        <v>3.125415263691466E-2</v>
      </c>
      <c r="H21" s="129">
        <v>11</v>
      </c>
      <c r="I21" s="88">
        <f t="shared" si="4"/>
        <v>0.34379567900606128</v>
      </c>
      <c r="J21" s="101">
        <v>0.12</v>
      </c>
      <c r="K21" s="88">
        <f t="shared" si="5"/>
        <v>4.125548148072735E-2</v>
      </c>
      <c r="L21" s="11">
        <f>'地震による断水回避便益（B）'!Q21</f>
        <v>7346626.9922752455</v>
      </c>
      <c r="M21" s="102">
        <v>3</v>
      </c>
      <c r="N21" s="101">
        <v>0.3</v>
      </c>
      <c r="O21" s="45">
        <f t="shared" si="3"/>
        <v>636486.13103380846</v>
      </c>
      <c r="P21" s="45">
        <f t="shared" si="6"/>
        <v>367554.88123367931</v>
      </c>
    </row>
    <row r="22" spans="2:16" x14ac:dyDescent="0.4">
      <c r="B22" s="104">
        <v>15</v>
      </c>
      <c r="C22" s="5" t="s">
        <v>30</v>
      </c>
      <c r="D22" s="109">
        <f t="shared" si="1"/>
        <v>67</v>
      </c>
      <c r="E22" s="109">
        <v>7</v>
      </c>
      <c r="F22" s="88">
        <f t="shared" si="0"/>
        <v>0.55526450271327477</v>
      </c>
      <c r="G22" s="103">
        <f t="shared" si="2"/>
        <v>3.3715317244429922E-2</v>
      </c>
      <c r="H22" s="129">
        <v>11</v>
      </c>
      <c r="I22" s="88">
        <f t="shared" si="4"/>
        <v>0.37086848968872915</v>
      </c>
      <c r="J22" s="101">
        <v>0.12</v>
      </c>
      <c r="K22" s="88">
        <f t="shared" si="5"/>
        <v>4.4504218762647499E-2</v>
      </c>
      <c r="L22" s="11">
        <f>'地震による断水回避便益（B）'!Q22</f>
        <v>7307178.5772752445</v>
      </c>
      <c r="M22" s="102">
        <v>3</v>
      </c>
      <c r="N22" s="101">
        <v>0.3</v>
      </c>
      <c r="O22" s="45">
        <f t="shared" si="3"/>
        <v>682920.57527565642</v>
      </c>
      <c r="P22" s="45">
        <f t="shared" si="6"/>
        <v>379201.55362310086</v>
      </c>
    </row>
    <row r="23" spans="2:16" x14ac:dyDescent="0.4">
      <c r="B23" s="104">
        <v>16</v>
      </c>
      <c r="C23" s="5" t="s">
        <v>31</v>
      </c>
      <c r="D23" s="109">
        <f t="shared" si="1"/>
        <v>68</v>
      </c>
      <c r="E23" s="109">
        <v>8</v>
      </c>
      <c r="F23" s="88">
        <f t="shared" si="0"/>
        <v>0.53390817568584104</v>
      </c>
      <c r="G23" s="103">
        <f t="shared" si="2"/>
        <v>3.6370290696985864E-2</v>
      </c>
      <c r="H23" s="129">
        <v>11</v>
      </c>
      <c r="I23" s="88">
        <f t="shared" si="4"/>
        <v>0.40007319766684452</v>
      </c>
      <c r="J23" s="101">
        <v>0.12</v>
      </c>
      <c r="K23" s="88">
        <f t="shared" si="5"/>
        <v>4.800878372002134E-2</v>
      </c>
      <c r="L23" s="11">
        <f>'地震による断水回避便益（B）'!Q23</f>
        <v>7266574.5372752454</v>
      </c>
      <c r="M23" s="102">
        <v>3</v>
      </c>
      <c r="N23" s="101">
        <v>0.3</v>
      </c>
      <c r="O23" s="45">
        <f t="shared" si="3"/>
        <v>732604.75122546894</v>
      </c>
      <c r="P23" s="45">
        <f t="shared" si="6"/>
        <v>391143.66622556956</v>
      </c>
    </row>
    <row r="24" spans="2:16" x14ac:dyDescent="0.4">
      <c r="B24" s="104">
        <v>17</v>
      </c>
      <c r="C24" s="5" t="s">
        <v>32</v>
      </c>
      <c r="D24" s="109">
        <f t="shared" si="1"/>
        <v>69</v>
      </c>
      <c r="E24" s="109">
        <v>9</v>
      </c>
      <c r="F24" s="88">
        <f t="shared" si="0"/>
        <v>0.51337324585177024</v>
      </c>
      <c r="G24" s="103">
        <f t="shared" si="2"/>
        <v>3.9234334821565263E-2</v>
      </c>
      <c r="H24" s="129">
        <v>11</v>
      </c>
      <c r="I24" s="88">
        <f t="shared" si="4"/>
        <v>0.43157768303721789</v>
      </c>
      <c r="J24" s="101">
        <v>0.12</v>
      </c>
      <c r="K24" s="88">
        <f t="shared" si="5"/>
        <v>5.1789321964466145E-2</v>
      </c>
      <c r="L24" s="11">
        <f>'地震による断水回避便益（B）'!Q24</f>
        <v>7225970.4972752444</v>
      </c>
      <c r="M24" s="102">
        <v>3</v>
      </c>
      <c r="N24" s="101">
        <v>0.3</v>
      </c>
      <c r="O24" s="45">
        <f t="shared" si="3"/>
        <v>785879.0364371544</v>
      </c>
      <c r="P24" s="45">
        <f t="shared" si="6"/>
        <v>403449.27178260358</v>
      </c>
    </row>
    <row r="25" spans="2:16" x14ac:dyDescent="0.4">
      <c r="B25" s="104">
        <v>18</v>
      </c>
      <c r="C25" s="5" t="s">
        <v>33</v>
      </c>
      <c r="D25" s="109">
        <f t="shared" si="1"/>
        <v>70</v>
      </c>
      <c r="E25" s="109">
        <v>10</v>
      </c>
      <c r="F25" s="88">
        <f t="shared" si="0"/>
        <v>0.49362812101131748</v>
      </c>
      <c r="G25" s="103">
        <f t="shared" si="2"/>
        <v>4.2323913265237038E-2</v>
      </c>
      <c r="H25" s="129">
        <v>11</v>
      </c>
      <c r="I25" s="88">
        <f t="shared" si="4"/>
        <v>0.46556304591760744</v>
      </c>
      <c r="J25" s="101">
        <v>0.12</v>
      </c>
      <c r="K25" s="88">
        <f t="shared" si="5"/>
        <v>5.586756551011289E-2</v>
      </c>
      <c r="L25" s="11">
        <f>'地震による断水回避便益（B）'!Q25</f>
        <v>7185366.4572752453</v>
      </c>
      <c r="M25" s="102">
        <v>3</v>
      </c>
      <c r="N25" s="101">
        <v>0.3</v>
      </c>
      <c r="O25" s="45">
        <f t="shared" si="3"/>
        <v>843000.75565858418</v>
      </c>
      <c r="P25" s="45">
        <f t="shared" si="6"/>
        <v>416128.87902686768</v>
      </c>
    </row>
    <row r="26" spans="2:16" x14ac:dyDescent="0.4">
      <c r="B26" s="104">
        <v>19</v>
      </c>
      <c r="C26" s="5" t="s">
        <v>34</v>
      </c>
      <c r="D26" s="109">
        <f t="shared" si="1"/>
        <v>71</v>
      </c>
      <c r="E26" s="109">
        <v>11</v>
      </c>
      <c r="F26" s="88">
        <f t="shared" si="0"/>
        <v>0.47464242404934376</v>
      </c>
      <c r="G26" s="103">
        <f t="shared" si="2"/>
        <v>4.5656786134646243E-2</v>
      </c>
      <c r="H26" s="129">
        <v>11</v>
      </c>
      <c r="I26" s="88">
        <f t="shared" si="4"/>
        <v>0.50222464748110873</v>
      </c>
      <c r="J26" s="101">
        <v>0.12</v>
      </c>
      <c r="K26" s="88">
        <f t="shared" si="5"/>
        <v>6.0266957697733048E-2</v>
      </c>
      <c r="L26" s="11">
        <f>'地震による断水回避便益（B）'!Q26</f>
        <v>7144762.4172752444</v>
      </c>
      <c r="M26" s="102">
        <v>3</v>
      </c>
      <c r="N26" s="101">
        <v>0.3</v>
      </c>
      <c r="O26" s="45">
        <f t="shared" si="3"/>
        <v>904245.49816078797</v>
      </c>
      <c r="P26" s="45">
        <f t="shared" si="6"/>
        <v>429193.2751827428</v>
      </c>
    </row>
    <row r="27" spans="2:16" x14ac:dyDescent="0.4">
      <c r="B27" s="104">
        <v>20</v>
      </c>
      <c r="C27" s="5" t="s">
        <v>35</v>
      </c>
      <c r="D27" s="109">
        <f t="shared" si="1"/>
        <v>72</v>
      </c>
      <c r="E27" s="109">
        <v>12</v>
      </c>
      <c r="F27" s="88">
        <f t="shared" si="0"/>
        <v>0.45638694620129205</v>
      </c>
      <c r="G27" s="103">
        <f t="shared" si="2"/>
        <v>4.9252112088060976E-2</v>
      </c>
      <c r="H27" s="129">
        <v>11</v>
      </c>
      <c r="I27" s="88">
        <f t="shared" si="4"/>
        <v>0.54177323296867075</v>
      </c>
      <c r="J27" s="101">
        <v>0.12</v>
      </c>
      <c r="K27" s="88">
        <f t="shared" si="5"/>
        <v>6.5012787956240492E-2</v>
      </c>
      <c r="L27" s="11">
        <f>'地震による断水回避便益（B）'!Q27</f>
        <v>7104158.3772752453</v>
      </c>
      <c r="M27" s="102">
        <v>3</v>
      </c>
      <c r="N27" s="101">
        <v>0.3</v>
      </c>
      <c r="O27" s="45">
        <f t="shared" si="3"/>
        <v>969908.39859762462</v>
      </c>
      <c r="P27" s="45">
        <f t="shared" si="6"/>
        <v>442653.53213095543</v>
      </c>
    </row>
    <row r="28" spans="2:16" x14ac:dyDescent="0.4">
      <c r="B28" s="104">
        <v>21</v>
      </c>
      <c r="C28" s="5" t="s">
        <v>36</v>
      </c>
      <c r="D28" s="109">
        <f t="shared" si="1"/>
        <v>73</v>
      </c>
      <c r="E28" s="109">
        <v>13</v>
      </c>
      <c r="F28" s="88">
        <f t="shared" si="0"/>
        <v>0.43883360211662686</v>
      </c>
      <c r="G28" s="103">
        <f t="shared" si="2"/>
        <v>5.3130558466841969E-2</v>
      </c>
      <c r="H28" s="129">
        <v>11</v>
      </c>
      <c r="I28" s="88">
        <f t="shared" si="4"/>
        <v>0.58443614313526171</v>
      </c>
      <c r="J28" s="101">
        <v>0.12</v>
      </c>
      <c r="K28" s="88">
        <f t="shared" si="5"/>
        <v>7.0132337176231407E-2</v>
      </c>
      <c r="L28" s="11">
        <f>'地震による断水回避便益（B）'!Q28</f>
        <v>7063193.7822752446</v>
      </c>
      <c r="M28" s="102">
        <v>3</v>
      </c>
      <c r="N28" s="101">
        <v>0.3</v>
      </c>
      <c r="O28" s="45">
        <f t="shared" si="3"/>
        <v>1040252.4045471362</v>
      </c>
      <c r="P28" s="45">
        <f t="shared" si="6"/>
        <v>456497.70979790232</v>
      </c>
    </row>
    <row r="29" spans="2:16" x14ac:dyDescent="0.4">
      <c r="B29" s="104">
        <v>22</v>
      </c>
      <c r="C29" s="5" t="s">
        <v>37</v>
      </c>
      <c r="D29" s="109">
        <f t="shared" si="1"/>
        <v>74</v>
      </c>
      <c r="E29" s="109">
        <v>14</v>
      </c>
      <c r="F29" s="88">
        <f t="shared" si="0"/>
        <v>0.42195538665060278</v>
      </c>
      <c r="G29" s="103">
        <f t="shared" si="2"/>
        <v>5.7314420099413184E-2</v>
      </c>
      <c r="H29" s="129">
        <v>11</v>
      </c>
      <c r="I29" s="88">
        <f t="shared" si="4"/>
        <v>0.630458621093545</v>
      </c>
      <c r="J29" s="101">
        <v>0.12</v>
      </c>
      <c r="K29" s="88">
        <f t="shared" si="5"/>
        <v>7.5655034531225393E-2</v>
      </c>
      <c r="L29" s="11">
        <f>'地震による断水回避便益（B）'!Q29</f>
        <v>7022229.1872752449</v>
      </c>
      <c r="M29" s="102">
        <v>3</v>
      </c>
      <c r="N29" s="101">
        <v>0.3</v>
      </c>
      <c r="O29" s="45">
        <f t="shared" si="3"/>
        <v>1115660.6824639237</v>
      </c>
      <c r="P29" s="45">
        <f t="shared" si="6"/>
        <v>470759.03463994031</v>
      </c>
    </row>
    <row r="30" spans="2:16" x14ac:dyDescent="0.4">
      <c r="B30" s="104">
        <v>23</v>
      </c>
      <c r="C30" s="5" t="s">
        <v>38</v>
      </c>
      <c r="D30" s="109">
        <f t="shared" si="1"/>
        <v>75</v>
      </c>
      <c r="E30" s="109">
        <v>15</v>
      </c>
      <c r="F30" s="88">
        <f t="shared" si="0"/>
        <v>0.40572633331788732</v>
      </c>
      <c r="G30" s="103">
        <f t="shared" si="2"/>
        <v>6.18277474606653E-2</v>
      </c>
      <c r="H30" s="129">
        <v>11</v>
      </c>
      <c r="I30" s="88">
        <f t="shared" si="4"/>
        <v>0.68010522206731827</v>
      </c>
      <c r="J30" s="101">
        <v>0.12</v>
      </c>
      <c r="K30" s="88">
        <f t="shared" si="5"/>
        <v>8.1612626648078196E-2</v>
      </c>
      <c r="L30" s="11">
        <f>'地震による断水回避便益（B）'!Q30</f>
        <v>6981264.5922752451</v>
      </c>
      <c r="M30" s="102">
        <v>3</v>
      </c>
      <c r="N30" s="101">
        <v>0.3</v>
      </c>
      <c r="O30" s="45">
        <f t="shared" si="3"/>
        <v>1196494.6154716953</v>
      </c>
      <c r="P30" s="45">
        <f t="shared" si="6"/>
        <v>485449.37316992646</v>
      </c>
    </row>
    <row r="31" spans="2:16" x14ac:dyDescent="0.4">
      <c r="B31" s="104">
        <v>24</v>
      </c>
      <c r="C31" s="5" t="s">
        <v>39</v>
      </c>
      <c r="D31" s="109">
        <f t="shared" si="1"/>
        <v>76</v>
      </c>
      <c r="E31" s="109">
        <v>16</v>
      </c>
      <c r="F31" s="88">
        <f t="shared" si="0"/>
        <v>0.39012147434412242</v>
      </c>
      <c r="G31" s="103">
        <f t="shared" si="2"/>
        <v>6.669648492350258E-2</v>
      </c>
      <c r="H31" s="129">
        <v>11</v>
      </c>
      <c r="I31" s="88">
        <f t="shared" si="4"/>
        <v>0.73366133415852841</v>
      </c>
      <c r="J31" s="101">
        <v>0.12</v>
      </c>
      <c r="K31" s="88">
        <f t="shared" si="5"/>
        <v>8.8039360099023412E-2</v>
      </c>
      <c r="L31" s="11">
        <f>'地震による断水回避便益（B）'!Q31</f>
        <v>6940299.9972752444</v>
      </c>
      <c r="M31" s="102">
        <v>3</v>
      </c>
      <c r="N31" s="101">
        <v>0.3</v>
      </c>
      <c r="O31" s="45">
        <f t="shared" si="3"/>
        <v>1283141.0983762695</v>
      </c>
      <c r="P31" s="45">
        <f t="shared" si="6"/>
        <v>500580.89709008689</v>
      </c>
    </row>
    <row r="32" spans="2:16" x14ac:dyDescent="0.4">
      <c r="B32" s="104">
        <v>25</v>
      </c>
      <c r="C32" s="5" t="s">
        <v>40</v>
      </c>
      <c r="D32" s="109">
        <f t="shared" si="1"/>
        <v>77</v>
      </c>
      <c r="E32" s="109">
        <v>17</v>
      </c>
      <c r="F32" s="88">
        <f t="shared" si="0"/>
        <v>0.37511680225396377</v>
      </c>
      <c r="G32" s="103">
        <f t="shared" si="2"/>
        <v>7.1948619897257038E-2</v>
      </c>
      <c r="H32" s="129">
        <v>11</v>
      </c>
      <c r="I32" s="88">
        <f t="shared" si="4"/>
        <v>0.79143481886982747</v>
      </c>
      <c r="J32" s="101">
        <v>0.12</v>
      </c>
      <c r="K32" s="88">
        <f t="shared" si="5"/>
        <v>9.4972178264379287E-2</v>
      </c>
      <c r="L32" s="11">
        <f>'地震による断水回避便益（B）'!Q32</f>
        <v>6899335.4022752447</v>
      </c>
      <c r="M32" s="102">
        <v>3</v>
      </c>
      <c r="N32" s="101">
        <v>0.3</v>
      </c>
      <c r="O32" s="45">
        <f t="shared" si="3"/>
        <v>1376014.3146343178</v>
      </c>
      <c r="P32" s="45">
        <f t="shared" si="6"/>
        <v>516166.08956130483</v>
      </c>
    </row>
    <row r="33" spans="2:16" x14ac:dyDescent="0.4">
      <c r="B33" s="104">
        <v>26</v>
      </c>
      <c r="C33" s="5" t="s">
        <v>41</v>
      </c>
      <c r="D33" s="109">
        <f t="shared" si="1"/>
        <v>78</v>
      </c>
      <c r="E33" s="109">
        <v>18</v>
      </c>
      <c r="F33" s="88">
        <f t="shared" si="0"/>
        <v>0.36068923293650368</v>
      </c>
      <c r="G33" s="103">
        <f t="shared" si="2"/>
        <v>7.7614343710276007E-2</v>
      </c>
      <c r="H33" s="129">
        <v>11</v>
      </c>
      <c r="I33" s="88">
        <f t="shared" si="4"/>
        <v>0.8537577808130361</v>
      </c>
      <c r="J33" s="101">
        <v>0.12</v>
      </c>
      <c r="K33" s="88">
        <f t="shared" si="5"/>
        <v>0.10245093369756433</v>
      </c>
      <c r="L33" s="11">
        <f>'地震による断水回避便益（B）'!Q33</f>
        <v>6859378.512275245</v>
      </c>
      <c r="M33" s="102">
        <v>3</v>
      </c>
      <c r="N33" s="101">
        <v>0.3</v>
      </c>
      <c r="O33" s="45">
        <f t="shared" si="3"/>
        <v>1475774.439651978</v>
      </c>
      <c r="P33" s="45">
        <f t="shared" si="6"/>
        <v>532295.95062537049</v>
      </c>
    </row>
    <row r="34" spans="2:16" x14ac:dyDescent="0.4">
      <c r="B34" s="104">
        <v>27</v>
      </c>
      <c r="C34" s="5" t="s">
        <v>42</v>
      </c>
      <c r="D34" s="109">
        <f t="shared" si="1"/>
        <v>79</v>
      </c>
      <c r="E34" s="109">
        <v>19</v>
      </c>
      <c r="F34" s="88">
        <f t="shared" si="0"/>
        <v>0.3468165701312535</v>
      </c>
      <c r="G34" s="103">
        <f t="shared" si="2"/>
        <v>8.3726225161499176E-2</v>
      </c>
      <c r="H34" s="129">
        <v>11</v>
      </c>
      <c r="I34" s="88">
        <f t="shared" si="4"/>
        <v>0.92098847677649098</v>
      </c>
      <c r="J34" s="101">
        <v>0.12</v>
      </c>
      <c r="K34" s="88">
        <f t="shared" si="5"/>
        <v>0.11051861721317892</v>
      </c>
      <c r="L34" s="11">
        <f>'地震による断水回避便益（B）'!Q34</f>
        <v>6819421.6222752444</v>
      </c>
      <c r="M34" s="102">
        <v>3</v>
      </c>
      <c r="N34" s="101">
        <v>0.3</v>
      </c>
      <c r="O34" s="45">
        <f t="shared" si="3"/>
        <v>1582713.4005637777</v>
      </c>
      <c r="P34" s="45">
        <f t="shared" si="6"/>
        <v>548911.23308430216</v>
      </c>
    </row>
    <row r="35" spans="2:16" x14ac:dyDescent="0.4">
      <c r="B35" s="104">
        <v>28</v>
      </c>
      <c r="C35" s="5" t="s">
        <v>43</v>
      </c>
      <c r="D35" s="109">
        <f t="shared" si="1"/>
        <v>80</v>
      </c>
      <c r="E35" s="109">
        <v>20</v>
      </c>
      <c r="F35" s="88">
        <f t="shared" si="0"/>
        <v>0.3334774712800514</v>
      </c>
      <c r="G35" s="103">
        <f t="shared" si="2"/>
        <v>9.0319397738667304E-2</v>
      </c>
      <c r="H35" s="129">
        <v>11</v>
      </c>
      <c r="I35" s="88">
        <f t="shared" si="4"/>
        <v>0.99351337512534033</v>
      </c>
      <c r="J35" s="101">
        <v>0.12</v>
      </c>
      <c r="K35" s="88">
        <f t="shared" si="5"/>
        <v>0.11922160501504084</v>
      </c>
      <c r="L35" s="11">
        <f>'地震による断水回避便益（B）'!Q35</f>
        <v>6779464.7322752448</v>
      </c>
      <c r="M35" s="102">
        <v>3</v>
      </c>
      <c r="N35" s="101">
        <v>0.3</v>
      </c>
      <c r="O35" s="45">
        <f t="shared" si="3"/>
        <v>1697343.1997019094</v>
      </c>
      <c r="P35" s="45">
        <f t="shared" si="6"/>
        <v>566025.71813098399</v>
      </c>
    </row>
    <row r="36" spans="2:16" x14ac:dyDescent="0.4">
      <c r="B36" s="104">
        <v>29</v>
      </c>
      <c r="C36" s="5" t="s">
        <v>44</v>
      </c>
      <c r="D36" s="109">
        <f t="shared" si="1"/>
        <v>81</v>
      </c>
      <c r="E36" s="109">
        <v>21</v>
      </c>
      <c r="F36" s="88">
        <f t="shared" si="0"/>
        <v>0.32065141469235708</v>
      </c>
      <c r="G36" s="103">
        <f t="shared" si="2"/>
        <v>9.7431761579367032E-2</v>
      </c>
      <c r="H36" s="129">
        <v>11</v>
      </c>
      <c r="I36" s="88">
        <f t="shared" si="4"/>
        <v>1.0717493773730373</v>
      </c>
      <c r="J36" s="101">
        <v>0.12</v>
      </c>
      <c r="K36" s="88">
        <f t="shared" si="5"/>
        <v>0.12860992528476448</v>
      </c>
      <c r="L36" s="11">
        <f>'地震による断水回避便益（B）'!Q36</f>
        <v>6739507.8422752451</v>
      </c>
      <c r="M36" s="102">
        <v>3</v>
      </c>
      <c r="N36" s="101">
        <v>0.3</v>
      </c>
      <c r="O36" s="45">
        <f t="shared" si="3"/>
        <v>1820211.9601073172</v>
      </c>
      <c r="P36" s="45">
        <f t="shared" si="6"/>
        <v>583653.54004835954</v>
      </c>
    </row>
    <row r="37" spans="2:16" x14ac:dyDescent="0.4">
      <c r="B37" s="104">
        <v>30</v>
      </c>
      <c r="C37" s="5" t="s">
        <v>45</v>
      </c>
      <c r="D37" s="109">
        <f t="shared" si="1"/>
        <v>82</v>
      </c>
      <c r="E37" s="109">
        <v>22</v>
      </c>
      <c r="F37" s="88">
        <f t="shared" si="0"/>
        <v>0.30831866797342034</v>
      </c>
      <c r="G37" s="103">
        <f t="shared" si="2"/>
        <v>0.10510420133586126</v>
      </c>
      <c r="H37" s="129">
        <v>11</v>
      </c>
      <c r="I37" s="88">
        <f t="shared" si="4"/>
        <v>1.1561462146944739</v>
      </c>
      <c r="J37" s="101">
        <v>0.12</v>
      </c>
      <c r="K37" s="88">
        <f t="shared" si="5"/>
        <v>0.13873754576333686</v>
      </c>
      <c r="L37" s="11">
        <f>'地震による断水回避便益（B）'!Q37</f>
        <v>6699550.9522752445</v>
      </c>
      <c r="M37" s="102">
        <v>3</v>
      </c>
      <c r="N37" s="101">
        <v>0.3</v>
      </c>
      <c r="O37" s="45">
        <f t="shared" si="3"/>
        <v>1951906.4393536968</v>
      </c>
      <c r="P37" s="45">
        <f t="shared" si="6"/>
        <v>601809.19339027361</v>
      </c>
    </row>
    <row r="38" spans="2:16" x14ac:dyDescent="0.4">
      <c r="B38" s="104">
        <v>31</v>
      </c>
      <c r="C38" s="5" t="s">
        <v>46</v>
      </c>
      <c r="D38" s="109">
        <f t="shared" si="1"/>
        <v>83</v>
      </c>
      <c r="E38" s="109">
        <v>23</v>
      </c>
      <c r="F38" s="88">
        <f t="shared" si="0"/>
        <v>0.29646025766675027</v>
      </c>
      <c r="G38" s="103">
        <f t="shared" si="2"/>
        <v>0.11338082119607951</v>
      </c>
      <c r="H38" s="129">
        <v>11</v>
      </c>
      <c r="I38" s="88">
        <f t="shared" si="4"/>
        <v>1.2471890331568747</v>
      </c>
      <c r="J38" s="101">
        <v>0.12</v>
      </c>
      <c r="K38" s="88">
        <f t="shared" si="5"/>
        <v>0.14966268397882496</v>
      </c>
      <c r="L38" s="11">
        <f>'地震による断水回避便益（B）'!Q38</f>
        <v>6662145.682275245</v>
      </c>
      <c r="M38" s="102">
        <v>3</v>
      </c>
      <c r="N38" s="101">
        <v>0.3</v>
      </c>
      <c r="O38" s="45">
        <f t="shared" si="3"/>
        <v>2093856.6681212315</v>
      </c>
      <c r="P38" s="45">
        <f t="shared" si="6"/>
        <v>620745.28734846355</v>
      </c>
    </row>
    <row r="39" spans="2:16" x14ac:dyDescent="0.4">
      <c r="B39" s="104">
        <v>32</v>
      </c>
      <c r="C39" s="5" t="s">
        <v>47</v>
      </c>
      <c r="D39" s="109">
        <f t="shared" si="1"/>
        <v>84</v>
      </c>
      <c r="E39" s="109">
        <v>24</v>
      </c>
      <c r="F39" s="88">
        <f t="shared" si="0"/>
        <v>0.28505794006418295</v>
      </c>
      <c r="G39" s="103">
        <f t="shared" si="2"/>
        <v>0.12230919841175927</v>
      </c>
      <c r="H39" s="129">
        <v>11</v>
      </c>
      <c r="I39" s="88">
        <f t="shared" si="4"/>
        <v>1.3454011825293519</v>
      </c>
      <c r="J39" s="101">
        <v>0.12</v>
      </c>
      <c r="K39" s="88">
        <f t="shared" si="5"/>
        <v>0.16144814190352222</v>
      </c>
      <c r="L39" s="11">
        <f>'地震による断水回避便益（B）'!Q39</f>
        <v>6624740.4122752454</v>
      </c>
      <c r="M39" s="102">
        <v>3</v>
      </c>
      <c r="N39" s="101">
        <v>0.3</v>
      </c>
      <c r="O39" s="45">
        <f t="shared" si="3"/>
        <v>2246059.263325525</v>
      </c>
      <c r="P39" s="45">
        <f t="shared" si="6"/>
        <v>640257.02686565043</v>
      </c>
    </row>
    <row r="40" spans="2:16" x14ac:dyDescent="0.4">
      <c r="B40" s="104">
        <v>33</v>
      </c>
      <c r="C40" s="5" t="s">
        <v>48</v>
      </c>
      <c r="D40" s="109">
        <f t="shared" si="1"/>
        <v>85</v>
      </c>
      <c r="E40" s="109">
        <v>25</v>
      </c>
      <c r="F40" s="88">
        <f t="shared" si="0"/>
        <v>0.27409417313863743</v>
      </c>
      <c r="G40" s="103">
        <f t="shared" si="2"/>
        <v>0.13194065679111849</v>
      </c>
      <c r="H40" s="129">
        <v>11</v>
      </c>
      <c r="I40" s="88">
        <f t="shared" si="4"/>
        <v>1.4513472247023034</v>
      </c>
      <c r="J40" s="101">
        <v>0.12</v>
      </c>
      <c r="K40" s="88">
        <f t="shared" si="5"/>
        <v>0.1741616669642764</v>
      </c>
      <c r="L40" s="11">
        <f>'地震による断水回避便益（B）'!Q40</f>
        <v>6587335.1422752449</v>
      </c>
      <c r="M40" s="102">
        <v>3</v>
      </c>
      <c r="N40" s="101">
        <v>0.3</v>
      </c>
      <c r="O40" s="45">
        <f t="shared" si="3"/>
        <v>2409248.6653851322</v>
      </c>
      <c r="P40" s="45">
        <f t="shared" si="6"/>
        <v>660361.02082410362</v>
      </c>
    </row>
    <row r="41" spans="2:16" x14ac:dyDescent="0.4">
      <c r="B41" s="104">
        <v>34</v>
      </c>
      <c r="C41" s="5" t="s">
        <v>49</v>
      </c>
      <c r="D41" s="109">
        <f t="shared" si="1"/>
        <v>86</v>
      </c>
      <c r="E41" s="109">
        <v>26</v>
      </c>
      <c r="F41" s="88">
        <f t="shared" si="0"/>
        <v>0.26355208955638215</v>
      </c>
      <c r="G41" s="103">
        <f t="shared" si="2"/>
        <v>0.14233056172820127</v>
      </c>
      <c r="H41" s="129">
        <v>11</v>
      </c>
      <c r="I41" s="88">
        <f t="shared" si="4"/>
        <v>1.565636179010214</v>
      </c>
      <c r="J41" s="101">
        <v>0.12</v>
      </c>
      <c r="K41" s="88">
        <f t="shared" si="5"/>
        <v>0.18787634148122567</v>
      </c>
      <c r="L41" s="11">
        <f>'地震による断水回避便益（B）'!Q41</f>
        <v>6549929.8722752444</v>
      </c>
      <c r="M41" s="102">
        <v>3</v>
      </c>
      <c r="N41" s="101">
        <v>0.3</v>
      </c>
      <c r="O41" s="45">
        <f t="shared" si="3"/>
        <v>2584211.4088594955</v>
      </c>
      <c r="P41" s="45">
        <f t="shared" si="6"/>
        <v>681074.3166603623</v>
      </c>
    </row>
    <row r="42" spans="2:16" x14ac:dyDescent="0.4">
      <c r="B42" s="104">
        <v>35</v>
      </c>
      <c r="C42" s="5" t="s">
        <v>50</v>
      </c>
      <c r="D42" s="109">
        <f t="shared" si="1"/>
        <v>87</v>
      </c>
      <c r="E42" s="109">
        <v>27</v>
      </c>
      <c r="F42" s="88">
        <f t="shared" si="0"/>
        <v>0.25341547072729048</v>
      </c>
      <c r="G42" s="103">
        <f t="shared" si="2"/>
        <v>0.15353863846484178</v>
      </c>
      <c r="H42" s="129">
        <v>11</v>
      </c>
      <c r="I42" s="88">
        <f t="shared" si="4"/>
        <v>1.6889250231132595</v>
      </c>
      <c r="J42" s="101">
        <v>0.12</v>
      </c>
      <c r="K42" s="88">
        <f t="shared" si="5"/>
        <v>0.20267100277359112</v>
      </c>
      <c r="L42" s="11">
        <f>'地震による断水回避便益（B）'!Q42</f>
        <v>6512524.6022752449</v>
      </c>
      <c r="M42" s="102">
        <v>3</v>
      </c>
      <c r="N42" s="101">
        <v>0.3</v>
      </c>
      <c r="O42" s="45">
        <f t="shared" si="3"/>
        <v>2771789.7726346934</v>
      </c>
      <c r="P42" s="45">
        <f t="shared" si="6"/>
        <v>702414.40998931031</v>
      </c>
    </row>
    <row r="43" spans="2:16" x14ac:dyDescent="0.4">
      <c r="B43" s="104">
        <v>36</v>
      </c>
      <c r="C43" s="5" t="s">
        <v>51</v>
      </c>
      <c r="D43" s="109">
        <f t="shared" si="1"/>
        <v>88</v>
      </c>
      <c r="E43" s="109">
        <v>28</v>
      </c>
      <c r="F43" s="88">
        <f t="shared" si="0"/>
        <v>0.24366872185316396</v>
      </c>
      <c r="G43" s="103">
        <f t="shared" si="2"/>
        <v>0.16562931541474016</v>
      </c>
      <c r="H43" s="129">
        <v>11</v>
      </c>
      <c r="I43" s="88">
        <f t="shared" si="4"/>
        <v>1.8219224695621417</v>
      </c>
      <c r="J43" s="101">
        <v>0.12</v>
      </c>
      <c r="K43" s="88">
        <f t="shared" si="5"/>
        <v>0.21863069634745699</v>
      </c>
      <c r="L43" s="11">
        <f>'地震による断水回避便益（B）'!Q43</f>
        <v>6477948.3022752441</v>
      </c>
      <c r="M43" s="102">
        <v>3</v>
      </c>
      <c r="N43" s="101">
        <v>0.3</v>
      </c>
      <c r="O43" s="45">
        <f t="shared" si="3"/>
        <v>2974184.5312814536</v>
      </c>
      <c r="P43" s="45">
        <f t="shared" si="6"/>
        <v>724715.74329280329</v>
      </c>
    </row>
    <row r="44" spans="2:16" x14ac:dyDescent="0.4">
      <c r="B44" s="104">
        <v>37</v>
      </c>
      <c r="C44" s="5" t="s">
        <v>52</v>
      </c>
      <c r="D44" s="109">
        <f t="shared" si="1"/>
        <v>89</v>
      </c>
      <c r="E44" s="109">
        <v>29</v>
      </c>
      <c r="F44" s="88">
        <f t="shared" si="0"/>
        <v>0.23429684793573452</v>
      </c>
      <c r="G44" s="103">
        <f t="shared" si="2"/>
        <v>0.17867209452321201</v>
      </c>
      <c r="H44" s="129">
        <v>11</v>
      </c>
      <c r="I44" s="88">
        <f t="shared" si="4"/>
        <v>1.9653930397553321</v>
      </c>
      <c r="J44" s="101">
        <v>0.12</v>
      </c>
      <c r="K44" s="88">
        <f t="shared" si="5"/>
        <v>0.23584716477063983</v>
      </c>
      <c r="L44" s="11">
        <f>'地震による断水回避便益（B）'!Q44</f>
        <v>6443372.0022752453</v>
      </c>
      <c r="M44" s="102">
        <v>3</v>
      </c>
      <c r="N44" s="101">
        <v>0.3</v>
      </c>
      <c r="O44" s="45">
        <f t="shared" si="3"/>
        <v>3191267.1384281879</v>
      </c>
      <c r="P44" s="45">
        <f t="shared" si="6"/>
        <v>747703.83145461581</v>
      </c>
    </row>
    <row r="45" spans="2:16" x14ac:dyDescent="0.4">
      <c r="B45" s="104">
        <v>38</v>
      </c>
      <c r="C45" s="5" t="s">
        <v>53</v>
      </c>
      <c r="D45" s="109">
        <f t="shared" si="1"/>
        <v>90</v>
      </c>
      <c r="E45" s="109">
        <v>30</v>
      </c>
      <c r="F45" s="88">
        <f t="shared" si="0"/>
        <v>0.22528543070743706</v>
      </c>
      <c r="G45" s="103">
        <f t="shared" si="2"/>
        <v>0.19274195079158402</v>
      </c>
      <c r="H45" s="129">
        <v>11</v>
      </c>
      <c r="I45" s="88">
        <f t="shared" si="4"/>
        <v>2.120161458707424</v>
      </c>
      <c r="J45" s="101">
        <v>0.12</v>
      </c>
      <c r="K45" s="88">
        <f t="shared" si="5"/>
        <v>0.25441937504489087</v>
      </c>
      <c r="L45" s="11">
        <f>'地震による断水回避便益（B）'!Q45</f>
        <v>6408795.7022752445</v>
      </c>
      <c r="M45" s="102">
        <v>3</v>
      </c>
      <c r="N45" s="101">
        <v>0.3</v>
      </c>
      <c r="O45" s="45">
        <f t="shared" si="3"/>
        <v>3424095.7744628252</v>
      </c>
      <c r="P45" s="45">
        <f t="shared" si="6"/>
        <v>771398.8913333728</v>
      </c>
    </row>
    <row r="46" spans="2:16" x14ac:dyDescent="0.4">
      <c r="B46" s="104">
        <v>39</v>
      </c>
      <c r="C46" s="5" t="s">
        <v>54</v>
      </c>
      <c r="D46" s="109">
        <f t="shared" si="1"/>
        <v>91</v>
      </c>
      <c r="E46" s="109">
        <v>31</v>
      </c>
      <c r="F46" s="88">
        <f t="shared" si="0"/>
        <v>0.21662060644945874</v>
      </c>
      <c r="G46" s="103">
        <f t="shared" si="2"/>
        <v>0.2079197632628588</v>
      </c>
      <c r="H46" s="129">
        <v>11</v>
      </c>
      <c r="I46" s="88">
        <f t="shared" si="4"/>
        <v>2.2871173958914466</v>
      </c>
      <c r="J46" s="101">
        <v>0.12</v>
      </c>
      <c r="K46" s="88">
        <f t="shared" si="5"/>
        <v>0.27445408750697359</v>
      </c>
      <c r="L46" s="11">
        <f>'地震による断水回避便益（B）'!Q46</f>
        <v>6374219.4022752447</v>
      </c>
      <c r="M46" s="102">
        <v>3</v>
      </c>
      <c r="N46" s="101">
        <v>0.3</v>
      </c>
      <c r="O46" s="45">
        <f t="shared" si="3"/>
        <v>3673804.1962034674</v>
      </c>
      <c r="P46" s="45">
        <f t="shared" si="6"/>
        <v>795821.69295816147</v>
      </c>
    </row>
    <row r="47" spans="2:16" x14ac:dyDescent="0.4">
      <c r="B47" s="104">
        <v>40</v>
      </c>
      <c r="C47" s="5" t="s">
        <v>55</v>
      </c>
      <c r="D47" s="109">
        <f t="shared" si="1"/>
        <v>92</v>
      </c>
      <c r="E47" s="109">
        <v>32</v>
      </c>
      <c r="F47" s="88">
        <f t="shared" si="0"/>
        <v>0.20828904466294101</v>
      </c>
      <c r="G47" s="103">
        <f t="shared" si="2"/>
        <v>0.22429277994612334</v>
      </c>
      <c r="H47" s="129">
        <v>11</v>
      </c>
      <c r="I47" s="88">
        <f t="shared" si="4"/>
        <v>2.467220579407357</v>
      </c>
      <c r="J47" s="101">
        <v>0.12</v>
      </c>
      <c r="K47" s="88">
        <f t="shared" si="5"/>
        <v>0.29606646952888283</v>
      </c>
      <c r="L47" s="11">
        <f>'地震による断水回避便益（B）'!Q47</f>
        <v>6339643.1022752449</v>
      </c>
      <c r="M47" s="102">
        <v>3</v>
      </c>
      <c r="N47" s="101">
        <v>0.3</v>
      </c>
      <c r="O47" s="45">
        <f t="shared" si="3"/>
        <v>3941607.0778639084</v>
      </c>
      <c r="P47" s="45">
        <f t="shared" si="6"/>
        <v>820993.57268495997</v>
      </c>
    </row>
    <row r="48" spans="2:16" x14ac:dyDescent="0.4">
      <c r="B48" s="104">
        <v>41</v>
      </c>
      <c r="C48" s="5" t="s">
        <v>56</v>
      </c>
      <c r="D48" s="109">
        <f t="shared" si="1"/>
        <v>93</v>
      </c>
      <c r="E48" s="109">
        <v>33</v>
      </c>
      <c r="F48" s="88">
        <f t="shared" si="0"/>
        <v>0.20027792756052021</v>
      </c>
      <c r="G48" s="103">
        <f t="shared" si="2"/>
        <v>0.24195511935226702</v>
      </c>
      <c r="H48" s="129">
        <v>11</v>
      </c>
      <c r="I48" s="88">
        <f t="shared" si="4"/>
        <v>2.6615063128749372</v>
      </c>
      <c r="J48" s="101">
        <v>0.12</v>
      </c>
      <c r="K48" s="88">
        <f t="shared" si="5"/>
        <v>0.31938075754499246</v>
      </c>
      <c r="L48" s="11">
        <f>'地震による断水回避便益（B）'!Q48</f>
        <v>6307655.4022752447</v>
      </c>
      <c r="M48" s="102">
        <v>3</v>
      </c>
      <c r="N48" s="101">
        <v>0.3</v>
      </c>
      <c r="O48" s="45">
        <f t="shared" si="3"/>
        <v>4230541.8974940069</v>
      </c>
      <c r="P48" s="45">
        <f t="shared" si="6"/>
        <v>847284.16368805047</v>
      </c>
    </row>
    <row r="49" spans="2:16" x14ac:dyDescent="0.4">
      <c r="B49" s="104">
        <v>42</v>
      </c>
      <c r="C49" s="5" t="s">
        <v>57</v>
      </c>
      <c r="D49" s="109">
        <f t="shared" si="1"/>
        <v>94</v>
      </c>
      <c r="E49" s="109">
        <v>34</v>
      </c>
      <c r="F49" s="88">
        <f t="shared" si="0"/>
        <v>0.19257493034665407</v>
      </c>
      <c r="G49" s="103">
        <f t="shared" si="2"/>
        <v>0.26100831152403581</v>
      </c>
      <c r="H49" s="129">
        <v>11</v>
      </c>
      <c r="I49" s="88">
        <f t="shared" si="4"/>
        <v>2.8710914267643939</v>
      </c>
      <c r="J49" s="101">
        <v>0.12</v>
      </c>
      <c r="K49" s="88">
        <f t="shared" si="5"/>
        <v>0.34453097121172727</v>
      </c>
      <c r="L49" s="11">
        <f>'地震による断水回避便益（B）'!Q49</f>
        <v>6275667.7022752445</v>
      </c>
      <c r="M49" s="102">
        <v>3</v>
      </c>
      <c r="N49" s="101">
        <v>0.3</v>
      </c>
      <c r="O49" s="45">
        <f t="shared" si="3"/>
        <v>4540539.965780613</v>
      </c>
      <c r="P49" s="45">
        <f t="shared" si="6"/>
        <v>874394.16764640063</v>
      </c>
    </row>
    <row r="50" spans="2:16" x14ac:dyDescent="0.4">
      <c r="B50" s="104">
        <v>43</v>
      </c>
      <c r="C50" s="5" t="s">
        <v>58</v>
      </c>
      <c r="D50" s="109">
        <f t="shared" si="1"/>
        <v>95</v>
      </c>
      <c r="E50" s="109">
        <v>35</v>
      </c>
      <c r="F50" s="88">
        <f t="shared" si="0"/>
        <v>0.18516820225639813</v>
      </c>
      <c r="G50" s="103">
        <f t="shared" si="2"/>
        <v>0.2815618816704728</v>
      </c>
      <c r="H50" s="129">
        <v>11</v>
      </c>
      <c r="I50" s="88">
        <f t="shared" si="4"/>
        <v>3.097180698375201</v>
      </c>
      <c r="J50" s="101">
        <v>0.12</v>
      </c>
      <c r="K50" s="88">
        <f t="shared" si="5"/>
        <v>0.37166168380502412</v>
      </c>
      <c r="L50" s="11">
        <f>'地震による断水回避便益（B）'!Q50</f>
        <v>6243680.0022752453</v>
      </c>
      <c r="M50" s="102">
        <v>3</v>
      </c>
      <c r="N50" s="101">
        <v>0.3</v>
      </c>
      <c r="O50" s="45">
        <f t="shared" si="3"/>
        <v>4873126.9078492858</v>
      </c>
      <c r="P50" s="45">
        <f t="shared" si="6"/>
        <v>902348.14889373258</v>
      </c>
    </row>
    <row r="51" spans="2:16" x14ac:dyDescent="0.4">
      <c r="B51" s="104">
        <v>44</v>
      </c>
      <c r="C51" s="5" t="s">
        <v>59</v>
      </c>
      <c r="D51" s="109">
        <f t="shared" si="1"/>
        <v>96</v>
      </c>
      <c r="E51" s="109">
        <v>36</v>
      </c>
      <c r="F51" s="88">
        <f t="shared" si="0"/>
        <v>0.17804634832345972</v>
      </c>
      <c r="G51" s="103">
        <f t="shared" si="2"/>
        <v>0.30373397976070526</v>
      </c>
      <c r="H51" s="129">
        <v>11</v>
      </c>
      <c r="I51" s="88">
        <f t="shared" si="4"/>
        <v>3.3410737773677579</v>
      </c>
      <c r="J51" s="101">
        <v>0.12</v>
      </c>
      <c r="K51" s="88">
        <f t="shared" si="5"/>
        <v>0.40092885328413091</v>
      </c>
      <c r="L51" s="11">
        <f>'地震による断水回避便益（B）'!Q51</f>
        <v>6211692.3022752441</v>
      </c>
      <c r="M51" s="102">
        <v>3</v>
      </c>
      <c r="N51" s="101">
        <v>0.3</v>
      </c>
      <c r="O51" s="45">
        <f t="shared" si="3"/>
        <v>5229938.0105806617</v>
      </c>
      <c r="P51" s="45">
        <f t="shared" si="6"/>
        <v>931171.36474194645</v>
      </c>
    </row>
    <row r="52" spans="2:16" x14ac:dyDescent="0.4">
      <c r="B52" s="104">
        <v>45</v>
      </c>
      <c r="C52" s="5" t="s">
        <v>60</v>
      </c>
      <c r="D52" s="109">
        <f t="shared" si="1"/>
        <v>97</v>
      </c>
      <c r="E52" s="109">
        <v>37</v>
      </c>
      <c r="F52" s="88">
        <f t="shared" si="0"/>
        <v>0.17119841184948048</v>
      </c>
      <c r="G52" s="103">
        <f t="shared" si="2"/>
        <v>0.32765205969622957</v>
      </c>
      <c r="H52" s="129">
        <v>11</v>
      </c>
      <c r="I52" s="88">
        <f t="shared" si="4"/>
        <v>3.604172656658525</v>
      </c>
      <c r="J52" s="101">
        <v>0.12</v>
      </c>
      <c r="K52" s="88">
        <f t="shared" si="5"/>
        <v>0.43250071879902297</v>
      </c>
      <c r="L52" s="11">
        <f>'地震による断水回避便益（B）'!Q52</f>
        <v>6179704.6022752449</v>
      </c>
      <c r="M52" s="102">
        <v>3</v>
      </c>
      <c r="N52" s="101">
        <v>0.3</v>
      </c>
      <c r="O52" s="45">
        <f t="shared" si="3"/>
        <v>5612726.0331443138</v>
      </c>
      <c r="P52" s="45">
        <f t="shared" si="6"/>
        <v>960889.78302054107</v>
      </c>
    </row>
    <row r="53" spans="2:16" x14ac:dyDescent="0.4">
      <c r="B53" s="104">
        <v>46</v>
      </c>
      <c r="C53" s="5" t="s">
        <v>61</v>
      </c>
      <c r="D53" s="109">
        <f t="shared" si="1"/>
        <v>98</v>
      </c>
      <c r="E53" s="109">
        <v>38</v>
      </c>
      <c r="F53" s="88">
        <f t="shared" si="0"/>
        <v>0.1646138575475774</v>
      </c>
      <c r="G53" s="103">
        <f t="shared" si="2"/>
        <v>0.35345361196584324</v>
      </c>
      <c r="H53" s="129">
        <v>11</v>
      </c>
      <c r="I53" s="88">
        <f t="shared" si="4"/>
        <v>3.8879897316242755</v>
      </c>
      <c r="J53" s="101">
        <v>0.12</v>
      </c>
      <c r="K53" s="88">
        <f t="shared" si="5"/>
        <v>0.46655876779491307</v>
      </c>
      <c r="L53" s="11">
        <f>'地震による断水回避便益（B）'!Q53</f>
        <v>6149399.4922752455</v>
      </c>
      <c r="M53" s="102">
        <v>3</v>
      </c>
      <c r="N53" s="101">
        <v>0.3</v>
      </c>
      <c r="O53" s="45">
        <f t="shared" si="3"/>
        <v>6025018.1245686645</v>
      </c>
      <c r="P53" s="45">
        <f t="shared" si="6"/>
        <v>991801.47527931805</v>
      </c>
    </row>
    <row r="54" spans="2:16" x14ac:dyDescent="0.4">
      <c r="B54" s="104">
        <v>47</v>
      </c>
      <c r="C54" s="5" t="s">
        <v>62</v>
      </c>
      <c r="D54" s="109">
        <f t="shared" si="1"/>
        <v>99</v>
      </c>
      <c r="E54" s="109">
        <v>39</v>
      </c>
      <c r="F54" s="88">
        <f t="shared" si="0"/>
        <v>0.15828255533420904</v>
      </c>
      <c r="G54" s="103">
        <f t="shared" si="2"/>
        <v>0.38128695399480955</v>
      </c>
      <c r="H54" s="129">
        <v>11</v>
      </c>
      <c r="I54" s="88">
        <f t="shared" si="4"/>
        <v>4.1941564939429048</v>
      </c>
      <c r="J54" s="101">
        <v>0.12</v>
      </c>
      <c r="K54" s="88">
        <f t="shared" si="5"/>
        <v>0.50329877927314859</v>
      </c>
      <c r="L54" s="11">
        <f>'地震による断水回避便益（B）'!Q54</f>
        <v>6119094.3822752442</v>
      </c>
      <c r="M54" s="102">
        <v>3</v>
      </c>
      <c r="N54" s="101">
        <v>0.3</v>
      </c>
      <c r="O54" s="45">
        <f t="shared" si="3"/>
        <v>6467438.7389982548</v>
      </c>
      <c r="P54" s="45">
        <f t="shared" si="6"/>
        <v>1023682.7300760983</v>
      </c>
    </row>
    <row r="55" spans="2:16" x14ac:dyDescent="0.4">
      <c r="B55" s="104">
        <v>48</v>
      </c>
      <c r="C55" s="5" t="s">
        <v>63</v>
      </c>
      <c r="D55" s="109">
        <f t="shared" si="1"/>
        <v>100</v>
      </c>
      <c r="E55" s="109">
        <v>40</v>
      </c>
      <c r="F55" s="88">
        <f t="shared" si="0"/>
        <v>0.15219476474443175</v>
      </c>
      <c r="G55" s="103">
        <f t="shared" si="2"/>
        <v>0.41131208273149322</v>
      </c>
      <c r="H55" s="129">
        <v>11</v>
      </c>
      <c r="I55" s="88">
        <f t="shared" si="4"/>
        <v>4.5244329100464258</v>
      </c>
      <c r="J55" s="101">
        <v>0.12</v>
      </c>
      <c r="K55" s="88">
        <f t="shared" si="5"/>
        <v>0.54293194920557108</v>
      </c>
      <c r="L55" s="11">
        <f>'地震による断水回避便益（B）'!Q55</f>
        <v>6088789.2722752448</v>
      </c>
      <c r="M55" s="102">
        <v>3</v>
      </c>
      <c r="N55" s="101">
        <v>0.3</v>
      </c>
      <c r="O55" s="45">
        <f t="shared" si="3"/>
        <v>6942176.2785865748</v>
      </c>
      <c r="P55" s="45">
        <f t="shared" si="6"/>
        <v>1056562.8855338583</v>
      </c>
    </row>
    <row r="56" spans="2:16" x14ac:dyDescent="0.4">
      <c r="B56" s="104">
        <v>49</v>
      </c>
      <c r="C56" s="5" t="s">
        <v>64</v>
      </c>
      <c r="D56" s="109">
        <f t="shared" si="1"/>
        <v>101</v>
      </c>
      <c r="E56" s="109">
        <v>41</v>
      </c>
      <c r="F56" s="88">
        <f t="shared" si="0"/>
        <v>0.14634111994656898</v>
      </c>
      <c r="G56" s="103">
        <f t="shared" si="2"/>
        <v>0.44370159437246764</v>
      </c>
      <c r="H56" s="129">
        <v>11</v>
      </c>
      <c r="I56" s="88">
        <f t="shared" si="4"/>
        <v>4.8807175380971444</v>
      </c>
      <c r="J56" s="101">
        <v>0.12</v>
      </c>
      <c r="K56" s="88">
        <f t="shared" si="5"/>
        <v>0.58568610457165726</v>
      </c>
      <c r="L56" s="11">
        <f>'地震による断水回避便益（B）'!Q56</f>
        <v>6058484.1622752454</v>
      </c>
      <c r="M56" s="102">
        <v>3</v>
      </c>
      <c r="N56" s="101">
        <v>0.3</v>
      </c>
      <c r="O56" s="45">
        <f t="shared" si="3"/>
        <v>7451576.9760853443</v>
      </c>
      <c r="P56" s="45">
        <f t="shared" si="6"/>
        <v>1090472.1200483972</v>
      </c>
    </row>
    <row r="57" spans="2:16" x14ac:dyDescent="0.4">
      <c r="B57" s="104">
        <v>50</v>
      </c>
      <c r="C57" s="5" t="s">
        <v>65</v>
      </c>
      <c r="D57" s="109">
        <f t="shared" si="1"/>
        <v>102</v>
      </c>
      <c r="E57" s="109">
        <v>42</v>
      </c>
      <c r="F57" s="88">
        <f t="shared" si="0"/>
        <v>0.14071261533323939</v>
      </c>
      <c r="G57" s="103">
        <f t="shared" si="2"/>
        <v>0.47864167651303402</v>
      </c>
      <c r="H57" s="129">
        <v>11</v>
      </c>
      <c r="I57" s="88">
        <f t="shared" si="4"/>
        <v>5.2650584416433741</v>
      </c>
      <c r="J57" s="101">
        <v>0.12</v>
      </c>
      <c r="K57" s="88">
        <f t="shared" si="5"/>
        <v>0.63180701299720488</v>
      </c>
      <c r="L57" s="11">
        <f>'地震による断水回避便益（B）'!Q57</f>
        <v>6028179.0522752441</v>
      </c>
      <c r="M57" s="102">
        <v>3</v>
      </c>
      <c r="N57" s="101">
        <v>0.3</v>
      </c>
      <c r="O57" s="45">
        <f t="shared" si="3"/>
        <v>7998156.1817437196</v>
      </c>
      <c r="P57" s="45">
        <f t="shared" si="6"/>
        <v>1125441.4741768748</v>
      </c>
    </row>
    <row r="58" spans="2:16" x14ac:dyDescent="0.4">
      <c r="B58" s="104">
        <v>51</v>
      </c>
      <c r="C58" s="5" t="s">
        <v>66</v>
      </c>
      <c r="D58" s="109">
        <f t="shared" si="1"/>
        <v>103</v>
      </c>
      <c r="E58" s="109">
        <v>43</v>
      </c>
      <c r="F58" s="88">
        <f t="shared" si="0"/>
        <v>0.13530059166657632</v>
      </c>
      <c r="G58" s="103">
        <f t="shared" si="2"/>
        <v>0.51633317842642379</v>
      </c>
      <c r="H58" s="129">
        <v>11</v>
      </c>
      <c r="I58" s="88">
        <f t="shared" si="4"/>
        <v>5.6796649626906621</v>
      </c>
      <c r="J58" s="101">
        <v>0.12</v>
      </c>
      <c r="K58" s="88">
        <f t="shared" si="5"/>
        <v>0.68155979552287937</v>
      </c>
      <c r="L58" s="11">
        <f>'地震による断水回避便益（B）'!Q58</f>
        <v>5998206.762275245</v>
      </c>
      <c r="M58" s="102">
        <v>3</v>
      </c>
      <c r="N58" s="101">
        <v>0.3</v>
      </c>
      <c r="O58" s="45">
        <f t="shared" si="3"/>
        <v>8585086.8062405642</v>
      </c>
      <c r="P58" s="45">
        <f t="shared" si="6"/>
        <v>1161567.3243932663</v>
      </c>
    </row>
    <row r="59" spans="2:16" x14ac:dyDescent="0.4">
      <c r="B59" s="104">
        <v>52</v>
      </c>
      <c r="C59" s="5" t="s">
        <v>67</v>
      </c>
      <c r="D59" s="109">
        <f t="shared" si="1"/>
        <v>104</v>
      </c>
      <c r="E59" s="109">
        <v>44</v>
      </c>
      <c r="F59" s="88">
        <f t="shared" si="0"/>
        <v>0.13009672275632339</v>
      </c>
      <c r="G59" s="103">
        <f t="shared" si="2"/>
        <v>0.55699276562406363</v>
      </c>
      <c r="H59" s="129">
        <v>11</v>
      </c>
      <c r="I59" s="88">
        <f t="shared" si="4"/>
        <v>6.1269204218646998</v>
      </c>
      <c r="J59" s="101">
        <v>0.12</v>
      </c>
      <c r="K59" s="88">
        <f t="shared" si="5"/>
        <v>0.73523045062376391</v>
      </c>
      <c r="L59" s="11">
        <f>'地震による断水回避便益（B）'!Q59</f>
        <v>5968558.0472752452</v>
      </c>
      <c r="M59" s="102">
        <v>3</v>
      </c>
      <c r="N59" s="101">
        <v>0.3</v>
      </c>
      <c r="O59" s="45">
        <f t="shared" si="3"/>
        <v>9215357.8076117691</v>
      </c>
      <c r="P59" s="45">
        <f t="shared" si="6"/>
        <v>1198887.8497971885</v>
      </c>
    </row>
    <row r="60" spans="2:16" x14ac:dyDescent="0.4">
      <c r="B60" s="104">
        <v>53</v>
      </c>
      <c r="C60" s="5" t="s">
        <v>68</v>
      </c>
      <c r="D60" s="109">
        <f t="shared" si="1"/>
        <v>105</v>
      </c>
      <c r="E60" s="109">
        <v>45</v>
      </c>
      <c r="F60" s="88">
        <f t="shared" si="0"/>
        <v>0.12509300265031092</v>
      </c>
      <c r="G60" s="103">
        <f t="shared" si="2"/>
        <v>0.60085416533377323</v>
      </c>
      <c r="H60" s="129">
        <v>11</v>
      </c>
      <c r="I60" s="88">
        <f t="shared" si="4"/>
        <v>6.6093958186715058</v>
      </c>
      <c r="J60" s="101">
        <v>0.12</v>
      </c>
      <c r="K60" s="88">
        <f t="shared" si="5"/>
        <v>0.79312749824058071</v>
      </c>
      <c r="L60" s="11">
        <f>'地震による断水回避便益（B）'!Q60</f>
        <v>5939223.6622752454</v>
      </c>
      <c r="M60" s="102">
        <v>3</v>
      </c>
      <c r="N60" s="101">
        <v>0.3</v>
      </c>
      <c r="O60" s="45">
        <f t="shared" si="3"/>
        <v>9892179.369978413</v>
      </c>
      <c r="P60" s="45">
        <f t="shared" si="6"/>
        <v>1237442.4201460606</v>
      </c>
    </row>
    <row r="61" spans="2:16" x14ac:dyDescent="0.4">
      <c r="B61" s="104">
        <v>54</v>
      </c>
      <c r="C61" s="5" t="s">
        <v>69</v>
      </c>
      <c r="D61" s="109">
        <f t="shared" si="1"/>
        <v>106</v>
      </c>
      <c r="E61" s="109">
        <v>46</v>
      </c>
      <c r="F61" s="88">
        <f t="shared" si="0"/>
        <v>0.12028173331760666</v>
      </c>
      <c r="G61" s="103">
        <f t="shared" si="2"/>
        <v>0.6481695100553887</v>
      </c>
      <c r="H61" s="129">
        <v>11</v>
      </c>
      <c r="I61" s="88">
        <f t="shared" si="4"/>
        <v>7.1298646106092756</v>
      </c>
      <c r="J61" s="101">
        <v>0.12</v>
      </c>
      <c r="K61" s="88">
        <f t="shared" si="5"/>
        <v>0.85558375327311309</v>
      </c>
      <c r="L61" s="11">
        <f>'地震による断水回避便益（B）'!Q61</f>
        <v>5910212.8522752449</v>
      </c>
      <c r="M61" s="102">
        <v>3</v>
      </c>
      <c r="N61" s="101">
        <v>0.3</v>
      </c>
      <c r="O61" s="45">
        <f t="shared" si="3"/>
        <v>10619032.399064554</v>
      </c>
      <c r="P61" s="45">
        <f t="shared" si="6"/>
        <v>1277275.6231153077</v>
      </c>
    </row>
    <row r="62" spans="2:16" x14ac:dyDescent="0.4">
      <c r="B62" s="104">
        <v>55</v>
      </c>
      <c r="C62" s="5" t="s">
        <v>70</v>
      </c>
      <c r="D62" s="109">
        <f t="shared" si="1"/>
        <v>107</v>
      </c>
      <c r="E62" s="109">
        <v>47</v>
      </c>
      <c r="F62" s="88">
        <f t="shared" si="0"/>
        <v>0.11565551280539103</v>
      </c>
      <c r="G62" s="103">
        <f t="shared" si="2"/>
        <v>0.69921078691709571</v>
      </c>
      <c r="H62" s="129">
        <v>11</v>
      </c>
      <c r="I62" s="88">
        <f t="shared" si="4"/>
        <v>7.6913186560880531</v>
      </c>
      <c r="J62" s="101">
        <v>0.12</v>
      </c>
      <c r="K62" s="88">
        <f t="shared" si="5"/>
        <v>0.92295823873056637</v>
      </c>
      <c r="L62" s="11">
        <f>'地震による断水回避便益（B）'!Q62</f>
        <v>5881516.3722752444</v>
      </c>
      <c r="M62" s="102">
        <v>3</v>
      </c>
      <c r="N62" s="101">
        <v>0.3</v>
      </c>
      <c r="O62" s="45">
        <f t="shared" si="3"/>
        <v>11399627.383242315</v>
      </c>
      <c r="P62" s="45">
        <f t="shared" si="6"/>
        <v>1318429.7507992678</v>
      </c>
    </row>
    <row r="63" spans="2:16" x14ac:dyDescent="0.4">
      <c r="B63" s="104">
        <v>56</v>
      </c>
      <c r="C63" s="5" t="s">
        <v>71</v>
      </c>
      <c r="D63" s="109">
        <f t="shared" si="1"/>
        <v>108</v>
      </c>
      <c r="E63" s="109">
        <v>48</v>
      </c>
      <c r="F63" s="88">
        <f t="shared" si="0"/>
        <v>0.11120722385133754</v>
      </c>
      <c r="G63" s="103">
        <f t="shared" si="2"/>
        <v>0.75427140116394387</v>
      </c>
      <c r="H63" s="129">
        <v>11</v>
      </c>
      <c r="I63" s="88">
        <f t="shared" si="4"/>
        <v>8.296985412803382</v>
      </c>
      <c r="J63" s="101">
        <v>0.12</v>
      </c>
      <c r="K63" s="88">
        <f t="shared" si="5"/>
        <v>0.99563824953640578</v>
      </c>
      <c r="L63" s="11">
        <f>'地震による断水回避便益（B）'!Q63</f>
        <v>5853134.222275245</v>
      </c>
      <c r="M63" s="102">
        <v>3</v>
      </c>
      <c r="N63" s="101">
        <v>0.3</v>
      </c>
      <c r="O63" s="45">
        <f t="shared" si="3"/>
        <v>12237969.053872287</v>
      </c>
      <c r="P63" s="45">
        <f t="shared" si="6"/>
        <v>1360950.5640597169</v>
      </c>
    </row>
    <row r="64" spans="2:16" x14ac:dyDescent="0.4">
      <c r="B64" s="115">
        <v>57</v>
      </c>
      <c r="C64" s="115" t="s">
        <v>602</v>
      </c>
      <c r="D64" s="115">
        <f t="shared" si="1"/>
        <v>109</v>
      </c>
      <c r="E64" s="109">
        <v>49</v>
      </c>
      <c r="F64" s="88">
        <f t="shared" si="0"/>
        <v>0.10693002293397837</v>
      </c>
      <c r="G64" s="103">
        <f t="shared" si="2"/>
        <v>0.81366786276607417</v>
      </c>
      <c r="H64" s="129">
        <v>11</v>
      </c>
      <c r="I64" s="88">
        <f t="shared" si="4"/>
        <v>8.9503464904268153</v>
      </c>
      <c r="J64" s="101">
        <v>0.12</v>
      </c>
      <c r="K64" s="88">
        <f t="shared" ref="K64" si="7">I64*J64</f>
        <v>1.0740415788512179</v>
      </c>
      <c r="L64" s="11">
        <f>'地震による断水回避便益（B）'!Q64</f>
        <v>5824752.0722752446</v>
      </c>
      <c r="M64" s="102">
        <v>3</v>
      </c>
      <c r="N64" s="101">
        <v>0.3</v>
      </c>
      <c r="O64" s="45">
        <f t="shared" si="3"/>
        <v>13137654.415459154</v>
      </c>
      <c r="P64" s="45">
        <f t="shared" si="6"/>
        <v>1404809.6879437296</v>
      </c>
    </row>
    <row r="65" spans="2:16" x14ac:dyDescent="0.4">
      <c r="B65" s="20"/>
      <c r="C65" s="20"/>
      <c r="F65" s="20"/>
      <c r="G65" s="20"/>
      <c r="H65" s="20"/>
      <c r="I65" s="20"/>
      <c r="J65" s="20"/>
      <c r="K65" s="20"/>
      <c r="L65" s="20"/>
      <c r="M65" s="20"/>
      <c r="N65" s="20"/>
      <c r="O65" s="96" t="s">
        <v>566</v>
      </c>
      <c r="P65" s="99">
        <f>SUM(P15:P64)</f>
        <v>35999786.876171768</v>
      </c>
    </row>
  </sheetData>
  <mergeCells count="6">
    <mergeCell ref="B3:B6"/>
    <mergeCell ref="C3:C6"/>
    <mergeCell ref="P3:P4"/>
    <mergeCell ref="D3:E3"/>
    <mergeCell ref="D4:D5"/>
    <mergeCell ref="E4:E5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BF342-7B64-4CAD-90B6-2BEB9D92409F}">
  <dimension ref="B2:N64"/>
  <sheetViews>
    <sheetView zoomScale="55" zoomScaleNormal="55" workbookViewId="0"/>
  </sheetViews>
  <sheetFormatPr defaultRowHeight="18.75" x14ac:dyDescent="0.4"/>
  <cols>
    <col min="2" max="2" width="5.625" style="1" customWidth="1"/>
    <col min="3" max="3" width="5.25" style="1" bestFit="1" customWidth="1"/>
    <col min="4" max="4" width="11" style="1" bestFit="1" customWidth="1"/>
    <col min="5" max="5" width="15.125" style="1" bestFit="1" customWidth="1"/>
    <col min="6" max="6" width="7.125" style="1" bestFit="1" customWidth="1"/>
    <col min="7" max="7" width="12.125" customWidth="1"/>
    <col min="8" max="8" width="9" style="1"/>
    <col min="9" max="9" width="11" style="1" bestFit="1" customWidth="1"/>
    <col min="10" max="11" width="9.5" style="1" bestFit="1" customWidth="1"/>
    <col min="12" max="12" width="13" style="1" bestFit="1" customWidth="1"/>
    <col min="13" max="13" width="23" style="1" bestFit="1" customWidth="1"/>
    <col min="14" max="14" width="11.875" style="1" bestFit="1" customWidth="1"/>
  </cols>
  <sheetData>
    <row r="2" spans="2:14" x14ac:dyDescent="0.4">
      <c r="B2" s="1" t="s">
        <v>581</v>
      </c>
    </row>
    <row r="3" spans="2:14" ht="18.75" customHeight="1" x14ac:dyDescent="0.4">
      <c r="B3" s="143" t="s">
        <v>593</v>
      </c>
      <c r="C3" s="141" t="s">
        <v>1</v>
      </c>
      <c r="D3" s="2" t="s">
        <v>74</v>
      </c>
      <c r="E3" s="2" t="s">
        <v>501</v>
      </c>
      <c r="F3" s="112" t="s">
        <v>603</v>
      </c>
      <c r="G3" s="112" t="s">
        <v>613</v>
      </c>
      <c r="H3" s="2" t="s">
        <v>568</v>
      </c>
      <c r="I3" s="2" t="s">
        <v>569</v>
      </c>
      <c r="J3" s="2" t="s">
        <v>499</v>
      </c>
      <c r="K3" s="2" t="s">
        <v>570</v>
      </c>
      <c r="L3" s="2" t="s">
        <v>571</v>
      </c>
      <c r="M3" s="2" t="s">
        <v>504</v>
      </c>
      <c r="N3" s="142" t="s">
        <v>76</v>
      </c>
    </row>
    <row r="4" spans="2:14" x14ac:dyDescent="0.4">
      <c r="B4" s="144"/>
      <c r="C4" s="141"/>
      <c r="D4" s="3" t="s">
        <v>77</v>
      </c>
      <c r="E4" s="3" t="s">
        <v>582</v>
      </c>
      <c r="F4" s="114" t="s">
        <v>604</v>
      </c>
      <c r="G4" s="114" t="s">
        <v>3</v>
      </c>
      <c r="H4" s="3" t="s">
        <v>572</v>
      </c>
      <c r="I4" s="3" t="s">
        <v>573</v>
      </c>
      <c r="J4" s="3" t="s">
        <v>506</v>
      </c>
      <c r="K4" s="3" t="s">
        <v>574</v>
      </c>
      <c r="L4" s="3" t="s">
        <v>575</v>
      </c>
      <c r="M4" s="3" t="s">
        <v>512</v>
      </c>
      <c r="N4" s="153"/>
    </row>
    <row r="5" spans="2:14" x14ac:dyDescent="0.4">
      <c r="B5" s="144"/>
      <c r="C5" s="141"/>
      <c r="D5" s="15">
        <v>0.04</v>
      </c>
      <c r="E5" s="15" t="s">
        <v>8</v>
      </c>
      <c r="F5" s="15" t="s">
        <v>605</v>
      </c>
      <c r="G5" s="15" t="s">
        <v>9</v>
      </c>
      <c r="H5" s="15" t="s">
        <v>576</v>
      </c>
      <c r="I5" s="15" t="s">
        <v>9</v>
      </c>
      <c r="J5" s="3" t="s">
        <v>515</v>
      </c>
      <c r="K5" s="3" t="s">
        <v>577</v>
      </c>
      <c r="L5" s="3" t="s">
        <v>520</v>
      </c>
      <c r="M5" s="3" t="s">
        <v>614</v>
      </c>
      <c r="N5" s="3" t="s">
        <v>614</v>
      </c>
    </row>
    <row r="6" spans="2:14" x14ac:dyDescent="0.4">
      <c r="B6" s="145"/>
      <c r="C6" s="141"/>
      <c r="D6" s="4" t="s">
        <v>12</v>
      </c>
      <c r="E6" s="3" t="s">
        <v>13</v>
      </c>
      <c r="F6" s="114" t="s">
        <v>527</v>
      </c>
      <c r="G6" s="114" t="s">
        <v>578</v>
      </c>
      <c r="H6" s="3" t="s">
        <v>579</v>
      </c>
      <c r="I6" s="3" t="s">
        <v>616</v>
      </c>
      <c r="J6" s="3" t="s">
        <v>580</v>
      </c>
      <c r="K6" s="3" t="s">
        <v>609</v>
      </c>
      <c r="L6" s="4" t="s">
        <v>617</v>
      </c>
      <c r="M6" s="4" t="s">
        <v>611</v>
      </c>
      <c r="N6" s="4" t="s">
        <v>612</v>
      </c>
    </row>
    <row r="7" spans="2:14" x14ac:dyDescent="0.4">
      <c r="B7" s="5">
        <v>0</v>
      </c>
      <c r="C7" s="5" t="s">
        <v>533</v>
      </c>
      <c r="D7" s="88">
        <f>(1+$D$5)^-B7</f>
        <v>1</v>
      </c>
      <c r="E7" s="6"/>
      <c r="F7" s="6"/>
      <c r="G7" s="133"/>
      <c r="H7" s="6"/>
      <c r="I7" s="6"/>
      <c r="J7" s="6"/>
      <c r="K7" s="6"/>
      <c r="L7" s="6"/>
      <c r="M7" s="6"/>
      <c r="N7" s="6"/>
    </row>
    <row r="8" spans="2:14" x14ac:dyDescent="0.4">
      <c r="B8" s="5">
        <v>1</v>
      </c>
      <c r="C8" s="5" t="s">
        <v>537</v>
      </c>
      <c r="D8" s="88">
        <f t="shared" ref="D8:D63" si="0">(1+$D$5)^-B8</f>
        <v>0.96153846153846145</v>
      </c>
      <c r="E8" s="7"/>
      <c r="F8" s="7"/>
      <c r="G8" s="133"/>
      <c r="H8" s="6"/>
      <c r="I8" s="6"/>
      <c r="J8" s="7"/>
      <c r="K8" s="7"/>
      <c r="L8" s="7"/>
      <c r="M8" s="7"/>
      <c r="N8" s="7"/>
    </row>
    <row r="9" spans="2:14" x14ac:dyDescent="0.4">
      <c r="B9" s="104">
        <v>2</v>
      </c>
      <c r="C9" s="5" t="s">
        <v>17</v>
      </c>
      <c r="D9" s="88">
        <f t="shared" si="0"/>
        <v>0.92455621301775137</v>
      </c>
      <c r="E9" s="7"/>
      <c r="F9" s="7"/>
      <c r="G9" s="133"/>
      <c r="H9" s="6"/>
      <c r="I9" s="6"/>
      <c r="J9" s="7"/>
      <c r="K9" s="7"/>
      <c r="L9" s="7"/>
      <c r="M9" s="7"/>
      <c r="N9" s="7"/>
    </row>
    <row r="10" spans="2:14" x14ac:dyDescent="0.4">
      <c r="B10" s="104">
        <v>3</v>
      </c>
      <c r="C10" s="5" t="s">
        <v>18</v>
      </c>
      <c r="D10" s="88">
        <f t="shared" si="0"/>
        <v>0.88899635867091487</v>
      </c>
      <c r="E10" s="6"/>
      <c r="F10" s="6"/>
      <c r="G10" s="133"/>
      <c r="H10" s="6"/>
      <c r="I10" s="6"/>
      <c r="J10" s="6"/>
      <c r="K10" s="6"/>
      <c r="L10" s="6"/>
      <c r="M10" s="6"/>
      <c r="N10" s="6"/>
    </row>
    <row r="11" spans="2:14" x14ac:dyDescent="0.4">
      <c r="B11" s="104">
        <v>4</v>
      </c>
      <c r="C11" s="5" t="s">
        <v>19</v>
      </c>
      <c r="D11" s="88">
        <f t="shared" si="0"/>
        <v>0.85480419102972571</v>
      </c>
      <c r="E11" s="7"/>
      <c r="F11" s="7"/>
      <c r="G11" s="133"/>
      <c r="H11" s="6"/>
      <c r="I11" s="6"/>
      <c r="J11" s="7"/>
      <c r="K11" s="7"/>
      <c r="L11" s="7"/>
      <c r="M11" s="7"/>
      <c r="N11" s="7"/>
    </row>
    <row r="12" spans="2:14" x14ac:dyDescent="0.4">
      <c r="B12" s="104">
        <v>5</v>
      </c>
      <c r="C12" s="5" t="s">
        <v>20</v>
      </c>
      <c r="D12" s="88">
        <f t="shared" si="0"/>
        <v>0.82192710675935154</v>
      </c>
      <c r="E12" s="7"/>
      <c r="F12" s="7"/>
      <c r="G12" s="133"/>
      <c r="H12" s="6"/>
      <c r="I12" s="6"/>
      <c r="J12" s="7"/>
      <c r="K12" s="7"/>
      <c r="L12" s="7"/>
      <c r="M12" s="7"/>
      <c r="N12" s="7"/>
    </row>
    <row r="13" spans="2:14" x14ac:dyDescent="0.4">
      <c r="B13" s="104">
        <v>6</v>
      </c>
      <c r="C13" s="5" t="s">
        <v>21</v>
      </c>
      <c r="D13" s="88">
        <f t="shared" si="0"/>
        <v>0.79031452573014571</v>
      </c>
      <c r="E13" s="6"/>
      <c r="F13" s="6"/>
      <c r="G13" s="133"/>
      <c r="H13" s="6"/>
      <c r="I13" s="6"/>
      <c r="J13" s="6"/>
      <c r="K13" s="6"/>
      <c r="L13" s="6"/>
      <c r="M13" s="6"/>
      <c r="N13" s="6"/>
    </row>
    <row r="14" spans="2:14" x14ac:dyDescent="0.4">
      <c r="B14" s="104">
        <v>7</v>
      </c>
      <c r="C14" s="5" t="s">
        <v>22</v>
      </c>
      <c r="D14" s="88">
        <f t="shared" si="0"/>
        <v>0.75991781320206331</v>
      </c>
      <c r="E14" s="123"/>
      <c r="F14" s="123"/>
      <c r="G14" s="133"/>
      <c r="H14" s="125"/>
      <c r="I14" s="130"/>
      <c r="J14" s="126"/>
      <c r="K14" s="127"/>
      <c r="L14" s="125"/>
      <c r="M14" s="128"/>
      <c r="N14" s="128"/>
    </row>
    <row r="15" spans="2:14" x14ac:dyDescent="0.4">
      <c r="B15" s="104">
        <v>8</v>
      </c>
      <c r="C15" s="5" t="s">
        <v>554</v>
      </c>
      <c r="D15" s="88">
        <f t="shared" si="0"/>
        <v>0.73069020500198378</v>
      </c>
      <c r="E15" s="103">
        <v>4.0000000000000001E-3</v>
      </c>
      <c r="F15" s="129">
        <v>11</v>
      </c>
      <c r="G15" s="134">
        <f>E15*F15</f>
        <v>4.3999999999999997E-2</v>
      </c>
      <c r="H15" s="131">
        <v>0.12</v>
      </c>
      <c r="I15" s="132">
        <f>G15*H15</f>
        <v>5.2799999999999991E-3</v>
      </c>
      <c r="J15" s="11">
        <f>'地震による断水回避便益（B）'!Q15</f>
        <v>7581523.9522752445</v>
      </c>
      <c r="K15" s="102">
        <v>3</v>
      </c>
      <c r="L15" s="101">
        <v>0.3</v>
      </c>
      <c r="M15" s="45">
        <f>PRODUCT(I15:K15)*(1-L15)</f>
        <v>84063.937582827901</v>
      </c>
      <c r="N15" s="45">
        <f t="shared" ref="N15:N46" si="1">D15*M15</f>
        <v>61424.69578567049</v>
      </c>
    </row>
    <row r="16" spans="2:14" x14ac:dyDescent="0.4">
      <c r="B16" s="104">
        <v>9</v>
      </c>
      <c r="C16" s="5" t="s">
        <v>24</v>
      </c>
      <c r="D16" s="88">
        <f t="shared" si="0"/>
        <v>0.70258673557883045</v>
      </c>
      <c r="E16" s="103">
        <v>4.0000000000000001E-3</v>
      </c>
      <c r="F16" s="129">
        <v>11</v>
      </c>
      <c r="G16" s="134">
        <f t="shared" ref="G16:G63" si="2">E16*F16</f>
        <v>4.3999999999999997E-2</v>
      </c>
      <c r="H16" s="101">
        <v>0.12</v>
      </c>
      <c r="I16" s="132">
        <f t="shared" ref="I16:I63" si="3">G16*H16</f>
        <v>5.2799999999999991E-3</v>
      </c>
      <c r="J16" s="11">
        <f>'地震による断水回避便益（B）'!Q16</f>
        <v>7542972.3022752441</v>
      </c>
      <c r="K16" s="102">
        <v>3</v>
      </c>
      <c r="L16" s="101">
        <v>0.3</v>
      </c>
      <c r="M16" s="45">
        <f t="shared" ref="M16:M63" si="4">PRODUCT(I16:K16)*(1-L16)</f>
        <v>83636.476887627898</v>
      </c>
      <c r="N16" s="45">
        <f t="shared" si="1"/>
        <v>58761.879271792786</v>
      </c>
    </row>
    <row r="17" spans="2:14" x14ac:dyDescent="0.4">
      <c r="B17" s="104">
        <v>10</v>
      </c>
      <c r="C17" s="5" t="s">
        <v>25</v>
      </c>
      <c r="D17" s="88">
        <f t="shared" si="0"/>
        <v>0.67556416882579851</v>
      </c>
      <c r="E17" s="103">
        <v>4.0000000000000001E-3</v>
      </c>
      <c r="F17" s="129">
        <v>11</v>
      </c>
      <c r="G17" s="134">
        <f t="shared" si="2"/>
        <v>4.3999999999999997E-2</v>
      </c>
      <c r="H17" s="101">
        <v>0.12</v>
      </c>
      <c r="I17" s="132">
        <f t="shared" si="3"/>
        <v>5.2799999999999991E-3</v>
      </c>
      <c r="J17" s="11">
        <f>'地震による断水回避便益（B）'!Q17</f>
        <v>7504420.6522752456</v>
      </c>
      <c r="K17" s="102">
        <v>3</v>
      </c>
      <c r="L17" s="101">
        <v>0.3</v>
      </c>
      <c r="M17" s="45">
        <f t="shared" si="4"/>
        <v>83209.016192427909</v>
      </c>
      <c r="N17" s="45">
        <f t="shared" si="1"/>
        <v>56213.029862849973</v>
      </c>
    </row>
    <row r="18" spans="2:14" x14ac:dyDescent="0.4">
      <c r="B18" s="104">
        <v>11</v>
      </c>
      <c r="C18" s="5" t="s">
        <v>26</v>
      </c>
      <c r="D18" s="88">
        <f t="shared" si="0"/>
        <v>0.6495809315632679</v>
      </c>
      <c r="E18" s="103">
        <v>4.0000000000000001E-3</v>
      </c>
      <c r="F18" s="129">
        <v>11</v>
      </c>
      <c r="G18" s="134">
        <f t="shared" si="2"/>
        <v>4.3999999999999997E-2</v>
      </c>
      <c r="H18" s="101">
        <v>0.12</v>
      </c>
      <c r="I18" s="132">
        <f t="shared" si="3"/>
        <v>5.2799999999999991E-3</v>
      </c>
      <c r="J18" s="11">
        <f>'地震による断水回避便益（B）'!Q18</f>
        <v>7464972.2372752447</v>
      </c>
      <c r="K18" s="102">
        <v>3</v>
      </c>
      <c r="L18" s="101">
        <v>0.3</v>
      </c>
      <c r="M18" s="45">
        <f t="shared" si="4"/>
        <v>82771.6121669079</v>
      </c>
      <c r="N18" s="45">
        <f t="shared" si="1"/>
        <v>53766.860938373553</v>
      </c>
    </row>
    <row r="19" spans="2:14" x14ac:dyDescent="0.4">
      <c r="B19" s="104">
        <v>12</v>
      </c>
      <c r="C19" s="5" t="s">
        <v>27</v>
      </c>
      <c r="D19" s="88">
        <f t="shared" si="0"/>
        <v>0.62459704958006512</v>
      </c>
      <c r="E19" s="103">
        <v>4.0000000000000001E-3</v>
      </c>
      <c r="F19" s="129">
        <v>11</v>
      </c>
      <c r="G19" s="134">
        <f t="shared" si="2"/>
        <v>4.3999999999999997E-2</v>
      </c>
      <c r="H19" s="101">
        <v>0.12</v>
      </c>
      <c r="I19" s="132">
        <f t="shared" si="3"/>
        <v>5.2799999999999991E-3</v>
      </c>
      <c r="J19" s="11">
        <f>'地震による断水回避便益（B）'!Q19</f>
        <v>7425523.8222752446</v>
      </c>
      <c r="K19" s="102">
        <v>3</v>
      </c>
      <c r="L19" s="101">
        <v>0.3</v>
      </c>
      <c r="M19" s="45">
        <f t="shared" si="4"/>
        <v>82334.208141387891</v>
      </c>
      <c r="N19" s="45">
        <f t="shared" si="1"/>
        <v>51425.703484621852</v>
      </c>
    </row>
    <row r="20" spans="2:14" x14ac:dyDescent="0.4">
      <c r="B20" s="104">
        <v>13</v>
      </c>
      <c r="C20" s="5" t="s">
        <v>28</v>
      </c>
      <c r="D20" s="88">
        <f t="shared" si="0"/>
        <v>0.600574086134678</v>
      </c>
      <c r="E20" s="103">
        <v>4.0000000000000001E-3</v>
      </c>
      <c r="F20" s="129">
        <v>11</v>
      </c>
      <c r="G20" s="134">
        <f t="shared" si="2"/>
        <v>4.3999999999999997E-2</v>
      </c>
      <c r="H20" s="101">
        <v>0.12</v>
      </c>
      <c r="I20" s="132">
        <f t="shared" si="3"/>
        <v>5.2799999999999991E-3</v>
      </c>
      <c r="J20" s="11">
        <f>'地震による断水回避便益（B）'!Q20</f>
        <v>7386075.4072752446</v>
      </c>
      <c r="K20" s="102">
        <v>3</v>
      </c>
      <c r="L20" s="101">
        <v>0.3</v>
      </c>
      <c r="M20" s="45">
        <f t="shared" si="4"/>
        <v>81896.804115867897</v>
      </c>
      <c r="N20" s="45">
        <f t="shared" si="1"/>
        <v>49185.0982892381</v>
      </c>
    </row>
    <row r="21" spans="2:14" x14ac:dyDescent="0.4">
      <c r="B21" s="104">
        <v>14</v>
      </c>
      <c r="C21" s="5" t="s">
        <v>29</v>
      </c>
      <c r="D21" s="88">
        <f t="shared" si="0"/>
        <v>0.57747508282180582</v>
      </c>
      <c r="E21" s="103">
        <v>4.0000000000000001E-3</v>
      </c>
      <c r="F21" s="129">
        <v>11</v>
      </c>
      <c r="G21" s="134">
        <f t="shared" si="2"/>
        <v>4.3999999999999997E-2</v>
      </c>
      <c r="H21" s="101">
        <v>0.12</v>
      </c>
      <c r="I21" s="132">
        <f t="shared" si="3"/>
        <v>5.2799999999999991E-3</v>
      </c>
      <c r="J21" s="11">
        <f>'地震による断水回避便益（B）'!Q21</f>
        <v>7346626.9922752455</v>
      </c>
      <c r="K21" s="102">
        <v>3</v>
      </c>
      <c r="L21" s="101">
        <v>0.3</v>
      </c>
      <c r="M21" s="45">
        <f t="shared" si="4"/>
        <v>81459.400090347903</v>
      </c>
      <c r="N21" s="45">
        <f t="shared" si="1"/>
        <v>47040.77381378827</v>
      </c>
    </row>
    <row r="22" spans="2:14" x14ac:dyDescent="0.4">
      <c r="B22" s="104">
        <v>15</v>
      </c>
      <c r="C22" s="5" t="s">
        <v>30</v>
      </c>
      <c r="D22" s="88">
        <f t="shared" si="0"/>
        <v>0.55526450271327477</v>
      </c>
      <c r="E22" s="103">
        <v>4.0000000000000001E-3</v>
      </c>
      <c r="F22" s="129">
        <v>11</v>
      </c>
      <c r="G22" s="134">
        <f t="shared" si="2"/>
        <v>4.3999999999999997E-2</v>
      </c>
      <c r="H22" s="101">
        <v>0.12</v>
      </c>
      <c r="I22" s="132">
        <f t="shared" si="3"/>
        <v>5.2799999999999991E-3</v>
      </c>
      <c r="J22" s="11">
        <f>'地震による断水回避便益（B）'!Q22</f>
        <v>7307178.5772752445</v>
      </c>
      <c r="K22" s="102">
        <v>3</v>
      </c>
      <c r="L22" s="101">
        <v>0.3</v>
      </c>
      <c r="M22" s="45">
        <f t="shared" si="4"/>
        <v>81021.996064827894</v>
      </c>
      <c r="N22" s="45">
        <f t="shared" si="1"/>
        <v>44988.638353773567</v>
      </c>
    </row>
    <row r="23" spans="2:14" x14ac:dyDescent="0.4">
      <c r="B23" s="104">
        <v>16</v>
      </c>
      <c r="C23" s="5" t="s">
        <v>31</v>
      </c>
      <c r="D23" s="88">
        <f t="shared" si="0"/>
        <v>0.53390817568584104</v>
      </c>
      <c r="E23" s="103">
        <v>4.0000000000000001E-3</v>
      </c>
      <c r="F23" s="129">
        <v>11</v>
      </c>
      <c r="G23" s="134">
        <f t="shared" si="2"/>
        <v>4.3999999999999997E-2</v>
      </c>
      <c r="H23" s="101">
        <v>0.12</v>
      </c>
      <c r="I23" s="132">
        <f t="shared" si="3"/>
        <v>5.2799999999999991E-3</v>
      </c>
      <c r="J23" s="11">
        <f>'地震による断水回避便益（B）'!Q23</f>
        <v>7266574.5372752454</v>
      </c>
      <c r="K23" s="102">
        <v>3</v>
      </c>
      <c r="L23" s="101">
        <v>0.3</v>
      </c>
      <c r="M23" s="45">
        <f t="shared" si="4"/>
        <v>80571.778469307901</v>
      </c>
      <c r="N23" s="45">
        <f t="shared" si="1"/>
        <v>43017.931254311909</v>
      </c>
    </row>
    <row r="24" spans="2:14" x14ac:dyDescent="0.4">
      <c r="B24" s="104">
        <v>17</v>
      </c>
      <c r="C24" s="5" t="s">
        <v>32</v>
      </c>
      <c r="D24" s="88">
        <f t="shared" si="0"/>
        <v>0.51337324585177024</v>
      </c>
      <c r="E24" s="103">
        <v>4.0000000000000001E-3</v>
      </c>
      <c r="F24" s="129">
        <v>11</v>
      </c>
      <c r="G24" s="134">
        <f t="shared" si="2"/>
        <v>4.3999999999999997E-2</v>
      </c>
      <c r="H24" s="101">
        <v>0.12</v>
      </c>
      <c r="I24" s="132">
        <f t="shared" si="3"/>
        <v>5.2799999999999991E-3</v>
      </c>
      <c r="J24" s="11">
        <f>'地震による断水回避便益（B）'!Q24</f>
        <v>7225970.4972752444</v>
      </c>
      <c r="K24" s="102">
        <v>3</v>
      </c>
      <c r="L24" s="101">
        <v>0.3</v>
      </c>
      <c r="M24" s="45">
        <f t="shared" si="4"/>
        <v>80121.560873787894</v>
      </c>
      <c r="N24" s="45">
        <f t="shared" si="1"/>
        <v>41132.265768486686</v>
      </c>
    </row>
    <row r="25" spans="2:14" x14ac:dyDescent="0.4">
      <c r="B25" s="104">
        <v>18</v>
      </c>
      <c r="C25" s="5" t="s">
        <v>33</v>
      </c>
      <c r="D25" s="88">
        <f t="shared" si="0"/>
        <v>0.49362812101131748</v>
      </c>
      <c r="E25" s="103">
        <v>4.0000000000000001E-3</v>
      </c>
      <c r="F25" s="129">
        <v>11</v>
      </c>
      <c r="G25" s="134">
        <f t="shared" si="2"/>
        <v>4.3999999999999997E-2</v>
      </c>
      <c r="H25" s="101">
        <v>0.12</v>
      </c>
      <c r="I25" s="132">
        <f t="shared" si="3"/>
        <v>5.2799999999999991E-3</v>
      </c>
      <c r="J25" s="11">
        <f>'地震による断水回避便益（B）'!Q25</f>
        <v>7185366.4572752453</v>
      </c>
      <c r="K25" s="102">
        <v>3</v>
      </c>
      <c r="L25" s="101">
        <v>0.3</v>
      </c>
      <c r="M25" s="45">
        <f t="shared" si="4"/>
        <v>79671.343278267901</v>
      </c>
      <c r="N25" s="45">
        <f t="shared" si="1"/>
        <v>39328.015480899041</v>
      </c>
    </row>
    <row r="26" spans="2:14" x14ac:dyDescent="0.4">
      <c r="B26" s="104">
        <v>19</v>
      </c>
      <c r="C26" s="5" t="s">
        <v>34</v>
      </c>
      <c r="D26" s="88">
        <f t="shared" si="0"/>
        <v>0.47464242404934376</v>
      </c>
      <c r="E26" s="103">
        <v>4.0000000000000001E-3</v>
      </c>
      <c r="F26" s="129">
        <v>11</v>
      </c>
      <c r="G26" s="134">
        <f t="shared" si="2"/>
        <v>4.3999999999999997E-2</v>
      </c>
      <c r="H26" s="101">
        <v>0.12</v>
      </c>
      <c r="I26" s="132">
        <f t="shared" si="3"/>
        <v>5.2799999999999991E-3</v>
      </c>
      <c r="J26" s="11">
        <f>'地震による断水回避便益（B）'!Q26</f>
        <v>7144762.4172752444</v>
      </c>
      <c r="K26" s="102">
        <v>3</v>
      </c>
      <c r="L26" s="101">
        <v>0.3</v>
      </c>
      <c r="M26" s="45">
        <f t="shared" si="4"/>
        <v>79221.125682747894</v>
      </c>
      <c r="N26" s="45">
        <f t="shared" si="1"/>
        <v>37601.707129977185</v>
      </c>
    </row>
    <row r="27" spans="2:14" x14ac:dyDescent="0.4">
      <c r="B27" s="104">
        <v>20</v>
      </c>
      <c r="C27" s="5" t="s">
        <v>35</v>
      </c>
      <c r="D27" s="88">
        <f t="shared" si="0"/>
        <v>0.45638694620129205</v>
      </c>
      <c r="E27" s="103">
        <v>4.0000000000000001E-3</v>
      </c>
      <c r="F27" s="129">
        <v>11</v>
      </c>
      <c r="G27" s="134">
        <f t="shared" si="2"/>
        <v>4.3999999999999997E-2</v>
      </c>
      <c r="H27" s="101">
        <v>0.12</v>
      </c>
      <c r="I27" s="132">
        <f t="shared" si="3"/>
        <v>5.2799999999999991E-3</v>
      </c>
      <c r="J27" s="11">
        <f>'地震による断水回避便益（B）'!Q27</f>
        <v>7104158.3772752453</v>
      </c>
      <c r="K27" s="102">
        <v>3</v>
      </c>
      <c r="L27" s="101">
        <v>0.3</v>
      </c>
      <c r="M27" s="45">
        <f t="shared" si="4"/>
        <v>78770.908087227901</v>
      </c>
      <c r="N27" s="45">
        <f t="shared" si="1"/>
        <v>35950.014191432601</v>
      </c>
    </row>
    <row r="28" spans="2:14" x14ac:dyDescent="0.4">
      <c r="B28" s="104">
        <v>21</v>
      </c>
      <c r="C28" s="5" t="s">
        <v>36</v>
      </c>
      <c r="D28" s="88">
        <f t="shared" si="0"/>
        <v>0.43883360211662686</v>
      </c>
      <c r="E28" s="103">
        <v>4.0000000000000001E-3</v>
      </c>
      <c r="F28" s="129">
        <v>11</v>
      </c>
      <c r="G28" s="134">
        <f t="shared" si="2"/>
        <v>4.3999999999999997E-2</v>
      </c>
      <c r="H28" s="101">
        <v>0.12</v>
      </c>
      <c r="I28" s="132">
        <f t="shared" si="3"/>
        <v>5.2799999999999991E-3</v>
      </c>
      <c r="J28" s="11">
        <f>'地震による断水回避便益（B）'!Q28</f>
        <v>7063193.7822752446</v>
      </c>
      <c r="K28" s="102">
        <v>3</v>
      </c>
      <c r="L28" s="101">
        <v>0.3</v>
      </c>
      <c r="M28" s="45">
        <f t="shared" si="4"/>
        <v>78316.692657867898</v>
      </c>
      <c r="N28" s="45">
        <f t="shared" si="1"/>
        <v>34367.99634491295</v>
      </c>
    </row>
    <row r="29" spans="2:14" x14ac:dyDescent="0.4">
      <c r="B29" s="104">
        <v>22</v>
      </c>
      <c r="C29" s="5" t="s">
        <v>37</v>
      </c>
      <c r="D29" s="88">
        <f t="shared" si="0"/>
        <v>0.42195538665060278</v>
      </c>
      <c r="E29" s="103">
        <v>4.0000000000000001E-3</v>
      </c>
      <c r="F29" s="129">
        <v>11</v>
      </c>
      <c r="G29" s="134">
        <f t="shared" si="2"/>
        <v>4.3999999999999997E-2</v>
      </c>
      <c r="H29" s="101">
        <v>0.12</v>
      </c>
      <c r="I29" s="132">
        <f t="shared" si="3"/>
        <v>5.2799999999999991E-3</v>
      </c>
      <c r="J29" s="11">
        <f>'地震による断水回避便益（B）'!Q29</f>
        <v>7022229.1872752449</v>
      </c>
      <c r="K29" s="102">
        <v>3</v>
      </c>
      <c r="L29" s="101">
        <v>0.3</v>
      </c>
      <c r="M29" s="45">
        <f t="shared" si="4"/>
        <v>77862.477228507909</v>
      </c>
      <c r="N29" s="45">
        <f t="shared" si="1"/>
        <v>32854.49168452881</v>
      </c>
    </row>
    <row r="30" spans="2:14" x14ac:dyDescent="0.4">
      <c r="B30" s="104">
        <v>23</v>
      </c>
      <c r="C30" s="5" t="s">
        <v>38</v>
      </c>
      <c r="D30" s="88">
        <f t="shared" si="0"/>
        <v>0.40572633331788732</v>
      </c>
      <c r="E30" s="103">
        <v>4.0000000000000001E-3</v>
      </c>
      <c r="F30" s="129">
        <v>11</v>
      </c>
      <c r="G30" s="134">
        <f t="shared" si="2"/>
        <v>4.3999999999999997E-2</v>
      </c>
      <c r="H30" s="101">
        <v>0.12</v>
      </c>
      <c r="I30" s="132">
        <f t="shared" si="3"/>
        <v>5.2799999999999991E-3</v>
      </c>
      <c r="J30" s="11">
        <f>'地震による断水回避便益（B）'!Q30</f>
        <v>6981264.5922752451</v>
      </c>
      <c r="K30" s="102">
        <v>3</v>
      </c>
      <c r="L30" s="101">
        <v>0.3</v>
      </c>
      <c r="M30" s="45">
        <f t="shared" si="4"/>
        <v>77408.261799147891</v>
      </c>
      <c r="N30" s="45">
        <f t="shared" si="1"/>
        <v>31406.570228279361</v>
      </c>
    </row>
    <row r="31" spans="2:14" x14ac:dyDescent="0.4">
      <c r="B31" s="104">
        <v>24</v>
      </c>
      <c r="C31" s="5" t="s">
        <v>39</v>
      </c>
      <c r="D31" s="88">
        <f t="shared" si="0"/>
        <v>0.39012147434412242</v>
      </c>
      <c r="E31" s="103">
        <v>4.0000000000000001E-3</v>
      </c>
      <c r="F31" s="129">
        <v>11</v>
      </c>
      <c r="G31" s="134">
        <f t="shared" si="2"/>
        <v>4.3999999999999997E-2</v>
      </c>
      <c r="H31" s="101">
        <v>0.12</v>
      </c>
      <c r="I31" s="132">
        <f t="shared" si="3"/>
        <v>5.2799999999999991E-3</v>
      </c>
      <c r="J31" s="11">
        <f>'地震による断水回避便益（B）'!Q31</f>
        <v>6940299.9972752444</v>
      </c>
      <c r="K31" s="102">
        <v>3</v>
      </c>
      <c r="L31" s="101">
        <v>0.3</v>
      </c>
      <c r="M31" s="45">
        <f t="shared" si="4"/>
        <v>76954.046369787888</v>
      </c>
      <c r="N31" s="45">
        <f t="shared" si="1"/>
        <v>30021.426026527613</v>
      </c>
    </row>
    <row r="32" spans="2:14" x14ac:dyDescent="0.4">
      <c r="B32" s="104">
        <v>25</v>
      </c>
      <c r="C32" s="5" t="s">
        <v>40</v>
      </c>
      <c r="D32" s="88">
        <f t="shared" si="0"/>
        <v>0.37511680225396377</v>
      </c>
      <c r="E32" s="103">
        <v>4.0000000000000001E-3</v>
      </c>
      <c r="F32" s="129">
        <v>11</v>
      </c>
      <c r="G32" s="134">
        <f t="shared" si="2"/>
        <v>4.3999999999999997E-2</v>
      </c>
      <c r="H32" s="101">
        <v>0.12</v>
      </c>
      <c r="I32" s="132">
        <f t="shared" si="3"/>
        <v>5.2799999999999991E-3</v>
      </c>
      <c r="J32" s="11">
        <f>'地震による断水回避便益（B）'!Q32</f>
        <v>6899335.4022752447</v>
      </c>
      <c r="K32" s="102">
        <v>3</v>
      </c>
      <c r="L32" s="101">
        <v>0.3</v>
      </c>
      <c r="M32" s="45">
        <f t="shared" si="4"/>
        <v>76499.830940427884</v>
      </c>
      <c r="N32" s="45">
        <f t="shared" si="1"/>
        <v>28696.371955342147</v>
      </c>
    </row>
    <row r="33" spans="2:14" x14ac:dyDescent="0.4">
      <c r="B33" s="104">
        <v>26</v>
      </c>
      <c r="C33" s="5" t="s">
        <v>41</v>
      </c>
      <c r="D33" s="88">
        <f t="shared" si="0"/>
        <v>0.36068923293650368</v>
      </c>
      <c r="E33" s="103">
        <v>4.0000000000000001E-3</v>
      </c>
      <c r="F33" s="129">
        <v>11</v>
      </c>
      <c r="G33" s="134">
        <f t="shared" si="2"/>
        <v>4.3999999999999997E-2</v>
      </c>
      <c r="H33" s="101">
        <v>0.12</v>
      </c>
      <c r="I33" s="132">
        <f t="shared" si="3"/>
        <v>5.2799999999999991E-3</v>
      </c>
      <c r="J33" s="11">
        <f>'地震による断水回避便益（B）'!Q33</f>
        <v>6859378.512275245</v>
      </c>
      <c r="K33" s="102">
        <v>3</v>
      </c>
      <c r="L33" s="101">
        <v>0.3</v>
      </c>
      <c r="M33" s="45">
        <f t="shared" si="4"/>
        <v>76056.788944107902</v>
      </c>
      <c r="N33" s="45">
        <f t="shared" si="1"/>
        <v>27432.864863863833</v>
      </c>
    </row>
    <row r="34" spans="2:14" x14ac:dyDescent="0.4">
      <c r="B34" s="104">
        <v>27</v>
      </c>
      <c r="C34" s="5" t="s">
        <v>42</v>
      </c>
      <c r="D34" s="88">
        <f t="shared" si="0"/>
        <v>0.3468165701312535</v>
      </c>
      <c r="E34" s="103">
        <v>4.0000000000000001E-3</v>
      </c>
      <c r="F34" s="129">
        <v>11</v>
      </c>
      <c r="G34" s="134">
        <f t="shared" si="2"/>
        <v>4.3999999999999997E-2</v>
      </c>
      <c r="H34" s="101">
        <v>0.12</v>
      </c>
      <c r="I34" s="132">
        <f t="shared" si="3"/>
        <v>5.2799999999999991E-3</v>
      </c>
      <c r="J34" s="11">
        <f>'地震による断水回避便益（B）'!Q34</f>
        <v>6819421.6222752444</v>
      </c>
      <c r="K34" s="102">
        <v>3</v>
      </c>
      <c r="L34" s="101">
        <v>0.3</v>
      </c>
      <c r="M34" s="45">
        <f t="shared" si="4"/>
        <v>75613.746947787891</v>
      </c>
      <c r="N34" s="45">
        <f t="shared" si="1"/>
        <v>26224.100371204335</v>
      </c>
    </row>
    <row r="35" spans="2:14" x14ac:dyDescent="0.4">
      <c r="B35" s="104">
        <v>28</v>
      </c>
      <c r="C35" s="5" t="s">
        <v>43</v>
      </c>
      <c r="D35" s="88">
        <f t="shared" si="0"/>
        <v>0.3334774712800514</v>
      </c>
      <c r="E35" s="103">
        <v>4.0000000000000001E-3</v>
      </c>
      <c r="F35" s="129">
        <v>11</v>
      </c>
      <c r="G35" s="134">
        <f t="shared" si="2"/>
        <v>4.3999999999999997E-2</v>
      </c>
      <c r="H35" s="101">
        <v>0.12</v>
      </c>
      <c r="I35" s="132">
        <f t="shared" si="3"/>
        <v>5.2799999999999991E-3</v>
      </c>
      <c r="J35" s="11">
        <f>'地震による断水回避便益（B）'!Q35</f>
        <v>6779464.7322752448</v>
      </c>
      <c r="K35" s="102">
        <v>3</v>
      </c>
      <c r="L35" s="101">
        <v>0.3</v>
      </c>
      <c r="M35" s="45">
        <f t="shared" si="4"/>
        <v>75170.704951467895</v>
      </c>
      <c r="N35" s="45">
        <f t="shared" si="1"/>
        <v>25067.736601554352</v>
      </c>
    </row>
    <row r="36" spans="2:14" x14ac:dyDescent="0.4">
      <c r="B36" s="104">
        <v>29</v>
      </c>
      <c r="C36" s="5" t="s">
        <v>44</v>
      </c>
      <c r="D36" s="88">
        <f t="shared" si="0"/>
        <v>0.32065141469235708</v>
      </c>
      <c r="E36" s="103">
        <v>4.0000000000000001E-3</v>
      </c>
      <c r="F36" s="129">
        <v>11</v>
      </c>
      <c r="G36" s="134">
        <f t="shared" si="2"/>
        <v>4.3999999999999997E-2</v>
      </c>
      <c r="H36" s="101">
        <v>0.12</v>
      </c>
      <c r="I36" s="132">
        <f t="shared" si="3"/>
        <v>5.2799999999999991E-3</v>
      </c>
      <c r="J36" s="11">
        <f>'地震による断水回避便益（B）'!Q36</f>
        <v>6739507.8422752451</v>
      </c>
      <c r="K36" s="102">
        <v>3</v>
      </c>
      <c r="L36" s="101">
        <v>0.3</v>
      </c>
      <c r="M36" s="45">
        <f t="shared" si="4"/>
        <v>74727.662955147913</v>
      </c>
      <c r="N36" s="45">
        <f t="shared" si="1"/>
        <v>23961.530843221823</v>
      </c>
    </row>
    <row r="37" spans="2:14" x14ac:dyDescent="0.4">
      <c r="B37" s="104">
        <v>30</v>
      </c>
      <c r="C37" s="5" t="s">
        <v>45</v>
      </c>
      <c r="D37" s="88">
        <f t="shared" si="0"/>
        <v>0.30831866797342034</v>
      </c>
      <c r="E37" s="103">
        <v>4.0000000000000001E-3</v>
      </c>
      <c r="F37" s="129">
        <v>11</v>
      </c>
      <c r="G37" s="134">
        <f t="shared" si="2"/>
        <v>4.3999999999999997E-2</v>
      </c>
      <c r="H37" s="101">
        <v>0.12</v>
      </c>
      <c r="I37" s="132">
        <f t="shared" si="3"/>
        <v>5.2799999999999991E-3</v>
      </c>
      <c r="J37" s="11">
        <f>'地震による断水回避便益（B）'!Q37</f>
        <v>6699550.9522752445</v>
      </c>
      <c r="K37" s="102">
        <v>3</v>
      </c>
      <c r="L37" s="101">
        <v>0.3</v>
      </c>
      <c r="M37" s="45">
        <f t="shared" si="4"/>
        <v>74284.620958827887</v>
      </c>
      <c r="N37" s="45">
        <f t="shared" si="1"/>
        <v>22903.335384936236</v>
      </c>
    </row>
    <row r="38" spans="2:14" x14ac:dyDescent="0.4">
      <c r="B38" s="104">
        <v>31</v>
      </c>
      <c r="C38" s="5" t="s">
        <v>46</v>
      </c>
      <c r="D38" s="88">
        <f t="shared" si="0"/>
        <v>0.29646025766675027</v>
      </c>
      <c r="E38" s="103">
        <v>4.0000000000000001E-3</v>
      </c>
      <c r="F38" s="129">
        <v>11</v>
      </c>
      <c r="G38" s="134">
        <f t="shared" si="2"/>
        <v>4.3999999999999997E-2</v>
      </c>
      <c r="H38" s="101">
        <v>0.12</v>
      </c>
      <c r="I38" s="132">
        <f t="shared" si="3"/>
        <v>5.2799999999999991E-3</v>
      </c>
      <c r="J38" s="11">
        <f>'地震による断水回避便益（B）'!Q38</f>
        <v>6662145.682275245</v>
      </c>
      <c r="K38" s="102">
        <v>3</v>
      </c>
      <c r="L38" s="101">
        <v>0.3</v>
      </c>
      <c r="M38" s="45">
        <f t="shared" si="4"/>
        <v>73869.871325067899</v>
      </c>
      <c r="N38" s="45">
        <f t="shared" si="1"/>
        <v>21899.481086839318</v>
      </c>
    </row>
    <row r="39" spans="2:14" x14ac:dyDescent="0.4">
      <c r="B39" s="104">
        <v>32</v>
      </c>
      <c r="C39" s="5" t="s">
        <v>47</v>
      </c>
      <c r="D39" s="88">
        <f t="shared" si="0"/>
        <v>0.28505794006418295</v>
      </c>
      <c r="E39" s="103">
        <v>4.0000000000000001E-3</v>
      </c>
      <c r="F39" s="129">
        <v>11</v>
      </c>
      <c r="G39" s="134">
        <f t="shared" si="2"/>
        <v>4.3999999999999997E-2</v>
      </c>
      <c r="H39" s="101">
        <v>0.12</v>
      </c>
      <c r="I39" s="132">
        <f t="shared" si="3"/>
        <v>5.2799999999999991E-3</v>
      </c>
      <c r="J39" s="11">
        <f>'地震による断水回避便益（B）'!Q39</f>
        <v>6624740.4122752454</v>
      </c>
      <c r="K39" s="102">
        <v>3</v>
      </c>
      <c r="L39" s="101">
        <v>0.3</v>
      </c>
      <c r="M39" s="45">
        <f t="shared" si="4"/>
        <v>73455.121691307897</v>
      </c>
      <c r="N39" s="45">
        <f t="shared" si="1"/>
        <v>20938.965676488111</v>
      </c>
    </row>
    <row r="40" spans="2:14" x14ac:dyDescent="0.4">
      <c r="B40" s="104">
        <v>33</v>
      </c>
      <c r="C40" s="5" t="s">
        <v>48</v>
      </c>
      <c r="D40" s="88">
        <f t="shared" si="0"/>
        <v>0.27409417313863743</v>
      </c>
      <c r="E40" s="103">
        <v>4.0000000000000001E-3</v>
      </c>
      <c r="F40" s="129">
        <v>11</v>
      </c>
      <c r="G40" s="134">
        <f t="shared" si="2"/>
        <v>4.3999999999999997E-2</v>
      </c>
      <c r="H40" s="101">
        <v>0.12</v>
      </c>
      <c r="I40" s="132">
        <f t="shared" si="3"/>
        <v>5.2799999999999991E-3</v>
      </c>
      <c r="J40" s="11">
        <f>'地震による断水回避便益（B）'!Q40</f>
        <v>6587335.1422752449</v>
      </c>
      <c r="K40" s="102">
        <v>3</v>
      </c>
      <c r="L40" s="101">
        <v>0.3</v>
      </c>
      <c r="M40" s="45">
        <f t="shared" si="4"/>
        <v>73040.372057547895</v>
      </c>
      <c r="N40" s="45">
        <f t="shared" si="1"/>
        <v>20019.940384852027</v>
      </c>
    </row>
    <row r="41" spans="2:14" x14ac:dyDescent="0.4">
      <c r="B41" s="104">
        <v>34</v>
      </c>
      <c r="C41" s="5" t="s">
        <v>49</v>
      </c>
      <c r="D41" s="88">
        <f t="shared" si="0"/>
        <v>0.26355208955638215</v>
      </c>
      <c r="E41" s="103">
        <v>4.0000000000000001E-3</v>
      </c>
      <c r="F41" s="129">
        <v>11</v>
      </c>
      <c r="G41" s="134">
        <f t="shared" si="2"/>
        <v>4.3999999999999997E-2</v>
      </c>
      <c r="H41" s="101">
        <v>0.12</v>
      </c>
      <c r="I41" s="132">
        <f t="shared" si="3"/>
        <v>5.2799999999999991E-3</v>
      </c>
      <c r="J41" s="11">
        <f>'地震による断水回避便益（B）'!Q41</f>
        <v>6549929.8722752444</v>
      </c>
      <c r="K41" s="102">
        <v>3</v>
      </c>
      <c r="L41" s="101">
        <v>0.3</v>
      </c>
      <c r="M41" s="45">
        <f t="shared" si="4"/>
        <v>72625.622423787892</v>
      </c>
      <c r="N41" s="45">
        <f t="shared" si="1"/>
        <v>19140.634545122142</v>
      </c>
    </row>
    <row r="42" spans="2:14" x14ac:dyDescent="0.4">
      <c r="B42" s="104">
        <v>35</v>
      </c>
      <c r="C42" s="5" t="s">
        <v>50</v>
      </c>
      <c r="D42" s="88">
        <f t="shared" si="0"/>
        <v>0.25341547072729048</v>
      </c>
      <c r="E42" s="103">
        <v>4.0000000000000001E-3</v>
      </c>
      <c r="F42" s="129">
        <v>11</v>
      </c>
      <c r="G42" s="134">
        <f t="shared" si="2"/>
        <v>4.3999999999999997E-2</v>
      </c>
      <c r="H42" s="101">
        <v>0.12</v>
      </c>
      <c r="I42" s="132">
        <f t="shared" si="3"/>
        <v>5.2799999999999991E-3</v>
      </c>
      <c r="J42" s="11">
        <f>'地震による断水回避便益（B）'!Q42</f>
        <v>6512524.6022752449</v>
      </c>
      <c r="K42" s="102">
        <v>3</v>
      </c>
      <c r="L42" s="101">
        <v>0.3</v>
      </c>
      <c r="M42" s="45">
        <f t="shared" si="4"/>
        <v>72210.87279002789</v>
      </c>
      <c r="N42" s="45">
        <f t="shared" si="1"/>
        <v>18299.352319713409</v>
      </c>
    </row>
    <row r="43" spans="2:14" x14ac:dyDescent="0.4">
      <c r="B43" s="104">
        <v>36</v>
      </c>
      <c r="C43" s="5" t="s">
        <v>51</v>
      </c>
      <c r="D43" s="88">
        <f t="shared" si="0"/>
        <v>0.24366872185316396</v>
      </c>
      <c r="E43" s="103">
        <v>4.0000000000000001E-3</v>
      </c>
      <c r="F43" s="129">
        <v>11</v>
      </c>
      <c r="G43" s="134">
        <f t="shared" si="2"/>
        <v>4.3999999999999997E-2</v>
      </c>
      <c r="H43" s="101">
        <v>0.12</v>
      </c>
      <c r="I43" s="132">
        <f t="shared" si="3"/>
        <v>5.2799999999999991E-3</v>
      </c>
      <c r="J43" s="11">
        <f>'地震による断水回避便益（B）'!Q43</f>
        <v>6477948.3022752441</v>
      </c>
      <c r="K43" s="102">
        <v>3</v>
      </c>
      <c r="L43" s="101">
        <v>0.3</v>
      </c>
      <c r="M43" s="45">
        <f t="shared" si="4"/>
        <v>71827.490775627884</v>
      </c>
      <c r="N43" s="45">
        <f t="shared" si="1"/>
        <v>17502.11287121717</v>
      </c>
    </row>
    <row r="44" spans="2:14" x14ac:dyDescent="0.4">
      <c r="B44" s="104">
        <v>37</v>
      </c>
      <c r="C44" s="5" t="s">
        <v>52</v>
      </c>
      <c r="D44" s="88">
        <f t="shared" si="0"/>
        <v>0.23429684793573452</v>
      </c>
      <c r="E44" s="103">
        <v>4.0000000000000001E-3</v>
      </c>
      <c r="F44" s="129">
        <v>11</v>
      </c>
      <c r="G44" s="134">
        <f t="shared" si="2"/>
        <v>4.3999999999999997E-2</v>
      </c>
      <c r="H44" s="101">
        <v>0.12</v>
      </c>
      <c r="I44" s="132">
        <f t="shared" si="3"/>
        <v>5.2799999999999991E-3</v>
      </c>
      <c r="J44" s="11">
        <f>'地震による断水回避便益（B）'!Q44</f>
        <v>6443372.0022752453</v>
      </c>
      <c r="K44" s="102">
        <v>3</v>
      </c>
      <c r="L44" s="101">
        <v>0.3</v>
      </c>
      <c r="M44" s="45">
        <f t="shared" si="4"/>
        <v>71444.108761227893</v>
      </c>
      <c r="N44" s="45">
        <f t="shared" si="1"/>
        <v>16739.129486333492</v>
      </c>
    </row>
    <row r="45" spans="2:14" x14ac:dyDescent="0.4">
      <c r="B45" s="104">
        <v>38</v>
      </c>
      <c r="C45" s="5" t="s">
        <v>53</v>
      </c>
      <c r="D45" s="88">
        <f t="shared" si="0"/>
        <v>0.22528543070743706</v>
      </c>
      <c r="E45" s="103">
        <v>4.0000000000000001E-3</v>
      </c>
      <c r="F45" s="129">
        <v>11</v>
      </c>
      <c r="G45" s="134">
        <f t="shared" si="2"/>
        <v>4.3999999999999997E-2</v>
      </c>
      <c r="H45" s="101">
        <v>0.12</v>
      </c>
      <c r="I45" s="132">
        <f t="shared" si="3"/>
        <v>5.2799999999999991E-3</v>
      </c>
      <c r="J45" s="11">
        <f>'地震による断水回避便益（B）'!Q45</f>
        <v>6408795.7022752445</v>
      </c>
      <c r="K45" s="102">
        <v>3</v>
      </c>
      <c r="L45" s="101">
        <v>0.3</v>
      </c>
      <c r="M45" s="45">
        <f t="shared" si="4"/>
        <v>71060.726746827902</v>
      </c>
      <c r="N45" s="45">
        <f t="shared" si="1"/>
        <v>16008.946431542618</v>
      </c>
    </row>
    <row r="46" spans="2:14" x14ac:dyDescent="0.4">
      <c r="B46" s="104">
        <v>39</v>
      </c>
      <c r="C46" s="5" t="s">
        <v>54</v>
      </c>
      <c r="D46" s="88">
        <f t="shared" si="0"/>
        <v>0.21662060644945874</v>
      </c>
      <c r="E46" s="103">
        <v>4.0000000000000001E-3</v>
      </c>
      <c r="F46" s="129">
        <v>11</v>
      </c>
      <c r="G46" s="134">
        <f t="shared" si="2"/>
        <v>4.3999999999999997E-2</v>
      </c>
      <c r="H46" s="101">
        <v>0.12</v>
      </c>
      <c r="I46" s="132">
        <f t="shared" si="3"/>
        <v>5.2799999999999991E-3</v>
      </c>
      <c r="J46" s="11">
        <f>'地震による断水回避便益（B）'!Q46</f>
        <v>6374219.4022752447</v>
      </c>
      <c r="K46" s="102">
        <v>3</v>
      </c>
      <c r="L46" s="101">
        <v>0.3</v>
      </c>
      <c r="M46" s="45">
        <f t="shared" si="4"/>
        <v>70677.344732427897</v>
      </c>
      <c r="N46" s="45">
        <f t="shared" si="1"/>
        <v>15310.169278175988</v>
      </c>
    </row>
    <row r="47" spans="2:14" x14ac:dyDescent="0.4">
      <c r="B47" s="104">
        <v>40</v>
      </c>
      <c r="C47" s="5" t="s">
        <v>55</v>
      </c>
      <c r="D47" s="88">
        <f t="shared" si="0"/>
        <v>0.20828904466294101</v>
      </c>
      <c r="E47" s="103">
        <v>4.0000000000000001E-3</v>
      </c>
      <c r="F47" s="129">
        <v>11</v>
      </c>
      <c r="G47" s="134">
        <f t="shared" si="2"/>
        <v>4.3999999999999997E-2</v>
      </c>
      <c r="H47" s="101">
        <v>0.12</v>
      </c>
      <c r="I47" s="132">
        <f t="shared" si="3"/>
        <v>5.2799999999999991E-3</v>
      </c>
      <c r="J47" s="11">
        <f>'地震による断水回避便益（B）'!Q47</f>
        <v>6339643.1022752449</v>
      </c>
      <c r="K47" s="102">
        <v>3</v>
      </c>
      <c r="L47" s="101">
        <v>0.3</v>
      </c>
      <c r="M47" s="45">
        <f t="shared" si="4"/>
        <v>70293.962718027891</v>
      </c>
      <c r="N47" s="45">
        <f t="shared" ref="N47:N63" si="5">D47*M47</f>
        <v>14641.462340110422</v>
      </c>
    </row>
    <row r="48" spans="2:14" x14ac:dyDescent="0.4">
      <c r="B48" s="104">
        <v>41</v>
      </c>
      <c r="C48" s="5" t="s">
        <v>56</v>
      </c>
      <c r="D48" s="88">
        <f t="shared" si="0"/>
        <v>0.20027792756052021</v>
      </c>
      <c r="E48" s="103">
        <v>4.0000000000000001E-3</v>
      </c>
      <c r="F48" s="129">
        <v>11</v>
      </c>
      <c r="G48" s="134">
        <f t="shared" si="2"/>
        <v>4.3999999999999997E-2</v>
      </c>
      <c r="H48" s="101">
        <v>0.12</v>
      </c>
      <c r="I48" s="132">
        <f t="shared" si="3"/>
        <v>5.2799999999999991E-3</v>
      </c>
      <c r="J48" s="11">
        <f>'地震による断水回避便益（B）'!Q48</f>
        <v>6307655.4022752447</v>
      </c>
      <c r="K48" s="102">
        <v>3</v>
      </c>
      <c r="L48" s="101">
        <v>0.3</v>
      </c>
      <c r="M48" s="45">
        <f t="shared" si="4"/>
        <v>69939.2831004279</v>
      </c>
      <c r="N48" s="45">
        <f t="shared" si="5"/>
        <v>14007.294674422214</v>
      </c>
    </row>
    <row r="49" spans="2:14" x14ac:dyDescent="0.4">
      <c r="B49" s="104">
        <v>42</v>
      </c>
      <c r="C49" s="5" t="s">
        <v>57</v>
      </c>
      <c r="D49" s="88">
        <f t="shared" si="0"/>
        <v>0.19257493034665407</v>
      </c>
      <c r="E49" s="103">
        <v>4.0000000000000001E-3</v>
      </c>
      <c r="F49" s="129">
        <v>11</v>
      </c>
      <c r="G49" s="134">
        <f t="shared" si="2"/>
        <v>4.3999999999999997E-2</v>
      </c>
      <c r="H49" s="101">
        <v>0.12</v>
      </c>
      <c r="I49" s="132">
        <f t="shared" si="3"/>
        <v>5.2799999999999991E-3</v>
      </c>
      <c r="J49" s="11">
        <f>'地震による断水回避便益（B）'!Q49</f>
        <v>6275667.7022752445</v>
      </c>
      <c r="K49" s="102">
        <v>3</v>
      </c>
      <c r="L49" s="101">
        <v>0.3</v>
      </c>
      <c r="M49" s="45">
        <f t="shared" si="4"/>
        <v>69584.603482827893</v>
      </c>
      <c r="N49" s="45">
        <f t="shared" si="5"/>
        <v>13400.250168905124</v>
      </c>
    </row>
    <row r="50" spans="2:14" x14ac:dyDescent="0.4">
      <c r="B50" s="104">
        <v>43</v>
      </c>
      <c r="C50" s="5" t="s">
        <v>58</v>
      </c>
      <c r="D50" s="88">
        <f t="shared" si="0"/>
        <v>0.18516820225639813</v>
      </c>
      <c r="E50" s="103">
        <v>4.0000000000000001E-3</v>
      </c>
      <c r="F50" s="129">
        <v>11</v>
      </c>
      <c r="G50" s="134">
        <f t="shared" si="2"/>
        <v>4.3999999999999997E-2</v>
      </c>
      <c r="H50" s="101">
        <v>0.12</v>
      </c>
      <c r="I50" s="132">
        <f t="shared" si="3"/>
        <v>5.2799999999999991E-3</v>
      </c>
      <c r="J50" s="11">
        <f>'地震による断水回避便益（B）'!Q50</f>
        <v>6243680.0022752453</v>
      </c>
      <c r="K50" s="102">
        <v>3</v>
      </c>
      <c r="L50" s="101">
        <v>0.3</v>
      </c>
      <c r="M50" s="45">
        <f t="shared" si="4"/>
        <v>69229.923865227902</v>
      </c>
      <c r="N50" s="45">
        <f t="shared" si="5"/>
        <v>12819.180544471565</v>
      </c>
    </row>
    <row r="51" spans="2:14" x14ac:dyDescent="0.4">
      <c r="B51" s="104">
        <v>44</v>
      </c>
      <c r="C51" s="5" t="s">
        <v>59</v>
      </c>
      <c r="D51" s="88">
        <f t="shared" si="0"/>
        <v>0.17804634832345972</v>
      </c>
      <c r="E51" s="103">
        <v>4.0000000000000001E-3</v>
      </c>
      <c r="F51" s="129">
        <v>11</v>
      </c>
      <c r="G51" s="134">
        <f t="shared" si="2"/>
        <v>4.3999999999999997E-2</v>
      </c>
      <c r="H51" s="101">
        <v>0.12</v>
      </c>
      <c r="I51" s="132">
        <f t="shared" si="3"/>
        <v>5.2799999999999991E-3</v>
      </c>
      <c r="J51" s="11">
        <f>'地震による断水回避便益（B）'!Q51</f>
        <v>6211692.3022752441</v>
      </c>
      <c r="K51" s="102">
        <v>3</v>
      </c>
      <c r="L51" s="101">
        <v>0.3</v>
      </c>
      <c r="M51" s="45">
        <f t="shared" si="4"/>
        <v>68875.244247627881</v>
      </c>
      <c r="N51" s="45">
        <f t="shared" si="5"/>
        <v>12262.98572817652</v>
      </c>
    </row>
    <row r="52" spans="2:14" x14ac:dyDescent="0.4">
      <c r="B52" s="104">
        <v>45</v>
      </c>
      <c r="C52" s="5" t="s">
        <v>60</v>
      </c>
      <c r="D52" s="88">
        <f t="shared" si="0"/>
        <v>0.17119841184948048</v>
      </c>
      <c r="E52" s="103">
        <v>4.0000000000000001E-3</v>
      </c>
      <c r="F52" s="129">
        <v>11</v>
      </c>
      <c r="G52" s="134">
        <f t="shared" si="2"/>
        <v>4.3999999999999997E-2</v>
      </c>
      <c r="H52" s="101">
        <v>0.12</v>
      </c>
      <c r="I52" s="132">
        <f t="shared" si="3"/>
        <v>5.2799999999999991E-3</v>
      </c>
      <c r="J52" s="11">
        <f>'地震による断水回避便益（B）'!Q52</f>
        <v>6179704.6022752449</v>
      </c>
      <c r="K52" s="102">
        <v>3</v>
      </c>
      <c r="L52" s="101">
        <v>0.3</v>
      </c>
      <c r="M52" s="45">
        <f t="shared" si="4"/>
        <v>68520.564630027904</v>
      </c>
      <c r="N52" s="45">
        <f t="shared" si="5"/>
        <v>11730.611843690462</v>
      </c>
    </row>
    <row r="53" spans="2:14" x14ac:dyDescent="0.4">
      <c r="B53" s="104">
        <v>46</v>
      </c>
      <c r="C53" s="5" t="s">
        <v>61</v>
      </c>
      <c r="D53" s="88">
        <f t="shared" si="0"/>
        <v>0.1646138575475774</v>
      </c>
      <c r="E53" s="103">
        <v>4.0000000000000001E-3</v>
      </c>
      <c r="F53" s="129">
        <v>11</v>
      </c>
      <c r="G53" s="134">
        <f t="shared" si="2"/>
        <v>4.3999999999999997E-2</v>
      </c>
      <c r="H53" s="101">
        <v>0.12</v>
      </c>
      <c r="I53" s="132">
        <f t="shared" si="3"/>
        <v>5.2799999999999991E-3</v>
      </c>
      <c r="J53" s="11">
        <f>'地震による断水回避便益（B）'!Q53</f>
        <v>6149399.4922752455</v>
      </c>
      <c r="K53" s="102">
        <v>3</v>
      </c>
      <c r="L53" s="101">
        <v>0.3</v>
      </c>
      <c r="M53" s="45">
        <f t="shared" si="4"/>
        <v>68184.541570347908</v>
      </c>
      <c r="N53" s="45">
        <f t="shared" si="5"/>
        <v>11224.120413008121</v>
      </c>
    </row>
    <row r="54" spans="2:14" x14ac:dyDescent="0.4">
      <c r="B54" s="104">
        <v>47</v>
      </c>
      <c r="C54" s="5" t="s">
        <v>62</v>
      </c>
      <c r="D54" s="88">
        <f t="shared" si="0"/>
        <v>0.15828255533420904</v>
      </c>
      <c r="E54" s="103">
        <v>4.0000000000000001E-3</v>
      </c>
      <c r="F54" s="129">
        <v>11</v>
      </c>
      <c r="G54" s="134">
        <f t="shared" si="2"/>
        <v>4.3999999999999997E-2</v>
      </c>
      <c r="H54" s="101">
        <v>0.12</v>
      </c>
      <c r="I54" s="132">
        <f t="shared" si="3"/>
        <v>5.2799999999999991E-3</v>
      </c>
      <c r="J54" s="11">
        <f>'地震による断水回避便益（B）'!Q54</f>
        <v>6119094.3822752442</v>
      </c>
      <c r="K54" s="102">
        <v>3</v>
      </c>
      <c r="L54" s="101">
        <v>0.3</v>
      </c>
      <c r="M54" s="45">
        <f t="shared" si="4"/>
        <v>67848.518510667884</v>
      </c>
      <c r="N54" s="45">
        <f t="shared" si="5"/>
        <v>10739.236885508895</v>
      </c>
    </row>
    <row r="55" spans="2:14" x14ac:dyDescent="0.4">
      <c r="B55" s="104">
        <v>48</v>
      </c>
      <c r="C55" s="5" t="s">
        <v>63</v>
      </c>
      <c r="D55" s="88">
        <f t="shared" si="0"/>
        <v>0.15219476474443175</v>
      </c>
      <c r="E55" s="103">
        <v>4.0000000000000001E-3</v>
      </c>
      <c r="F55" s="129">
        <v>11</v>
      </c>
      <c r="G55" s="134">
        <f t="shared" si="2"/>
        <v>4.3999999999999997E-2</v>
      </c>
      <c r="H55" s="101">
        <v>0.12</v>
      </c>
      <c r="I55" s="132">
        <f t="shared" si="3"/>
        <v>5.2799999999999991E-3</v>
      </c>
      <c r="J55" s="11">
        <f>'地震による断水回避便益（B）'!Q55</f>
        <v>6088789.2722752448</v>
      </c>
      <c r="K55" s="102">
        <v>3</v>
      </c>
      <c r="L55" s="101">
        <v>0.3</v>
      </c>
      <c r="M55" s="45">
        <f t="shared" si="4"/>
        <v>67512.495450987903</v>
      </c>
      <c r="N55" s="45">
        <f t="shared" si="5"/>
        <v>10275.048362472622</v>
      </c>
    </row>
    <row r="56" spans="2:14" x14ac:dyDescent="0.4">
      <c r="B56" s="104">
        <v>49</v>
      </c>
      <c r="C56" s="5" t="s">
        <v>64</v>
      </c>
      <c r="D56" s="88">
        <f t="shared" si="0"/>
        <v>0.14634111994656898</v>
      </c>
      <c r="E56" s="103">
        <v>4.0000000000000001E-3</v>
      </c>
      <c r="F56" s="129">
        <v>11</v>
      </c>
      <c r="G56" s="134">
        <f t="shared" si="2"/>
        <v>4.3999999999999997E-2</v>
      </c>
      <c r="H56" s="101">
        <v>0.12</v>
      </c>
      <c r="I56" s="132">
        <f t="shared" si="3"/>
        <v>5.2799999999999991E-3</v>
      </c>
      <c r="J56" s="11">
        <f>'地震による断水回避便益（B）'!Q56</f>
        <v>6058484.1622752454</v>
      </c>
      <c r="K56" s="102">
        <v>3</v>
      </c>
      <c r="L56" s="101">
        <v>0.3</v>
      </c>
      <c r="M56" s="45">
        <f t="shared" si="4"/>
        <v>67176.472391307907</v>
      </c>
      <c r="N56" s="45">
        <f t="shared" si="5"/>
        <v>9830.6802038037695</v>
      </c>
    </row>
    <row r="57" spans="2:14" x14ac:dyDescent="0.4">
      <c r="B57" s="104">
        <v>50</v>
      </c>
      <c r="C57" s="5" t="s">
        <v>65</v>
      </c>
      <c r="D57" s="88">
        <f t="shared" si="0"/>
        <v>0.14071261533323939</v>
      </c>
      <c r="E57" s="103">
        <v>4.0000000000000001E-3</v>
      </c>
      <c r="F57" s="129">
        <v>11</v>
      </c>
      <c r="G57" s="134">
        <f t="shared" si="2"/>
        <v>4.3999999999999997E-2</v>
      </c>
      <c r="H57" s="101">
        <v>0.12</v>
      </c>
      <c r="I57" s="132">
        <f t="shared" si="3"/>
        <v>5.2799999999999991E-3</v>
      </c>
      <c r="J57" s="11">
        <f>'地震による断水回避便益（B）'!Q57</f>
        <v>6028179.0522752441</v>
      </c>
      <c r="K57" s="102">
        <v>3</v>
      </c>
      <c r="L57" s="101">
        <v>0.3</v>
      </c>
      <c r="M57" s="45">
        <f t="shared" si="4"/>
        <v>66840.449331627897</v>
      </c>
      <c r="N57" s="45">
        <f t="shared" si="5"/>
        <v>9405.2944355022337</v>
      </c>
    </row>
    <row r="58" spans="2:14" x14ac:dyDescent="0.4">
      <c r="B58" s="104">
        <v>51</v>
      </c>
      <c r="C58" s="5" t="s">
        <v>66</v>
      </c>
      <c r="D58" s="88">
        <f t="shared" si="0"/>
        <v>0.13530059166657632</v>
      </c>
      <c r="E58" s="103">
        <v>4.0000000000000001E-3</v>
      </c>
      <c r="F58" s="129">
        <v>11</v>
      </c>
      <c r="G58" s="134">
        <f t="shared" si="2"/>
        <v>4.3999999999999997E-2</v>
      </c>
      <c r="H58" s="101">
        <v>0.12</v>
      </c>
      <c r="I58" s="132">
        <f t="shared" si="3"/>
        <v>5.2799999999999991E-3</v>
      </c>
      <c r="J58" s="11">
        <f>'地震による断水回避便益（B）'!Q58</f>
        <v>5998206.762275245</v>
      </c>
      <c r="K58" s="102">
        <v>3</v>
      </c>
      <c r="L58" s="101">
        <v>0.3</v>
      </c>
      <c r="M58" s="45">
        <f t="shared" si="4"/>
        <v>66508.116580107904</v>
      </c>
      <c r="N58" s="45">
        <f t="shared" si="5"/>
        <v>8998.5875239182333</v>
      </c>
    </row>
    <row r="59" spans="2:14" x14ac:dyDescent="0.4">
      <c r="B59" s="104">
        <v>52</v>
      </c>
      <c r="C59" s="5" t="s">
        <v>67</v>
      </c>
      <c r="D59" s="88">
        <f t="shared" si="0"/>
        <v>0.13009672275632339</v>
      </c>
      <c r="E59" s="103">
        <v>4.0000000000000001E-3</v>
      </c>
      <c r="F59" s="129">
        <v>11</v>
      </c>
      <c r="G59" s="134">
        <f t="shared" si="2"/>
        <v>4.3999999999999997E-2</v>
      </c>
      <c r="H59" s="101">
        <v>0.12</v>
      </c>
      <c r="I59" s="132">
        <f t="shared" si="3"/>
        <v>5.2799999999999991E-3</v>
      </c>
      <c r="J59" s="11">
        <f>'地震による断水回避便益（B）'!Q59</f>
        <v>5968558.0472752452</v>
      </c>
      <c r="K59" s="102">
        <v>3</v>
      </c>
      <c r="L59" s="101">
        <v>0.3</v>
      </c>
      <c r="M59" s="45">
        <f t="shared" si="4"/>
        <v>66179.371628187902</v>
      </c>
      <c r="N59" s="45">
        <f t="shared" si="5"/>
        <v>8609.7193629000558</v>
      </c>
    </row>
    <row r="60" spans="2:14" x14ac:dyDescent="0.4">
      <c r="B60" s="104">
        <v>53</v>
      </c>
      <c r="C60" s="5" t="s">
        <v>68</v>
      </c>
      <c r="D60" s="88">
        <f t="shared" si="0"/>
        <v>0.12509300265031092</v>
      </c>
      <c r="E60" s="103">
        <v>4.0000000000000001E-3</v>
      </c>
      <c r="F60" s="129">
        <v>11</v>
      </c>
      <c r="G60" s="134">
        <f t="shared" si="2"/>
        <v>4.3999999999999997E-2</v>
      </c>
      <c r="H60" s="101">
        <v>0.12</v>
      </c>
      <c r="I60" s="132">
        <f t="shared" si="3"/>
        <v>5.2799999999999991E-3</v>
      </c>
      <c r="J60" s="11">
        <f>'地震による断水回避便益（B）'!Q60</f>
        <v>5939223.6622752454</v>
      </c>
      <c r="K60" s="102">
        <v>3</v>
      </c>
      <c r="L60" s="101">
        <v>0.3</v>
      </c>
      <c r="M60" s="45">
        <f t="shared" si="4"/>
        <v>65854.111967307908</v>
      </c>
      <c r="N60" s="45">
        <f t="shared" si="5"/>
        <v>8237.888602860321</v>
      </c>
    </row>
    <row r="61" spans="2:14" x14ac:dyDescent="0.4">
      <c r="B61" s="104">
        <v>54</v>
      </c>
      <c r="C61" s="5" t="s">
        <v>69</v>
      </c>
      <c r="D61" s="88">
        <f t="shared" si="0"/>
        <v>0.12028173331760666</v>
      </c>
      <c r="E61" s="103">
        <v>4.0000000000000001E-3</v>
      </c>
      <c r="F61" s="129">
        <v>11</v>
      </c>
      <c r="G61" s="134">
        <f t="shared" si="2"/>
        <v>4.3999999999999997E-2</v>
      </c>
      <c r="H61" s="101">
        <v>0.12</v>
      </c>
      <c r="I61" s="132">
        <f t="shared" si="3"/>
        <v>5.2799999999999991E-3</v>
      </c>
      <c r="J61" s="11">
        <f>'地震による断水回避便益（B）'!Q61</f>
        <v>5910212.8522752449</v>
      </c>
      <c r="K61" s="102">
        <v>3</v>
      </c>
      <c r="L61" s="101">
        <v>0.3</v>
      </c>
      <c r="M61" s="45">
        <f t="shared" si="4"/>
        <v>65532.440106027905</v>
      </c>
      <c r="N61" s="45">
        <f t="shared" si="5"/>
        <v>7882.3554844852797</v>
      </c>
    </row>
    <row r="62" spans="2:14" x14ac:dyDescent="0.4">
      <c r="B62" s="104">
        <v>55</v>
      </c>
      <c r="C62" s="5" t="s">
        <v>70</v>
      </c>
      <c r="D62" s="88">
        <f t="shared" si="0"/>
        <v>0.11565551280539103</v>
      </c>
      <c r="E62" s="103">
        <v>4.0000000000000001E-3</v>
      </c>
      <c r="F62" s="129">
        <v>11</v>
      </c>
      <c r="G62" s="134">
        <f t="shared" si="2"/>
        <v>4.3999999999999997E-2</v>
      </c>
      <c r="H62" s="101">
        <v>0.12</v>
      </c>
      <c r="I62" s="132">
        <f t="shared" si="3"/>
        <v>5.2799999999999991E-3</v>
      </c>
      <c r="J62" s="11">
        <f>'地震による断水回避便益（B）'!Q62</f>
        <v>5881516.3722752444</v>
      </c>
      <c r="K62" s="102">
        <v>3</v>
      </c>
      <c r="L62" s="101">
        <v>0.3</v>
      </c>
      <c r="M62" s="45">
        <f t="shared" si="4"/>
        <v>65214.253535787895</v>
      </c>
      <c r="N62" s="45">
        <f t="shared" si="5"/>
        <v>7542.3879349023346</v>
      </c>
    </row>
    <row r="63" spans="2:14" x14ac:dyDescent="0.4">
      <c r="B63" s="104">
        <v>56</v>
      </c>
      <c r="C63" s="5" t="s">
        <v>71</v>
      </c>
      <c r="D63" s="88">
        <f t="shared" si="0"/>
        <v>0.11120722385133754</v>
      </c>
      <c r="E63" s="103">
        <v>4.0000000000000001E-3</v>
      </c>
      <c r="F63" s="129">
        <v>11</v>
      </c>
      <c r="G63" s="134">
        <f t="shared" si="2"/>
        <v>4.3999999999999997E-2</v>
      </c>
      <c r="H63" s="101">
        <v>0.12</v>
      </c>
      <c r="I63" s="132">
        <f t="shared" si="3"/>
        <v>5.2799999999999991E-3</v>
      </c>
      <c r="J63" s="11">
        <f>'地震による断水回避便益（B）'!Q63</f>
        <v>5853134.222275245</v>
      </c>
      <c r="K63" s="102">
        <v>3</v>
      </c>
      <c r="L63" s="101">
        <v>0.3</v>
      </c>
      <c r="M63" s="45">
        <f t="shared" si="4"/>
        <v>64899.552256587893</v>
      </c>
      <c r="N63" s="45">
        <f t="shared" si="5"/>
        <v>7217.2990356499477</v>
      </c>
    </row>
    <row r="64" spans="2:14" x14ac:dyDescent="0.4">
      <c r="B64" s="20"/>
      <c r="C64" s="20"/>
      <c r="D64" s="20"/>
      <c r="E64" s="20"/>
      <c r="F64" s="20"/>
      <c r="H64" s="20"/>
      <c r="I64" s="20"/>
      <c r="J64" s="20"/>
      <c r="K64" s="20"/>
      <c r="L64" s="20"/>
      <c r="M64" s="96" t="s">
        <v>566</v>
      </c>
      <c r="N64" s="99">
        <f>SUM(N14:N63)</f>
        <v>1247456.1735546601</v>
      </c>
    </row>
  </sheetData>
  <mergeCells count="3">
    <mergeCell ref="B3:B6"/>
    <mergeCell ref="C3:C6"/>
    <mergeCell ref="N3:N4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6610A-CC56-40B8-9628-E3518E701778}">
  <dimension ref="B2:F13"/>
  <sheetViews>
    <sheetView workbookViewId="0"/>
  </sheetViews>
  <sheetFormatPr defaultRowHeight="18.75" x14ac:dyDescent="0.4"/>
  <cols>
    <col min="2" max="2" width="5.125" style="1" customWidth="1"/>
    <col min="3" max="5" width="9" style="1"/>
    <col min="6" max="6" width="10.5" style="1" bestFit="1" customWidth="1"/>
  </cols>
  <sheetData>
    <row r="2" spans="2:6" x14ac:dyDescent="0.4">
      <c r="B2" s="1" t="s">
        <v>583</v>
      </c>
    </row>
    <row r="3" spans="2:6" x14ac:dyDescent="0.4">
      <c r="B3" s="156" t="s">
        <v>584</v>
      </c>
      <c r="C3" s="156"/>
      <c r="D3" s="156"/>
      <c r="E3" s="156"/>
      <c r="F3" s="156"/>
    </row>
    <row r="4" spans="2:6" x14ac:dyDescent="0.4">
      <c r="B4" s="141" t="s">
        <v>84</v>
      </c>
      <c r="C4" s="141"/>
      <c r="D4" s="141"/>
      <c r="E4" s="141"/>
      <c r="F4" s="12" t="s">
        <v>585</v>
      </c>
    </row>
    <row r="5" spans="2:6" x14ac:dyDescent="0.4">
      <c r="B5" s="154" t="s">
        <v>75</v>
      </c>
      <c r="C5" s="155" t="s">
        <v>72</v>
      </c>
      <c r="D5" s="155"/>
      <c r="E5" s="155"/>
      <c r="F5" s="11">
        <f>'費用全体（C）'!J65</f>
        <v>8342934.6377874352</v>
      </c>
    </row>
    <row r="6" spans="2:6" x14ac:dyDescent="0.4">
      <c r="B6" s="154"/>
      <c r="C6" s="155" t="s">
        <v>586</v>
      </c>
      <c r="D6" s="155"/>
      <c r="E6" s="155"/>
      <c r="F6" s="11">
        <f>-'費用全体（C）'!N10</f>
        <v>-178692.89992542993</v>
      </c>
    </row>
    <row r="7" spans="2:6" x14ac:dyDescent="0.4">
      <c r="B7" s="154"/>
      <c r="C7" s="157" t="s">
        <v>79</v>
      </c>
      <c r="D7" s="157"/>
      <c r="E7" s="157"/>
      <c r="F7" s="11">
        <f>'費用全体（C）'!K65</f>
        <v>21098.891998805735</v>
      </c>
    </row>
    <row r="8" spans="2:6" x14ac:dyDescent="0.4">
      <c r="B8" s="154"/>
      <c r="C8" s="146" t="s">
        <v>587</v>
      </c>
      <c r="D8" s="146"/>
      <c r="E8" s="146"/>
      <c r="F8" s="11">
        <f>SUM(F5:F7)</f>
        <v>8185340.6298608109</v>
      </c>
    </row>
    <row r="9" spans="2:6" x14ac:dyDescent="0.4">
      <c r="B9" s="154" t="s">
        <v>512</v>
      </c>
      <c r="C9" s="155" t="s">
        <v>588</v>
      </c>
      <c r="D9" s="155"/>
      <c r="E9" s="155"/>
      <c r="F9" s="11">
        <f>'地震による断水回避便益（B）'!AH65</f>
        <v>9502744.1905368194</v>
      </c>
    </row>
    <row r="10" spans="2:6" x14ac:dyDescent="0.4">
      <c r="B10" s="154"/>
      <c r="C10" s="18" t="s">
        <v>589</v>
      </c>
      <c r="D10" s="18"/>
      <c r="E10" s="18"/>
      <c r="F10" s="11">
        <f>'老朽化による断水回避便益（B）'!P65</f>
        <v>35999786.876171768</v>
      </c>
    </row>
    <row r="11" spans="2:6" x14ac:dyDescent="0.4">
      <c r="B11" s="154"/>
      <c r="C11" s="18" t="s">
        <v>590</v>
      </c>
      <c r="D11" s="18"/>
      <c r="E11" s="18"/>
      <c r="F11" s="11">
        <f>'もらい事故による断水回避便益（B）'!N64</f>
        <v>1247456.1735546601</v>
      </c>
    </row>
    <row r="12" spans="2:6" x14ac:dyDescent="0.4">
      <c r="B12" s="154"/>
      <c r="C12" s="146" t="s">
        <v>591</v>
      </c>
      <c r="D12" s="146"/>
      <c r="E12" s="146"/>
      <c r="F12" s="11">
        <f>SUM(F9:F11)</f>
        <v>46749987.240263246</v>
      </c>
    </row>
    <row r="13" spans="2:6" x14ac:dyDescent="0.4">
      <c r="B13" s="146" t="s">
        <v>592</v>
      </c>
      <c r="C13" s="146"/>
      <c r="D13" s="146"/>
      <c r="E13" s="146"/>
      <c r="F13" s="91">
        <f>F12/F8</f>
        <v>5.7114284370421142</v>
      </c>
    </row>
  </sheetData>
  <mergeCells count="11">
    <mergeCell ref="B9:B12"/>
    <mergeCell ref="C9:E9"/>
    <mergeCell ref="C12:E12"/>
    <mergeCell ref="B13:E13"/>
    <mergeCell ref="B3:F3"/>
    <mergeCell ref="B4:E4"/>
    <mergeCell ref="B5:B8"/>
    <mergeCell ref="C5:E5"/>
    <mergeCell ref="C6:E6"/>
    <mergeCell ref="C7:E7"/>
    <mergeCell ref="C8:E8"/>
  </mergeCells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E2868-CB20-4EB0-8962-EEBB6B45BD69}">
  <dimension ref="B2:AC204"/>
  <sheetViews>
    <sheetView zoomScale="55" zoomScaleNormal="55" workbookViewId="0"/>
  </sheetViews>
  <sheetFormatPr defaultRowHeight="18.75" x14ac:dyDescent="0.4"/>
  <cols>
    <col min="1" max="2" width="9" style="25"/>
    <col min="3" max="3" width="50" style="25" customWidth="1"/>
    <col min="4" max="4" width="9.625" style="25" bestFit="1" customWidth="1"/>
    <col min="5" max="5" width="11.625" style="25" bestFit="1" customWidth="1"/>
    <col min="6" max="6" width="14.375" style="25" bestFit="1" customWidth="1"/>
    <col min="7" max="7" width="9" style="25"/>
    <col min="8" max="8" width="7.125" style="25" bestFit="1" customWidth="1"/>
    <col min="9" max="9" width="33.875" style="25" bestFit="1" customWidth="1"/>
    <col min="10" max="10" width="8.5" style="25" bestFit="1" customWidth="1"/>
    <col min="11" max="11" width="10.25" style="25" customWidth="1"/>
    <col min="12" max="13" width="11.875" style="25" customWidth="1"/>
    <col min="14" max="14" width="5.25" style="26" bestFit="1" customWidth="1"/>
    <col min="15" max="15" width="7.125" style="25" bestFit="1" customWidth="1"/>
    <col min="16" max="16" width="33.875" style="25" bestFit="1" customWidth="1"/>
    <col min="17" max="17" width="8.5" style="25" bestFit="1" customWidth="1"/>
    <col min="18" max="18" width="10.25" style="25" customWidth="1"/>
    <col min="19" max="19" width="10.25" style="25" hidden="1" customWidth="1"/>
    <col min="20" max="20" width="11.875" style="25" customWidth="1"/>
    <col min="21" max="23" width="9" style="25"/>
    <col min="24" max="24" width="33.875" style="25" bestFit="1" customWidth="1"/>
    <col min="25" max="25" width="5.25" style="25" bestFit="1" customWidth="1"/>
    <col min="26" max="27" width="11" style="25" bestFit="1" customWidth="1"/>
    <col min="28" max="16384" width="9" style="25"/>
  </cols>
  <sheetData>
    <row r="2" spans="2:29" x14ac:dyDescent="0.4">
      <c r="B2" s="138" t="s">
        <v>90</v>
      </c>
      <c r="H2" s="138" t="s">
        <v>621</v>
      </c>
      <c r="O2" s="138" t="s">
        <v>622</v>
      </c>
      <c r="W2" s="138" t="s">
        <v>623</v>
      </c>
    </row>
    <row r="3" spans="2:29" x14ac:dyDescent="0.4">
      <c r="B3" s="25" t="s">
        <v>91</v>
      </c>
      <c r="O3" s="139"/>
      <c r="P3" s="139"/>
    </row>
    <row r="4" spans="2:29" x14ac:dyDescent="0.4">
      <c r="B4" s="27"/>
      <c r="C4" s="25" t="s">
        <v>92</v>
      </c>
    </row>
    <row r="5" spans="2:29" x14ac:dyDescent="0.4">
      <c r="B5" s="28"/>
      <c r="C5" s="25" t="s">
        <v>93</v>
      </c>
    </row>
    <row r="6" spans="2:29" x14ac:dyDescent="0.4">
      <c r="B6" s="29"/>
      <c r="C6" s="25" t="s">
        <v>94</v>
      </c>
    </row>
    <row r="8" spans="2:29" x14ac:dyDescent="0.4">
      <c r="F8" s="25" t="s">
        <v>95</v>
      </c>
      <c r="N8" s="30" t="s">
        <v>96</v>
      </c>
      <c r="U8" s="31" t="s">
        <v>95</v>
      </c>
      <c r="W8" s="30" t="s">
        <v>97</v>
      </c>
    </row>
    <row r="9" spans="2:29" ht="18.75" customHeight="1" x14ac:dyDescent="0.4">
      <c r="B9" s="172" t="s">
        <v>98</v>
      </c>
      <c r="C9" s="173"/>
      <c r="D9" s="32" t="s">
        <v>99</v>
      </c>
      <c r="E9" s="33" t="s">
        <v>100</v>
      </c>
      <c r="F9" s="33" t="s">
        <v>101</v>
      </c>
      <c r="H9" s="172" t="s">
        <v>98</v>
      </c>
      <c r="I9" s="173"/>
      <c r="J9" s="32" t="s">
        <v>99</v>
      </c>
      <c r="K9" s="33" t="s">
        <v>100</v>
      </c>
      <c r="L9" s="33" t="s">
        <v>101</v>
      </c>
      <c r="N9" s="171" t="s">
        <v>102</v>
      </c>
      <c r="O9" s="172" t="s">
        <v>98</v>
      </c>
      <c r="P9" s="173"/>
      <c r="Q9" s="180" t="s">
        <v>103</v>
      </c>
      <c r="R9" s="178" t="s">
        <v>104</v>
      </c>
      <c r="S9" s="33"/>
      <c r="T9" s="162" t="s">
        <v>105</v>
      </c>
      <c r="U9" s="171" t="s">
        <v>106</v>
      </c>
      <c r="W9" s="172" t="s">
        <v>98</v>
      </c>
      <c r="X9" s="173"/>
      <c r="Y9" s="176" t="s">
        <v>103</v>
      </c>
      <c r="Z9" s="162" t="s">
        <v>104</v>
      </c>
      <c r="AA9" s="162" t="s">
        <v>107</v>
      </c>
      <c r="AB9" s="160" t="s">
        <v>106</v>
      </c>
      <c r="AC9" s="162" t="s">
        <v>108</v>
      </c>
    </row>
    <row r="10" spans="2:29" x14ac:dyDescent="0.4">
      <c r="B10" s="174"/>
      <c r="C10" s="175"/>
      <c r="D10" s="34" t="s">
        <v>103</v>
      </c>
      <c r="E10" s="35" t="s">
        <v>104</v>
      </c>
      <c r="F10" s="35" t="s">
        <v>105</v>
      </c>
      <c r="H10" s="174"/>
      <c r="I10" s="175"/>
      <c r="J10" s="34" t="s">
        <v>103</v>
      </c>
      <c r="K10" s="35" t="s">
        <v>104</v>
      </c>
      <c r="L10" s="35" t="s">
        <v>105</v>
      </c>
      <c r="M10" s="36"/>
      <c r="N10" s="171"/>
      <c r="O10" s="174"/>
      <c r="P10" s="175"/>
      <c r="Q10" s="181"/>
      <c r="R10" s="179"/>
      <c r="S10" s="37" t="s">
        <v>109</v>
      </c>
      <c r="T10" s="163"/>
      <c r="U10" s="171"/>
      <c r="W10" s="174"/>
      <c r="X10" s="175"/>
      <c r="Y10" s="177"/>
      <c r="Z10" s="163"/>
      <c r="AA10" s="163"/>
      <c r="AB10" s="161"/>
      <c r="AC10" s="163"/>
    </row>
    <row r="11" spans="2:29" x14ac:dyDescent="0.4">
      <c r="B11" s="38" t="s">
        <v>110</v>
      </c>
      <c r="C11" s="39" t="s">
        <v>111</v>
      </c>
      <c r="D11" s="40">
        <v>0</v>
      </c>
      <c r="E11" s="41">
        <v>816.7</v>
      </c>
      <c r="F11" s="42">
        <f>D11/E11</f>
        <v>0</v>
      </c>
      <c r="G11" s="43"/>
      <c r="H11" s="44" t="s">
        <v>112</v>
      </c>
      <c r="I11" s="44" t="s">
        <v>113</v>
      </c>
      <c r="J11" s="45">
        <v>12.9</v>
      </c>
      <c r="K11" s="45">
        <v>8416.2000000000007</v>
      </c>
      <c r="L11" s="46">
        <f>J11/K11</f>
        <v>1.5327582519426819E-3</v>
      </c>
      <c r="M11" s="47"/>
      <c r="N11" s="48">
        <v>1</v>
      </c>
      <c r="O11" s="44" t="s">
        <v>114</v>
      </c>
      <c r="P11" s="44" t="s">
        <v>115</v>
      </c>
      <c r="Q11" s="45">
        <v>4.2</v>
      </c>
      <c r="R11" s="45">
        <v>66.7</v>
      </c>
      <c r="S11" s="44">
        <v>153.19999999999999</v>
      </c>
      <c r="T11" s="46">
        <f t="shared" ref="T11:T71" si="0">Q11/R11</f>
        <v>6.296851574212893E-2</v>
      </c>
      <c r="U11" s="164" t="s">
        <v>116</v>
      </c>
      <c r="W11" s="49" t="s">
        <v>114</v>
      </c>
      <c r="X11" s="49" t="s">
        <v>115</v>
      </c>
      <c r="Y11" s="50">
        <v>4.2</v>
      </c>
      <c r="Z11" s="50">
        <v>66.7</v>
      </c>
      <c r="AA11" s="51">
        <v>153.19999999999999</v>
      </c>
      <c r="AB11" s="167" t="s">
        <v>117</v>
      </c>
      <c r="AC11" s="168">
        <f>SUM(AA11:AA20)</f>
        <v>158295</v>
      </c>
    </row>
    <row r="12" spans="2:29" x14ac:dyDescent="0.4">
      <c r="B12" s="38" t="s">
        <v>118</v>
      </c>
      <c r="C12" s="39" t="s">
        <v>119</v>
      </c>
      <c r="D12" s="40">
        <v>0</v>
      </c>
      <c r="E12" s="41">
        <v>201</v>
      </c>
      <c r="F12" s="42">
        <f t="shared" ref="F12:F75" si="1">D12/E12</f>
        <v>0</v>
      </c>
      <c r="G12" s="52"/>
      <c r="H12" s="44" t="s">
        <v>120</v>
      </c>
      <c r="I12" s="44" t="s">
        <v>121</v>
      </c>
      <c r="J12" s="45">
        <v>10</v>
      </c>
      <c r="K12" s="45">
        <v>7801.6</v>
      </c>
      <c r="L12" s="46">
        <f t="shared" ref="L12:L71" si="2">J12/K12</f>
        <v>1.281788351107465E-3</v>
      </c>
      <c r="M12" s="47"/>
      <c r="N12" s="48">
        <v>2</v>
      </c>
      <c r="O12" s="49" t="s">
        <v>122</v>
      </c>
      <c r="P12" s="49" t="s">
        <v>123</v>
      </c>
      <c r="Q12" s="50">
        <v>60</v>
      </c>
      <c r="R12" s="50">
        <v>1512.4</v>
      </c>
      <c r="S12" s="49">
        <v>4358</v>
      </c>
      <c r="T12" s="53">
        <f t="shared" si="0"/>
        <v>3.9672044432689763E-2</v>
      </c>
      <c r="U12" s="165"/>
      <c r="W12" s="49" t="s">
        <v>122</v>
      </c>
      <c r="X12" s="49" t="s">
        <v>123</v>
      </c>
      <c r="Y12" s="50">
        <v>60</v>
      </c>
      <c r="Z12" s="50">
        <v>1512.4</v>
      </c>
      <c r="AA12" s="51">
        <v>4358</v>
      </c>
      <c r="AB12" s="167"/>
      <c r="AC12" s="168"/>
    </row>
    <row r="13" spans="2:29" x14ac:dyDescent="0.4">
      <c r="B13" s="38" t="s">
        <v>124</v>
      </c>
      <c r="C13" s="39" t="s">
        <v>125</v>
      </c>
      <c r="D13" s="40">
        <v>0.2</v>
      </c>
      <c r="E13" s="41">
        <v>1030.0999999999999</v>
      </c>
      <c r="F13" s="42">
        <f t="shared" si="1"/>
        <v>1.941559071934764E-4</v>
      </c>
      <c r="G13" s="52"/>
      <c r="H13" s="44" t="s">
        <v>126</v>
      </c>
      <c r="I13" s="44" t="s">
        <v>127</v>
      </c>
      <c r="J13" s="45">
        <v>19.899999999999999</v>
      </c>
      <c r="K13" s="45">
        <v>8074.2</v>
      </c>
      <c r="L13" s="46">
        <f t="shared" si="2"/>
        <v>2.4646404597359491E-3</v>
      </c>
      <c r="M13" s="47"/>
      <c r="N13" s="48">
        <v>3</v>
      </c>
      <c r="O13" s="44" t="s">
        <v>128</v>
      </c>
      <c r="P13" s="44" t="s">
        <v>129</v>
      </c>
      <c r="Q13" s="45">
        <v>40.4</v>
      </c>
      <c r="R13" s="45">
        <v>1020.8</v>
      </c>
      <c r="S13" s="44">
        <v>2723.3</v>
      </c>
      <c r="T13" s="46">
        <f t="shared" si="0"/>
        <v>3.9576802507836989E-2</v>
      </c>
      <c r="U13" s="165"/>
      <c r="W13" s="49" t="s">
        <v>128</v>
      </c>
      <c r="X13" s="49" t="s">
        <v>130</v>
      </c>
      <c r="Y13" s="50">
        <v>40.4</v>
      </c>
      <c r="Z13" s="50">
        <v>1020.8</v>
      </c>
      <c r="AA13" s="51">
        <v>2723.3</v>
      </c>
      <c r="AB13" s="167"/>
      <c r="AC13" s="168"/>
    </row>
    <row r="14" spans="2:29" x14ac:dyDescent="0.4">
      <c r="B14" s="38" t="s">
        <v>131</v>
      </c>
      <c r="C14" s="39" t="s">
        <v>132</v>
      </c>
      <c r="D14" s="40">
        <v>0</v>
      </c>
      <c r="E14" s="41">
        <v>346.2</v>
      </c>
      <c r="F14" s="42">
        <f t="shared" si="1"/>
        <v>0</v>
      </c>
      <c r="G14" s="52"/>
      <c r="H14" s="44" t="s">
        <v>133</v>
      </c>
      <c r="I14" s="44" t="s">
        <v>134</v>
      </c>
      <c r="J14" s="45">
        <v>9.1</v>
      </c>
      <c r="K14" s="45">
        <v>6620</v>
      </c>
      <c r="L14" s="46">
        <f t="shared" si="2"/>
        <v>1.3746223564954682E-3</v>
      </c>
      <c r="M14" s="47"/>
      <c r="N14" s="48">
        <v>4</v>
      </c>
      <c r="O14" s="44" t="s">
        <v>135</v>
      </c>
      <c r="P14" s="44" t="s">
        <v>136</v>
      </c>
      <c r="Q14" s="45">
        <v>96.7</v>
      </c>
      <c r="R14" s="45">
        <v>2472.1999999999998</v>
      </c>
      <c r="S14" s="44">
        <v>6307.3</v>
      </c>
      <c r="T14" s="46">
        <f t="shared" si="0"/>
        <v>3.9114958336704156E-2</v>
      </c>
      <c r="U14" s="165"/>
      <c r="W14" s="49" t="s">
        <v>135</v>
      </c>
      <c r="X14" s="49" t="s">
        <v>137</v>
      </c>
      <c r="Y14" s="50">
        <v>96.7</v>
      </c>
      <c r="Z14" s="50">
        <v>2472.1999999999998</v>
      </c>
      <c r="AA14" s="51">
        <v>6307.3</v>
      </c>
      <c r="AB14" s="167"/>
      <c r="AC14" s="168"/>
    </row>
    <row r="15" spans="2:29" x14ac:dyDescent="0.4">
      <c r="B15" s="38" t="s">
        <v>138</v>
      </c>
      <c r="C15" s="39" t="s">
        <v>139</v>
      </c>
      <c r="D15" s="40">
        <v>0</v>
      </c>
      <c r="E15" s="41">
        <v>77.599999999999994</v>
      </c>
      <c r="F15" s="42">
        <f t="shared" si="1"/>
        <v>0</v>
      </c>
      <c r="G15" s="52"/>
      <c r="H15" s="44" t="s">
        <v>140</v>
      </c>
      <c r="I15" s="44" t="s">
        <v>141</v>
      </c>
      <c r="J15" s="45">
        <v>9.6</v>
      </c>
      <c r="K15" s="45">
        <v>4420.8999999999996</v>
      </c>
      <c r="L15" s="46">
        <f t="shared" si="2"/>
        <v>2.1715035400031667E-3</v>
      </c>
      <c r="M15" s="47"/>
      <c r="N15" s="48">
        <v>5</v>
      </c>
      <c r="O15" s="49" t="s">
        <v>142</v>
      </c>
      <c r="P15" s="49" t="s">
        <v>143</v>
      </c>
      <c r="Q15" s="50">
        <v>92.1</v>
      </c>
      <c r="R15" s="50">
        <v>2701.1</v>
      </c>
      <c r="S15" s="49">
        <v>11597.2</v>
      </c>
      <c r="T15" s="53">
        <f t="shared" si="0"/>
        <v>3.4097219651253195E-2</v>
      </c>
      <c r="U15" s="165"/>
      <c r="W15" s="49" t="s">
        <v>142</v>
      </c>
      <c r="X15" s="49" t="s">
        <v>143</v>
      </c>
      <c r="Y15" s="50">
        <v>92.1</v>
      </c>
      <c r="Z15" s="50">
        <v>2701.1</v>
      </c>
      <c r="AA15" s="51">
        <v>11597.2</v>
      </c>
      <c r="AB15" s="167"/>
      <c r="AC15" s="168"/>
    </row>
    <row r="16" spans="2:29" x14ac:dyDescent="0.4">
      <c r="B16" s="38" t="s">
        <v>144</v>
      </c>
      <c r="C16" s="39" t="s">
        <v>145</v>
      </c>
      <c r="D16" s="40">
        <v>0.4</v>
      </c>
      <c r="E16" s="41">
        <v>370.3</v>
      </c>
      <c r="F16" s="42">
        <f t="shared" si="1"/>
        <v>1.0802052389954091E-3</v>
      </c>
      <c r="G16" s="52"/>
      <c r="H16" s="44" t="s">
        <v>146</v>
      </c>
      <c r="I16" s="44" t="s">
        <v>147</v>
      </c>
      <c r="J16" s="45">
        <v>8.1999999999999993</v>
      </c>
      <c r="K16" s="45">
        <v>10643.3</v>
      </c>
      <c r="L16" s="46">
        <f t="shared" si="2"/>
        <v>7.7043774017456987E-4</v>
      </c>
      <c r="M16" s="47"/>
      <c r="N16" s="48">
        <v>6</v>
      </c>
      <c r="O16" s="44" t="s">
        <v>148</v>
      </c>
      <c r="P16" s="44" t="s">
        <v>149</v>
      </c>
      <c r="Q16" s="45">
        <v>139.69999999999999</v>
      </c>
      <c r="R16" s="45">
        <v>4233.8999999999996</v>
      </c>
      <c r="S16" s="44">
        <v>22983</v>
      </c>
      <c r="T16" s="46">
        <f t="shared" si="0"/>
        <v>3.2995583268381395E-2</v>
      </c>
      <c r="U16" s="165"/>
      <c r="W16" s="49" t="s">
        <v>148</v>
      </c>
      <c r="X16" s="49" t="s">
        <v>149</v>
      </c>
      <c r="Y16" s="50">
        <v>139.69999999999999</v>
      </c>
      <c r="Z16" s="50">
        <v>4233.8999999999996</v>
      </c>
      <c r="AA16" s="51">
        <v>22983</v>
      </c>
      <c r="AB16" s="167"/>
      <c r="AC16" s="168"/>
    </row>
    <row r="17" spans="2:29" x14ac:dyDescent="0.4">
      <c r="B17" s="38" t="s">
        <v>150</v>
      </c>
      <c r="C17" s="39" t="s">
        <v>151</v>
      </c>
      <c r="D17" s="40">
        <v>5.4</v>
      </c>
      <c r="E17" s="41">
        <v>2659.8</v>
      </c>
      <c r="F17" s="42">
        <f t="shared" si="1"/>
        <v>2.0302278366794496E-3</v>
      </c>
      <c r="G17" s="52"/>
      <c r="H17" s="44" t="s">
        <v>152</v>
      </c>
      <c r="I17" s="44" t="s">
        <v>153</v>
      </c>
      <c r="J17" s="45">
        <v>7.7</v>
      </c>
      <c r="K17" s="45">
        <v>2338.1999999999998</v>
      </c>
      <c r="L17" s="46">
        <f t="shared" si="2"/>
        <v>3.2931314686510996E-3</v>
      </c>
      <c r="M17" s="47"/>
      <c r="N17" s="48">
        <v>7</v>
      </c>
      <c r="O17" s="44" t="s">
        <v>154</v>
      </c>
      <c r="P17" s="44" t="s">
        <v>155</v>
      </c>
      <c r="Q17" s="45">
        <v>38.9</v>
      </c>
      <c r="R17" s="45">
        <v>1619.2</v>
      </c>
      <c r="S17" s="44">
        <v>4690.3</v>
      </c>
      <c r="T17" s="46">
        <f t="shared" si="0"/>
        <v>2.4024209486166008E-2</v>
      </c>
      <c r="U17" s="165"/>
      <c r="W17" s="49" t="s">
        <v>156</v>
      </c>
      <c r="X17" s="49" t="s">
        <v>157</v>
      </c>
      <c r="Y17" s="50">
        <v>40.5</v>
      </c>
      <c r="Z17" s="50">
        <v>1887.8</v>
      </c>
      <c r="AA17" s="51">
        <v>3231.9</v>
      </c>
      <c r="AB17" s="167"/>
      <c r="AC17" s="168"/>
    </row>
    <row r="18" spans="2:29" x14ac:dyDescent="0.4">
      <c r="B18" s="38" t="s">
        <v>158</v>
      </c>
      <c r="C18" s="39" t="s">
        <v>159</v>
      </c>
      <c r="D18" s="40">
        <v>0.5</v>
      </c>
      <c r="E18" s="41">
        <v>171</v>
      </c>
      <c r="F18" s="42">
        <f t="shared" si="1"/>
        <v>2.9239766081871343E-3</v>
      </c>
      <c r="G18" s="52"/>
      <c r="H18" s="44" t="s">
        <v>114</v>
      </c>
      <c r="I18" s="44" t="s">
        <v>115</v>
      </c>
      <c r="J18" s="45">
        <v>4.2</v>
      </c>
      <c r="K18" s="45">
        <v>66.7</v>
      </c>
      <c r="L18" s="46">
        <f t="shared" si="2"/>
        <v>6.296851574212893E-2</v>
      </c>
      <c r="M18" s="47"/>
      <c r="N18" s="48">
        <v>8</v>
      </c>
      <c r="O18" s="44" t="s">
        <v>160</v>
      </c>
      <c r="P18" s="44" t="s">
        <v>161</v>
      </c>
      <c r="Q18" s="45">
        <v>49.5</v>
      </c>
      <c r="R18" s="45">
        <v>2098.5</v>
      </c>
      <c r="S18" s="44">
        <v>5992.3</v>
      </c>
      <c r="T18" s="46">
        <f t="shared" si="0"/>
        <v>2.3588277340957826E-2</v>
      </c>
      <c r="U18" s="165"/>
      <c r="W18" s="49" t="s">
        <v>162</v>
      </c>
      <c r="X18" s="49" t="s">
        <v>163</v>
      </c>
      <c r="Y18" s="50">
        <v>141.30000000000001</v>
      </c>
      <c r="Z18" s="50">
        <v>9776.2999999999993</v>
      </c>
      <c r="AA18" s="51">
        <v>16688.3</v>
      </c>
      <c r="AB18" s="167"/>
      <c r="AC18" s="168"/>
    </row>
    <row r="19" spans="2:29" x14ac:dyDescent="0.4">
      <c r="B19" s="38" t="s">
        <v>164</v>
      </c>
      <c r="C19" s="39" t="s">
        <v>165</v>
      </c>
      <c r="D19" s="40">
        <v>0.1</v>
      </c>
      <c r="E19" s="41">
        <v>37.200000000000003</v>
      </c>
      <c r="F19" s="42">
        <f t="shared" si="1"/>
        <v>2.6881720430107525E-3</v>
      </c>
      <c r="G19" s="52"/>
      <c r="H19" s="44" t="s">
        <v>160</v>
      </c>
      <c r="I19" s="44" t="s">
        <v>161</v>
      </c>
      <c r="J19" s="45">
        <v>49.5</v>
      </c>
      <c r="K19" s="45">
        <v>2098.5</v>
      </c>
      <c r="L19" s="46">
        <f t="shared" si="2"/>
        <v>2.3588277340957826E-2</v>
      </c>
      <c r="M19" s="47"/>
      <c r="N19" s="48">
        <v>9</v>
      </c>
      <c r="O19" s="49" t="s">
        <v>156</v>
      </c>
      <c r="P19" s="49" t="s">
        <v>157</v>
      </c>
      <c r="Q19" s="50">
        <v>40.5</v>
      </c>
      <c r="R19" s="50">
        <v>1887.8</v>
      </c>
      <c r="S19" s="49">
        <v>3231.9</v>
      </c>
      <c r="T19" s="53">
        <f t="shared" si="0"/>
        <v>2.1453543807606737E-2</v>
      </c>
      <c r="U19" s="165"/>
      <c r="W19" s="49" t="s">
        <v>166</v>
      </c>
      <c r="X19" s="49" t="s">
        <v>167</v>
      </c>
      <c r="Y19" s="50">
        <v>180.8</v>
      </c>
      <c r="Z19" s="50">
        <v>14872.2</v>
      </c>
      <c r="AA19" s="51">
        <v>43758.3</v>
      </c>
      <c r="AB19" s="167"/>
      <c r="AC19" s="168"/>
    </row>
    <row r="20" spans="2:29" x14ac:dyDescent="0.4">
      <c r="B20" s="38" t="s">
        <v>168</v>
      </c>
      <c r="C20" s="39" t="s">
        <v>169</v>
      </c>
      <c r="D20" s="40">
        <v>0.1</v>
      </c>
      <c r="E20" s="41">
        <v>135.5</v>
      </c>
      <c r="F20" s="42">
        <f t="shared" si="1"/>
        <v>7.3800738007380082E-4</v>
      </c>
      <c r="G20" s="52"/>
      <c r="H20" s="44" t="s">
        <v>170</v>
      </c>
      <c r="I20" s="44" t="s">
        <v>171</v>
      </c>
      <c r="J20" s="45">
        <v>28.2</v>
      </c>
      <c r="K20" s="45">
        <v>12591.2</v>
      </c>
      <c r="L20" s="46">
        <f t="shared" si="2"/>
        <v>2.2396594446915303E-3</v>
      </c>
      <c r="M20" s="47"/>
      <c r="N20" s="48">
        <v>10</v>
      </c>
      <c r="O20" s="44" t="s">
        <v>172</v>
      </c>
      <c r="P20" s="44" t="s">
        <v>173</v>
      </c>
      <c r="Q20" s="45">
        <v>32.1</v>
      </c>
      <c r="R20" s="45">
        <v>1636</v>
      </c>
      <c r="S20" s="44">
        <v>6290.3</v>
      </c>
      <c r="T20" s="46">
        <f t="shared" si="0"/>
        <v>1.9621026894865525E-2</v>
      </c>
      <c r="U20" s="165"/>
      <c r="W20" s="49" t="s">
        <v>174</v>
      </c>
      <c r="X20" s="49" t="s">
        <v>175</v>
      </c>
      <c r="Y20" s="50">
        <v>167</v>
      </c>
      <c r="Z20" s="50">
        <v>22010.2</v>
      </c>
      <c r="AA20" s="51">
        <v>46494.5</v>
      </c>
      <c r="AB20" s="167"/>
      <c r="AC20" s="168"/>
    </row>
    <row r="21" spans="2:29" x14ac:dyDescent="0.4">
      <c r="B21" s="38" t="s">
        <v>176</v>
      </c>
      <c r="C21" s="39" t="s">
        <v>177</v>
      </c>
      <c r="D21" s="40">
        <v>0.1</v>
      </c>
      <c r="E21" s="41">
        <v>146.6</v>
      </c>
      <c r="F21" s="42">
        <f t="shared" si="1"/>
        <v>6.8212824010914063E-4</v>
      </c>
      <c r="G21" s="52"/>
      <c r="H21" s="44" t="s">
        <v>166</v>
      </c>
      <c r="I21" s="44" t="s">
        <v>167</v>
      </c>
      <c r="J21" s="45">
        <v>180.8</v>
      </c>
      <c r="K21" s="45">
        <v>14872.2</v>
      </c>
      <c r="L21" s="46">
        <f t="shared" si="2"/>
        <v>1.2156910208308119E-2</v>
      </c>
      <c r="M21" s="47"/>
      <c r="N21" s="48">
        <v>11</v>
      </c>
      <c r="O21" s="44" t="s">
        <v>178</v>
      </c>
      <c r="P21" s="44" t="s">
        <v>179</v>
      </c>
      <c r="Q21" s="45">
        <v>9.6</v>
      </c>
      <c r="R21" s="45">
        <v>537</v>
      </c>
      <c r="S21" s="44">
        <v>2288.1999999999998</v>
      </c>
      <c r="T21" s="46">
        <f t="shared" si="0"/>
        <v>1.7877094972067038E-2</v>
      </c>
      <c r="U21" s="165"/>
      <c r="W21" s="44" t="s">
        <v>154</v>
      </c>
      <c r="X21" s="44" t="s">
        <v>155</v>
      </c>
      <c r="Y21" s="45">
        <v>38.9</v>
      </c>
      <c r="Z21" s="45">
        <v>1619.2</v>
      </c>
      <c r="AA21" s="54">
        <v>4690.3</v>
      </c>
      <c r="AB21" s="169" t="s">
        <v>180</v>
      </c>
      <c r="AC21" s="170">
        <f>SUM(AA21:AA71)</f>
        <v>572826.99999999988</v>
      </c>
    </row>
    <row r="22" spans="2:29" x14ac:dyDescent="0.4">
      <c r="B22" s="38" t="s">
        <v>181</v>
      </c>
      <c r="C22" s="39" t="s">
        <v>182</v>
      </c>
      <c r="D22" s="40">
        <v>0.2</v>
      </c>
      <c r="E22" s="41">
        <v>564.5</v>
      </c>
      <c r="F22" s="42">
        <f t="shared" si="1"/>
        <v>3.5429583702391499E-4</v>
      </c>
      <c r="G22" s="52"/>
      <c r="H22" s="44" t="s">
        <v>183</v>
      </c>
      <c r="I22" s="44" t="s">
        <v>184</v>
      </c>
      <c r="J22" s="45">
        <v>24.9</v>
      </c>
      <c r="K22" s="45">
        <v>8440.7999999999993</v>
      </c>
      <c r="L22" s="46">
        <f t="shared" si="2"/>
        <v>2.9499573500142168E-3</v>
      </c>
      <c r="M22" s="47"/>
      <c r="N22" s="48">
        <v>12</v>
      </c>
      <c r="O22" s="44" t="s">
        <v>185</v>
      </c>
      <c r="P22" s="44" t="s">
        <v>186</v>
      </c>
      <c r="Q22" s="45">
        <v>114.4</v>
      </c>
      <c r="R22" s="45">
        <v>6770.1</v>
      </c>
      <c r="S22" s="44">
        <v>27215.8</v>
      </c>
      <c r="T22" s="46">
        <f t="shared" si="0"/>
        <v>1.6897830164990177E-2</v>
      </c>
      <c r="U22" s="165"/>
      <c r="W22" s="44" t="s">
        <v>160</v>
      </c>
      <c r="X22" s="44" t="s">
        <v>161</v>
      </c>
      <c r="Y22" s="45">
        <v>49.5</v>
      </c>
      <c r="Z22" s="45">
        <v>2098.5</v>
      </c>
      <c r="AA22" s="54">
        <v>5992.3</v>
      </c>
      <c r="AB22" s="169"/>
      <c r="AC22" s="170"/>
    </row>
    <row r="23" spans="2:29" x14ac:dyDescent="0.4">
      <c r="B23" s="38" t="s">
        <v>187</v>
      </c>
      <c r="C23" s="39" t="s">
        <v>188</v>
      </c>
      <c r="D23" s="40">
        <v>0.3</v>
      </c>
      <c r="E23" s="41">
        <v>51.5</v>
      </c>
      <c r="F23" s="42">
        <f t="shared" si="1"/>
        <v>5.8252427184466021E-3</v>
      </c>
      <c r="G23" s="52"/>
      <c r="H23" s="44" t="s">
        <v>189</v>
      </c>
      <c r="I23" s="44" t="s">
        <v>190</v>
      </c>
      <c r="J23" s="45">
        <v>18</v>
      </c>
      <c r="K23" s="45">
        <v>4852.8</v>
      </c>
      <c r="L23" s="46">
        <f t="shared" si="2"/>
        <v>3.7091988130563795E-3</v>
      </c>
      <c r="M23" s="47"/>
      <c r="N23" s="48">
        <v>13</v>
      </c>
      <c r="O23" s="44" t="s">
        <v>191</v>
      </c>
      <c r="P23" s="44" t="s">
        <v>192</v>
      </c>
      <c r="Q23" s="45">
        <v>103.5</v>
      </c>
      <c r="R23" s="45">
        <v>6426.9</v>
      </c>
      <c r="S23" s="44">
        <v>13870.1</v>
      </c>
      <c r="T23" s="46">
        <f t="shared" si="0"/>
        <v>1.6104187088643047E-2</v>
      </c>
      <c r="U23" s="165"/>
      <c r="W23" s="44" t="s">
        <v>172</v>
      </c>
      <c r="X23" s="44" t="s">
        <v>173</v>
      </c>
      <c r="Y23" s="45">
        <v>32.1</v>
      </c>
      <c r="Z23" s="45">
        <v>1636</v>
      </c>
      <c r="AA23" s="54">
        <v>6290.3</v>
      </c>
      <c r="AB23" s="169"/>
      <c r="AC23" s="170"/>
    </row>
    <row r="24" spans="2:29" x14ac:dyDescent="0.4">
      <c r="B24" s="38" t="s">
        <v>193</v>
      </c>
      <c r="C24" s="39" t="s">
        <v>194</v>
      </c>
      <c r="D24" s="40">
        <v>0.7</v>
      </c>
      <c r="E24" s="41">
        <v>57.2</v>
      </c>
      <c r="F24" s="42">
        <f t="shared" si="1"/>
        <v>1.2237762237762236E-2</v>
      </c>
      <c r="G24" s="52"/>
      <c r="H24" s="44" t="s">
        <v>195</v>
      </c>
      <c r="I24" s="44" t="s">
        <v>196</v>
      </c>
      <c r="J24" s="45">
        <v>45.3</v>
      </c>
      <c r="K24" s="45">
        <v>6540</v>
      </c>
      <c r="L24" s="46">
        <f t="shared" si="2"/>
        <v>6.9266055045871557E-3</v>
      </c>
      <c r="M24" s="47"/>
      <c r="N24" s="48">
        <v>14</v>
      </c>
      <c r="O24" s="44" t="s">
        <v>197</v>
      </c>
      <c r="P24" s="44" t="s">
        <v>198</v>
      </c>
      <c r="Q24" s="45">
        <v>32.700000000000003</v>
      </c>
      <c r="R24" s="45">
        <v>2123.6999999999998</v>
      </c>
      <c r="S24" s="44">
        <v>5403.3</v>
      </c>
      <c r="T24" s="46">
        <f t="shared" si="0"/>
        <v>1.5397655036022039E-2</v>
      </c>
      <c r="U24" s="165"/>
      <c r="W24" s="44" t="s">
        <v>178</v>
      </c>
      <c r="X24" s="44" t="s">
        <v>179</v>
      </c>
      <c r="Y24" s="45">
        <v>9.6</v>
      </c>
      <c r="Z24" s="45">
        <v>537</v>
      </c>
      <c r="AA24" s="54">
        <v>2288.1999999999998</v>
      </c>
      <c r="AB24" s="169"/>
      <c r="AC24" s="170"/>
    </row>
    <row r="25" spans="2:29" x14ac:dyDescent="0.4">
      <c r="B25" s="38" t="s">
        <v>199</v>
      </c>
      <c r="C25" s="39" t="s">
        <v>200</v>
      </c>
      <c r="D25" s="40">
        <v>0.1</v>
      </c>
      <c r="E25" s="41">
        <v>92.5</v>
      </c>
      <c r="F25" s="42">
        <f t="shared" si="1"/>
        <v>1.0810810810810811E-3</v>
      </c>
      <c r="G25" s="52"/>
      <c r="H25" s="44" t="s">
        <v>201</v>
      </c>
      <c r="I25" s="44" t="s">
        <v>202</v>
      </c>
      <c r="J25" s="45">
        <v>3.9</v>
      </c>
      <c r="K25" s="45">
        <v>5321.9</v>
      </c>
      <c r="L25" s="46">
        <f t="shared" si="2"/>
        <v>7.3282098498656499E-4</v>
      </c>
      <c r="M25" s="47"/>
      <c r="N25" s="48">
        <v>15</v>
      </c>
      <c r="O25" s="44" t="s">
        <v>203</v>
      </c>
      <c r="P25" s="44" t="s">
        <v>204</v>
      </c>
      <c r="Q25" s="45">
        <v>40.5</v>
      </c>
      <c r="R25" s="45">
        <v>2733.1</v>
      </c>
      <c r="S25" s="44">
        <v>8474.2999999999993</v>
      </c>
      <c r="T25" s="46">
        <f t="shared" si="0"/>
        <v>1.4818338150817753E-2</v>
      </c>
      <c r="U25" s="165"/>
      <c r="W25" s="44" t="s">
        <v>185</v>
      </c>
      <c r="X25" s="44" t="s">
        <v>186</v>
      </c>
      <c r="Y25" s="45">
        <v>114.4</v>
      </c>
      <c r="Z25" s="45">
        <v>6770.1</v>
      </c>
      <c r="AA25" s="54">
        <v>27215.8</v>
      </c>
      <c r="AB25" s="169"/>
      <c r="AC25" s="170"/>
    </row>
    <row r="26" spans="2:29" x14ac:dyDescent="0.4">
      <c r="B26" s="38" t="s">
        <v>205</v>
      </c>
      <c r="C26" s="39" t="s">
        <v>206</v>
      </c>
      <c r="D26" s="40">
        <v>0.4</v>
      </c>
      <c r="E26" s="41">
        <v>71</v>
      </c>
      <c r="F26" s="42">
        <f t="shared" si="1"/>
        <v>5.6338028169014088E-3</v>
      </c>
      <c r="G26" s="52"/>
      <c r="H26" s="44" t="s">
        <v>207</v>
      </c>
      <c r="I26" s="44" t="s">
        <v>208</v>
      </c>
      <c r="J26" s="45">
        <v>0</v>
      </c>
      <c r="K26" s="45">
        <v>5693.5</v>
      </c>
      <c r="L26" s="46">
        <f t="shared" si="2"/>
        <v>0</v>
      </c>
      <c r="M26" s="47"/>
      <c r="N26" s="48">
        <v>16</v>
      </c>
      <c r="O26" s="49" t="s">
        <v>162</v>
      </c>
      <c r="P26" s="49" t="s">
        <v>163</v>
      </c>
      <c r="Q26" s="50">
        <v>141.30000000000001</v>
      </c>
      <c r="R26" s="50">
        <v>9776.2999999999993</v>
      </c>
      <c r="S26" s="49">
        <v>16688.3</v>
      </c>
      <c r="T26" s="53">
        <f t="shared" si="0"/>
        <v>1.4453320785982429E-2</v>
      </c>
      <c r="U26" s="165"/>
      <c r="W26" s="44" t="s">
        <v>191</v>
      </c>
      <c r="X26" s="44" t="s">
        <v>192</v>
      </c>
      <c r="Y26" s="45">
        <v>103.5</v>
      </c>
      <c r="Z26" s="45">
        <v>6426.9</v>
      </c>
      <c r="AA26" s="54">
        <v>13870.1</v>
      </c>
      <c r="AB26" s="169"/>
      <c r="AC26" s="170"/>
    </row>
    <row r="27" spans="2:29" x14ac:dyDescent="0.4">
      <c r="B27" s="55" t="s">
        <v>209</v>
      </c>
      <c r="C27" s="56" t="s">
        <v>210</v>
      </c>
      <c r="D27" s="57">
        <v>10.1</v>
      </c>
      <c r="E27" s="58">
        <v>4975.3999999999996</v>
      </c>
      <c r="F27" s="59">
        <f t="shared" si="1"/>
        <v>2.0299875386903567E-3</v>
      </c>
      <c r="G27" s="52"/>
      <c r="H27" s="44" t="s">
        <v>154</v>
      </c>
      <c r="I27" s="44" t="s">
        <v>155</v>
      </c>
      <c r="J27" s="45">
        <v>38.9</v>
      </c>
      <c r="K27" s="45">
        <v>1619.2</v>
      </c>
      <c r="L27" s="46">
        <f t="shared" si="2"/>
        <v>2.4024209486166008E-2</v>
      </c>
      <c r="M27" s="47"/>
      <c r="N27" s="48">
        <v>17</v>
      </c>
      <c r="O27" s="44" t="s">
        <v>211</v>
      </c>
      <c r="P27" s="44" t="s">
        <v>212</v>
      </c>
      <c r="Q27" s="45">
        <v>53.2</v>
      </c>
      <c r="R27" s="45">
        <v>3681.1</v>
      </c>
      <c r="S27" s="44">
        <v>11875.5</v>
      </c>
      <c r="T27" s="46">
        <f t="shared" si="0"/>
        <v>1.445220178750917E-2</v>
      </c>
      <c r="U27" s="165"/>
      <c r="W27" s="44" t="s">
        <v>197</v>
      </c>
      <c r="X27" s="44" t="s">
        <v>198</v>
      </c>
      <c r="Y27" s="45">
        <v>32.700000000000003</v>
      </c>
      <c r="Z27" s="45">
        <v>2123.6999999999998</v>
      </c>
      <c r="AA27" s="54">
        <v>5403.3</v>
      </c>
      <c r="AB27" s="169"/>
      <c r="AC27" s="170"/>
    </row>
    <row r="28" spans="2:29" x14ac:dyDescent="0.4">
      <c r="B28" s="55" t="s">
        <v>213</v>
      </c>
      <c r="C28" s="56" t="s">
        <v>214</v>
      </c>
      <c r="D28" s="57">
        <v>3.2</v>
      </c>
      <c r="E28" s="58">
        <v>1971</v>
      </c>
      <c r="F28" s="59">
        <f t="shared" si="1"/>
        <v>1.6235413495687468E-3</v>
      </c>
      <c r="G28" s="52"/>
      <c r="H28" s="44" t="s">
        <v>215</v>
      </c>
      <c r="I28" s="44" t="s">
        <v>216</v>
      </c>
      <c r="J28" s="45">
        <v>0.5</v>
      </c>
      <c r="K28" s="45">
        <v>51.6</v>
      </c>
      <c r="L28" s="46">
        <f t="shared" si="2"/>
        <v>9.6899224806201549E-3</v>
      </c>
      <c r="M28" s="47"/>
      <c r="N28" s="48">
        <v>18</v>
      </c>
      <c r="O28" s="49" t="s">
        <v>166</v>
      </c>
      <c r="P28" s="49" t="s">
        <v>167</v>
      </c>
      <c r="Q28" s="50">
        <v>180.8</v>
      </c>
      <c r="R28" s="50">
        <v>14872.2</v>
      </c>
      <c r="S28" s="49">
        <v>43758.3</v>
      </c>
      <c r="T28" s="53">
        <f t="shared" si="0"/>
        <v>1.2156910208308119E-2</v>
      </c>
      <c r="U28" s="165"/>
      <c r="W28" s="44" t="s">
        <v>203</v>
      </c>
      <c r="X28" s="44" t="s">
        <v>204</v>
      </c>
      <c r="Y28" s="45">
        <v>40.5</v>
      </c>
      <c r="Z28" s="45">
        <v>2733.1</v>
      </c>
      <c r="AA28" s="54">
        <v>8474.2999999999993</v>
      </c>
      <c r="AB28" s="169"/>
      <c r="AC28" s="170"/>
    </row>
    <row r="29" spans="2:29" x14ac:dyDescent="0.4">
      <c r="B29" s="55" t="s">
        <v>217</v>
      </c>
      <c r="C29" s="56" t="s">
        <v>218</v>
      </c>
      <c r="D29" s="57">
        <v>0.8</v>
      </c>
      <c r="E29" s="58">
        <v>2193.5</v>
      </c>
      <c r="F29" s="59">
        <f t="shared" si="1"/>
        <v>3.6471392751310692E-4</v>
      </c>
      <c r="G29" s="52"/>
      <c r="H29" s="44" t="s">
        <v>178</v>
      </c>
      <c r="I29" s="44" t="s">
        <v>179</v>
      </c>
      <c r="J29" s="45">
        <v>9.6</v>
      </c>
      <c r="K29" s="45">
        <v>537</v>
      </c>
      <c r="L29" s="46">
        <f t="shared" si="2"/>
        <v>1.7877094972067038E-2</v>
      </c>
      <c r="M29" s="47"/>
      <c r="N29" s="48">
        <v>19</v>
      </c>
      <c r="O29" s="44" t="s">
        <v>219</v>
      </c>
      <c r="P29" s="44" t="s">
        <v>220</v>
      </c>
      <c r="Q29" s="45">
        <v>73.7</v>
      </c>
      <c r="R29" s="45">
        <v>6111.1</v>
      </c>
      <c r="S29" s="44">
        <v>6111.1</v>
      </c>
      <c r="T29" s="46">
        <f t="shared" si="0"/>
        <v>1.2060021927312595E-2</v>
      </c>
      <c r="U29" s="165"/>
      <c r="W29" s="44" t="s">
        <v>211</v>
      </c>
      <c r="X29" s="44" t="s">
        <v>212</v>
      </c>
      <c r="Y29" s="45">
        <v>53.2</v>
      </c>
      <c r="Z29" s="45">
        <v>3681.1</v>
      </c>
      <c r="AA29" s="54">
        <v>11875.5</v>
      </c>
      <c r="AB29" s="169"/>
      <c r="AC29" s="170"/>
    </row>
    <row r="30" spans="2:29" x14ac:dyDescent="0.4">
      <c r="B30" s="55" t="s">
        <v>221</v>
      </c>
      <c r="C30" s="56" t="s">
        <v>222</v>
      </c>
      <c r="D30" s="57">
        <v>9.6</v>
      </c>
      <c r="E30" s="58">
        <v>3978.4</v>
      </c>
      <c r="F30" s="59">
        <f t="shared" si="1"/>
        <v>2.413030363965413E-3</v>
      </c>
      <c r="G30" s="52"/>
      <c r="H30" s="44" t="s">
        <v>223</v>
      </c>
      <c r="I30" s="44" t="s">
        <v>224</v>
      </c>
      <c r="J30" s="45">
        <v>9.8000000000000007</v>
      </c>
      <c r="K30" s="45">
        <v>2977.4</v>
      </c>
      <c r="L30" s="46">
        <f t="shared" si="2"/>
        <v>3.2914623497010817E-3</v>
      </c>
      <c r="M30" s="47"/>
      <c r="N30" s="48">
        <v>20</v>
      </c>
      <c r="O30" s="44" t="s">
        <v>225</v>
      </c>
      <c r="P30" s="44" t="s">
        <v>226</v>
      </c>
      <c r="Q30" s="45">
        <v>37.799999999999997</v>
      </c>
      <c r="R30" s="45">
        <v>3738</v>
      </c>
      <c r="S30" s="44">
        <v>3738</v>
      </c>
      <c r="T30" s="46">
        <f t="shared" si="0"/>
        <v>1.0112359550561797E-2</v>
      </c>
      <c r="U30" s="165"/>
      <c r="W30" s="44" t="s">
        <v>219</v>
      </c>
      <c r="X30" s="44" t="s">
        <v>220</v>
      </c>
      <c r="Y30" s="45">
        <v>73.7</v>
      </c>
      <c r="Z30" s="45">
        <v>6111.1</v>
      </c>
      <c r="AA30" s="54">
        <v>6111.1</v>
      </c>
      <c r="AB30" s="169"/>
      <c r="AC30" s="170"/>
    </row>
    <row r="31" spans="2:29" x14ac:dyDescent="0.4">
      <c r="B31" s="55" t="s">
        <v>227</v>
      </c>
      <c r="C31" s="56" t="s">
        <v>228</v>
      </c>
      <c r="D31" s="57">
        <v>1.4</v>
      </c>
      <c r="E31" s="58">
        <v>481.4</v>
      </c>
      <c r="F31" s="59">
        <f t="shared" si="1"/>
        <v>2.9081844619858743E-3</v>
      </c>
      <c r="G31" s="52"/>
      <c r="H31" s="44" t="s">
        <v>219</v>
      </c>
      <c r="I31" s="44" t="s">
        <v>220</v>
      </c>
      <c r="J31" s="45">
        <v>73.7</v>
      </c>
      <c r="K31" s="45">
        <v>6111.1</v>
      </c>
      <c r="L31" s="46">
        <f t="shared" si="2"/>
        <v>1.2060021927312595E-2</v>
      </c>
      <c r="M31" s="47"/>
      <c r="N31" s="48">
        <v>21</v>
      </c>
      <c r="O31" s="44" t="s">
        <v>215</v>
      </c>
      <c r="P31" s="44" t="s">
        <v>216</v>
      </c>
      <c r="Q31" s="45">
        <v>0.5</v>
      </c>
      <c r="R31" s="45">
        <v>51.6</v>
      </c>
      <c r="S31" s="44">
        <v>138.30000000000001</v>
      </c>
      <c r="T31" s="46">
        <f t="shared" si="0"/>
        <v>9.6899224806201549E-3</v>
      </c>
      <c r="U31" s="166"/>
      <c r="W31" s="44" t="s">
        <v>225</v>
      </c>
      <c r="X31" s="44" t="s">
        <v>226</v>
      </c>
      <c r="Y31" s="45">
        <v>37.799999999999997</v>
      </c>
      <c r="Z31" s="45">
        <v>3738</v>
      </c>
      <c r="AA31" s="54">
        <v>3738</v>
      </c>
      <c r="AB31" s="169"/>
      <c r="AC31" s="170"/>
    </row>
    <row r="32" spans="2:29" x14ac:dyDescent="0.4">
      <c r="B32" s="55" t="s">
        <v>229</v>
      </c>
      <c r="C32" s="56" t="s">
        <v>230</v>
      </c>
      <c r="D32" s="57">
        <v>8.6999999999999993</v>
      </c>
      <c r="E32" s="58">
        <v>2238.9</v>
      </c>
      <c r="F32" s="59">
        <f t="shared" si="1"/>
        <v>3.8858367948546154E-3</v>
      </c>
      <c r="G32" s="52"/>
      <c r="H32" s="44" t="s">
        <v>225</v>
      </c>
      <c r="I32" s="44" t="s">
        <v>226</v>
      </c>
      <c r="J32" s="45">
        <v>37.799999999999997</v>
      </c>
      <c r="K32" s="45">
        <v>3738</v>
      </c>
      <c r="L32" s="46">
        <f t="shared" si="2"/>
        <v>1.0112359550561797E-2</v>
      </c>
      <c r="M32" s="47"/>
      <c r="N32" s="48">
        <v>22</v>
      </c>
      <c r="O32" s="44" t="s">
        <v>231</v>
      </c>
      <c r="P32" s="44" t="s">
        <v>232</v>
      </c>
      <c r="Q32" s="45">
        <v>7.5</v>
      </c>
      <c r="R32" s="45">
        <v>887.9</v>
      </c>
      <c r="S32" s="44">
        <v>1989.7</v>
      </c>
      <c r="T32" s="46">
        <f t="shared" si="0"/>
        <v>8.446897173105079E-3</v>
      </c>
      <c r="U32" s="164" t="s">
        <v>233</v>
      </c>
      <c r="W32" s="44" t="s">
        <v>215</v>
      </c>
      <c r="X32" s="44" t="s">
        <v>216</v>
      </c>
      <c r="Y32" s="45">
        <v>0.5</v>
      </c>
      <c r="Z32" s="45">
        <v>51.6</v>
      </c>
      <c r="AA32" s="54">
        <v>138.30000000000001</v>
      </c>
      <c r="AB32" s="169"/>
      <c r="AC32" s="170"/>
    </row>
    <row r="33" spans="2:29" x14ac:dyDescent="0.4">
      <c r="B33" s="55" t="s">
        <v>234</v>
      </c>
      <c r="C33" s="56" t="s">
        <v>235</v>
      </c>
      <c r="D33" s="57">
        <v>14</v>
      </c>
      <c r="E33" s="58">
        <v>4295</v>
      </c>
      <c r="F33" s="59">
        <f t="shared" si="1"/>
        <v>3.2596041909196739E-3</v>
      </c>
      <c r="G33" s="52"/>
      <c r="H33" s="44" t="s">
        <v>236</v>
      </c>
      <c r="I33" s="44" t="s">
        <v>237</v>
      </c>
      <c r="J33" s="45">
        <v>0.5</v>
      </c>
      <c r="K33" s="45">
        <v>2797.1</v>
      </c>
      <c r="L33" s="46">
        <f t="shared" si="2"/>
        <v>1.7875656930392192E-4</v>
      </c>
      <c r="M33" s="47"/>
      <c r="N33" s="48">
        <v>23</v>
      </c>
      <c r="O33" s="44" t="s">
        <v>238</v>
      </c>
      <c r="P33" s="44" t="s">
        <v>239</v>
      </c>
      <c r="Q33" s="45">
        <v>80.7</v>
      </c>
      <c r="R33" s="45">
        <v>9845.9</v>
      </c>
      <c r="S33" s="44">
        <v>17952.599999999999</v>
      </c>
      <c r="T33" s="46">
        <f t="shared" si="0"/>
        <v>8.1963050609898547E-3</v>
      </c>
      <c r="U33" s="165"/>
      <c r="W33" s="44" t="s">
        <v>231</v>
      </c>
      <c r="X33" s="44" t="s">
        <v>232</v>
      </c>
      <c r="Y33" s="45">
        <v>7.5</v>
      </c>
      <c r="Z33" s="45">
        <v>887.9</v>
      </c>
      <c r="AA33" s="54">
        <v>1989.7</v>
      </c>
      <c r="AB33" s="169"/>
      <c r="AC33" s="170"/>
    </row>
    <row r="34" spans="2:29" x14ac:dyDescent="0.4">
      <c r="B34" s="55" t="s">
        <v>240</v>
      </c>
      <c r="C34" s="56" t="s">
        <v>241</v>
      </c>
      <c r="D34" s="57">
        <v>6.9</v>
      </c>
      <c r="E34" s="58">
        <v>974.7</v>
      </c>
      <c r="F34" s="59">
        <f t="shared" si="1"/>
        <v>7.0791012619267468E-3</v>
      </c>
      <c r="G34" s="52"/>
      <c r="H34" s="44" t="s">
        <v>242</v>
      </c>
      <c r="I34" s="44" t="s">
        <v>243</v>
      </c>
      <c r="J34" s="45">
        <v>1.6</v>
      </c>
      <c r="K34" s="45">
        <v>421.9</v>
      </c>
      <c r="L34" s="46">
        <f t="shared" si="2"/>
        <v>3.7923678596823896E-3</v>
      </c>
      <c r="M34" s="47"/>
      <c r="N34" s="48">
        <v>24</v>
      </c>
      <c r="O34" s="44" t="s">
        <v>244</v>
      </c>
      <c r="P34" s="44" t="s">
        <v>245</v>
      </c>
      <c r="Q34" s="45">
        <v>44.1</v>
      </c>
      <c r="R34" s="45">
        <v>5596.3</v>
      </c>
      <c r="S34" s="44">
        <v>15411</v>
      </c>
      <c r="T34" s="46">
        <f t="shared" si="0"/>
        <v>7.8802065650519088E-3</v>
      </c>
      <c r="U34" s="165"/>
      <c r="W34" s="44" t="s">
        <v>238</v>
      </c>
      <c r="X34" s="44" t="s">
        <v>239</v>
      </c>
      <c r="Y34" s="45">
        <v>80.7</v>
      </c>
      <c r="Z34" s="45">
        <v>9845.9</v>
      </c>
      <c r="AA34" s="54">
        <v>17952.599999999999</v>
      </c>
      <c r="AB34" s="169"/>
      <c r="AC34" s="170"/>
    </row>
    <row r="35" spans="2:29" x14ac:dyDescent="0.4">
      <c r="B35" s="55" t="s">
        <v>246</v>
      </c>
      <c r="C35" s="56" t="s">
        <v>247</v>
      </c>
      <c r="D35" s="57">
        <v>7</v>
      </c>
      <c r="E35" s="58">
        <v>1980.7</v>
      </c>
      <c r="F35" s="59">
        <f t="shared" si="1"/>
        <v>3.5341041046094814E-3</v>
      </c>
      <c r="G35" s="52"/>
      <c r="H35" s="44" t="s">
        <v>248</v>
      </c>
      <c r="I35" s="44" t="s">
        <v>249</v>
      </c>
      <c r="J35" s="45">
        <v>0.2</v>
      </c>
      <c r="K35" s="45">
        <v>554.29999999999995</v>
      </c>
      <c r="L35" s="46">
        <f t="shared" si="2"/>
        <v>3.6081544290095621E-4</v>
      </c>
      <c r="M35" s="47"/>
      <c r="N35" s="48">
        <v>25</v>
      </c>
      <c r="O35" s="49" t="s">
        <v>174</v>
      </c>
      <c r="P35" s="49" t="s">
        <v>175</v>
      </c>
      <c r="Q35" s="50">
        <v>167</v>
      </c>
      <c r="R35" s="50">
        <v>22010.2</v>
      </c>
      <c r="S35" s="49">
        <v>46494.5</v>
      </c>
      <c r="T35" s="53">
        <f t="shared" si="0"/>
        <v>7.587391300397088E-3</v>
      </c>
      <c r="U35" s="165"/>
      <c r="W35" s="44" t="s">
        <v>244</v>
      </c>
      <c r="X35" s="44" t="s">
        <v>245</v>
      </c>
      <c r="Y35" s="45">
        <v>44.1</v>
      </c>
      <c r="Z35" s="45">
        <v>5596.3</v>
      </c>
      <c r="AA35" s="54">
        <v>15411</v>
      </c>
      <c r="AB35" s="169"/>
      <c r="AC35" s="170"/>
    </row>
    <row r="36" spans="2:29" x14ac:dyDescent="0.4">
      <c r="B36" s="55" t="s">
        <v>250</v>
      </c>
      <c r="C36" s="56" t="s">
        <v>251</v>
      </c>
      <c r="D36" s="57">
        <v>0.1</v>
      </c>
      <c r="E36" s="58">
        <v>1107.2</v>
      </c>
      <c r="F36" s="59">
        <f t="shared" si="1"/>
        <v>9.0317919075144504E-5</v>
      </c>
      <c r="G36" s="52"/>
      <c r="H36" s="44" t="s">
        <v>252</v>
      </c>
      <c r="I36" s="44" t="s">
        <v>253</v>
      </c>
      <c r="J36" s="45">
        <v>0.2</v>
      </c>
      <c r="K36" s="45">
        <v>1274.5999999999999</v>
      </c>
      <c r="L36" s="46">
        <f t="shared" si="2"/>
        <v>1.5691197238349287E-4</v>
      </c>
      <c r="M36" s="47"/>
      <c r="N36" s="48">
        <v>26</v>
      </c>
      <c r="O36" s="44" t="s">
        <v>195</v>
      </c>
      <c r="P36" s="44" t="s">
        <v>196</v>
      </c>
      <c r="Q36" s="45">
        <v>45.3</v>
      </c>
      <c r="R36" s="45">
        <v>6540</v>
      </c>
      <c r="S36" s="44">
        <v>23399.3</v>
      </c>
      <c r="T36" s="46">
        <f t="shared" si="0"/>
        <v>6.9266055045871557E-3</v>
      </c>
      <c r="U36" s="165"/>
      <c r="W36" s="44" t="s">
        <v>195</v>
      </c>
      <c r="X36" s="44" t="s">
        <v>196</v>
      </c>
      <c r="Y36" s="45">
        <v>45.3</v>
      </c>
      <c r="Z36" s="45">
        <v>6540</v>
      </c>
      <c r="AA36" s="54">
        <v>23399.3</v>
      </c>
      <c r="AB36" s="169"/>
      <c r="AC36" s="170"/>
    </row>
    <row r="37" spans="2:29" x14ac:dyDescent="0.4">
      <c r="B37" s="55" t="s">
        <v>254</v>
      </c>
      <c r="C37" s="56" t="s">
        <v>255</v>
      </c>
      <c r="D37" s="57">
        <v>1.5</v>
      </c>
      <c r="E37" s="58">
        <v>260.89999999999998</v>
      </c>
      <c r="F37" s="59">
        <f t="shared" si="1"/>
        <v>5.7493292449214261E-3</v>
      </c>
      <c r="G37" s="52"/>
      <c r="H37" s="44" t="s">
        <v>256</v>
      </c>
      <c r="I37" s="44" t="s">
        <v>257</v>
      </c>
      <c r="J37" s="45">
        <v>0.5</v>
      </c>
      <c r="K37" s="45">
        <v>258</v>
      </c>
      <c r="L37" s="46">
        <f t="shared" si="2"/>
        <v>1.937984496124031E-3</v>
      </c>
      <c r="M37" s="47"/>
      <c r="N37" s="48">
        <v>27</v>
      </c>
      <c r="O37" s="44" t="s">
        <v>258</v>
      </c>
      <c r="P37" s="44" t="s">
        <v>259</v>
      </c>
      <c r="Q37" s="45">
        <v>3.3</v>
      </c>
      <c r="R37" s="45">
        <v>504.7</v>
      </c>
      <c r="S37" s="44">
        <v>2147.4</v>
      </c>
      <c r="T37" s="46">
        <f t="shared" si="0"/>
        <v>6.5385377451951656E-3</v>
      </c>
      <c r="U37" s="165"/>
      <c r="W37" s="44" t="s">
        <v>258</v>
      </c>
      <c r="X37" s="44" t="s">
        <v>259</v>
      </c>
      <c r="Y37" s="45">
        <v>3.3</v>
      </c>
      <c r="Z37" s="45">
        <v>504.7</v>
      </c>
      <c r="AA37" s="54">
        <v>2147.4</v>
      </c>
      <c r="AB37" s="169"/>
      <c r="AC37" s="170"/>
    </row>
    <row r="38" spans="2:29" x14ac:dyDescent="0.4">
      <c r="B38" s="55" t="s">
        <v>260</v>
      </c>
      <c r="C38" s="56" t="s">
        <v>261</v>
      </c>
      <c r="D38" s="57">
        <v>0.1</v>
      </c>
      <c r="E38" s="58">
        <v>47.7</v>
      </c>
      <c r="F38" s="59">
        <f t="shared" si="1"/>
        <v>2.0964360587002098E-3</v>
      </c>
      <c r="G38" s="52"/>
      <c r="H38" s="44" t="s">
        <v>262</v>
      </c>
      <c r="I38" s="44" t="s">
        <v>263</v>
      </c>
      <c r="J38" s="45">
        <v>5.5</v>
      </c>
      <c r="K38" s="45">
        <v>1214</v>
      </c>
      <c r="L38" s="46">
        <f t="shared" si="2"/>
        <v>4.5304777594728169E-3</v>
      </c>
      <c r="M38" s="47"/>
      <c r="N38" s="48">
        <v>28</v>
      </c>
      <c r="O38" s="44" t="s">
        <v>264</v>
      </c>
      <c r="P38" s="44" t="s">
        <v>265</v>
      </c>
      <c r="Q38" s="45">
        <v>10.199999999999999</v>
      </c>
      <c r="R38" s="45">
        <v>1827.5</v>
      </c>
      <c r="S38" s="44">
        <v>4774.7</v>
      </c>
      <c r="T38" s="46">
        <f t="shared" si="0"/>
        <v>5.5813953488372085E-3</v>
      </c>
      <c r="U38" s="165"/>
      <c r="W38" s="44" t="s">
        <v>264</v>
      </c>
      <c r="X38" s="44" t="s">
        <v>265</v>
      </c>
      <c r="Y38" s="45">
        <v>10.199999999999999</v>
      </c>
      <c r="Z38" s="45">
        <v>1827.5</v>
      </c>
      <c r="AA38" s="54">
        <v>4774.7</v>
      </c>
      <c r="AB38" s="169"/>
      <c r="AC38" s="170"/>
    </row>
    <row r="39" spans="2:29" x14ac:dyDescent="0.4">
      <c r="B39" s="55" t="s">
        <v>266</v>
      </c>
      <c r="C39" s="56" t="s">
        <v>267</v>
      </c>
      <c r="D39" s="57">
        <v>0.2</v>
      </c>
      <c r="E39" s="58">
        <v>164.6</v>
      </c>
      <c r="F39" s="59">
        <f t="shared" si="1"/>
        <v>1.2150668286755773E-3</v>
      </c>
      <c r="G39" s="52"/>
      <c r="H39" s="44" t="s">
        <v>268</v>
      </c>
      <c r="I39" s="44" t="s">
        <v>269</v>
      </c>
      <c r="J39" s="45">
        <v>1.1000000000000001</v>
      </c>
      <c r="K39" s="45">
        <v>539.1</v>
      </c>
      <c r="L39" s="46">
        <f t="shared" si="2"/>
        <v>2.0404377666481174E-3</v>
      </c>
      <c r="M39" s="47"/>
      <c r="N39" s="48">
        <v>29</v>
      </c>
      <c r="O39" s="44" t="s">
        <v>270</v>
      </c>
      <c r="P39" s="44" t="s">
        <v>271</v>
      </c>
      <c r="Q39" s="45">
        <v>0.9</v>
      </c>
      <c r="R39" s="45">
        <v>164.3</v>
      </c>
      <c r="S39" s="44">
        <v>536.70000000000005</v>
      </c>
      <c r="T39" s="46">
        <f t="shared" si="0"/>
        <v>5.4777845404747408E-3</v>
      </c>
      <c r="U39" s="165"/>
      <c r="W39" s="44" t="s">
        <v>270</v>
      </c>
      <c r="X39" s="44" t="s">
        <v>271</v>
      </c>
      <c r="Y39" s="45">
        <v>0.9</v>
      </c>
      <c r="Z39" s="45">
        <v>164.3</v>
      </c>
      <c r="AA39" s="54">
        <v>536.70000000000005</v>
      </c>
      <c r="AB39" s="169"/>
      <c r="AC39" s="170"/>
    </row>
    <row r="40" spans="2:29" x14ac:dyDescent="0.4">
      <c r="B40" s="55" t="s">
        <v>272</v>
      </c>
      <c r="C40" s="56" t="s">
        <v>273</v>
      </c>
      <c r="D40" s="57">
        <v>0</v>
      </c>
      <c r="E40" s="58">
        <v>28.8</v>
      </c>
      <c r="F40" s="59">
        <f t="shared" si="1"/>
        <v>0</v>
      </c>
      <c r="G40" s="52"/>
      <c r="H40" s="44" t="s">
        <v>197</v>
      </c>
      <c r="I40" s="44" t="s">
        <v>198</v>
      </c>
      <c r="J40" s="45">
        <v>32.700000000000003</v>
      </c>
      <c r="K40" s="45">
        <v>2123.6999999999998</v>
      </c>
      <c r="L40" s="46">
        <f t="shared" si="2"/>
        <v>1.5397655036022039E-2</v>
      </c>
      <c r="M40" s="47"/>
      <c r="N40" s="48">
        <v>30</v>
      </c>
      <c r="O40" s="44" t="s">
        <v>262</v>
      </c>
      <c r="P40" s="44" t="s">
        <v>263</v>
      </c>
      <c r="Q40" s="45">
        <v>5.5</v>
      </c>
      <c r="R40" s="45">
        <v>1214</v>
      </c>
      <c r="S40" s="44">
        <v>3045.2</v>
      </c>
      <c r="T40" s="46">
        <f t="shared" si="0"/>
        <v>4.5304777594728169E-3</v>
      </c>
      <c r="U40" s="165"/>
      <c r="W40" s="44" t="s">
        <v>262</v>
      </c>
      <c r="X40" s="44" t="s">
        <v>263</v>
      </c>
      <c r="Y40" s="45">
        <v>5.5</v>
      </c>
      <c r="Z40" s="45">
        <v>1214</v>
      </c>
      <c r="AA40" s="54">
        <v>3045.2</v>
      </c>
      <c r="AB40" s="169"/>
      <c r="AC40" s="170"/>
    </row>
    <row r="41" spans="2:29" x14ac:dyDescent="0.4">
      <c r="B41" s="55" t="s">
        <v>274</v>
      </c>
      <c r="C41" s="56" t="s">
        <v>275</v>
      </c>
      <c r="D41" s="57">
        <v>2.2000000000000002</v>
      </c>
      <c r="E41" s="58">
        <v>100.8</v>
      </c>
      <c r="F41" s="59">
        <f t="shared" si="1"/>
        <v>2.1825396825396828E-2</v>
      </c>
      <c r="G41" s="52"/>
      <c r="H41" s="44" t="s">
        <v>276</v>
      </c>
      <c r="I41" s="44" t="s">
        <v>277</v>
      </c>
      <c r="J41" s="45">
        <v>0.9</v>
      </c>
      <c r="K41" s="45">
        <v>334.5</v>
      </c>
      <c r="L41" s="46">
        <f t="shared" si="2"/>
        <v>2.6905829596412557E-3</v>
      </c>
      <c r="M41" s="47"/>
      <c r="N41" s="48">
        <v>31</v>
      </c>
      <c r="O41" s="44" t="s">
        <v>242</v>
      </c>
      <c r="P41" s="44" t="s">
        <v>243</v>
      </c>
      <c r="Q41" s="45">
        <v>1.6</v>
      </c>
      <c r="R41" s="45">
        <v>421.9</v>
      </c>
      <c r="S41" s="44">
        <v>739.8</v>
      </c>
      <c r="T41" s="46">
        <f t="shared" si="0"/>
        <v>3.7923678596823896E-3</v>
      </c>
      <c r="U41" s="165"/>
      <c r="W41" s="44" t="s">
        <v>242</v>
      </c>
      <c r="X41" s="44" t="s">
        <v>243</v>
      </c>
      <c r="Y41" s="45">
        <v>1.6</v>
      </c>
      <c r="Z41" s="45">
        <v>421.9</v>
      </c>
      <c r="AA41" s="54">
        <v>739.8</v>
      </c>
      <c r="AB41" s="169"/>
      <c r="AC41" s="170"/>
    </row>
    <row r="42" spans="2:29" x14ac:dyDescent="0.4">
      <c r="B42" s="55" t="s">
        <v>278</v>
      </c>
      <c r="C42" s="56" t="s">
        <v>279</v>
      </c>
      <c r="D42" s="57">
        <v>0.4</v>
      </c>
      <c r="E42" s="58">
        <v>252.6</v>
      </c>
      <c r="F42" s="59">
        <f t="shared" si="1"/>
        <v>1.5835312747426763E-3</v>
      </c>
      <c r="G42" s="52"/>
      <c r="H42" s="44" t="s">
        <v>238</v>
      </c>
      <c r="I42" s="44" t="s">
        <v>239</v>
      </c>
      <c r="J42" s="45">
        <v>80.7</v>
      </c>
      <c r="K42" s="45">
        <v>9845.9</v>
      </c>
      <c r="L42" s="46">
        <f t="shared" si="2"/>
        <v>8.1963050609898547E-3</v>
      </c>
      <c r="M42" s="47"/>
      <c r="N42" s="48">
        <v>32</v>
      </c>
      <c r="O42" s="44" t="s">
        <v>189</v>
      </c>
      <c r="P42" s="44" t="s">
        <v>190</v>
      </c>
      <c r="Q42" s="45">
        <v>18</v>
      </c>
      <c r="R42" s="45">
        <v>4852.8</v>
      </c>
      <c r="S42" s="44">
        <v>12788.7</v>
      </c>
      <c r="T42" s="46">
        <f t="shared" si="0"/>
        <v>3.7091988130563795E-3</v>
      </c>
      <c r="U42" s="165"/>
      <c r="W42" s="44" t="s">
        <v>189</v>
      </c>
      <c r="X42" s="44" t="s">
        <v>190</v>
      </c>
      <c r="Y42" s="45">
        <v>18</v>
      </c>
      <c r="Z42" s="45">
        <v>4852.8</v>
      </c>
      <c r="AA42" s="54">
        <v>12788.7</v>
      </c>
      <c r="AB42" s="169"/>
      <c r="AC42" s="170"/>
    </row>
    <row r="43" spans="2:29" x14ac:dyDescent="0.4">
      <c r="B43" s="55" t="s">
        <v>280</v>
      </c>
      <c r="C43" s="56" t="s">
        <v>281</v>
      </c>
      <c r="D43" s="57">
        <v>1.1000000000000001</v>
      </c>
      <c r="E43" s="58">
        <v>554.6</v>
      </c>
      <c r="F43" s="59">
        <f t="shared" si="1"/>
        <v>1.9834114677244863E-3</v>
      </c>
      <c r="G43" s="52"/>
      <c r="H43" s="44" t="s">
        <v>282</v>
      </c>
      <c r="I43" s="44" t="s">
        <v>283</v>
      </c>
      <c r="J43" s="45">
        <v>2</v>
      </c>
      <c r="K43" s="45">
        <v>2378</v>
      </c>
      <c r="L43" s="46">
        <f t="shared" si="2"/>
        <v>8.4104289318755253E-4</v>
      </c>
      <c r="M43" s="47"/>
      <c r="N43" s="48">
        <v>33</v>
      </c>
      <c r="O43" s="44" t="s">
        <v>152</v>
      </c>
      <c r="P43" s="44" t="s">
        <v>153</v>
      </c>
      <c r="Q43" s="45">
        <v>7.7</v>
      </c>
      <c r="R43" s="45">
        <v>2338.1999999999998</v>
      </c>
      <c r="S43" s="44">
        <v>3089.2</v>
      </c>
      <c r="T43" s="46">
        <f t="shared" si="0"/>
        <v>3.2931314686510996E-3</v>
      </c>
      <c r="U43" s="165"/>
      <c r="W43" s="44" t="s">
        <v>152</v>
      </c>
      <c r="X43" s="44" t="s">
        <v>153</v>
      </c>
      <c r="Y43" s="45">
        <v>7.7</v>
      </c>
      <c r="Z43" s="45">
        <v>2338.1999999999998</v>
      </c>
      <c r="AA43" s="54">
        <v>3089.2</v>
      </c>
      <c r="AB43" s="169"/>
      <c r="AC43" s="170"/>
    </row>
    <row r="44" spans="2:29" x14ac:dyDescent="0.4">
      <c r="B44" s="55" t="s">
        <v>284</v>
      </c>
      <c r="C44" s="56" t="s">
        <v>285</v>
      </c>
      <c r="D44" s="57">
        <v>0.4</v>
      </c>
      <c r="E44" s="58">
        <v>79.7</v>
      </c>
      <c r="F44" s="59">
        <f t="shared" si="1"/>
        <v>5.0188205771643669E-3</v>
      </c>
      <c r="G44" s="52"/>
      <c r="H44" s="44" t="s">
        <v>286</v>
      </c>
      <c r="I44" s="44" t="s">
        <v>287</v>
      </c>
      <c r="J44" s="45">
        <v>4.2</v>
      </c>
      <c r="K44" s="45">
        <v>9904.2999999999993</v>
      </c>
      <c r="L44" s="46">
        <f t="shared" si="2"/>
        <v>4.2405823733126022E-4</v>
      </c>
      <c r="M44" s="47"/>
      <c r="N44" s="48">
        <v>34</v>
      </c>
      <c r="O44" s="44" t="s">
        <v>223</v>
      </c>
      <c r="P44" s="44" t="s">
        <v>224</v>
      </c>
      <c r="Q44" s="45">
        <v>9.8000000000000007</v>
      </c>
      <c r="R44" s="45">
        <v>2977.4</v>
      </c>
      <c r="S44" s="44">
        <v>13697.8</v>
      </c>
      <c r="T44" s="46">
        <f t="shared" si="0"/>
        <v>3.2914623497010817E-3</v>
      </c>
      <c r="U44" s="165"/>
      <c r="W44" s="44" t="s">
        <v>223</v>
      </c>
      <c r="X44" s="44" t="s">
        <v>224</v>
      </c>
      <c r="Y44" s="45">
        <v>9.8000000000000007</v>
      </c>
      <c r="Z44" s="45">
        <v>2977.4</v>
      </c>
      <c r="AA44" s="54">
        <v>13697.8</v>
      </c>
      <c r="AB44" s="169"/>
      <c r="AC44" s="170"/>
    </row>
    <row r="45" spans="2:29" x14ac:dyDescent="0.4">
      <c r="B45" s="55" t="s">
        <v>288</v>
      </c>
      <c r="C45" s="56" t="s">
        <v>289</v>
      </c>
      <c r="D45" s="57">
        <v>0.7</v>
      </c>
      <c r="E45" s="58">
        <v>425.5</v>
      </c>
      <c r="F45" s="59">
        <f t="shared" si="1"/>
        <v>1.6451233842538189E-3</v>
      </c>
      <c r="G45" s="52"/>
      <c r="H45" s="44" t="s">
        <v>290</v>
      </c>
      <c r="I45" s="44" t="s">
        <v>291</v>
      </c>
      <c r="J45" s="45">
        <v>11.7</v>
      </c>
      <c r="K45" s="45">
        <v>4980.8</v>
      </c>
      <c r="L45" s="46">
        <f t="shared" si="2"/>
        <v>2.3490202377128172E-3</v>
      </c>
      <c r="M45" s="47"/>
      <c r="N45" s="48">
        <v>35</v>
      </c>
      <c r="O45" s="44" t="s">
        <v>292</v>
      </c>
      <c r="P45" s="44" t="s">
        <v>293</v>
      </c>
      <c r="Q45" s="45">
        <v>45.7</v>
      </c>
      <c r="R45" s="45">
        <v>14983</v>
      </c>
      <c r="S45" s="44">
        <v>54438.9</v>
      </c>
      <c r="T45" s="46">
        <f t="shared" si="0"/>
        <v>3.050123473269706E-3</v>
      </c>
      <c r="U45" s="165"/>
      <c r="W45" s="44" t="s">
        <v>292</v>
      </c>
      <c r="X45" s="44" t="s">
        <v>293</v>
      </c>
      <c r="Y45" s="45">
        <v>45.7</v>
      </c>
      <c r="Z45" s="45">
        <v>14983</v>
      </c>
      <c r="AA45" s="54">
        <v>54438.9</v>
      </c>
      <c r="AB45" s="169"/>
      <c r="AC45" s="170"/>
    </row>
    <row r="46" spans="2:29" x14ac:dyDescent="0.4">
      <c r="B46" s="55" t="s">
        <v>294</v>
      </c>
      <c r="C46" s="56" t="s">
        <v>295</v>
      </c>
      <c r="D46" s="57">
        <v>0.5</v>
      </c>
      <c r="E46" s="58">
        <v>683.2</v>
      </c>
      <c r="F46" s="59">
        <f t="shared" si="1"/>
        <v>7.3185011709601868E-4</v>
      </c>
      <c r="G46" s="52"/>
      <c r="H46" s="44" t="s">
        <v>296</v>
      </c>
      <c r="I46" s="44" t="s">
        <v>297</v>
      </c>
      <c r="J46" s="45">
        <v>5.7</v>
      </c>
      <c r="K46" s="45">
        <v>3330.1</v>
      </c>
      <c r="L46" s="46">
        <f t="shared" si="2"/>
        <v>1.7116603105011862E-3</v>
      </c>
      <c r="M46" s="47"/>
      <c r="N46" s="48">
        <v>36</v>
      </c>
      <c r="O46" s="44" t="s">
        <v>183</v>
      </c>
      <c r="P46" s="44" t="s">
        <v>184</v>
      </c>
      <c r="Q46" s="45">
        <v>24.9</v>
      </c>
      <c r="R46" s="45">
        <v>8440.7999999999993</v>
      </c>
      <c r="S46" s="44">
        <v>23544.9</v>
      </c>
      <c r="T46" s="46">
        <f t="shared" si="0"/>
        <v>2.9499573500142168E-3</v>
      </c>
      <c r="U46" s="165"/>
      <c r="W46" s="44" t="s">
        <v>183</v>
      </c>
      <c r="X46" s="44" t="s">
        <v>184</v>
      </c>
      <c r="Y46" s="45">
        <v>24.9</v>
      </c>
      <c r="Z46" s="45">
        <v>8440.7999999999993</v>
      </c>
      <c r="AA46" s="54">
        <v>23544.9</v>
      </c>
      <c r="AB46" s="169"/>
      <c r="AC46" s="170"/>
    </row>
    <row r="47" spans="2:29" x14ac:dyDescent="0.4">
      <c r="B47" s="55" t="s">
        <v>298</v>
      </c>
      <c r="C47" s="56" t="s">
        <v>299</v>
      </c>
      <c r="D47" s="57">
        <v>0.7</v>
      </c>
      <c r="E47" s="58">
        <v>626.1</v>
      </c>
      <c r="F47" s="59">
        <f t="shared" si="1"/>
        <v>1.1180322632167385E-3</v>
      </c>
      <c r="G47" s="52"/>
      <c r="H47" s="44" t="s">
        <v>244</v>
      </c>
      <c r="I47" s="44" t="s">
        <v>245</v>
      </c>
      <c r="J47" s="45">
        <v>44.1</v>
      </c>
      <c r="K47" s="45">
        <v>5596.3</v>
      </c>
      <c r="L47" s="46">
        <f t="shared" si="2"/>
        <v>7.8802065650519088E-3</v>
      </c>
      <c r="M47" s="47"/>
      <c r="N47" s="48">
        <v>37</v>
      </c>
      <c r="O47" s="44" t="s">
        <v>276</v>
      </c>
      <c r="P47" s="44" t="s">
        <v>277</v>
      </c>
      <c r="Q47" s="45">
        <v>0.9</v>
      </c>
      <c r="R47" s="45">
        <v>334.5</v>
      </c>
      <c r="S47" s="44">
        <v>1532.7</v>
      </c>
      <c r="T47" s="46">
        <f t="shared" si="0"/>
        <v>2.6905829596412557E-3</v>
      </c>
      <c r="U47" s="165"/>
      <c r="W47" s="44" t="s">
        <v>276</v>
      </c>
      <c r="X47" s="44" t="s">
        <v>277</v>
      </c>
      <c r="Y47" s="45">
        <v>0.9</v>
      </c>
      <c r="Z47" s="45">
        <v>334.5</v>
      </c>
      <c r="AA47" s="54">
        <v>1532.7</v>
      </c>
      <c r="AB47" s="169"/>
      <c r="AC47" s="170"/>
    </row>
    <row r="48" spans="2:29" x14ac:dyDescent="0.4">
      <c r="B48" s="55" t="s">
        <v>300</v>
      </c>
      <c r="C48" s="56" t="s">
        <v>301</v>
      </c>
      <c r="D48" s="57">
        <v>0.9</v>
      </c>
      <c r="E48" s="58">
        <v>1007.2</v>
      </c>
      <c r="F48" s="59">
        <f t="shared" si="1"/>
        <v>8.9356632247815729E-4</v>
      </c>
      <c r="G48" s="52"/>
      <c r="H48" s="44" t="s">
        <v>185</v>
      </c>
      <c r="I48" s="44" t="s">
        <v>186</v>
      </c>
      <c r="J48" s="45">
        <v>114.4</v>
      </c>
      <c r="K48" s="45">
        <v>6770.1</v>
      </c>
      <c r="L48" s="46">
        <f t="shared" si="2"/>
        <v>1.6897830164990177E-2</v>
      </c>
      <c r="M48" s="47"/>
      <c r="N48" s="48">
        <v>38</v>
      </c>
      <c r="O48" s="44" t="s">
        <v>126</v>
      </c>
      <c r="P48" s="44" t="s">
        <v>127</v>
      </c>
      <c r="Q48" s="45">
        <v>19.899999999999999</v>
      </c>
      <c r="R48" s="45">
        <v>8074.2</v>
      </c>
      <c r="S48" s="44">
        <v>15521.3</v>
      </c>
      <c r="T48" s="46">
        <f t="shared" si="0"/>
        <v>2.4646404597359491E-3</v>
      </c>
      <c r="U48" s="165"/>
      <c r="W48" s="44" t="s">
        <v>126</v>
      </c>
      <c r="X48" s="44" t="s">
        <v>127</v>
      </c>
      <c r="Y48" s="45">
        <v>19.899999999999999</v>
      </c>
      <c r="Z48" s="45">
        <v>8074.2</v>
      </c>
      <c r="AA48" s="54">
        <v>15521.3</v>
      </c>
      <c r="AB48" s="169"/>
      <c r="AC48" s="170"/>
    </row>
    <row r="49" spans="2:29" x14ac:dyDescent="0.4">
      <c r="B49" s="55" t="s">
        <v>302</v>
      </c>
      <c r="C49" s="56" t="s">
        <v>303</v>
      </c>
      <c r="D49" s="57">
        <v>2.2000000000000002</v>
      </c>
      <c r="E49" s="58">
        <v>395.2</v>
      </c>
      <c r="F49" s="59">
        <f t="shared" si="1"/>
        <v>5.5668016194331989E-3</v>
      </c>
      <c r="G49" s="52"/>
      <c r="H49" s="44" t="s">
        <v>148</v>
      </c>
      <c r="I49" s="44" t="s">
        <v>149</v>
      </c>
      <c r="J49" s="45">
        <v>139.69999999999999</v>
      </c>
      <c r="K49" s="45">
        <v>4233.8999999999996</v>
      </c>
      <c r="L49" s="46">
        <f t="shared" si="2"/>
        <v>3.2995583268381395E-2</v>
      </c>
      <c r="M49" s="47"/>
      <c r="N49" s="48">
        <v>39</v>
      </c>
      <c r="O49" s="44" t="s">
        <v>290</v>
      </c>
      <c r="P49" s="44" t="s">
        <v>291</v>
      </c>
      <c r="Q49" s="45">
        <v>11.7</v>
      </c>
      <c r="R49" s="45">
        <v>4980.8</v>
      </c>
      <c r="S49" s="44">
        <v>8424.6</v>
      </c>
      <c r="T49" s="46">
        <f t="shared" si="0"/>
        <v>2.3490202377128172E-3</v>
      </c>
      <c r="U49" s="165"/>
      <c r="W49" s="44" t="s">
        <v>290</v>
      </c>
      <c r="X49" s="44" t="s">
        <v>291</v>
      </c>
      <c r="Y49" s="45">
        <v>11.7</v>
      </c>
      <c r="Z49" s="45">
        <v>4980.8</v>
      </c>
      <c r="AA49" s="54">
        <v>8424.6</v>
      </c>
      <c r="AB49" s="169"/>
      <c r="AC49" s="170"/>
    </row>
    <row r="50" spans="2:29" x14ac:dyDescent="0.4">
      <c r="B50" s="55" t="s">
        <v>304</v>
      </c>
      <c r="C50" s="56" t="s">
        <v>305</v>
      </c>
      <c r="D50" s="57">
        <v>16.2</v>
      </c>
      <c r="E50" s="58">
        <v>1651.5</v>
      </c>
      <c r="F50" s="59">
        <f t="shared" si="1"/>
        <v>9.8092643051771108E-3</v>
      </c>
      <c r="G50" s="52"/>
      <c r="H50" s="44" t="s">
        <v>128</v>
      </c>
      <c r="I50" s="44" t="s">
        <v>129</v>
      </c>
      <c r="J50" s="45">
        <v>40.4</v>
      </c>
      <c r="K50" s="45">
        <v>1020.8</v>
      </c>
      <c r="L50" s="46">
        <f t="shared" si="2"/>
        <v>3.9576802507836989E-2</v>
      </c>
      <c r="M50" s="47"/>
      <c r="N50" s="48">
        <v>40</v>
      </c>
      <c r="O50" s="44" t="s">
        <v>306</v>
      </c>
      <c r="P50" s="44" t="s">
        <v>307</v>
      </c>
      <c r="Q50" s="45">
        <v>6.2</v>
      </c>
      <c r="R50" s="45">
        <v>2707.2</v>
      </c>
      <c r="S50" s="44">
        <v>7735.3</v>
      </c>
      <c r="T50" s="46">
        <f t="shared" si="0"/>
        <v>2.2901891252955085E-3</v>
      </c>
      <c r="U50" s="165"/>
      <c r="W50" s="44" t="s">
        <v>306</v>
      </c>
      <c r="X50" s="44" t="s">
        <v>307</v>
      </c>
      <c r="Y50" s="45">
        <v>6.2</v>
      </c>
      <c r="Z50" s="45">
        <v>2707.2</v>
      </c>
      <c r="AA50" s="54">
        <v>7735.3</v>
      </c>
      <c r="AB50" s="169"/>
      <c r="AC50" s="170"/>
    </row>
    <row r="51" spans="2:29" x14ac:dyDescent="0.4">
      <c r="B51" s="55" t="s">
        <v>308</v>
      </c>
      <c r="C51" s="56" t="s">
        <v>309</v>
      </c>
      <c r="D51" s="57">
        <v>1.3</v>
      </c>
      <c r="E51" s="58">
        <v>800.3</v>
      </c>
      <c r="F51" s="59">
        <f t="shared" si="1"/>
        <v>1.6243908534299639E-3</v>
      </c>
      <c r="G51" s="52"/>
      <c r="H51" s="44" t="s">
        <v>135</v>
      </c>
      <c r="I51" s="44" t="s">
        <v>136</v>
      </c>
      <c r="J51" s="45">
        <v>96.7</v>
      </c>
      <c r="K51" s="45">
        <v>2472.1999999999998</v>
      </c>
      <c r="L51" s="46">
        <f t="shared" si="2"/>
        <v>3.9114958336704156E-2</v>
      </c>
      <c r="M51" s="47"/>
      <c r="N51" s="48">
        <v>41</v>
      </c>
      <c r="O51" s="44" t="s">
        <v>170</v>
      </c>
      <c r="P51" s="44" t="s">
        <v>171</v>
      </c>
      <c r="Q51" s="45">
        <v>28.2</v>
      </c>
      <c r="R51" s="45">
        <v>12591.2</v>
      </c>
      <c r="S51" s="44">
        <v>48960</v>
      </c>
      <c r="T51" s="46">
        <f t="shared" si="0"/>
        <v>2.2396594446915303E-3</v>
      </c>
      <c r="U51" s="165"/>
      <c r="W51" s="44" t="s">
        <v>170</v>
      </c>
      <c r="X51" s="44" t="s">
        <v>171</v>
      </c>
      <c r="Y51" s="45">
        <v>28.2</v>
      </c>
      <c r="Z51" s="45">
        <v>12591.2</v>
      </c>
      <c r="AA51" s="54">
        <v>48960</v>
      </c>
      <c r="AB51" s="169"/>
      <c r="AC51" s="170"/>
    </row>
    <row r="52" spans="2:29" x14ac:dyDescent="0.4">
      <c r="B52" s="55" t="s">
        <v>310</v>
      </c>
      <c r="C52" s="56" t="s">
        <v>311</v>
      </c>
      <c r="D52" s="57">
        <v>2</v>
      </c>
      <c r="E52" s="58">
        <v>1057.8</v>
      </c>
      <c r="F52" s="59">
        <f t="shared" si="1"/>
        <v>1.8907165815844206E-3</v>
      </c>
      <c r="G52" s="52"/>
      <c r="H52" s="44" t="s">
        <v>191</v>
      </c>
      <c r="I52" s="44" t="s">
        <v>192</v>
      </c>
      <c r="J52" s="45">
        <v>103.5</v>
      </c>
      <c r="K52" s="45">
        <v>6426.9</v>
      </c>
      <c r="L52" s="46">
        <f t="shared" si="2"/>
        <v>1.6104187088643047E-2</v>
      </c>
      <c r="M52" s="47"/>
      <c r="N52" s="48">
        <v>42</v>
      </c>
      <c r="O52" s="44" t="s">
        <v>140</v>
      </c>
      <c r="P52" s="44" t="s">
        <v>141</v>
      </c>
      <c r="Q52" s="45">
        <v>9.6</v>
      </c>
      <c r="R52" s="45">
        <v>4420.8999999999996</v>
      </c>
      <c r="S52" s="44">
        <v>9367.6</v>
      </c>
      <c r="T52" s="46">
        <f t="shared" si="0"/>
        <v>2.1715035400031667E-3</v>
      </c>
      <c r="U52" s="165"/>
      <c r="W52" s="44" t="s">
        <v>140</v>
      </c>
      <c r="X52" s="44" t="s">
        <v>141</v>
      </c>
      <c r="Y52" s="45">
        <v>9.6</v>
      </c>
      <c r="Z52" s="45">
        <v>4420.8999999999996</v>
      </c>
      <c r="AA52" s="54">
        <v>9367.6</v>
      </c>
      <c r="AB52" s="169"/>
      <c r="AC52" s="170"/>
    </row>
    <row r="53" spans="2:29" x14ac:dyDescent="0.4">
      <c r="B53" s="55" t="s">
        <v>312</v>
      </c>
      <c r="C53" s="56" t="s">
        <v>313</v>
      </c>
      <c r="D53" s="57">
        <v>3.7</v>
      </c>
      <c r="E53" s="58">
        <v>873.5</v>
      </c>
      <c r="F53" s="59">
        <f t="shared" si="1"/>
        <v>4.235832856325129E-3</v>
      </c>
      <c r="G53" s="52"/>
      <c r="H53" s="44" t="s">
        <v>174</v>
      </c>
      <c r="I53" s="44" t="s">
        <v>175</v>
      </c>
      <c r="J53" s="45">
        <v>167</v>
      </c>
      <c r="K53" s="45">
        <v>22010.2</v>
      </c>
      <c r="L53" s="46">
        <f t="shared" si="2"/>
        <v>7.587391300397088E-3</v>
      </c>
      <c r="M53" s="47"/>
      <c r="N53" s="48">
        <v>43</v>
      </c>
      <c r="O53" s="44" t="s">
        <v>314</v>
      </c>
      <c r="P53" s="44" t="s">
        <v>315</v>
      </c>
      <c r="Q53" s="45">
        <v>7.7</v>
      </c>
      <c r="R53" s="45">
        <v>3646.1</v>
      </c>
      <c r="S53" s="44">
        <v>6253.3</v>
      </c>
      <c r="T53" s="46">
        <f t="shared" si="0"/>
        <v>2.1118455335838292E-3</v>
      </c>
      <c r="U53" s="165"/>
      <c r="W53" s="44" t="s">
        <v>314</v>
      </c>
      <c r="X53" s="44" t="s">
        <v>315</v>
      </c>
      <c r="Y53" s="45">
        <v>7.7</v>
      </c>
      <c r="Z53" s="45">
        <v>3646.1</v>
      </c>
      <c r="AA53" s="54">
        <v>6253.3</v>
      </c>
      <c r="AB53" s="169"/>
      <c r="AC53" s="170"/>
    </row>
    <row r="54" spans="2:29" x14ac:dyDescent="0.4">
      <c r="B54" s="55" t="s">
        <v>316</v>
      </c>
      <c r="C54" s="56" t="s">
        <v>317</v>
      </c>
      <c r="D54" s="57">
        <v>1.3</v>
      </c>
      <c r="E54" s="58">
        <v>1610.1</v>
      </c>
      <c r="F54" s="59">
        <f t="shared" si="1"/>
        <v>8.0740326687783379E-4</v>
      </c>
      <c r="G54" s="52"/>
      <c r="H54" s="44" t="s">
        <v>231</v>
      </c>
      <c r="I54" s="44" t="s">
        <v>232</v>
      </c>
      <c r="J54" s="45">
        <v>7.5</v>
      </c>
      <c r="K54" s="45">
        <v>887.9</v>
      </c>
      <c r="L54" s="46">
        <f t="shared" si="2"/>
        <v>8.446897173105079E-3</v>
      </c>
      <c r="M54" s="47"/>
      <c r="N54" s="48">
        <v>44</v>
      </c>
      <c r="O54" s="44" t="s">
        <v>268</v>
      </c>
      <c r="P54" s="44" t="s">
        <v>269</v>
      </c>
      <c r="Q54" s="45">
        <v>1.1000000000000001</v>
      </c>
      <c r="R54" s="45">
        <v>539.1</v>
      </c>
      <c r="S54" s="44">
        <v>1214.2</v>
      </c>
      <c r="T54" s="46">
        <f t="shared" si="0"/>
        <v>2.0404377666481174E-3</v>
      </c>
      <c r="U54" s="165"/>
      <c r="W54" s="44" t="s">
        <v>268</v>
      </c>
      <c r="X54" s="44" t="s">
        <v>269</v>
      </c>
      <c r="Y54" s="45">
        <v>1.1000000000000001</v>
      </c>
      <c r="Z54" s="45">
        <v>539.1</v>
      </c>
      <c r="AA54" s="54">
        <v>1214.2</v>
      </c>
      <c r="AB54" s="169"/>
      <c r="AC54" s="170"/>
    </row>
    <row r="55" spans="2:29" x14ac:dyDescent="0.4">
      <c r="B55" s="55" t="s">
        <v>318</v>
      </c>
      <c r="C55" s="56" t="s">
        <v>319</v>
      </c>
      <c r="D55" s="57">
        <v>1.4</v>
      </c>
      <c r="E55" s="58">
        <v>197.7</v>
      </c>
      <c r="F55" s="59">
        <f t="shared" si="1"/>
        <v>7.0814365199797676E-3</v>
      </c>
      <c r="G55" s="52"/>
      <c r="H55" s="44" t="s">
        <v>211</v>
      </c>
      <c r="I55" s="44" t="s">
        <v>212</v>
      </c>
      <c r="J55" s="45">
        <v>53.2</v>
      </c>
      <c r="K55" s="45">
        <v>3681.1</v>
      </c>
      <c r="L55" s="46">
        <f t="shared" si="2"/>
        <v>1.445220178750917E-2</v>
      </c>
      <c r="M55" s="47"/>
      <c r="N55" s="48">
        <v>45</v>
      </c>
      <c r="O55" s="44" t="s">
        <v>256</v>
      </c>
      <c r="P55" s="44" t="s">
        <v>257</v>
      </c>
      <c r="Q55" s="45">
        <v>0.5</v>
      </c>
      <c r="R55" s="45">
        <v>258</v>
      </c>
      <c r="S55" s="44">
        <v>811.8</v>
      </c>
      <c r="T55" s="46">
        <f t="shared" si="0"/>
        <v>1.937984496124031E-3</v>
      </c>
      <c r="U55" s="165"/>
      <c r="W55" s="44" t="s">
        <v>256</v>
      </c>
      <c r="X55" s="44" t="s">
        <v>257</v>
      </c>
      <c r="Y55" s="45">
        <v>0.5</v>
      </c>
      <c r="Z55" s="45">
        <v>258</v>
      </c>
      <c r="AA55" s="54">
        <v>811.8</v>
      </c>
      <c r="AB55" s="169"/>
      <c r="AC55" s="170"/>
    </row>
    <row r="56" spans="2:29" x14ac:dyDescent="0.4">
      <c r="B56" s="55" t="s">
        <v>320</v>
      </c>
      <c r="C56" s="56" t="s">
        <v>321</v>
      </c>
      <c r="D56" s="57">
        <v>1.5</v>
      </c>
      <c r="E56" s="58">
        <v>282</v>
      </c>
      <c r="F56" s="59">
        <f t="shared" si="1"/>
        <v>5.3191489361702126E-3</v>
      </c>
      <c r="G56" s="52"/>
      <c r="H56" s="44" t="s">
        <v>142</v>
      </c>
      <c r="I56" s="44" t="s">
        <v>143</v>
      </c>
      <c r="J56" s="45">
        <v>92.1</v>
      </c>
      <c r="K56" s="45">
        <v>2701.1</v>
      </c>
      <c r="L56" s="46">
        <f t="shared" si="2"/>
        <v>3.4097219651253195E-2</v>
      </c>
      <c r="M56" s="47"/>
      <c r="N56" s="48">
        <v>46</v>
      </c>
      <c r="O56" s="44" t="s">
        <v>296</v>
      </c>
      <c r="P56" s="44" t="s">
        <v>297</v>
      </c>
      <c r="Q56" s="45">
        <v>5.7</v>
      </c>
      <c r="R56" s="45">
        <v>3330.1</v>
      </c>
      <c r="S56" s="44">
        <v>6925.1</v>
      </c>
      <c r="T56" s="46">
        <f t="shared" si="0"/>
        <v>1.7116603105011862E-3</v>
      </c>
      <c r="U56" s="165"/>
      <c r="W56" s="44" t="s">
        <v>296</v>
      </c>
      <c r="X56" s="44" t="s">
        <v>297</v>
      </c>
      <c r="Y56" s="45">
        <v>5.7</v>
      </c>
      <c r="Z56" s="45">
        <v>3330.1</v>
      </c>
      <c r="AA56" s="54">
        <v>6925.1</v>
      </c>
      <c r="AB56" s="169"/>
      <c r="AC56" s="170"/>
    </row>
    <row r="57" spans="2:29" x14ac:dyDescent="0.4">
      <c r="B57" s="55" t="s">
        <v>322</v>
      </c>
      <c r="C57" s="56" t="s">
        <v>323</v>
      </c>
      <c r="D57" s="57">
        <v>5.5</v>
      </c>
      <c r="E57" s="58">
        <v>916.4</v>
      </c>
      <c r="F57" s="59">
        <f t="shared" si="1"/>
        <v>6.0017459624618075E-3</v>
      </c>
      <c r="G57" s="52"/>
      <c r="H57" s="44" t="s">
        <v>264</v>
      </c>
      <c r="I57" s="44" t="s">
        <v>265</v>
      </c>
      <c r="J57" s="45">
        <v>10.199999999999999</v>
      </c>
      <c r="K57" s="45">
        <v>1827.5</v>
      </c>
      <c r="L57" s="46">
        <f t="shared" si="2"/>
        <v>5.5813953488372085E-3</v>
      </c>
      <c r="M57" s="47"/>
      <c r="N57" s="48">
        <v>47</v>
      </c>
      <c r="O57" s="44" t="s">
        <v>112</v>
      </c>
      <c r="P57" s="44" t="s">
        <v>113</v>
      </c>
      <c r="Q57" s="45">
        <v>12.9</v>
      </c>
      <c r="R57" s="45">
        <v>8416.2000000000007</v>
      </c>
      <c r="S57" s="44">
        <v>15733.9</v>
      </c>
      <c r="T57" s="46">
        <f t="shared" si="0"/>
        <v>1.5327582519426819E-3</v>
      </c>
      <c r="U57" s="165"/>
      <c r="W57" s="44" t="s">
        <v>112</v>
      </c>
      <c r="X57" s="44" t="s">
        <v>113</v>
      </c>
      <c r="Y57" s="45">
        <v>12.9</v>
      </c>
      <c r="Z57" s="45">
        <v>8416.2000000000007</v>
      </c>
      <c r="AA57" s="54">
        <v>15733.9</v>
      </c>
      <c r="AB57" s="169"/>
      <c r="AC57" s="170"/>
    </row>
    <row r="58" spans="2:29" x14ac:dyDescent="0.4">
      <c r="B58" s="55" t="s">
        <v>324</v>
      </c>
      <c r="C58" s="56" t="s">
        <v>325</v>
      </c>
      <c r="D58" s="57">
        <v>2.1</v>
      </c>
      <c r="E58" s="58">
        <v>1797.3</v>
      </c>
      <c r="F58" s="59">
        <f t="shared" si="1"/>
        <v>1.168419295610082E-3</v>
      </c>
      <c r="G58" s="52"/>
      <c r="H58" s="44" t="s">
        <v>326</v>
      </c>
      <c r="I58" s="44" t="s">
        <v>327</v>
      </c>
      <c r="J58" s="45">
        <v>1.4</v>
      </c>
      <c r="K58" s="45">
        <v>3344.6</v>
      </c>
      <c r="L58" s="46">
        <f t="shared" si="2"/>
        <v>4.1858518208455421E-4</v>
      </c>
      <c r="M58" s="47"/>
      <c r="N58" s="48">
        <v>48</v>
      </c>
      <c r="O58" s="44" t="s">
        <v>133</v>
      </c>
      <c r="P58" s="44" t="s">
        <v>134</v>
      </c>
      <c r="Q58" s="45">
        <v>9.1</v>
      </c>
      <c r="R58" s="45">
        <v>6620</v>
      </c>
      <c r="S58" s="44">
        <v>13215.1</v>
      </c>
      <c r="T58" s="46">
        <f t="shared" si="0"/>
        <v>1.3746223564954682E-3</v>
      </c>
      <c r="U58" s="165"/>
      <c r="W58" s="44" t="s">
        <v>133</v>
      </c>
      <c r="X58" s="44" t="s">
        <v>134</v>
      </c>
      <c r="Y58" s="45">
        <v>9.1</v>
      </c>
      <c r="Z58" s="45">
        <v>6620</v>
      </c>
      <c r="AA58" s="54">
        <v>13215.1</v>
      </c>
      <c r="AB58" s="169"/>
      <c r="AC58" s="170"/>
    </row>
    <row r="59" spans="2:29" x14ac:dyDescent="0.4">
      <c r="B59" s="55" t="s">
        <v>328</v>
      </c>
      <c r="C59" s="56" t="s">
        <v>329</v>
      </c>
      <c r="D59" s="57">
        <v>10.7</v>
      </c>
      <c r="E59" s="58">
        <v>2102.8000000000002</v>
      </c>
      <c r="F59" s="59">
        <f t="shared" si="1"/>
        <v>5.0884534905839829E-3</v>
      </c>
      <c r="G59" s="52"/>
      <c r="H59" s="44" t="s">
        <v>258</v>
      </c>
      <c r="I59" s="44" t="s">
        <v>259</v>
      </c>
      <c r="J59" s="45">
        <v>3.3</v>
      </c>
      <c r="K59" s="45">
        <v>504.7</v>
      </c>
      <c r="L59" s="46">
        <f t="shared" si="2"/>
        <v>6.5385377451951656E-3</v>
      </c>
      <c r="M59" s="47"/>
      <c r="N59" s="48">
        <v>49</v>
      </c>
      <c r="O59" s="44" t="s">
        <v>120</v>
      </c>
      <c r="P59" s="44" t="s">
        <v>121</v>
      </c>
      <c r="Q59" s="45">
        <v>10</v>
      </c>
      <c r="R59" s="45">
        <v>7801.6</v>
      </c>
      <c r="S59" s="44">
        <v>15048.6</v>
      </c>
      <c r="T59" s="46">
        <f t="shared" si="0"/>
        <v>1.281788351107465E-3</v>
      </c>
      <c r="U59" s="165"/>
      <c r="W59" s="44" t="s">
        <v>120</v>
      </c>
      <c r="X59" s="44" t="s">
        <v>121</v>
      </c>
      <c r="Y59" s="45">
        <v>10</v>
      </c>
      <c r="Z59" s="45">
        <v>7801.6</v>
      </c>
      <c r="AA59" s="54">
        <v>15048.6</v>
      </c>
      <c r="AB59" s="169"/>
      <c r="AC59" s="170"/>
    </row>
    <row r="60" spans="2:29" x14ac:dyDescent="0.4">
      <c r="B60" s="55" t="s">
        <v>330</v>
      </c>
      <c r="C60" s="56" t="s">
        <v>331</v>
      </c>
      <c r="D60" s="57">
        <v>1.2</v>
      </c>
      <c r="E60" s="58">
        <v>238.9</v>
      </c>
      <c r="F60" s="59">
        <f t="shared" si="1"/>
        <v>5.0230221850146506E-3</v>
      </c>
      <c r="G60" s="52"/>
      <c r="H60" s="44" t="s">
        <v>332</v>
      </c>
      <c r="I60" s="44" t="s">
        <v>333</v>
      </c>
      <c r="J60" s="45">
        <v>1.1000000000000001</v>
      </c>
      <c r="K60" s="45">
        <v>6830.9</v>
      </c>
      <c r="L60" s="46">
        <f t="shared" si="2"/>
        <v>1.6103295319796807E-4</v>
      </c>
      <c r="M60" s="47"/>
      <c r="N60" s="48">
        <v>50</v>
      </c>
      <c r="O60" s="44" t="s">
        <v>334</v>
      </c>
      <c r="P60" s="44" t="s">
        <v>335</v>
      </c>
      <c r="Q60" s="45">
        <v>4.7</v>
      </c>
      <c r="R60" s="45">
        <v>4853.1000000000004</v>
      </c>
      <c r="S60" s="44">
        <v>6782.5</v>
      </c>
      <c r="T60" s="46">
        <f t="shared" si="0"/>
        <v>9.6845315365436525E-4</v>
      </c>
      <c r="U60" s="165"/>
      <c r="W60" s="44" t="s">
        <v>334</v>
      </c>
      <c r="X60" s="44" t="s">
        <v>335</v>
      </c>
      <c r="Y60" s="45">
        <v>4.7</v>
      </c>
      <c r="Z60" s="45">
        <v>4853.1000000000004</v>
      </c>
      <c r="AA60" s="54">
        <v>6782.5</v>
      </c>
      <c r="AB60" s="169"/>
      <c r="AC60" s="170"/>
    </row>
    <row r="61" spans="2:29" x14ac:dyDescent="0.4">
      <c r="B61" s="55" t="s">
        <v>336</v>
      </c>
      <c r="C61" s="56" t="s">
        <v>337</v>
      </c>
      <c r="D61" s="57">
        <v>4.9000000000000004</v>
      </c>
      <c r="E61" s="58">
        <v>947.8</v>
      </c>
      <c r="F61" s="59">
        <f t="shared" si="1"/>
        <v>5.1698670605613006E-3</v>
      </c>
      <c r="G61" s="52"/>
      <c r="H61" s="44" t="s">
        <v>314</v>
      </c>
      <c r="I61" s="44" t="s">
        <v>315</v>
      </c>
      <c r="J61" s="45">
        <v>7.7</v>
      </c>
      <c r="K61" s="45">
        <v>3646.1</v>
      </c>
      <c r="L61" s="46">
        <f t="shared" si="2"/>
        <v>2.1118455335838292E-3</v>
      </c>
      <c r="M61" s="47"/>
      <c r="N61" s="48">
        <v>51</v>
      </c>
      <c r="O61" s="44" t="s">
        <v>282</v>
      </c>
      <c r="P61" s="44" t="s">
        <v>283</v>
      </c>
      <c r="Q61" s="45">
        <v>2</v>
      </c>
      <c r="R61" s="45">
        <v>2378</v>
      </c>
      <c r="S61" s="44">
        <v>4396.2</v>
      </c>
      <c r="T61" s="46">
        <f t="shared" si="0"/>
        <v>8.4104289318755253E-4</v>
      </c>
      <c r="U61" s="165"/>
      <c r="W61" s="44" t="s">
        <v>282</v>
      </c>
      <c r="X61" s="44" t="s">
        <v>283</v>
      </c>
      <c r="Y61" s="45">
        <v>2</v>
      </c>
      <c r="Z61" s="45">
        <v>2378</v>
      </c>
      <c r="AA61" s="54">
        <v>4396.2</v>
      </c>
      <c r="AB61" s="169"/>
      <c r="AC61" s="170"/>
    </row>
    <row r="62" spans="2:29" x14ac:dyDescent="0.4">
      <c r="B62" s="55" t="s">
        <v>338</v>
      </c>
      <c r="C62" s="56" t="s">
        <v>339</v>
      </c>
      <c r="D62" s="57">
        <v>5.0999999999999996</v>
      </c>
      <c r="E62" s="58">
        <v>1460.6</v>
      </c>
      <c r="F62" s="59">
        <f t="shared" si="1"/>
        <v>3.4917157332603039E-3</v>
      </c>
      <c r="G62" s="52"/>
      <c r="H62" s="44" t="s">
        <v>334</v>
      </c>
      <c r="I62" s="44" t="s">
        <v>335</v>
      </c>
      <c r="J62" s="45">
        <v>4.7</v>
      </c>
      <c r="K62" s="45">
        <v>4853.1000000000004</v>
      </c>
      <c r="L62" s="46">
        <f t="shared" si="2"/>
        <v>9.6845315365436525E-4</v>
      </c>
      <c r="M62" s="47"/>
      <c r="N62" s="48">
        <v>52</v>
      </c>
      <c r="O62" s="44" t="s">
        <v>146</v>
      </c>
      <c r="P62" s="44" t="s">
        <v>147</v>
      </c>
      <c r="Q62" s="45">
        <v>8.1999999999999993</v>
      </c>
      <c r="R62" s="45">
        <v>10643.3</v>
      </c>
      <c r="S62" s="44">
        <v>20010.2</v>
      </c>
      <c r="T62" s="46">
        <f t="shared" si="0"/>
        <v>7.7043774017456987E-4</v>
      </c>
      <c r="U62" s="165"/>
      <c r="W62" s="44" t="s">
        <v>146</v>
      </c>
      <c r="X62" s="44" t="s">
        <v>147</v>
      </c>
      <c r="Y62" s="45">
        <v>8.1999999999999993</v>
      </c>
      <c r="Z62" s="45">
        <v>10643.3</v>
      </c>
      <c r="AA62" s="54">
        <v>20010.2</v>
      </c>
      <c r="AB62" s="169"/>
      <c r="AC62" s="170"/>
    </row>
    <row r="63" spans="2:29" x14ac:dyDescent="0.4">
      <c r="B63" s="55" t="s">
        <v>340</v>
      </c>
      <c r="C63" s="56" t="s">
        <v>341</v>
      </c>
      <c r="D63" s="57">
        <v>1.7</v>
      </c>
      <c r="E63" s="58">
        <v>219.7</v>
      </c>
      <c r="F63" s="59">
        <f t="shared" si="1"/>
        <v>7.737824305871643E-3</v>
      </c>
      <c r="G63" s="52"/>
      <c r="H63" s="44" t="s">
        <v>292</v>
      </c>
      <c r="I63" s="44" t="s">
        <v>293</v>
      </c>
      <c r="J63" s="45">
        <v>45.7</v>
      </c>
      <c r="K63" s="45">
        <v>14983</v>
      </c>
      <c r="L63" s="46">
        <f t="shared" si="2"/>
        <v>3.050123473269706E-3</v>
      </c>
      <c r="M63" s="47"/>
      <c r="N63" s="48">
        <v>53</v>
      </c>
      <c r="O63" s="44" t="s">
        <v>201</v>
      </c>
      <c r="P63" s="44" t="s">
        <v>202</v>
      </c>
      <c r="Q63" s="45">
        <v>3.9</v>
      </c>
      <c r="R63" s="45">
        <v>5321.9</v>
      </c>
      <c r="S63" s="44">
        <v>14935</v>
      </c>
      <c r="T63" s="46">
        <f t="shared" si="0"/>
        <v>7.3282098498656499E-4</v>
      </c>
      <c r="U63" s="165"/>
      <c r="W63" s="44" t="s">
        <v>201</v>
      </c>
      <c r="X63" s="44" t="s">
        <v>202</v>
      </c>
      <c r="Y63" s="45">
        <v>3.9</v>
      </c>
      <c r="Z63" s="45">
        <v>5321.9</v>
      </c>
      <c r="AA63" s="54">
        <v>14935</v>
      </c>
      <c r="AB63" s="169"/>
      <c r="AC63" s="170"/>
    </row>
    <row r="64" spans="2:29" x14ac:dyDescent="0.4">
      <c r="B64" s="55" t="s">
        <v>342</v>
      </c>
      <c r="C64" s="56" t="s">
        <v>343</v>
      </c>
      <c r="D64" s="57">
        <v>37.5</v>
      </c>
      <c r="E64" s="58">
        <v>5632.3</v>
      </c>
      <c r="F64" s="59">
        <f t="shared" si="1"/>
        <v>6.6580260284430873E-3</v>
      </c>
      <c r="G64" s="52"/>
      <c r="H64" s="44" t="s">
        <v>156</v>
      </c>
      <c r="I64" s="44" t="s">
        <v>157</v>
      </c>
      <c r="J64" s="45">
        <v>40.5</v>
      </c>
      <c r="K64" s="45">
        <v>1887.8</v>
      </c>
      <c r="L64" s="46">
        <f t="shared" si="2"/>
        <v>2.1453543807606737E-2</v>
      </c>
      <c r="M64" s="47"/>
      <c r="N64" s="48">
        <v>54</v>
      </c>
      <c r="O64" s="44" t="s">
        <v>286</v>
      </c>
      <c r="P64" s="44" t="s">
        <v>287</v>
      </c>
      <c r="Q64" s="45">
        <v>4.2</v>
      </c>
      <c r="R64" s="45">
        <v>9904.2999999999993</v>
      </c>
      <c r="S64" s="44">
        <v>27277.5</v>
      </c>
      <c r="T64" s="46">
        <f t="shared" si="0"/>
        <v>4.2405823733126022E-4</v>
      </c>
      <c r="U64" s="165"/>
      <c r="W64" s="44" t="s">
        <v>286</v>
      </c>
      <c r="X64" s="44" t="s">
        <v>287</v>
      </c>
      <c r="Y64" s="45">
        <v>4.2</v>
      </c>
      <c r="Z64" s="45">
        <v>9904.2999999999993</v>
      </c>
      <c r="AA64" s="54">
        <v>27277.5</v>
      </c>
      <c r="AB64" s="169"/>
      <c r="AC64" s="170"/>
    </row>
    <row r="65" spans="2:29" x14ac:dyDescent="0.4">
      <c r="B65" s="55" t="s">
        <v>344</v>
      </c>
      <c r="C65" s="56" t="s">
        <v>345</v>
      </c>
      <c r="D65" s="57">
        <v>1.4</v>
      </c>
      <c r="E65" s="58">
        <v>726</v>
      </c>
      <c r="F65" s="59">
        <f t="shared" si="1"/>
        <v>1.9283746556473828E-3</v>
      </c>
      <c r="G65" s="52"/>
      <c r="H65" s="44" t="s">
        <v>162</v>
      </c>
      <c r="I65" s="44" t="s">
        <v>163</v>
      </c>
      <c r="J65" s="45">
        <v>141.30000000000001</v>
      </c>
      <c r="K65" s="45">
        <v>9776.2999999999993</v>
      </c>
      <c r="L65" s="46">
        <f t="shared" si="2"/>
        <v>1.4453320785982429E-2</v>
      </c>
      <c r="M65" s="47"/>
      <c r="N65" s="48">
        <v>55</v>
      </c>
      <c r="O65" s="44" t="s">
        <v>326</v>
      </c>
      <c r="P65" s="44" t="s">
        <v>327</v>
      </c>
      <c r="Q65" s="45">
        <v>1.4</v>
      </c>
      <c r="R65" s="45">
        <v>3344.6</v>
      </c>
      <c r="S65" s="44">
        <v>6725.4</v>
      </c>
      <c r="T65" s="46">
        <f t="shared" si="0"/>
        <v>4.1858518208455421E-4</v>
      </c>
      <c r="U65" s="165"/>
      <c r="W65" s="44" t="s">
        <v>326</v>
      </c>
      <c r="X65" s="44" t="s">
        <v>327</v>
      </c>
      <c r="Y65" s="45">
        <v>1.4</v>
      </c>
      <c r="Z65" s="45">
        <v>3344.6</v>
      </c>
      <c r="AA65" s="54">
        <v>6725.4</v>
      </c>
      <c r="AB65" s="169"/>
      <c r="AC65" s="170"/>
    </row>
    <row r="66" spans="2:29" x14ac:dyDescent="0.4">
      <c r="B66" s="55" t="s">
        <v>346</v>
      </c>
      <c r="C66" s="56" t="s">
        <v>347</v>
      </c>
      <c r="D66" s="57">
        <v>1.7</v>
      </c>
      <c r="E66" s="58">
        <v>896.4</v>
      </c>
      <c r="F66" s="59">
        <f t="shared" si="1"/>
        <v>1.8964747880410532E-3</v>
      </c>
      <c r="G66" s="52"/>
      <c r="H66" s="44" t="s">
        <v>122</v>
      </c>
      <c r="I66" s="44" t="s">
        <v>123</v>
      </c>
      <c r="J66" s="45">
        <v>60</v>
      </c>
      <c r="K66" s="45">
        <v>1512.4</v>
      </c>
      <c r="L66" s="46">
        <f t="shared" si="2"/>
        <v>3.9672044432689763E-2</v>
      </c>
      <c r="M66" s="47"/>
      <c r="N66" s="48">
        <v>56</v>
      </c>
      <c r="O66" s="44" t="s">
        <v>248</v>
      </c>
      <c r="P66" s="44" t="s">
        <v>249</v>
      </c>
      <c r="Q66" s="45">
        <v>0.2</v>
      </c>
      <c r="R66" s="45">
        <v>554.29999999999995</v>
      </c>
      <c r="S66" s="44">
        <v>1446.1</v>
      </c>
      <c r="T66" s="46">
        <f t="shared" si="0"/>
        <v>3.6081544290095621E-4</v>
      </c>
      <c r="U66" s="165"/>
      <c r="W66" s="44" t="s">
        <v>248</v>
      </c>
      <c r="X66" s="44" t="s">
        <v>249</v>
      </c>
      <c r="Y66" s="45">
        <v>0.2</v>
      </c>
      <c r="Z66" s="45">
        <v>554.29999999999995</v>
      </c>
      <c r="AA66" s="54">
        <v>1446.1</v>
      </c>
      <c r="AB66" s="169"/>
      <c r="AC66" s="170"/>
    </row>
    <row r="67" spans="2:29" x14ac:dyDescent="0.4">
      <c r="B67" s="55" t="s">
        <v>348</v>
      </c>
      <c r="C67" s="56" t="s">
        <v>349</v>
      </c>
      <c r="D67" s="57">
        <v>0.6</v>
      </c>
      <c r="E67" s="58">
        <v>903.7</v>
      </c>
      <c r="F67" s="59">
        <f t="shared" si="1"/>
        <v>6.6393714728339042E-4</v>
      </c>
      <c r="G67" s="52"/>
      <c r="H67" s="44" t="s">
        <v>203</v>
      </c>
      <c r="I67" s="44" t="s">
        <v>204</v>
      </c>
      <c r="J67" s="45">
        <v>40.5</v>
      </c>
      <c r="K67" s="45">
        <v>2733.1</v>
      </c>
      <c r="L67" s="46">
        <f t="shared" si="2"/>
        <v>1.4818338150817753E-2</v>
      </c>
      <c r="M67" s="47"/>
      <c r="N67" s="48">
        <v>57</v>
      </c>
      <c r="O67" s="44" t="s">
        <v>236</v>
      </c>
      <c r="P67" s="44" t="s">
        <v>237</v>
      </c>
      <c r="Q67" s="45">
        <v>0.5</v>
      </c>
      <c r="R67" s="45">
        <v>2797.1</v>
      </c>
      <c r="S67" s="44">
        <v>3281.3</v>
      </c>
      <c r="T67" s="46">
        <f t="shared" si="0"/>
        <v>1.7875656930392192E-4</v>
      </c>
      <c r="U67" s="165"/>
      <c r="W67" s="44" t="s">
        <v>236</v>
      </c>
      <c r="X67" s="44" t="s">
        <v>237</v>
      </c>
      <c r="Y67" s="45">
        <v>0.5</v>
      </c>
      <c r="Z67" s="45">
        <v>2797.1</v>
      </c>
      <c r="AA67" s="54">
        <v>3281.3</v>
      </c>
      <c r="AB67" s="169"/>
      <c r="AC67" s="170"/>
    </row>
    <row r="68" spans="2:29" x14ac:dyDescent="0.4">
      <c r="B68" s="55" t="s">
        <v>350</v>
      </c>
      <c r="C68" s="56" t="s">
        <v>351</v>
      </c>
      <c r="D68" s="57">
        <v>0.7</v>
      </c>
      <c r="E68" s="58">
        <v>173.9</v>
      </c>
      <c r="F68" s="59">
        <f t="shared" si="1"/>
        <v>4.0253018976423227E-3</v>
      </c>
      <c r="G68" s="52"/>
      <c r="H68" s="44" t="s">
        <v>270</v>
      </c>
      <c r="I68" s="44" t="s">
        <v>271</v>
      </c>
      <c r="J68" s="45">
        <v>0.9</v>
      </c>
      <c r="K68" s="45">
        <v>164.3</v>
      </c>
      <c r="L68" s="46">
        <f t="shared" si="2"/>
        <v>5.4777845404747408E-3</v>
      </c>
      <c r="M68" s="47"/>
      <c r="N68" s="48">
        <v>58</v>
      </c>
      <c r="O68" s="44" t="s">
        <v>332</v>
      </c>
      <c r="P68" s="44" t="s">
        <v>333</v>
      </c>
      <c r="Q68" s="45">
        <v>1.1000000000000001</v>
      </c>
      <c r="R68" s="45">
        <v>6830.9</v>
      </c>
      <c r="S68" s="44">
        <v>8220.7999999999993</v>
      </c>
      <c r="T68" s="46">
        <f t="shared" si="0"/>
        <v>1.6103295319796807E-4</v>
      </c>
      <c r="U68" s="165"/>
      <c r="W68" s="44" t="s">
        <v>332</v>
      </c>
      <c r="X68" s="44" t="s">
        <v>333</v>
      </c>
      <c r="Y68" s="45">
        <v>1.1000000000000001</v>
      </c>
      <c r="Z68" s="45">
        <v>6830.9</v>
      </c>
      <c r="AA68" s="54">
        <v>8220.7999999999993</v>
      </c>
      <c r="AB68" s="169"/>
      <c r="AC68" s="170"/>
    </row>
    <row r="69" spans="2:29" x14ac:dyDescent="0.4">
      <c r="B69" s="55" t="s">
        <v>352</v>
      </c>
      <c r="C69" s="56" t="s">
        <v>353</v>
      </c>
      <c r="D69" s="57">
        <v>3.8</v>
      </c>
      <c r="E69" s="58">
        <v>1822.3</v>
      </c>
      <c r="F69" s="59">
        <f t="shared" si="1"/>
        <v>2.0852768479394171E-3</v>
      </c>
      <c r="G69" s="52"/>
      <c r="H69" s="44" t="s">
        <v>172</v>
      </c>
      <c r="I69" s="44" t="s">
        <v>173</v>
      </c>
      <c r="J69" s="45">
        <v>32.1</v>
      </c>
      <c r="K69" s="45">
        <v>1636</v>
      </c>
      <c r="L69" s="46">
        <f t="shared" si="2"/>
        <v>1.9621026894865525E-2</v>
      </c>
      <c r="M69" s="47"/>
      <c r="N69" s="48">
        <v>59</v>
      </c>
      <c r="O69" s="44" t="s">
        <v>252</v>
      </c>
      <c r="P69" s="44" t="s">
        <v>253</v>
      </c>
      <c r="Q69" s="45">
        <v>0.2</v>
      </c>
      <c r="R69" s="45">
        <v>1274.5999999999999</v>
      </c>
      <c r="S69" s="44">
        <v>1668.7</v>
      </c>
      <c r="T69" s="46">
        <f t="shared" si="0"/>
        <v>1.5691197238349287E-4</v>
      </c>
      <c r="U69" s="165"/>
      <c r="W69" s="44" t="s">
        <v>252</v>
      </c>
      <c r="X69" s="44" t="s">
        <v>253</v>
      </c>
      <c r="Y69" s="45">
        <v>0.2</v>
      </c>
      <c r="Z69" s="45">
        <v>1274.5999999999999</v>
      </c>
      <c r="AA69" s="54">
        <v>1668.7</v>
      </c>
      <c r="AB69" s="169"/>
      <c r="AC69" s="170"/>
    </row>
    <row r="70" spans="2:29" x14ac:dyDescent="0.4">
      <c r="B70" s="55" t="s">
        <v>354</v>
      </c>
      <c r="C70" s="56" t="s">
        <v>355</v>
      </c>
      <c r="D70" s="57">
        <v>5.7</v>
      </c>
      <c r="E70" s="58">
        <v>6860.6</v>
      </c>
      <c r="F70" s="59">
        <f t="shared" si="1"/>
        <v>8.3083112264233452E-4</v>
      </c>
      <c r="G70" s="52"/>
      <c r="H70" s="44" t="s">
        <v>356</v>
      </c>
      <c r="I70" s="44" t="s">
        <v>357</v>
      </c>
      <c r="J70" s="45">
        <v>0</v>
      </c>
      <c r="K70" s="45">
        <v>1482.1</v>
      </c>
      <c r="L70" s="46">
        <f t="shared" si="2"/>
        <v>0</v>
      </c>
      <c r="M70" s="47"/>
      <c r="N70" s="48">
        <v>60</v>
      </c>
      <c r="O70" s="44" t="s">
        <v>207</v>
      </c>
      <c r="P70" s="44" t="s">
        <v>208</v>
      </c>
      <c r="Q70" s="45">
        <v>0</v>
      </c>
      <c r="R70" s="45">
        <v>5693.5</v>
      </c>
      <c r="S70" s="44">
        <v>52214.3</v>
      </c>
      <c r="T70" s="46">
        <f t="shared" si="0"/>
        <v>0</v>
      </c>
      <c r="U70" s="165"/>
      <c r="W70" s="44" t="s">
        <v>207</v>
      </c>
      <c r="X70" s="44" t="s">
        <v>208</v>
      </c>
      <c r="Y70" s="45">
        <v>0</v>
      </c>
      <c r="Z70" s="45">
        <v>5693.5</v>
      </c>
      <c r="AA70" s="54">
        <v>52214.3</v>
      </c>
      <c r="AB70" s="169"/>
      <c r="AC70" s="170"/>
    </row>
    <row r="71" spans="2:29" x14ac:dyDescent="0.4">
      <c r="B71" s="55" t="s">
        <v>358</v>
      </c>
      <c r="C71" s="56" t="s">
        <v>359</v>
      </c>
      <c r="D71" s="57">
        <v>3.2</v>
      </c>
      <c r="E71" s="58">
        <v>1095.9000000000001</v>
      </c>
      <c r="F71" s="59">
        <f t="shared" si="1"/>
        <v>2.9199744502235603E-3</v>
      </c>
      <c r="G71" s="52"/>
      <c r="H71" s="44" t="s">
        <v>306</v>
      </c>
      <c r="I71" s="44" t="s">
        <v>307</v>
      </c>
      <c r="J71" s="45">
        <v>6.2</v>
      </c>
      <c r="K71" s="45">
        <v>2707.2</v>
      </c>
      <c r="L71" s="46">
        <f t="shared" si="2"/>
        <v>2.2901891252955085E-3</v>
      </c>
      <c r="M71" s="47"/>
      <c r="N71" s="48">
        <v>61</v>
      </c>
      <c r="O71" s="44" t="s">
        <v>356</v>
      </c>
      <c r="P71" s="44" t="s">
        <v>357</v>
      </c>
      <c r="Q71" s="45">
        <v>0</v>
      </c>
      <c r="R71" s="45">
        <v>1482.1</v>
      </c>
      <c r="S71" s="44">
        <v>1482.1</v>
      </c>
      <c r="T71" s="46">
        <f t="shared" si="0"/>
        <v>0</v>
      </c>
      <c r="U71" s="166"/>
      <c r="W71" s="44" t="s">
        <v>356</v>
      </c>
      <c r="X71" s="44" t="s">
        <v>357</v>
      </c>
      <c r="Y71" s="45">
        <v>0</v>
      </c>
      <c r="Z71" s="45">
        <v>1482.1</v>
      </c>
      <c r="AA71" s="54">
        <v>1482.1</v>
      </c>
      <c r="AB71" s="169"/>
      <c r="AC71" s="170"/>
    </row>
    <row r="72" spans="2:29" x14ac:dyDescent="0.4">
      <c r="B72" s="55" t="s">
        <v>360</v>
      </c>
      <c r="C72" s="56" t="s">
        <v>361</v>
      </c>
      <c r="D72" s="57">
        <v>7.6</v>
      </c>
      <c r="E72" s="58">
        <v>6461.5</v>
      </c>
      <c r="F72" s="59">
        <f t="shared" si="1"/>
        <v>1.1761974773659366E-3</v>
      </c>
      <c r="G72" s="52"/>
      <c r="I72" s="60" t="s">
        <v>7</v>
      </c>
      <c r="J72" s="61">
        <f>SUM(J11:J71)</f>
        <v>2004.2000000000005</v>
      </c>
      <c r="K72" s="61">
        <f>SUM(K11:K71)</f>
        <v>277472.19999999995</v>
      </c>
      <c r="L72" s="62">
        <f>AVERAGE(L11:L71)</f>
        <v>9.8949749819114592E-3</v>
      </c>
      <c r="M72" s="63"/>
      <c r="Q72" s="64"/>
    </row>
    <row r="73" spans="2:29" x14ac:dyDescent="0.4">
      <c r="B73" s="55" t="s">
        <v>362</v>
      </c>
      <c r="C73" s="56" t="s">
        <v>363</v>
      </c>
      <c r="D73" s="57">
        <v>0.3</v>
      </c>
      <c r="E73" s="58">
        <v>547.20000000000005</v>
      </c>
      <c r="F73" s="59">
        <f t="shared" si="1"/>
        <v>5.4824561403508769E-4</v>
      </c>
      <c r="G73" s="52"/>
      <c r="I73" s="60" t="s">
        <v>364</v>
      </c>
      <c r="J73" s="158">
        <f>J72/K72</f>
        <v>7.2230659503907087E-3</v>
      </c>
      <c r="K73" s="159"/>
      <c r="L73" s="65" t="s">
        <v>365</v>
      </c>
      <c r="M73" s="66"/>
      <c r="Q73" s="67"/>
    </row>
    <row r="74" spans="2:29" x14ac:dyDescent="0.4">
      <c r="B74" s="55" t="s">
        <v>366</v>
      </c>
      <c r="C74" s="56" t="s">
        <v>367</v>
      </c>
      <c r="D74" s="57">
        <v>1</v>
      </c>
      <c r="E74" s="58">
        <v>709</v>
      </c>
      <c r="F74" s="59">
        <f t="shared" si="1"/>
        <v>1.4104372355430183E-3</v>
      </c>
      <c r="G74" s="52"/>
    </row>
    <row r="75" spans="2:29" x14ac:dyDescent="0.4">
      <c r="B75" s="55" t="s">
        <v>368</v>
      </c>
      <c r="C75" s="56" t="s">
        <v>369</v>
      </c>
      <c r="D75" s="57">
        <v>0</v>
      </c>
      <c r="E75" s="58">
        <v>34.700000000000003</v>
      </c>
      <c r="F75" s="59">
        <f t="shared" si="1"/>
        <v>0</v>
      </c>
      <c r="G75" s="52"/>
    </row>
    <row r="76" spans="2:29" x14ac:dyDescent="0.4">
      <c r="B76" s="55" t="s">
        <v>370</v>
      </c>
      <c r="C76" s="56" t="s">
        <v>371</v>
      </c>
      <c r="D76" s="57">
        <v>0.1</v>
      </c>
      <c r="E76" s="58">
        <v>118.2</v>
      </c>
      <c r="F76" s="59">
        <f t="shared" ref="F76:F139" si="3">D76/E76</f>
        <v>8.4602368866328265E-4</v>
      </c>
      <c r="G76" s="52"/>
    </row>
    <row r="77" spans="2:29" x14ac:dyDescent="0.4">
      <c r="B77" s="55" t="s">
        <v>372</v>
      </c>
      <c r="C77" s="56" t="s">
        <v>373</v>
      </c>
      <c r="D77" s="57">
        <v>1.4</v>
      </c>
      <c r="E77" s="58">
        <v>612.9</v>
      </c>
      <c r="F77" s="59">
        <f t="shared" si="3"/>
        <v>2.2842225485397291E-3</v>
      </c>
      <c r="G77" s="52"/>
    </row>
    <row r="78" spans="2:29" x14ac:dyDescent="0.4">
      <c r="B78" s="55" t="s">
        <v>374</v>
      </c>
      <c r="C78" s="56" t="s">
        <v>375</v>
      </c>
      <c r="D78" s="57">
        <v>2.6</v>
      </c>
      <c r="E78" s="58">
        <v>1405.7</v>
      </c>
      <c r="F78" s="59">
        <f t="shared" si="3"/>
        <v>1.8496122928078537E-3</v>
      </c>
      <c r="G78" s="52"/>
    </row>
    <row r="79" spans="2:29" x14ac:dyDescent="0.4">
      <c r="B79" s="55" t="s">
        <v>376</v>
      </c>
      <c r="C79" s="56" t="s">
        <v>377</v>
      </c>
      <c r="D79" s="57">
        <v>0.6</v>
      </c>
      <c r="E79" s="58">
        <v>299.39999999999998</v>
      </c>
      <c r="F79" s="59">
        <f t="shared" si="3"/>
        <v>2.0040080160320644E-3</v>
      </c>
      <c r="G79" s="52"/>
    </row>
    <row r="80" spans="2:29" x14ac:dyDescent="0.4">
      <c r="B80" s="55" t="s">
        <v>378</v>
      </c>
      <c r="C80" s="56" t="s">
        <v>379</v>
      </c>
      <c r="D80" s="57">
        <v>0.3</v>
      </c>
      <c r="E80" s="58">
        <v>197.4</v>
      </c>
      <c r="F80" s="59">
        <f t="shared" si="3"/>
        <v>1.5197568389057751E-3</v>
      </c>
      <c r="G80" s="52"/>
    </row>
    <row r="81" spans="2:7" x14ac:dyDescent="0.4">
      <c r="B81" s="55" t="s">
        <v>380</v>
      </c>
      <c r="C81" s="56" t="s">
        <v>381</v>
      </c>
      <c r="D81" s="57">
        <v>1.2</v>
      </c>
      <c r="E81" s="58">
        <v>769.9</v>
      </c>
      <c r="F81" s="59">
        <f t="shared" si="3"/>
        <v>1.5586439797376282E-3</v>
      </c>
      <c r="G81" s="52"/>
    </row>
    <row r="82" spans="2:7" x14ac:dyDescent="0.4">
      <c r="B82" s="55" t="s">
        <v>382</v>
      </c>
      <c r="C82" s="56" t="s">
        <v>383</v>
      </c>
      <c r="D82" s="57">
        <v>2.6</v>
      </c>
      <c r="E82" s="58">
        <v>5129.7</v>
      </c>
      <c r="F82" s="59">
        <f t="shared" si="3"/>
        <v>5.0685225256837639E-4</v>
      </c>
      <c r="G82" s="52"/>
    </row>
    <row r="83" spans="2:7" x14ac:dyDescent="0.4">
      <c r="B83" s="55" t="s">
        <v>384</v>
      </c>
      <c r="C83" s="56" t="s">
        <v>385</v>
      </c>
      <c r="D83" s="57">
        <v>0</v>
      </c>
      <c r="E83" s="58">
        <v>0</v>
      </c>
      <c r="F83" s="59" t="e">
        <f>D83/E83</f>
        <v>#DIV/0!</v>
      </c>
      <c r="G83" s="52"/>
    </row>
    <row r="84" spans="2:7" x14ac:dyDescent="0.4">
      <c r="B84" s="55" t="s">
        <v>386</v>
      </c>
      <c r="C84" s="56" t="s">
        <v>387</v>
      </c>
      <c r="D84" s="57">
        <v>18</v>
      </c>
      <c r="E84" s="58">
        <v>4959.6000000000004</v>
      </c>
      <c r="F84" s="59">
        <f t="shared" si="3"/>
        <v>3.6293249455601256E-3</v>
      </c>
      <c r="G84" s="52"/>
    </row>
    <row r="85" spans="2:7" x14ac:dyDescent="0.4">
      <c r="B85" s="55" t="s">
        <v>388</v>
      </c>
      <c r="C85" s="56" t="s">
        <v>389</v>
      </c>
      <c r="D85" s="57">
        <v>1.6</v>
      </c>
      <c r="E85" s="58">
        <v>580.6</v>
      </c>
      <c r="F85" s="59">
        <f t="shared" si="3"/>
        <v>2.7557698932139168E-3</v>
      </c>
      <c r="G85" s="52"/>
    </row>
    <row r="86" spans="2:7" x14ac:dyDescent="0.4">
      <c r="B86" s="55" t="s">
        <v>390</v>
      </c>
      <c r="C86" s="56" t="s">
        <v>391</v>
      </c>
      <c r="D86" s="57">
        <v>12.8</v>
      </c>
      <c r="E86" s="58">
        <v>2579.6999999999998</v>
      </c>
      <c r="F86" s="59">
        <f t="shared" si="3"/>
        <v>4.9618172655735166E-3</v>
      </c>
      <c r="G86" s="52"/>
    </row>
    <row r="87" spans="2:7" x14ac:dyDescent="0.4">
      <c r="B87" s="55" t="s">
        <v>392</v>
      </c>
      <c r="C87" s="56" t="s">
        <v>393</v>
      </c>
      <c r="D87" s="57">
        <v>2.4</v>
      </c>
      <c r="E87" s="58">
        <v>901.3</v>
      </c>
      <c r="F87" s="59">
        <f t="shared" si="3"/>
        <v>2.662820370575835E-3</v>
      </c>
      <c r="G87" s="52"/>
    </row>
    <row r="88" spans="2:7" x14ac:dyDescent="0.4">
      <c r="B88" s="55" t="s">
        <v>394</v>
      </c>
      <c r="C88" s="56" t="s">
        <v>395</v>
      </c>
      <c r="D88" s="57">
        <v>0.8</v>
      </c>
      <c r="E88" s="58">
        <v>1196.3</v>
      </c>
      <c r="F88" s="59">
        <f t="shared" si="3"/>
        <v>6.6872857978767875E-4</v>
      </c>
      <c r="G88" s="52"/>
    </row>
    <row r="89" spans="2:7" x14ac:dyDescent="0.4">
      <c r="B89" s="55" t="s">
        <v>396</v>
      </c>
      <c r="C89" s="56" t="s">
        <v>397</v>
      </c>
      <c r="D89" s="57">
        <v>2.2999999999999998</v>
      </c>
      <c r="E89" s="58">
        <v>2960</v>
      </c>
      <c r="F89" s="59">
        <f t="shared" si="3"/>
        <v>7.7702702702702701E-4</v>
      </c>
      <c r="G89" s="52"/>
    </row>
    <row r="90" spans="2:7" x14ac:dyDescent="0.4">
      <c r="B90" s="55" t="s">
        <v>398</v>
      </c>
      <c r="C90" s="56" t="s">
        <v>399</v>
      </c>
      <c r="D90" s="57">
        <v>0</v>
      </c>
      <c r="E90" s="58">
        <v>0</v>
      </c>
      <c r="F90" s="59" t="e">
        <f t="shared" si="3"/>
        <v>#DIV/0!</v>
      </c>
      <c r="G90" s="52"/>
    </row>
    <row r="91" spans="2:7" x14ac:dyDescent="0.4">
      <c r="B91" s="55" t="s">
        <v>400</v>
      </c>
      <c r="C91" s="56" t="s">
        <v>401</v>
      </c>
      <c r="D91" s="57">
        <v>0.4</v>
      </c>
      <c r="E91" s="58">
        <v>838.3</v>
      </c>
      <c r="F91" s="59">
        <f t="shared" si="3"/>
        <v>4.7715614934987482E-4</v>
      </c>
      <c r="G91" s="52"/>
    </row>
    <row r="92" spans="2:7" x14ac:dyDescent="0.4">
      <c r="B92" s="55" t="s">
        <v>402</v>
      </c>
      <c r="C92" s="56" t="s">
        <v>403</v>
      </c>
      <c r="D92" s="57">
        <v>2.6</v>
      </c>
      <c r="E92" s="58">
        <v>2706.6</v>
      </c>
      <c r="F92" s="59">
        <f t="shared" si="3"/>
        <v>9.6061479346781949E-4</v>
      </c>
      <c r="G92" s="52"/>
    </row>
    <row r="93" spans="2:7" x14ac:dyDescent="0.4">
      <c r="B93" s="55" t="s">
        <v>404</v>
      </c>
      <c r="C93" s="56" t="s">
        <v>405</v>
      </c>
      <c r="D93" s="57">
        <v>0.9</v>
      </c>
      <c r="E93" s="58">
        <v>1407</v>
      </c>
      <c r="F93" s="59">
        <f t="shared" si="3"/>
        <v>6.3965884861407255E-4</v>
      </c>
      <c r="G93" s="52"/>
    </row>
    <row r="94" spans="2:7" x14ac:dyDescent="0.4">
      <c r="B94" s="55" t="s">
        <v>406</v>
      </c>
      <c r="C94" s="56" t="s">
        <v>407</v>
      </c>
      <c r="D94" s="57">
        <v>0.7</v>
      </c>
      <c r="E94" s="58">
        <v>1034.2</v>
      </c>
      <c r="F94" s="59">
        <f t="shared" si="3"/>
        <v>6.7685167279056264E-4</v>
      </c>
      <c r="G94" s="52"/>
    </row>
    <row r="95" spans="2:7" x14ac:dyDescent="0.4">
      <c r="B95" s="55" t="s">
        <v>408</v>
      </c>
      <c r="C95" s="56" t="s">
        <v>409</v>
      </c>
      <c r="D95" s="57">
        <v>0.3</v>
      </c>
      <c r="E95" s="58">
        <v>548</v>
      </c>
      <c r="F95" s="59">
        <f t="shared" si="3"/>
        <v>5.4744525547445249E-4</v>
      </c>
      <c r="G95" s="52"/>
    </row>
    <row r="96" spans="2:7" x14ac:dyDescent="0.4">
      <c r="B96" s="55" t="s">
        <v>410</v>
      </c>
      <c r="C96" s="56" t="s">
        <v>411</v>
      </c>
      <c r="D96" s="57">
        <v>4.3</v>
      </c>
      <c r="E96" s="58">
        <v>2993.5</v>
      </c>
      <c r="F96" s="59">
        <f t="shared" si="3"/>
        <v>1.4364456322031067E-3</v>
      </c>
      <c r="G96" s="52"/>
    </row>
    <row r="97" spans="2:7" x14ac:dyDescent="0.4">
      <c r="B97" s="55" t="s">
        <v>412</v>
      </c>
      <c r="C97" s="56" t="s">
        <v>413</v>
      </c>
      <c r="D97" s="57">
        <v>0.4</v>
      </c>
      <c r="E97" s="58">
        <v>1249.5999999999999</v>
      </c>
      <c r="F97" s="59">
        <f t="shared" si="3"/>
        <v>3.2010243277848916E-4</v>
      </c>
      <c r="G97" s="52"/>
    </row>
    <row r="98" spans="2:7" x14ac:dyDescent="0.4">
      <c r="B98" s="55" t="s">
        <v>414</v>
      </c>
      <c r="C98" s="56" t="s">
        <v>415</v>
      </c>
      <c r="D98" s="57">
        <v>1.1000000000000001</v>
      </c>
      <c r="E98" s="58">
        <v>1081</v>
      </c>
      <c r="F98" s="59">
        <f t="shared" si="3"/>
        <v>1.0175763182238668E-3</v>
      </c>
      <c r="G98" s="52"/>
    </row>
    <row r="99" spans="2:7" x14ac:dyDescent="0.4">
      <c r="B99" s="55" t="s">
        <v>416</v>
      </c>
      <c r="C99" s="56" t="s">
        <v>417</v>
      </c>
      <c r="D99" s="57">
        <v>0.2</v>
      </c>
      <c r="E99" s="58">
        <v>900.7</v>
      </c>
      <c r="F99" s="59">
        <f t="shared" si="3"/>
        <v>2.2204951704230043E-4</v>
      </c>
      <c r="G99" s="52"/>
    </row>
    <row r="100" spans="2:7" x14ac:dyDescent="0.4">
      <c r="B100" s="55" t="s">
        <v>418</v>
      </c>
      <c r="C100" s="56" t="s">
        <v>419</v>
      </c>
      <c r="D100" s="57">
        <v>0.6</v>
      </c>
      <c r="E100" s="58">
        <v>820.4</v>
      </c>
      <c r="F100" s="59">
        <f t="shared" si="3"/>
        <v>7.3135056070209648E-4</v>
      </c>
      <c r="G100" s="52"/>
    </row>
    <row r="101" spans="2:7" x14ac:dyDescent="0.4">
      <c r="B101" s="55" t="s">
        <v>420</v>
      </c>
      <c r="C101" s="56" t="s">
        <v>421</v>
      </c>
      <c r="D101" s="57">
        <v>2.8</v>
      </c>
      <c r="E101" s="58">
        <v>1524.7</v>
      </c>
      <c r="F101" s="59">
        <f t="shared" si="3"/>
        <v>1.8364268380665048E-3</v>
      </c>
      <c r="G101" s="52"/>
    </row>
    <row r="102" spans="2:7" x14ac:dyDescent="0.4">
      <c r="B102" s="55" t="s">
        <v>422</v>
      </c>
      <c r="C102" s="56" t="s">
        <v>423</v>
      </c>
      <c r="D102" s="57">
        <v>0.2</v>
      </c>
      <c r="E102" s="58">
        <v>426</v>
      </c>
      <c r="F102" s="59">
        <f t="shared" si="3"/>
        <v>4.6948356807511741E-4</v>
      </c>
      <c r="G102" s="52"/>
    </row>
    <row r="103" spans="2:7" x14ac:dyDescent="0.4">
      <c r="B103" s="55" t="s">
        <v>424</v>
      </c>
      <c r="C103" s="56" t="s">
        <v>425</v>
      </c>
      <c r="D103" s="57">
        <v>0.5</v>
      </c>
      <c r="E103" s="58">
        <v>1676.6</v>
      </c>
      <c r="F103" s="59">
        <f t="shared" si="3"/>
        <v>2.9822259334367173E-4</v>
      </c>
      <c r="G103" s="52"/>
    </row>
    <row r="104" spans="2:7" x14ac:dyDescent="0.4">
      <c r="B104" s="55" t="s">
        <v>426</v>
      </c>
      <c r="C104" s="56" t="s">
        <v>427</v>
      </c>
      <c r="D104" s="57">
        <v>0.2</v>
      </c>
      <c r="E104" s="58">
        <v>152.69999999999999</v>
      </c>
      <c r="F104" s="59">
        <f t="shared" si="3"/>
        <v>1.3097576948264574E-3</v>
      </c>
      <c r="G104" s="52"/>
    </row>
    <row r="105" spans="2:7" x14ac:dyDescent="0.4">
      <c r="B105" s="55" t="s">
        <v>428</v>
      </c>
      <c r="C105" s="56" t="s">
        <v>429</v>
      </c>
      <c r="D105" s="57">
        <v>1.2</v>
      </c>
      <c r="E105" s="58">
        <v>569.79999999999995</v>
      </c>
      <c r="F105" s="59">
        <f t="shared" si="3"/>
        <v>2.106002106002106E-3</v>
      </c>
      <c r="G105" s="52"/>
    </row>
    <row r="106" spans="2:7" x14ac:dyDescent="0.4">
      <c r="B106" s="55" t="s">
        <v>430</v>
      </c>
      <c r="C106" s="56" t="s">
        <v>431</v>
      </c>
      <c r="D106" s="57">
        <v>0.7</v>
      </c>
      <c r="E106" s="58">
        <v>624.5</v>
      </c>
      <c r="F106" s="59">
        <f t="shared" si="3"/>
        <v>1.1208967173738991E-3</v>
      </c>
      <c r="G106" s="52"/>
    </row>
    <row r="107" spans="2:7" x14ac:dyDescent="0.4">
      <c r="B107" s="55" t="s">
        <v>432</v>
      </c>
      <c r="C107" s="56" t="s">
        <v>433</v>
      </c>
      <c r="D107" s="57">
        <v>1.5</v>
      </c>
      <c r="E107" s="58">
        <v>1505</v>
      </c>
      <c r="F107" s="59">
        <f t="shared" si="3"/>
        <v>9.9667774086378727E-4</v>
      </c>
      <c r="G107" s="52"/>
    </row>
    <row r="108" spans="2:7" x14ac:dyDescent="0.4">
      <c r="B108" s="55" t="s">
        <v>434</v>
      </c>
      <c r="C108" s="56" t="s">
        <v>435</v>
      </c>
      <c r="D108" s="57">
        <v>0.9</v>
      </c>
      <c r="E108" s="58">
        <v>1530.3</v>
      </c>
      <c r="F108" s="59">
        <f t="shared" si="3"/>
        <v>5.8811997647520095E-4</v>
      </c>
      <c r="G108" s="52"/>
    </row>
    <row r="109" spans="2:7" x14ac:dyDescent="0.4">
      <c r="B109" s="55" t="s">
        <v>436</v>
      </c>
      <c r="C109" s="56" t="s">
        <v>437</v>
      </c>
      <c r="D109" s="57">
        <v>2.4</v>
      </c>
      <c r="E109" s="58">
        <v>2025.3</v>
      </c>
      <c r="F109" s="59">
        <f t="shared" si="3"/>
        <v>1.1850096282032291E-3</v>
      </c>
      <c r="G109" s="52"/>
    </row>
    <row r="110" spans="2:7" x14ac:dyDescent="0.4">
      <c r="B110" s="55" t="s">
        <v>438</v>
      </c>
      <c r="C110" s="56" t="s">
        <v>439</v>
      </c>
      <c r="D110" s="57">
        <v>0.4</v>
      </c>
      <c r="E110" s="58">
        <v>584</v>
      </c>
      <c r="F110" s="59">
        <f t="shared" si="3"/>
        <v>6.8493150684931507E-4</v>
      </c>
      <c r="G110" s="52"/>
    </row>
    <row r="111" spans="2:7" x14ac:dyDescent="0.4">
      <c r="B111" s="55" t="s">
        <v>440</v>
      </c>
      <c r="C111" s="56" t="s">
        <v>441</v>
      </c>
      <c r="D111" s="57">
        <v>0.2</v>
      </c>
      <c r="E111" s="58">
        <v>738.4</v>
      </c>
      <c r="F111" s="59">
        <f t="shared" si="3"/>
        <v>2.708559046587216E-4</v>
      </c>
      <c r="G111" s="52"/>
    </row>
    <row r="112" spans="2:7" x14ac:dyDescent="0.4">
      <c r="B112" s="55" t="s">
        <v>442</v>
      </c>
      <c r="C112" s="56" t="s">
        <v>443</v>
      </c>
      <c r="D112" s="57">
        <v>0.6</v>
      </c>
      <c r="E112" s="58">
        <v>703.2</v>
      </c>
      <c r="F112" s="59">
        <f t="shared" si="3"/>
        <v>8.5324232081911253E-4</v>
      </c>
      <c r="G112" s="52"/>
    </row>
    <row r="113" spans="2:7" x14ac:dyDescent="0.4">
      <c r="B113" s="55" t="s">
        <v>444</v>
      </c>
      <c r="C113" s="56" t="s">
        <v>445</v>
      </c>
      <c r="D113" s="57">
        <v>0.7</v>
      </c>
      <c r="E113" s="58">
        <v>902.6</v>
      </c>
      <c r="F113" s="59">
        <f t="shared" si="3"/>
        <v>7.7553733658320399E-4</v>
      </c>
      <c r="G113" s="52"/>
    </row>
    <row r="114" spans="2:7" x14ac:dyDescent="0.4">
      <c r="B114" s="55" t="s">
        <v>446</v>
      </c>
      <c r="C114" s="56" t="s">
        <v>447</v>
      </c>
      <c r="D114" s="57">
        <v>0.1</v>
      </c>
      <c r="E114" s="58">
        <v>217.3</v>
      </c>
      <c r="F114" s="59">
        <f t="shared" si="3"/>
        <v>4.6019328117809482E-4</v>
      </c>
      <c r="G114" s="52"/>
    </row>
    <row r="115" spans="2:7" x14ac:dyDescent="0.4">
      <c r="B115" s="55" t="s">
        <v>448</v>
      </c>
      <c r="C115" s="56" t="s">
        <v>449</v>
      </c>
      <c r="D115" s="57">
        <v>1.1000000000000001</v>
      </c>
      <c r="E115" s="58">
        <v>190.1</v>
      </c>
      <c r="F115" s="59">
        <f t="shared" si="3"/>
        <v>5.7864281956864815E-3</v>
      </c>
      <c r="G115" s="52"/>
    </row>
    <row r="116" spans="2:7" x14ac:dyDescent="0.4">
      <c r="B116" s="55" t="s">
        <v>450</v>
      </c>
      <c r="C116" s="56" t="s">
        <v>451</v>
      </c>
      <c r="D116" s="57">
        <v>6.2</v>
      </c>
      <c r="E116" s="58">
        <v>3188.9</v>
      </c>
      <c r="F116" s="59">
        <f t="shared" si="3"/>
        <v>1.9442440967104644E-3</v>
      </c>
      <c r="G116" s="52"/>
    </row>
    <row r="117" spans="2:7" x14ac:dyDescent="0.4">
      <c r="B117" s="55" t="s">
        <v>452</v>
      </c>
      <c r="C117" s="56" t="s">
        <v>453</v>
      </c>
      <c r="D117" s="57">
        <v>10.199999999999999</v>
      </c>
      <c r="E117" s="58">
        <v>5079.7</v>
      </c>
      <c r="F117" s="59">
        <f t="shared" si="3"/>
        <v>2.0079925979880702E-3</v>
      </c>
      <c r="G117" s="52"/>
    </row>
    <row r="118" spans="2:7" x14ac:dyDescent="0.4">
      <c r="B118" s="55" t="s">
        <v>454</v>
      </c>
      <c r="C118" s="56" t="s">
        <v>455</v>
      </c>
      <c r="D118" s="57">
        <v>3</v>
      </c>
      <c r="E118" s="58">
        <v>5265.1</v>
      </c>
      <c r="F118" s="59">
        <f t="shared" si="3"/>
        <v>5.6978974758314178E-4</v>
      </c>
      <c r="G118" s="52"/>
    </row>
    <row r="119" spans="2:7" x14ac:dyDescent="0.4">
      <c r="B119" s="55" t="s">
        <v>456</v>
      </c>
      <c r="C119" s="56" t="s">
        <v>457</v>
      </c>
      <c r="D119" s="57">
        <v>1</v>
      </c>
      <c r="E119" s="58">
        <v>1760.7</v>
      </c>
      <c r="F119" s="59">
        <f t="shared" si="3"/>
        <v>5.6795592662009422E-4</v>
      </c>
      <c r="G119" s="52"/>
    </row>
    <row r="120" spans="2:7" x14ac:dyDescent="0.4">
      <c r="B120" s="55" t="s">
        <v>458</v>
      </c>
      <c r="C120" s="56" t="s">
        <v>459</v>
      </c>
      <c r="D120" s="57">
        <v>0.2</v>
      </c>
      <c r="E120" s="58">
        <v>670.3</v>
      </c>
      <c r="F120" s="59">
        <f t="shared" si="3"/>
        <v>2.9837386244964945E-4</v>
      </c>
      <c r="G120" s="52"/>
    </row>
    <row r="121" spans="2:7" x14ac:dyDescent="0.4">
      <c r="B121" s="55" t="s">
        <v>460</v>
      </c>
      <c r="C121" s="56" t="s">
        <v>461</v>
      </c>
      <c r="D121" s="57">
        <v>0.4</v>
      </c>
      <c r="E121" s="58">
        <v>743</v>
      </c>
      <c r="F121" s="59">
        <f t="shared" si="3"/>
        <v>5.3835800807537019E-4</v>
      </c>
      <c r="G121" s="52"/>
    </row>
    <row r="122" spans="2:7" x14ac:dyDescent="0.4">
      <c r="B122" s="55" t="s">
        <v>462</v>
      </c>
      <c r="C122" s="56" t="s">
        <v>463</v>
      </c>
      <c r="D122" s="57">
        <v>2.1</v>
      </c>
      <c r="E122" s="58">
        <v>1535.9</v>
      </c>
      <c r="F122" s="59">
        <f t="shared" si="3"/>
        <v>1.367276515398138E-3</v>
      </c>
      <c r="G122" s="52"/>
    </row>
    <row r="123" spans="2:7" x14ac:dyDescent="0.4">
      <c r="B123" s="55" t="s">
        <v>464</v>
      </c>
      <c r="C123" s="56" t="s">
        <v>465</v>
      </c>
      <c r="D123" s="57">
        <v>0.7</v>
      </c>
      <c r="E123" s="58">
        <v>1695.6</v>
      </c>
      <c r="F123" s="59">
        <f t="shared" si="3"/>
        <v>4.1283321538098609E-4</v>
      </c>
      <c r="G123" s="52"/>
    </row>
    <row r="124" spans="2:7" x14ac:dyDescent="0.4">
      <c r="B124" s="55" t="s">
        <v>466</v>
      </c>
      <c r="C124" s="56" t="s">
        <v>467</v>
      </c>
      <c r="D124" s="57">
        <v>0.3</v>
      </c>
      <c r="E124" s="58">
        <v>289.2</v>
      </c>
      <c r="F124" s="59">
        <f t="shared" si="3"/>
        <v>1.037344398340249E-3</v>
      </c>
      <c r="G124" s="52"/>
    </row>
    <row r="125" spans="2:7" x14ac:dyDescent="0.4">
      <c r="B125" s="55" t="s">
        <v>468</v>
      </c>
      <c r="C125" s="56" t="s">
        <v>469</v>
      </c>
      <c r="D125" s="57">
        <v>0.4</v>
      </c>
      <c r="E125" s="58">
        <v>1203.8</v>
      </c>
      <c r="F125" s="59">
        <f t="shared" si="3"/>
        <v>3.3228110981890682E-4</v>
      </c>
      <c r="G125" s="52"/>
    </row>
    <row r="126" spans="2:7" x14ac:dyDescent="0.4">
      <c r="B126" s="55" t="s">
        <v>470</v>
      </c>
      <c r="C126" s="56" t="s">
        <v>471</v>
      </c>
      <c r="D126" s="57">
        <v>4.7</v>
      </c>
      <c r="E126" s="58">
        <v>12303.1</v>
      </c>
      <c r="F126" s="59">
        <f t="shared" si="3"/>
        <v>3.8201754029472249E-4</v>
      </c>
      <c r="G126" s="52"/>
    </row>
    <row r="127" spans="2:7" x14ac:dyDescent="0.4">
      <c r="B127" s="55" t="s">
        <v>472</v>
      </c>
      <c r="C127" s="56" t="s">
        <v>473</v>
      </c>
      <c r="D127" s="57">
        <v>1.1000000000000001</v>
      </c>
      <c r="E127" s="58">
        <v>2622.8</v>
      </c>
      <c r="F127" s="59">
        <f t="shared" si="3"/>
        <v>4.1939911544913835E-4</v>
      </c>
      <c r="G127" s="52"/>
    </row>
    <row r="128" spans="2:7" x14ac:dyDescent="0.4">
      <c r="B128" s="55" t="s">
        <v>474</v>
      </c>
      <c r="C128" s="56" t="s">
        <v>475</v>
      </c>
      <c r="D128" s="57">
        <v>0.1</v>
      </c>
      <c r="E128" s="58">
        <v>235.7</v>
      </c>
      <c r="F128" s="59">
        <f t="shared" si="3"/>
        <v>4.2426813746287658E-4</v>
      </c>
      <c r="G128" s="52"/>
    </row>
    <row r="129" spans="2:7" x14ac:dyDescent="0.4">
      <c r="B129" s="55" t="s">
        <v>476</v>
      </c>
      <c r="C129" s="56" t="s">
        <v>477</v>
      </c>
      <c r="D129" s="57">
        <v>6.8</v>
      </c>
      <c r="E129" s="58">
        <v>16812.5</v>
      </c>
      <c r="F129" s="59">
        <f t="shared" si="3"/>
        <v>4.0446096654275093E-4</v>
      </c>
      <c r="G129" s="52"/>
    </row>
    <row r="130" spans="2:7" x14ac:dyDescent="0.4">
      <c r="B130" s="55" t="s">
        <v>478</v>
      </c>
      <c r="C130" s="56" t="s">
        <v>479</v>
      </c>
      <c r="D130" s="57">
        <v>1.5</v>
      </c>
      <c r="E130" s="58">
        <v>1621.5</v>
      </c>
      <c r="F130" s="59">
        <f t="shared" si="3"/>
        <v>9.2506938020351531E-4</v>
      </c>
      <c r="G130" s="52"/>
    </row>
    <row r="131" spans="2:7" x14ac:dyDescent="0.4">
      <c r="B131" s="55" t="s">
        <v>480</v>
      </c>
      <c r="C131" s="56" t="s">
        <v>481</v>
      </c>
      <c r="D131" s="57">
        <v>3.3</v>
      </c>
      <c r="E131" s="58">
        <v>918.6</v>
      </c>
      <c r="F131" s="59">
        <f t="shared" si="3"/>
        <v>3.5924232527759633E-3</v>
      </c>
      <c r="G131" s="52"/>
    </row>
    <row r="132" spans="2:7" x14ac:dyDescent="0.4">
      <c r="B132" s="55" t="s">
        <v>482</v>
      </c>
      <c r="C132" s="56" t="s">
        <v>483</v>
      </c>
      <c r="D132" s="57">
        <v>0.4</v>
      </c>
      <c r="E132" s="58">
        <v>1022.5</v>
      </c>
      <c r="F132" s="59">
        <f t="shared" si="3"/>
        <v>3.9119804400977997E-4</v>
      </c>
      <c r="G132" s="52"/>
    </row>
    <row r="133" spans="2:7" x14ac:dyDescent="0.4">
      <c r="B133" s="55" t="s">
        <v>484</v>
      </c>
      <c r="C133" s="56" t="s">
        <v>485</v>
      </c>
      <c r="D133" s="57">
        <v>0.2</v>
      </c>
      <c r="E133" s="58">
        <v>776.5</v>
      </c>
      <c r="F133" s="59">
        <f t="shared" si="3"/>
        <v>2.5756600128783001E-4</v>
      </c>
      <c r="G133" s="52"/>
    </row>
    <row r="134" spans="2:7" x14ac:dyDescent="0.4">
      <c r="B134" s="55" t="s">
        <v>486</v>
      </c>
      <c r="C134" s="56" t="s">
        <v>487</v>
      </c>
      <c r="D134" s="57">
        <v>0.1</v>
      </c>
      <c r="E134" s="58">
        <v>312</v>
      </c>
      <c r="F134" s="59">
        <f t="shared" si="3"/>
        <v>3.2051282051282051E-4</v>
      </c>
      <c r="G134" s="52"/>
    </row>
    <row r="135" spans="2:7" x14ac:dyDescent="0.4">
      <c r="B135" s="55" t="s">
        <v>488</v>
      </c>
      <c r="C135" s="56" t="s">
        <v>489</v>
      </c>
      <c r="D135" s="57">
        <v>1.7</v>
      </c>
      <c r="E135" s="58">
        <v>1667.4</v>
      </c>
      <c r="F135" s="59">
        <f t="shared" si="3"/>
        <v>1.0195513973851504E-3</v>
      </c>
      <c r="G135" s="52"/>
    </row>
    <row r="136" spans="2:7" x14ac:dyDescent="0.4">
      <c r="B136" s="55" t="s">
        <v>490</v>
      </c>
      <c r="C136" s="56" t="s">
        <v>491</v>
      </c>
      <c r="D136" s="57">
        <v>1</v>
      </c>
      <c r="E136" s="58">
        <v>752.9</v>
      </c>
      <c r="F136" s="59">
        <f t="shared" si="3"/>
        <v>1.3281976358082083E-3</v>
      </c>
      <c r="G136" s="52"/>
    </row>
    <row r="137" spans="2:7" x14ac:dyDescent="0.4">
      <c r="B137" s="68" t="s">
        <v>112</v>
      </c>
      <c r="C137" s="69" t="s">
        <v>113</v>
      </c>
      <c r="D137" s="43">
        <v>12.9</v>
      </c>
      <c r="E137" s="70">
        <v>8416.2000000000007</v>
      </c>
      <c r="F137" s="71">
        <f t="shared" si="3"/>
        <v>1.5327582519426819E-3</v>
      </c>
      <c r="G137" s="52"/>
    </row>
    <row r="138" spans="2:7" x14ac:dyDescent="0.4">
      <c r="B138" s="68" t="s">
        <v>120</v>
      </c>
      <c r="C138" s="69" t="s">
        <v>121</v>
      </c>
      <c r="D138" s="43">
        <v>10</v>
      </c>
      <c r="E138" s="70">
        <v>7801.6</v>
      </c>
      <c r="F138" s="72">
        <f t="shared" si="3"/>
        <v>1.281788351107465E-3</v>
      </c>
      <c r="G138" s="52"/>
    </row>
    <row r="139" spans="2:7" x14ac:dyDescent="0.4">
      <c r="B139" s="68" t="s">
        <v>126</v>
      </c>
      <c r="C139" s="69" t="s">
        <v>127</v>
      </c>
      <c r="D139" s="43">
        <v>19.899999999999999</v>
      </c>
      <c r="E139" s="70">
        <v>8074.2</v>
      </c>
      <c r="F139" s="72">
        <f t="shared" si="3"/>
        <v>2.4646404597359491E-3</v>
      </c>
      <c r="G139" s="52"/>
    </row>
    <row r="140" spans="2:7" x14ac:dyDescent="0.4">
      <c r="B140" s="68" t="s">
        <v>133</v>
      </c>
      <c r="C140" s="69" t="s">
        <v>134</v>
      </c>
      <c r="D140" s="43">
        <v>9.1</v>
      </c>
      <c r="E140" s="70">
        <v>6620</v>
      </c>
      <c r="F140" s="72">
        <f t="shared" ref="F140:F199" si="4">D140/E140</f>
        <v>1.3746223564954682E-3</v>
      </c>
      <c r="G140" s="52"/>
    </row>
    <row r="141" spans="2:7" x14ac:dyDescent="0.4">
      <c r="B141" s="68" t="s">
        <v>140</v>
      </c>
      <c r="C141" s="69" t="s">
        <v>141</v>
      </c>
      <c r="D141" s="43">
        <v>9.6</v>
      </c>
      <c r="E141" s="70">
        <v>4420.8999999999996</v>
      </c>
      <c r="F141" s="72">
        <f t="shared" si="4"/>
        <v>2.1715035400031667E-3</v>
      </c>
      <c r="G141" s="52"/>
    </row>
    <row r="142" spans="2:7" x14ac:dyDescent="0.4">
      <c r="B142" s="68" t="s">
        <v>146</v>
      </c>
      <c r="C142" s="69" t="s">
        <v>147</v>
      </c>
      <c r="D142" s="43">
        <v>8.1999999999999993</v>
      </c>
      <c r="E142" s="70">
        <v>10643.3</v>
      </c>
      <c r="F142" s="72">
        <f t="shared" si="4"/>
        <v>7.7043774017456987E-4</v>
      </c>
      <c r="G142" s="52"/>
    </row>
    <row r="143" spans="2:7" x14ac:dyDescent="0.4">
      <c r="B143" s="68" t="s">
        <v>152</v>
      </c>
      <c r="C143" s="69" t="s">
        <v>153</v>
      </c>
      <c r="D143" s="43">
        <v>7.7</v>
      </c>
      <c r="E143" s="70">
        <v>2338.1999999999998</v>
      </c>
      <c r="F143" s="72">
        <f t="shared" si="4"/>
        <v>3.2931314686510996E-3</v>
      </c>
      <c r="G143" s="52"/>
    </row>
    <row r="144" spans="2:7" x14ac:dyDescent="0.4">
      <c r="B144" s="68" t="s">
        <v>114</v>
      </c>
      <c r="C144" s="69" t="s">
        <v>115</v>
      </c>
      <c r="D144" s="43">
        <v>4.2</v>
      </c>
      <c r="E144" s="70">
        <v>66.7</v>
      </c>
      <c r="F144" s="72">
        <f t="shared" si="4"/>
        <v>6.296851574212893E-2</v>
      </c>
      <c r="G144" s="52"/>
    </row>
    <row r="145" spans="2:7" x14ac:dyDescent="0.4">
      <c r="B145" s="73" t="s">
        <v>99</v>
      </c>
      <c r="C145" s="74" t="s">
        <v>103</v>
      </c>
      <c r="D145" s="75">
        <v>381</v>
      </c>
      <c r="E145" s="76">
        <v>2370.4</v>
      </c>
      <c r="F145" s="77">
        <f t="shared" si="4"/>
        <v>0.16073236584542694</v>
      </c>
      <c r="G145" s="52"/>
    </row>
    <row r="146" spans="2:7" x14ac:dyDescent="0.4">
      <c r="B146" s="68" t="s">
        <v>160</v>
      </c>
      <c r="C146" s="69" t="s">
        <v>161</v>
      </c>
      <c r="D146" s="43">
        <v>49.5</v>
      </c>
      <c r="E146" s="70">
        <v>2098.5</v>
      </c>
      <c r="F146" s="72">
        <f t="shared" si="4"/>
        <v>2.3588277340957826E-2</v>
      </c>
      <c r="G146" s="52"/>
    </row>
    <row r="147" spans="2:7" x14ac:dyDescent="0.4">
      <c r="B147" s="68" t="s">
        <v>170</v>
      </c>
      <c r="C147" s="69" t="s">
        <v>171</v>
      </c>
      <c r="D147" s="43">
        <v>28.2</v>
      </c>
      <c r="E147" s="70">
        <v>12591.2</v>
      </c>
      <c r="F147" s="72">
        <f t="shared" si="4"/>
        <v>2.2396594446915303E-3</v>
      </c>
      <c r="G147" s="52"/>
    </row>
    <row r="148" spans="2:7" x14ac:dyDescent="0.4">
      <c r="B148" s="68" t="s">
        <v>166</v>
      </c>
      <c r="C148" s="69" t="s">
        <v>167</v>
      </c>
      <c r="D148" s="43">
        <v>180.8</v>
      </c>
      <c r="E148" s="70">
        <v>14872.2</v>
      </c>
      <c r="F148" s="72">
        <f t="shared" si="4"/>
        <v>1.2156910208308119E-2</v>
      </c>
      <c r="G148" s="52"/>
    </row>
    <row r="149" spans="2:7" x14ac:dyDescent="0.4">
      <c r="B149" s="68" t="s">
        <v>183</v>
      </c>
      <c r="C149" s="69" t="s">
        <v>184</v>
      </c>
      <c r="D149" s="43">
        <v>24.9</v>
      </c>
      <c r="E149" s="70">
        <v>8440.7999999999993</v>
      </c>
      <c r="F149" s="72">
        <f t="shared" si="4"/>
        <v>2.9499573500142168E-3</v>
      </c>
      <c r="G149" s="52"/>
    </row>
    <row r="150" spans="2:7" x14ac:dyDescent="0.4">
      <c r="B150" s="68" t="s">
        <v>189</v>
      </c>
      <c r="C150" s="69" t="s">
        <v>190</v>
      </c>
      <c r="D150" s="43">
        <v>18</v>
      </c>
      <c r="E150" s="70">
        <v>4852.8</v>
      </c>
      <c r="F150" s="72">
        <f t="shared" si="4"/>
        <v>3.7091988130563795E-3</v>
      </c>
      <c r="G150" s="52"/>
    </row>
    <row r="151" spans="2:7" x14ac:dyDescent="0.4">
      <c r="B151" s="68" t="s">
        <v>195</v>
      </c>
      <c r="C151" s="69" t="s">
        <v>196</v>
      </c>
      <c r="D151" s="43">
        <v>45.3</v>
      </c>
      <c r="E151" s="70">
        <v>6540</v>
      </c>
      <c r="F151" s="72">
        <f t="shared" si="4"/>
        <v>6.9266055045871557E-3</v>
      </c>
      <c r="G151" s="52"/>
    </row>
    <row r="152" spans="2:7" x14ac:dyDescent="0.4">
      <c r="B152" s="68" t="s">
        <v>201</v>
      </c>
      <c r="C152" s="69" t="s">
        <v>202</v>
      </c>
      <c r="D152" s="43">
        <v>3.9</v>
      </c>
      <c r="E152" s="70">
        <v>5321.9</v>
      </c>
      <c r="F152" s="72">
        <f t="shared" si="4"/>
        <v>7.3282098498656499E-4</v>
      </c>
      <c r="G152" s="52"/>
    </row>
    <row r="153" spans="2:7" x14ac:dyDescent="0.4">
      <c r="B153" s="68" t="s">
        <v>207</v>
      </c>
      <c r="C153" s="69" t="s">
        <v>208</v>
      </c>
      <c r="D153" s="43">
        <v>0</v>
      </c>
      <c r="E153" s="70">
        <v>5693.5</v>
      </c>
      <c r="F153" s="72">
        <f t="shared" si="4"/>
        <v>0</v>
      </c>
      <c r="G153" s="52"/>
    </row>
    <row r="154" spans="2:7" x14ac:dyDescent="0.4">
      <c r="B154" s="68" t="s">
        <v>154</v>
      </c>
      <c r="C154" s="69" t="s">
        <v>155</v>
      </c>
      <c r="D154" s="43">
        <v>38.9</v>
      </c>
      <c r="E154" s="70">
        <v>1619.2</v>
      </c>
      <c r="F154" s="72">
        <f t="shared" si="4"/>
        <v>2.4024209486166008E-2</v>
      </c>
      <c r="G154" s="52"/>
    </row>
    <row r="155" spans="2:7" x14ac:dyDescent="0.4">
      <c r="B155" s="68" t="s">
        <v>215</v>
      </c>
      <c r="C155" s="69" t="s">
        <v>216</v>
      </c>
      <c r="D155" s="43">
        <v>0.5</v>
      </c>
      <c r="E155" s="70">
        <v>51.6</v>
      </c>
      <c r="F155" s="72">
        <f t="shared" si="4"/>
        <v>9.6899224806201549E-3</v>
      </c>
      <c r="G155" s="52"/>
    </row>
    <row r="156" spans="2:7" x14ac:dyDescent="0.4">
      <c r="B156" s="68" t="s">
        <v>178</v>
      </c>
      <c r="C156" s="69" t="s">
        <v>179</v>
      </c>
      <c r="D156" s="43">
        <v>9.6</v>
      </c>
      <c r="E156" s="70">
        <v>537</v>
      </c>
      <c r="F156" s="72">
        <f t="shared" si="4"/>
        <v>1.7877094972067038E-2</v>
      </c>
      <c r="G156" s="52"/>
    </row>
    <row r="157" spans="2:7" x14ac:dyDescent="0.4">
      <c r="B157" s="68" t="s">
        <v>223</v>
      </c>
      <c r="C157" s="69" t="s">
        <v>224</v>
      </c>
      <c r="D157" s="43">
        <v>9.8000000000000007</v>
      </c>
      <c r="E157" s="70">
        <v>2977.4</v>
      </c>
      <c r="F157" s="72">
        <f t="shared" si="4"/>
        <v>3.2914623497010817E-3</v>
      </c>
      <c r="G157" s="52"/>
    </row>
    <row r="158" spans="2:7" x14ac:dyDescent="0.4">
      <c r="B158" s="68" t="s">
        <v>219</v>
      </c>
      <c r="C158" s="69" t="s">
        <v>220</v>
      </c>
      <c r="D158" s="43">
        <v>73.7</v>
      </c>
      <c r="E158" s="70">
        <v>6111.1</v>
      </c>
      <c r="F158" s="72">
        <f t="shared" si="4"/>
        <v>1.2060021927312595E-2</v>
      </c>
      <c r="G158" s="52"/>
    </row>
    <row r="159" spans="2:7" x14ac:dyDescent="0.4">
      <c r="B159" s="68" t="s">
        <v>225</v>
      </c>
      <c r="C159" s="69" t="s">
        <v>226</v>
      </c>
      <c r="D159" s="43">
        <v>37.799999999999997</v>
      </c>
      <c r="E159" s="70">
        <v>3738</v>
      </c>
      <c r="F159" s="72">
        <f t="shared" si="4"/>
        <v>1.0112359550561797E-2</v>
      </c>
      <c r="G159" s="52"/>
    </row>
    <row r="160" spans="2:7" x14ac:dyDescent="0.4">
      <c r="B160" s="68" t="s">
        <v>236</v>
      </c>
      <c r="C160" s="69" t="s">
        <v>237</v>
      </c>
      <c r="D160" s="43">
        <v>0.5</v>
      </c>
      <c r="E160" s="70">
        <v>2797.1</v>
      </c>
      <c r="F160" s="72">
        <f t="shared" si="4"/>
        <v>1.7875656930392192E-4</v>
      </c>
      <c r="G160" s="52"/>
    </row>
    <row r="161" spans="2:7" x14ac:dyDescent="0.4">
      <c r="B161" s="68" t="s">
        <v>242</v>
      </c>
      <c r="C161" s="69" t="s">
        <v>243</v>
      </c>
      <c r="D161" s="43">
        <v>1.6</v>
      </c>
      <c r="E161" s="70">
        <v>421.9</v>
      </c>
      <c r="F161" s="72">
        <f t="shared" si="4"/>
        <v>3.7923678596823896E-3</v>
      </c>
      <c r="G161" s="52"/>
    </row>
    <row r="162" spans="2:7" x14ac:dyDescent="0.4">
      <c r="B162" s="68" t="s">
        <v>248</v>
      </c>
      <c r="C162" s="69" t="s">
        <v>249</v>
      </c>
      <c r="D162" s="43">
        <v>0.2</v>
      </c>
      <c r="E162" s="70">
        <v>554.29999999999995</v>
      </c>
      <c r="F162" s="72">
        <f t="shared" si="4"/>
        <v>3.6081544290095621E-4</v>
      </c>
      <c r="G162" s="52"/>
    </row>
    <row r="163" spans="2:7" x14ac:dyDescent="0.4">
      <c r="B163" s="68" t="s">
        <v>252</v>
      </c>
      <c r="C163" s="69" t="s">
        <v>253</v>
      </c>
      <c r="D163" s="43">
        <v>0.2</v>
      </c>
      <c r="E163" s="70">
        <v>1274.5999999999999</v>
      </c>
      <c r="F163" s="72">
        <f t="shared" si="4"/>
        <v>1.5691197238349287E-4</v>
      </c>
      <c r="G163" s="52"/>
    </row>
    <row r="164" spans="2:7" x14ac:dyDescent="0.4">
      <c r="B164" s="68" t="s">
        <v>256</v>
      </c>
      <c r="C164" s="69" t="s">
        <v>257</v>
      </c>
      <c r="D164" s="43">
        <v>0.5</v>
      </c>
      <c r="E164" s="70">
        <v>258</v>
      </c>
      <c r="F164" s="72">
        <f t="shared" si="4"/>
        <v>1.937984496124031E-3</v>
      </c>
      <c r="G164" s="52"/>
    </row>
    <row r="165" spans="2:7" x14ac:dyDescent="0.4">
      <c r="B165" s="68" t="s">
        <v>262</v>
      </c>
      <c r="C165" s="69" t="s">
        <v>263</v>
      </c>
      <c r="D165" s="43">
        <v>5.5</v>
      </c>
      <c r="E165" s="70">
        <v>1214</v>
      </c>
      <c r="F165" s="72">
        <f t="shared" si="4"/>
        <v>4.5304777594728169E-3</v>
      </c>
      <c r="G165" s="52"/>
    </row>
    <row r="166" spans="2:7" x14ac:dyDescent="0.4">
      <c r="B166" s="68" t="s">
        <v>268</v>
      </c>
      <c r="C166" s="69" t="s">
        <v>269</v>
      </c>
      <c r="D166" s="43">
        <v>1.1000000000000001</v>
      </c>
      <c r="E166" s="70">
        <v>539.1</v>
      </c>
      <c r="F166" s="72">
        <f t="shared" si="4"/>
        <v>2.0404377666481174E-3</v>
      </c>
      <c r="G166" s="52"/>
    </row>
    <row r="167" spans="2:7" x14ac:dyDescent="0.4">
      <c r="B167" s="68" t="s">
        <v>197</v>
      </c>
      <c r="C167" s="69" t="s">
        <v>198</v>
      </c>
      <c r="D167" s="43">
        <v>32.700000000000003</v>
      </c>
      <c r="E167" s="70">
        <v>2123.6999999999998</v>
      </c>
      <c r="F167" s="72">
        <f t="shared" si="4"/>
        <v>1.5397655036022039E-2</v>
      </c>
      <c r="G167" s="52"/>
    </row>
    <row r="168" spans="2:7" x14ac:dyDescent="0.4">
      <c r="B168" s="68" t="s">
        <v>276</v>
      </c>
      <c r="C168" s="69" t="s">
        <v>277</v>
      </c>
      <c r="D168" s="43">
        <v>0.9</v>
      </c>
      <c r="E168" s="70">
        <v>334.5</v>
      </c>
      <c r="F168" s="72">
        <f t="shared" si="4"/>
        <v>2.6905829596412557E-3</v>
      </c>
      <c r="G168" s="52"/>
    </row>
    <row r="169" spans="2:7" x14ac:dyDescent="0.4">
      <c r="B169" s="68" t="s">
        <v>238</v>
      </c>
      <c r="C169" s="69" t="s">
        <v>239</v>
      </c>
      <c r="D169" s="43">
        <v>80.7</v>
      </c>
      <c r="E169" s="70">
        <v>9845.9</v>
      </c>
      <c r="F169" s="72">
        <f t="shared" si="4"/>
        <v>8.1963050609898547E-3</v>
      </c>
      <c r="G169" s="52"/>
    </row>
    <row r="170" spans="2:7" x14ac:dyDescent="0.4">
      <c r="B170" s="68" t="s">
        <v>282</v>
      </c>
      <c r="C170" s="69" t="s">
        <v>283</v>
      </c>
      <c r="D170" s="43">
        <v>2</v>
      </c>
      <c r="E170" s="70">
        <v>2378</v>
      </c>
      <c r="F170" s="72">
        <f t="shared" si="4"/>
        <v>8.4104289318755253E-4</v>
      </c>
      <c r="G170" s="52"/>
    </row>
    <row r="171" spans="2:7" x14ac:dyDescent="0.4">
      <c r="B171" s="68" t="s">
        <v>286</v>
      </c>
      <c r="C171" s="69" t="s">
        <v>287</v>
      </c>
      <c r="D171" s="43">
        <v>4.2</v>
      </c>
      <c r="E171" s="70">
        <v>9904.2999999999993</v>
      </c>
      <c r="F171" s="72">
        <f t="shared" si="4"/>
        <v>4.2405823733126022E-4</v>
      </c>
      <c r="G171" s="52"/>
    </row>
    <row r="172" spans="2:7" x14ac:dyDescent="0.4">
      <c r="B172" s="68" t="s">
        <v>290</v>
      </c>
      <c r="C172" s="69" t="s">
        <v>291</v>
      </c>
      <c r="D172" s="43">
        <v>11.7</v>
      </c>
      <c r="E172" s="70">
        <v>4980.8</v>
      </c>
      <c r="F172" s="72">
        <f t="shared" si="4"/>
        <v>2.3490202377128172E-3</v>
      </c>
      <c r="G172" s="52"/>
    </row>
    <row r="173" spans="2:7" x14ac:dyDescent="0.4">
      <c r="B173" s="68" t="s">
        <v>296</v>
      </c>
      <c r="C173" s="69" t="s">
        <v>297</v>
      </c>
      <c r="D173" s="43">
        <v>5.7</v>
      </c>
      <c r="E173" s="70">
        <v>3330.1</v>
      </c>
      <c r="F173" s="72">
        <f t="shared" si="4"/>
        <v>1.7116603105011862E-3</v>
      </c>
      <c r="G173" s="52"/>
    </row>
    <row r="174" spans="2:7" x14ac:dyDescent="0.4">
      <c r="B174" s="68" t="s">
        <v>244</v>
      </c>
      <c r="C174" s="69" t="s">
        <v>245</v>
      </c>
      <c r="D174" s="43">
        <v>44.1</v>
      </c>
      <c r="E174" s="70">
        <v>5596.3</v>
      </c>
      <c r="F174" s="72">
        <f t="shared" si="4"/>
        <v>7.8802065650519088E-3</v>
      </c>
      <c r="G174" s="52"/>
    </row>
    <row r="175" spans="2:7" x14ac:dyDescent="0.4">
      <c r="B175" s="68" t="s">
        <v>185</v>
      </c>
      <c r="C175" s="69" t="s">
        <v>186</v>
      </c>
      <c r="D175" s="43">
        <v>114.4</v>
      </c>
      <c r="E175" s="70">
        <v>6770.1</v>
      </c>
      <c r="F175" s="72">
        <f t="shared" si="4"/>
        <v>1.6897830164990177E-2</v>
      </c>
      <c r="G175" s="52"/>
    </row>
    <row r="176" spans="2:7" x14ac:dyDescent="0.4">
      <c r="B176" s="68" t="s">
        <v>148</v>
      </c>
      <c r="C176" s="69" t="s">
        <v>149</v>
      </c>
      <c r="D176" s="43">
        <v>139.69999999999999</v>
      </c>
      <c r="E176" s="70">
        <v>4233.8999999999996</v>
      </c>
      <c r="F176" s="72">
        <f t="shared" si="4"/>
        <v>3.2995583268381395E-2</v>
      </c>
      <c r="G176" s="52"/>
    </row>
    <row r="177" spans="2:7" x14ac:dyDescent="0.4">
      <c r="B177" s="68" t="s">
        <v>128</v>
      </c>
      <c r="C177" s="69" t="s">
        <v>129</v>
      </c>
      <c r="D177" s="43">
        <v>40.4</v>
      </c>
      <c r="E177" s="70">
        <v>1020.8</v>
      </c>
      <c r="F177" s="72">
        <f t="shared" si="4"/>
        <v>3.9576802507836989E-2</v>
      </c>
      <c r="G177" s="52"/>
    </row>
    <row r="178" spans="2:7" x14ac:dyDescent="0.4">
      <c r="B178" s="68" t="s">
        <v>135</v>
      </c>
      <c r="C178" s="69" t="s">
        <v>136</v>
      </c>
      <c r="D178" s="43">
        <v>96.7</v>
      </c>
      <c r="E178" s="70">
        <v>2472.1999999999998</v>
      </c>
      <c r="F178" s="72">
        <f t="shared" si="4"/>
        <v>3.9114958336704156E-2</v>
      </c>
      <c r="G178" s="52"/>
    </row>
    <row r="179" spans="2:7" x14ac:dyDescent="0.4">
      <c r="B179" s="68" t="s">
        <v>191</v>
      </c>
      <c r="C179" s="69" t="s">
        <v>192</v>
      </c>
      <c r="D179" s="43">
        <v>103.5</v>
      </c>
      <c r="E179" s="70">
        <v>6426.9</v>
      </c>
      <c r="F179" s="72">
        <f t="shared" si="4"/>
        <v>1.6104187088643047E-2</v>
      </c>
      <c r="G179" s="52"/>
    </row>
    <row r="180" spans="2:7" x14ac:dyDescent="0.4">
      <c r="B180" s="68" t="s">
        <v>174</v>
      </c>
      <c r="C180" s="69" t="s">
        <v>175</v>
      </c>
      <c r="D180" s="43">
        <v>167</v>
      </c>
      <c r="E180" s="70">
        <v>22010.2</v>
      </c>
      <c r="F180" s="72">
        <f t="shared" si="4"/>
        <v>7.587391300397088E-3</v>
      </c>
      <c r="G180" s="52"/>
    </row>
    <row r="181" spans="2:7" x14ac:dyDescent="0.4">
      <c r="B181" s="68" t="s">
        <v>231</v>
      </c>
      <c r="C181" s="69" t="s">
        <v>232</v>
      </c>
      <c r="D181" s="43">
        <v>7.5</v>
      </c>
      <c r="E181" s="70">
        <v>887.9</v>
      </c>
      <c r="F181" s="72">
        <f t="shared" si="4"/>
        <v>8.446897173105079E-3</v>
      </c>
      <c r="G181" s="52"/>
    </row>
    <row r="182" spans="2:7" x14ac:dyDescent="0.4">
      <c r="B182" s="68" t="s">
        <v>211</v>
      </c>
      <c r="C182" s="69" t="s">
        <v>212</v>
      </c>
      <c r="D182" s="43">
        <v>53.2</v>
      </c>
      <c r="E182" s="70">
        <v>3681.1</v>
      </c>
      <c r="F182" s="72">
        <f t="shared" si="4"/>
        <v>1.445220178750917E-2</v>
      </c>
      <c r="G182" s="52"/>
    </row>
    <row r="183" spans="2:7" x14ac:dyDescent="0.4">
      <c r="B183" s="68" t="s">
        <v>142</v>
      </c>
      <c r="C183" s="69" t="s">
        <v>143</v>
      </c>
      <c r="D183" s="43">
        <v>92.1</v>
      </c>
      <c r="E183" s="70">
        <v>2701.1</v>
      </c>
      <c r="F183" s="72">
        <f t="shared" si="4"/>
        <v>3.4097219651253195E-2</v>
      </c>
      <c r="G183" s="52"/>
    </row>
    <row r="184" spans="2:7" x14ac:dyDescent="0.4">
      <c r="B184" s="68" t="s">
        <v>264</v>
      </c>
      <c r="C184" s="69" t="s">
        <v>265</v>
      </c>
      <c r="D184" s="43">
        <v>10.199999999999999</v>
      </c>
      <c r="E184" s="70">
        <v>1827.5</v>
      </c>
      <c r="F184" s="72">
        <f t="shared" si="4"/>
        <v>5.5813953488372085E-3</v>
      </c>
      <c r="G184" s="52"/>
    </row>
    <row r="185" spans="2:7" x14ac:dyDescent="0.4">
      <c r="B185" s="68" t="s">
        <v>326</v>
      </c>
      <c r="C185" s="69" t="s">
        <v>327</v>
      </c>
      <c r="D185" s="43">
        <v>1.4</v>
      </c>
      <c r="E185" s="70">
        <v>3344.6</v>
      </c>
      <c r="F185" s="72">
        <f t="shared" si="4"/>
        <v>4.1858518208455421E-4</v>
      </c>
      <c r="G185" s="52"/>
    </row>
    <row r="186" spans="2:7" x14ac:dyDescent="0.4">
      <c r="B186" s="68" t="s">
        <v>258</v>
      </c>
      <c r="C186" s="69" t="s">
        <v>259</v>
      </c>
      <c r="D186" s="43">
        <v>3.3</v>
      </c>
      <c r="E186" s="70">
        <v>504.7</v>
      </c>
      <c r="F186" s="72">
        <f t="shared" si="4"/>
        <v>6.5385377451951656E-3</v>
      </c>
      <c r="G186" s="52"/>
    </row>
    <row r="187" spans="2:7" x14ac:dyDescent="0.4">
      <c r="B187" s="68" t="s">
        <v>332</v>
      </c>
      <c r="C187" s="69" t="s">
        <v>333</v>
      </c>
      <c r="D187" s="43">
        <v>1.1000000000000001</v>
      </c>
      <c r="E187" s="70">
        <v>6830.9</v>
      </c>
      <c r="F187" s="72">
        <f t="shared" si="4"/>
        <v>1.6103295319796807E-4</v>
      </c>
      <c r="G187" s="52"/>
    </row>
    <row r="188" spans="2:7" x14ac:dyDescent="0.4">
      <c r="B188" s="68" t="s">
        <v>314</v>
      </c>
      <c r="C188" s="69" t="s">
        <v>315</v>
      </c>
      <c r="D188" s="43">
        <v>7.7</v>
      </c>
      <c r="E188" s="70">
        <v>3646.1</v>
      </c>
      <c r="F188" s="72">
        <f t="shared" si="4"/>
        <v>2.1118455335838292E-3</v>
      </c>
      <c r="G188" s="52"/>
    </row>
    <row r="189" spans="2:7" x14ac:dyDescent="0.4">
      <c r="B189" s="68" t="s">
        <v>334</v>
      </c>
      <c r="C189" s="69" t="s">
        <v>335</v>
      </c>
      <c r="D189" s="43">
        <v>4.7</v>
      </c>
      <c r="E189" s="70">
        <v>4853.1000000000004</v>
      </c>
      <c r="F189" s="72">
        <f t="shared" si="4"/>
        <v>9.6845315365436525E-4</v>
      </c>
      <c r="G189" s="52"/>
    </row>
    <row r="190" spans="2:7" x14ac:dyDescent="0.4">
      <c r="B190" s="68" t="s">
        <v>292</v>
      </c>
      <c r="C190" s="69" t="s">
        <v>293</v>
      </c>
      <c r="D190" s="43">
        <v>45.7</v>
      </c>
      <c r="E190" s="70">
        <v>14983</v>
      </c>
      <c r="F190" s="72">
        <f t="shared" si="4"/>
        <v>3.050123473269706E-3</v>
      </c>
      <c r="G190" s="52"/>
    </row>
    <row r="191" spans="2:7" x14ac:dyDescent="0.4">
      <c r="B191" s="68" t="s">
        <v>156</v>
      </c>
      <c r="C191" s="69" t="s">
        <v>157</v>
      </c>
      <c r="D191" s="43">
        <v>40.5</v>
      </c>
      <c r="E191" s="70">
        <v>1887.8</v>
      </c>
      <c r="F191" s="72">
        <f t="shared" si="4"/>
        <v>2.1453543807606737E-2</v>
      </c>
      <c r="G191" s="52"/>
    </row>
    <row r="192" spans="2:7" x14ac:dyDescent="0.4">
      <c r="B192" s="68" t="s">
        <v>162</v>
      </c>
      <c r="C192" s="69" t="s">
        <v>163</v>
      </c>
      <c r="D192" s="43">
        <v>141.30000000000001</v>
      </c>
      <c r="E192" s="70">
        <v>9776.2999999999993</v>
      </c>
      <c r="F192" s="72">
        <f t="shared" si="4"/>
        <v>1.4453320785982429E-2</v>
      </c>
      <c r="G192" s="52"/>
    </row>
    <row r="193" spans="2:9" x14ac:dyDescent="0.4">
      <c r="B193" s="68" t="s">
        <v>122</v>
      </c>
      <c r="C193" s="69" t="s">
        <v>123</v>
      </c>
      <c r="D193" s="43">
        <v>60</v>
      </c>
      <c r="E193" s="70">
        <v>1512.4</v>
      </c>
      <c r="F193" s="72">
        <f t="shared" si="4"/>
        <v>3.9672044432689763E-2</v>
      </c>
      <c r="G193" s="52"/>
    </row>
    <row r="194" spans="2:9" x14ac:dyDescent="0.4">
      <c r="B194" s="68" t="s">
        <v>203</v>
      </c>
      <c r="C194" s="69" t="s">
        <v>204</v>
      </c>
      <c r="D194" s="43">
        <v>40.5</v>
      </c>
      <c r="E194" s="70">
        <v>2733.1</v>
      </c>
      <c r="F194" s="72">
        <f t="shared" si="4"/>
        <v>1.4818338150817753E-2</v>
      </c>
      <c r="G194" s="52"/>
    </row>
    <row r="195" spans="2:9" x14ac:dyDescent="0.4">
      <c r="B195" s="68" t="s">
        <v>270</v>
      </c>
      <c r="C195" s="69" t="s">
        <v>271</v>
      </c>
      <c r="D195" s="43">
        <v>0.9</v>
      </c>
      <c r="E195" s="70">
        <v>164.3</v>
      </c>
      <c r="F195" s="72">
        <f t="shared" si="4"/>
        <v>5.4777845404747408E-3</v>
      </c>
      <c r="G195" s="52"/>
    </row>
    <row r="196" spans="2:9" x14ac:dyDescent="0.4">
      <c r="B196" s="68" t="s">
        <v>172</v>
      </c>
      <c r="C196" s="69" t="s">
        <v>173</v>
      </c>
      <c r="D196" s="43">
        <v>32.1</v>
      </c>
      <c r="E196" s="70">
        <v>1636</v>
      </c>
      <c r="F196" s="72">
        <f t="shared" si="4"/>
        <v>1.9621026894865525E-2</v>
      </c>
      <c r="G196" s="52"/>
    </row>
    <row r="197" spans="2:9" x14ac:dyDescent="0.4">
      <c r="B197" s="68" t="s">
        <v>356</v>
      </c>
      <c r="C197" s="69" t="s">
        <v>357</v>
      </c>
      <c r="D197" s="43">
        <v>0</v>
      </c>
      <c r="E197" s="70">
        <v>1482.1</v>
      </c>
      <c r="F197" s="72">
        <f t="shared" si="4"/>
        <v>0</v>
      </c>
      <c r="G197" s="52"/>
      <c r="H197" s="140"/>
      <c r="I197" s="140"/>
    </row>
    <row r="198" spans="2:9" x14ac:dyDescent="0.4">
      <c r="B198" s="78" t="s">
        <v>306</v>
      </c>
      <c r="C198" s="79" t="s">
        <v>307</v>
      </c>
      <c r="D198" s="80">
        <v>6.2</v>
      </c>
      <c r="E198" s="81">
        <v>2707.2</v>
      </c>
      <c r="F198" s="72">
        <f t="shared" si="4"/>
        <v>2.2901891252955085E-3</v>
      </c>
      <c r="G198" s="52"/>
      <c r="H198" s="140"/>
      <c r="I198" s="140"/>
    </row>
    <row r="199" spans="2:9" x14ac:dyDescent="0.4">
      <c r="B199" s="78" t="s">
        <v>100</v>
      </c>
      <c r="C199" s="79" t="s">
        <v>104</v>
      </c>
      <c r="D199" s="80">
        <v>2705</v>
      </c>
      <c r="E199" s="81">
        <v>464652.9</v>
      </c>
      <c r="F199" s="82">
        <f t="shared" si="4"/>
        <v>5.8215498063177908E-3</v>
      </c>
      <c r="G199" s="52"/>
      <c r="H199" s="140"/>
      <c r="I199" s="140"/>
    </row>
    <row r="200" spans="2:9" x14ac:dyDescent="0.4">
      <c r="H200" s="140"/>
      <c r="I200" s="140"/>
    </row>
    <row r="201" spans="2:9" x14ac:dyDescent="0.4">
      <c r="H201" s="140"/>
      <c r="I201" s="140"/>
    </row>
    <row r="202" spans="2:9" x14ac:dyDescent="0.4">
      <c r="H202" s="140"/>
      <c r="I202" s="140"/>
    </row>
    <row r="203" spans="2:9" x14ac:dyDescent="0.4">
      <c r="H203" s="140"/>
      <c r="I203" s="140"/>
    </row>
    <row r="204" spans="2:9" x14ac:dyDescent="0.4">
      <c r="H204" s="140"/>
      <c r="I204" s="140"/>
    </row>
  </sheetData>
  <mergeCells count="21">
    <mergeCell ref="B9:C10"/>
    <mergeCell ref="H9:I10"/>
    <mergeCell ref="N9:N10"/>
    <mergeCell ref="O9:P10"/>
    <mergeCell ref="Q9:Q10"/>
    <mergeCell ref="J73:K73"/>
    <mergeCell ref="AB9:AB10"/>
    <mergeCell ref="AC9:AC10"/>
    <mergeCell ref="U11:U31"/>
    <mergeCell ref="AB11:AB20"/>
    <mergeCell ref="AC11:AC20"/>
    <mergeCell ref="AB21:AB71"/>
    <mergeCell ref="AC21:AC71"/>
    <mergeCell ref="U32:U71"/>
    <mergeCell ref="T9:T10"/>
    <mergeCell ref="U9:U10"/>
    <mergeCell ref="W9:X10"/>
    <mergeCell ref="Y9:Y10"/>
    <mergeCell ref="Z9:Z10"/>
    <mergeCell ref="AA9:AA10"/>
    <mergeCell ref="R9:R10"/>
  </mergeCells>
  <phoneticPr fontId="3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維持管理費（C）</vt:lpstr>
      <vt:lpstr>費用全体（C）</vt:lpstr>
      <vt:lpstr>地震による断水回避便益（B）</vt:lpstr>
      <vt:lpstr>老朽化による断水回避便益（B）</vt:lpstr>
      <vt:lpstr>もらい事故による断水回避便益（B）</vt:lpstr>
      <vt:lpstr>まとめ（B_C）</vt:lpstr>
      <vt:lpstr>産業連関表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