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水道事業課\02認可L\0204_事業評価\030費用対効果マニュアル\R7改正\30_マニュアル改定案\0427_製本版\ツール\"/>
    </mc:Choice>
  </mc:AlternateContent>
  <xr:revisionPtr revIDLastSave="0" documentId="13_ncr:1_{578358AF-F11E-4F58-852B-612E64F76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費用（C）" sheetId="1" r:id="rId1"/>
    <sheet name="地震による断水回避便益（B）" sheetId="2" r:id="rId2"/>
    <sheet name="CO2削減便益（B）" sheetId="4" r:id="rId3"/>
    <sheet name="まとめ" sheetId="5" r:id="rId4"/>
    <sheet name="産業連関表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Q5" i="1"/>
  <c r="F5" i="5"/>
  <c r="Q65" i="4"/>
  <c r="I63" i="4"/>
  <c r="J63" i="4"/>
  <c r="K63" i="4"/>
  <c r="L63" i="4"/>
  <c r="M63" i="4"/>
  <c r="N63" i="4" s="1"/>
  <c r="O63" i="4" s="1"/>
  <c r="P63" i="4" s="1"/>
  <c r="I64" i="4"/>
  <c r="J64" i="4"/>
  <c r="K64" i="4"/>
  <c r="Q64" i="4" s="1"/>
  <c r="L64" i="4"/>
  <c r="M64" i="4" s="1"/>
  <c r="N64" i="4" s="1"/>
  <c r="O64" i="4" s="1"/>
  <c r="P64" i="4" s="1"/>
  <c r="E63" i="4"/>
  <c r="F63" i="4" s="1"/>
  <c r="G63" i="4" s="1"/>
  <c r="E64" i="4"/>
  <c r="F64" i="4"/>
  <c r="G64" i="4"/>
  <c r="U63" i="2"/>
  <c r="U64" i="2"/>
  <c r="M63" i="2"/>
  <c r="O63" i="2"/>
  <c r="M64" i="2"/>
  <c r="O64" i="2" s="1"/>
  <c r="S63" i="2"/>
  <c r="T63" i="2"/>
  <c r="S64" i="2"/>
  <c r="T64" i="2"/>
  <c r="BE62" i="1"/>
  <c r="BE63" i="1"/>
  <c r="BE60" i="1"/>
  <c r="BE61" i="1"/>
  <c r="BD62" i="1"/>
  <c r="BD63" i="1"/>
  <c r="BD61" i="1"/>
  <c r="BC62" i="1"/>
  <c r="BC63" i="1"/>
  <c r="BC59" i="1"/>
  <c r="BC60" i="1"/>
  <c r="BC61" i="1"/>
  <c r="AP62" i="1"/>
  <c r="AP63" i="1"/>
  <c r="AW42" i="1"/>
  <c r="AT42" i="1"/>
  <c r="AV48" i="1"/>
  <c r="AS48" i="1"/>
  <c r="BC13" i="1"/>
  <c r="M11" i="1"/>
  <c r="Y9" i="1"/>
  <c r="Y5" i="1"/>
  <c r="Y10" i="1" s="1"/>
  <c r="R5" i="1"/>
  <c r="S5" i="1"/>
  <c r="T5" i="1"/>
  <c r="U5" i="1"/>
  <c r="V5" i="1"/>
  <c r="W5" i="1"/>
  <c r="X5" i="1"/>
  <c r="M7" i="1"/>
  <c r="M8" i="1"/>
  <c r="M9" i="1"/>
  <c r="M10" i="1"/>
  <c r="M12" i="1"/>
  <c r="M6" i="1"/>
  <c r="R8" i="1"/>
  <c r="Q8" i="1"/>
  <c r="Q9" i="1"/>
  <c r="S8" i="1"/>
  <c r="T8" i="1"/>
  <c r="U8" i="1"/>
  <c r="V8" i="1"/>
  <c r="W8" i="1"/>
  <c r="X8" i="1"/>
  <c r="X7" i="1"/>
  <c r="W7" i="1"/>
  <c r="V7" i="1"/>
  <c r="U7" i="1"/>
  <c r="T7" i="1"/>
  <c r="S7" i="1"/>
  <c r="R7" i="1"/>
  <c r="Q7" i="1"/>
  <c r="E14" i="4"/>
  <c r="F14" i="4" s="1"/>
  <c r="G14" i="4" s="1"/>
  <c r="L14" i="4" s="1"/>
  <c r="AL6" i="1"/>
  <c r="BC41" i="1"/>
  <c r="I8" i="4"/>
  <c r="K8" i="4" s="1"/>
  <c r="J8" i="4"/>
  <c r="I9" i="4"/>
  <c r="K9" i="4" s="1"/>
  <c r="J9" i="4"/>
  <c r="I10" i="4"/>
  <c r="K10" i="4" s="1"/>
  <c r="J10" i="4"/>
  <c r="I11" i="4"/>
  <c r="K11" i="4" s="1"/>
  <c r="J11" i="4"/>
  <c r="I12" i="4"/>
  <c r="K12" i="4" s="1"/>
  <c r="J12" i="4"/>
  <c r="I13" i="4"/>
  <c r="J13" i="4"/>
  <c r="I14" i="4"/>
  <c r="J14" i="4"/>
  <c r="I15" i="4"/>
  <c r="J15" i="4"/>
  <c r="I16" i="4"/>
  <c r="K16" i="4" s="1"/>
  <c r="J16" i="4"/>
  <c r="I17" i="4"/>
  <c r="K17" i="4" s="1"/>
  <c r="J17" i="4"/>
  <c r="I18" i="4"/>
  <c r="J18" i="4"/>
  <c r="I19" i="4"/>
  <c r="K19" i="4" s="1"/>
  <c r="J19" i="4"/>
  <c r="I20" i="4"/>
  <c r="K20" i="4" s="1"/>
  <c r="J20" i="4"/>
  <c r="I21" i="4"/>
  <c r="K21" i="4" s="1"/>
  <c r="J21" i="4"/>
  <c r="I22" i="4"/>
  <c r="J22" i="4"/>
  <c r="I23" i="4"/>
  <c r="K23" i="4" s="1"/>
  <c r="J23" i="4"/>
  <c r="I24" i="4"/>
  <c r="K24" i="4" s="1"/>
  <c r="J24" i="4"/>
  <c r="I25" i="4"/>
  <c r="K25" i="4" s="1"/>
  <c r="J25" i="4"/>
  <c r="I26" i="4"/>
  <c r="K26" i="4" s="1"/>
  <c r="J26" i="4"/>
  <c r="I27" i="4"/>
  <c r="K27" i="4" s="1"/>
  <c r="J27" i="4"/>
  <c r="I28" i="4"/>
  <c r="K28" i="4" s="1"/>
  <c r="J28" i="4"/>
  <c r="I29" i="4"/>
  <c r="K29" i="4" s="1"/>
  <c r="J29" i="4"/>
  <c r="I30" i="4"/>
  <c r="J30" i="4"/>
  <c r="I31" i="4"/>
  <c r="K31" i="4" s="1"/>
  <c r="J31" i="4"/>
  <c r="I32" i="4"/>
  <c r="K32" i="4" s="1"/>
  <c r="J32" i="4"/>
  <c r="I33" i="4"/>
  <c r="K33" i="4" s="1"/>
  <c r="J33" i="4"/>
  <c r="I34" i="4"/>
  <c r="J34" i="4"/>
  <c r="I35" i="4"/>
  <c r="K35" i="4" s="1"/>
  <c r="J35" i="4"/>
  <c r="I36" i="4"/>
  <c r="K36" i="4" s="1"/>
  <c r="J36" i="4"/>
  <c r="I37" i="4"/>
  <c r="K37" i="4" s="1"/>
  <c r="J37" i="4"/>
  <c r="I38" i="4"/>
  <c r="K38" i="4" s="1"/>
  <c r="J38" i="4"/>
  <c r="I39" i="4"/>
  <c r="K39" i="4" s="1"/>
  <c r="J39" i="4"/>
  <c r="I40" i="4"/>
  <c r="K40" i="4" s="1"/>
  <c r="J40" i="4"/>
  <c r="I41" i="4"/>
  <c r="J41" i="4"/>
  <c r="I42" i="4"/>
  <c r="J42" i="4"/>
  <c r="I43" i="4"/>
  <c r="K43" i="4" s="1"/>
  <c r="J43" i="4"/>
  <c r="I44" i="4"/>
  <c r="K44" i="4" s="1"/>
  <c r="J44" i="4"/>
  <c r="I45" i="4"/>
  <c r="K45" i="4" s="1"/>
  <c r="J45" i="4"/>
  <c r="I46" i="4"/>
  <c r="J46" i="4"/>
  <c r="I47" i="4"/>
  <c r="K47" i="4" s="1"/>
  <c r="J47" i="4"/>
  <c r="I48" i="4"/>
  <c r="K48" i="4" s="1"/>
  <c r="J48" i="4"/>
  <c r="I49" i="4"/>
  <c r="K49" i="4" s="1"/>
  <c r="J49" i="4"/>
  <c r="I50" i="4"/>
  <c r="J50" i="4"/>
  <c r="I51" i="4"/>
  <c r="K51" i="4" s="1"/>
  <c r="J51" i="4"/>
  <c r="I52" i="4"/>
  <c r="K52" i="4" s="1"/>
  <c r="J52" i="4"/>
  <c r="I53" i="4"/>
  <c r="K53" i="4" s="1"/>
  <c r="J53" i="4"/>
  <c r="I54" i="4"/>
  <c r="K54" i="4" s="1"/>
  <c r="J54" i="4"/>
  <c r="I55" i="4"/>
  <c r="K55" i="4" s="1"/>
  <c r="J55" i="4"/>
  <c r="I56" i="4"/>
  <c r="J56" i="4"/>
  <c r="I57" i="4"/>
  <c r="K57" i="4" s="1"/>
  <c r="J57" i="4"/>
  <c r="I58" i="4"/>
  <c r="J58" i="4"/>
  <c r="I59" i="4"/>
  <c r="K59" i="4" s="1"/>
  <c r="J59" i="4"/>
  <c r="I60" i="4"/>
  <c r="K60" i="4" s="1"/>
  <c r="J60" i="4"/>
  <c r="I61" i="4"/>
  <c r="K61" i="4" s="1"/>
  <c r="J61" i="4"/>
  <c r="I62" i="4"/>
  <c r="J62" i="4"/>
  <c r="J7" i="4"/>
  <c r="I7" i="4"/>
  <c r="S8" i="2"/>
  <c r="U8" i="2" s="1"/>
  <c r="T8" i="2"/>
  <c r="S9" i="2"/>
  <c r="T9" i="2"/>
  <c r="S10" i="2"/>
  <c r="T10" i="2"/>
  <c r="S11" i="2"/>
  <c r="U11" i="2" s="1"/>
  <c r="T11" i="2"/>
  <c r="S12" i="2"/>
  <c r="U12" i="2" s="1"/>
  <c r="T12" i="2"/>
  <c r="S13" i="2"/>
  <c r="U13" i="2" s="1"/>
  <c r="T13" i="2"/>
  <c r="S14" i="2"/>
  <c r="T14" i="2"/>
  <c r="S15" i="2"/>
  <c r="T15" i="2"/>
  <c r="S16" i="2"/>
  <c r="U16" i="2" s="1"/>
  <c r="T16" i="2"/>
  <c r="S17" i="2"/>
  <c r="U17" i="2" s="1"/>
  <c r="T17" i="2"/>
  <c r="S18" i="2"/>
  <c r="U18" i="2" s="1"/>
  <c r="T18" i="2"/>
  <c r="S19" i="2"/>
  <c r="U19" i="2" s="1"/>
  <c r="T19" i="2"/>
  <c r="S20" i="2"/>
  <c r="U20" i="2" s="1"/>
  <c r="T20" i="2"/>
  <c r="S21" i="2"/>
  <c r="U21" i="2" s="1"/>
  <c r="T21" i="2"/>
  <c r="S22" i="2"/>
  <c r="T22" i="2"/>
  <c r="S23" i="2"/>
  <c r="U23" i="2" s="1"/>
  <c r="T23" i="2"/>
  <c r="S24" i="2"/>
  <c r="U24" i="2" s="1"/>
  <c r="T24" i="2"/>
  <c r="S25" i="2"/>
  <c r="U25" i="2" s="1"/>
  <c r="T25" i="2"/>
  <c r="S26" i="2"/>
  <c r="U26" i="2" s="1"/>
  <c r="T26" i="2"/>
  <c r="S27" i="2"/>
  <c r="U27" i="2" s="1"/>
  <c r="T27" i="2"/>
  <c r="S28" i="2"/>
  <c r="U28" i="2" s="1"/>
  <c r="T28" i="2"/>
  <c r="S29" i="2"/>
  <c r="T29" i="2"/>
  <c r="S30" i="2"/>
  <c r="T30" i="2"/>
  <c r="S31" i="2"/>
  <c r="U31" i="2" s="1"/>
  <c r="T31" i="2"/>
  <c r="S32" i="2"/>
  <c r="U32" i="2" s="1"/>
  <c r="T32" i="2"/>
  <c r="S33" i="2"/>
  <c r="T33" i="2"/>
  <c r="S34" i="2"/>
  <c r="T34" i="2"/>
  <c r="S35" i="2"/>
  <c r="U35" i="2" s="1"/>
  <c r="T35" i="2"/>
  <c r="S36" i="2"/>
  <c r="T36" i="2"/>
  <c r="S37" i="2"/>
  <c r="T37" i="2"/>
  <c r="S38" i="2"/>
  <c r="T38" i="2"/>
  <c r="S39" i="2"/>
  <c r="T39" i="2"/>
  <c r="S40" i="2"/>
  <c r="U40" i="2" s="1"/>
  <c r="T40" i="2"/>
  <c r="S41" i="2"/>
  <c r="T41" i="2"/>
  <c r="S42" i="2"/>
  <c r="U42" i="2" s="1"/>
  <c r="T42" i="2"/>
  <c r="S43" i="2"/>
  <c r="U43" i="2" s="1"/>
  <c r="T43" i="2"/>
  <c r="S44" i="2"/>
  <c r="T44" i="2"/>
  <c r="S45" i="2"/>
  <c r="T45" i="2"/>
  <c r="S46" i="2"/>
  <c r="U46" i="2" s="1"/>
  <c r="T46" i="2"/>
  <c r="S47" i="2"/>
  <c r="U47" i="2" s="1"/>
  <c r="T47" i="2"/>
  <c r="S48" i="2"/>
  <c r="U48" i="2" s="1"/>
  <c r="T48" i="2"/>
  <c r="S49" i="2"/>
  <c r="U49" i="2" s="1"/>
  <c r="T49" i="2"/>
  <c r="S50" i="2"/>
  <c r="T50" i="2"/>
  <c r="S51" i="2"/>
  <c r="U51" i="2" s="1"/>
  <c r="T51" i="2"/>
  <c r="S52" i="2"/>
  <c r="U52" i="2" s="1"/>
  <c r="T52" i="2"/>
  <c r="S53" i="2"/>
  <c r="U53" i="2" s="1"/>
  <c r="T53" i="2"/>
  <c r="S54" i="2"/>
  <c r="U54" i="2" s="1"/>
  <c r="T54" i="2"/>
  <c r="S55" i="2"/>
  <c r="U55" i="2" s="1"/>
  <c r="T55" i="2"/>
  <c r="S56" i="2"/>
  <c r="U56" i="2" s="1"/>
  <c r="T56" i="2"/>
  <c r="S57" i="2"/>
  <c r="T57" i="2"/>
  <c r="S58" i="2"/>
  <c r="T58" i="2"/>
  <c r="S59" i="2"/>
  <c r="U59" i="2" s="1"/>
  <c r="T59" i="2"/>
  <c r="S60" i="2"/>
  <c r="U60" i="2" s="1"/>
  <c r="T60" i="2"/>
  <c r="S61" i="2"/>
  <c r="U61" i="2" s="1"/>
  <c r="T61" i="2"/>
  <c r="S62" i="2"/>
  <c r="U62" i="2" s="1"/>
  <c r="T62" i="2"/>
  <c r="T7" i="2"/>
  <c r="U14" i="2"/>
  <c r="U15" i="2"/>
  <c r="U29" i="2"/>
  <c r="U30" i="2"/>
  <c r="U33" i="2"/>
  <c r="U34" i="2"/>
  <c r="U44" i="2"/>
  <c r="U45" i="2"/>
  <c r="U57" i="2"/>
  <c r="U58" i="2"/>
  <c r="S7" i="2"/>
  <c r="AP7" i="1"/>
  <c r="BD7" i="1" s="1"/>
  <c r="AP8" i="1"/>
  <c r="AP9" i="1"/>
  <c r="BD9" i="1" s="1"/>
  <c r="AP10" i="1"/>
  <c r="BD10" i="1" s="1"/>
  <c r="AP11" i="1"/>
  <c r="BD11" i="1" s="1"/>
  <c r="AP12" i="1"/>
  <c r="BD12" i="1" s="1"/>
  <c r="AP13" i="1"/>
  <c r="BD13" i="1" s="1"/>
  <c r="AP14" i="1"/>
  <c r="AP15" i="1"/>
  <c r="BD15" i="1" s="1"/>
  <c r="AP16" i="1"/>
  <c r="BD16" i="1" s="1"/>
  <c r="AP17" i="1"/>
  <c r="BD17" i="1" s="1"/>
  <c r="AP18" i="1"/>
  <c r="BD18" i="1" s="1"/>
  <c r="AP19" i="1"/>
  <c r="BD19" i="1" s="1"/>
  <c r="AP20" i="1"/>
  <c r="BD20" i="1" s="1"/>
  <c r="AP21" i="1"/>
  <c r="BD21" i="1" s="1"/>
  <c r="AP22" i="1"/>
  <c r="BD22" i="1" s="1"/>
  <c r="AP23" i="1"/>
  <c r="BD23" i="1" s="1"/>
  <c r="AP24" i="1"/>
  <c r="AP25" i="1"/>
  <c r="BD25" i="1" s="1"/>
  <c r="AP26" i="1"/>
  <c r="BD26" i="1" s="1"/>
  <c r="AP27" i="1"/>
  <c r="AP28" i="1"/>
  <c r="BD28" i="1" s="1"/>
  <c r="AP29" i="1"/>
  <c r="BD29" i="1" s="1"/>
  <c r="AP30" i="1"/>
  <c r="BD30" i="1" s="1"/>
  <c r="AP31" i="1"/>
  <c r="BD31" i="1" s="1"/>
  <c r="AP32" i="1"/>
  <c r="AP33" i="1"/>
  <c r="BD33" i="1" s="1"/>
  <c r="AP34" i="1"/>
  <c r="BD34" i="1" s="1"/>
  <c r="AP35" i="1"/>
  <c r="BD35" i="1" s="1"/>
  <c r="AP36" i="1"/>
  <c r="BD36" i="1" s="1"/>
  <c r="AP37" i="1"/>
  <c r="BD37" i="1" s="1"/>
  <c r="AP38" i="1"/>
  <c r="BD38" i="1" s="1"/>
  <c r="AP39" i="1"/>
  <c r="BD39" i="1" s="1"/>
  <c r="AP40" i="1"/>
  <c r="BD40" i="1" s="1"/>
  <c r="AP41" i="1"/>
  <c r="BD41" i="1" s="1"/>
  <c r="AP42" i="1"/>
  <c r="BD42" i="1" s="1"/>
  <c r="AP43" i="1"/>
  <c r="BD43" i="1" s="1"/>
  <c r="AP44" i="1"/>
  <c r="BD44" i="1" s="1"/>
  <c r="AP45" i="1"/>
  <c r="BD45" i="1" s="1"/>
  <c r="AP46" i="1"/>
  <c r="BD46" i="1" s="1"/>
  <c r="AP47" i="1"/>
  <c r="BD47" i="1" s="1"/>
  <c r="AP48" i="1"/>
  <c r="BD48" i="1" s="1"/>
  <c r="AP49" i="1"/>
  <c r="AP50" i="1"/>
  <c r="BD50" i="1" s="1"/>
  <c r="AP51" i="1"/>
  <c r="BD51" i="1" s="1"/>
  <c r="AP52" i="1"/>
  <c r="BD52" i="1" s="1"/>
  <c r="AP53" i="1"/>
  <c r="BD53" i="1" s="1"/>
  <c r="AP54" i="1"/>
  <c r="AP55" i="1"/>
  <c r="BD55" i="1" s="1"/>
  <c r="AP56" i="1"/>
  <c r="BD56" i="1" s="1"/>
  <c r="AP57" i="1"/>
  <c r="BD57" i="1" s="1"/>
  <c r="AP58" i="1"/>
  <c r="BD58" i="1" s="1"/>
  <c r="AP59" i="1"/>
  <c r="AP60" i="1"/>
  <c r="BD60" i="1" s="1"/>
  <c r="AP61" i="1"/>
  <c r="AP6" i="1"/>
  <c r="BD6" i="1" s="1"/>
  <c r="R9" i="1"/>
  <c r="S9" i="1"/>
  <c r="T9" i="1"/>
  <c r="U9" i="1"/>
  <c r="V9" i="1"/>
  <c r="W9" i="1"/>
  <c r="X9" i="1"/>
  <c r="K13" i="4"/>
  <c r="K14" i="4"/>
  <c r="K15" i="4"/>
  <c r="K18" i="4"/>
  <c r="K22" i="4"/>
  <c r="K30" i="4"/>
  <c r="K34" i="4"/>
  <c r="K41" i="4"/>
  <c r="K42" i="4"/>
  <c r="K46" i="4"/>
  <c r="K50" i="4"/>
  <c r="K56" i="4"/>
  <c r="K58" i="4"/>
  <c r="K62" i="4"/>
  <c r="K7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U9" i="2"/>
  <c r="U10" i="2"/>
  <c r="U22" i="2"/>
  <c r="U36" i="2"/>
  <c r="U37" i="2"/>
  <c r="U38" i="2"/>
  <c r="U39" i="2"/>
  <c r="U41" i="2"/>
  <c r="U50" i="2"/>
  <c r="U7" i="2"/>
  <c r="M7" i="2"/>
  <c r="O7" i="2" s="1"/>
  <c r="C24" i="2"/>
  <c r="F11" i="3"/>
  <c r="L11" i="3"/>
  <c r="T11" i="3"/>
  <c r="AC11" i="3"/>
  <c r="F12" i="3"/>
  <c r="L12" i="3"/>
  <c r="T12" i="3"/>
  <c r="F13" i="3"/>
  <c r="L13" i="3"/>
  <c r="L72" i="3" s="1"/>
  <c r="T13" i="3"/>
  <c r="F14" i="3"/>
  <c r="L14" i="3"/>
  <c r="T14" i="3"/>
  <c r="F15" i="3"/>
  <c r="L15" i="3"/>
  <c r="T15" i="3"/>
  <c r="F16" i="3"/>
  <c r="L16" i="3"/>
  <c r="T16" i="3"/>
  <c r="F17" i="3"/>
  <c r="L17" i="3"/>
  <c r="T17" i="3"/>
  <c r="F18" i="3"/>
  <c r="L18" i="3"/>
  <c r="T18" i="3"/>
  <c r="F19" i="3"/>
  <c r="L19" i="3"/>
  <c r="T19" i="3"/>
  <c r="F20" i="3"/>
  <c r="L20" i="3"/>
  <c r="T20" i="3"/>
  <c r="F21" i="3"/>
  <c r="L21" i="3"/>
  <c r="T21" i="3"/>
  <c r="AC21" i="3"/>
  <c r="F22" i="3"/>
  <c r="L22" i="3"/>
  <c r="T22" i="3"/>
  <c r="F23" i="3"/>
  <c r="L23" i="3"/>
  <c r="T23" i="3"/>
  <c r="F24" i="3"/>
  <c r="L24" i="3"/>
  <c r="T24" i="3"/>
  <c r="F25" i="3"/>
  <c r="L25" i="3"/>
  <c r="T25" i="3"/>
  <c r="F26" i="3"/>
  <c r="L26" i="3"/>
  <c r="T26" i="3"/>
  <c r="F27" i="3"/>
  <c r="L27" i="3"/>
  <c r="T27" i="3"/>
  <c r="F28" i="3"/>
  <c r="L28" i="3"/>
  <c r="T28" i="3"/>
  <c r="F29" i="3"/>
  <c r="L29" i="3"/>
  <c r="T29" i="3"/>
  <c r="F30" i="3"/>
  <c r="L30" i="3"/>
  <c r="T30" i="3"/>
  <c r="F31" i="3"/>
  <c r="L31" i="3"/>
  <c r="T31" i="3"/>
  <c r="F32" i="3"/>
  <c r="L32" i="3"/>
  <c r="T32" i="3"/>
  <c r="F33" i="3"/>
  <c r="L33" i="3"/>
  <c r="T33" i="3"/>
  <c r="F34" i="3"/>
  <c r="L34" i="3"/>
  <c r="T34" i="3"/>
  <c r="F35" i="3"/>
  <c r="L35" i="3"/>
  <c r="T35" i="3"/>
  <c r="F36" i="3"/>
  <c r="L36" i="3"/>
  <c r="T36" i="3"/>
  <c r="F37" i="3"/>
  <c r="L37" i="3"/>
  <c r="T37" i="3"/>
  <c r="F38" i="3"/>
  <c r="L38" i="3"/>
  <c r="T38" i="3"/>
  <c r="F39" i="3"/>
  <c r="L39" i="3"/>
  <c r="T39" i="3"/>
  <c r="F40" i="3"/>
  <c r="L40" i="3"/>
  <c r="T40" i="3"/>
  <c r="F41" i="3"/>
  <c r="L41" i="3"/>
  <c r="T41" i="3"/>
  <c r="F42" i="3"/>
  <c r="L42" i="3"/>
  <c r="T42" i="3"/>
  <c r="F43" i="3"/>
  <c r="L43" i="3"/>
  <c r="T43" i="3"/>
  <c r="F44" i="3"/>
  <c r="L44" i="3"/>
  <c r="T44" i="3"/>
  <c r="F45" i="3"/>
  <c r="L45" i="3"/>
  <c r="T45" i="3"/>
  <c r="F46" i="3"/>
  <c r="L46" i="3"/>
  <c r="T46" i="3"/>
  <c r="F47" i="3"/>
  <c r="L47" i="3"/>
  <c r="T47" i="3"/>
  <c r="F48" i="3"/>
  <c r="L48" i="3"/>
  <c r="T48" i="3"/>
  <c r="F49" i="3"/>
  <c r="L49" i="3"/>
  <c r="T49" i="3"/>
  <c r="F50" i="3"/>
  <c r="L50" i="3"/>
  <c r="T50" i="3"/>
  <c r="F51" i="3"/>
  <c r="L51" i="3"/>
  <c r="T51" i="3"/>
  <c r="F52" i="3"/>
  <c r="L52" i="3"/>
  <c r="T52" i="3"/>
  <c r="F53" i="3"/>
  <c r="L53" i="3"/>
  <c r="T53" i="3"/>
  <c r="F54" i="3"/>
  <c r="L54" i="3"/>
  <c r="T54" i="3"/>
  <c r="F55" i="3"/>
  <c r="L55" i="3"/>
  <c r="T55" i="3"/>
  <c r="F56" i="3"/>
  <c r="L56" i="3"/>
  <c r="T56" i="3"/>
  <c r="F57" i="3"/>
  <c r="L57" i="3"/>
  <c r="T57" i="3"/>
  <c r="F58" i="3"/>
  <c r="L58" i="3"/>
  <c r="T58" i="3"/>
  <c r="F59" i="3"/>
  <c r="L59" i="3"/>
  <c r="T59" i="3"/>
  <c r="F60" i="3"/>
  <c r="L60" i="3"/>
  <c r="T60" i="3"/>
  <c r="F61" i="3"/>
  <c r="L61" i="3"/>
  <c r="T61" i="3"/>
  <c r="F62" i="3"/>
  <c r="L62" i="3"/>
  <c r="T62" i="3"/>
  <c r="F63" i="3"/>
  <c r="L63" i="3"/>
  <c r="T63" i="3"/>
  <c r="F64" i="3"/>
  <c r="L64" i="3"/>
  <c r="T64" i="3"/>
  <c r="F65" i="3"/>
  <c r="L65" i="3"/>
  <c r="T65" i="3"/>
  <c r="F66" i="3"/>
  <c r="L66" i="3"/>
  <c r="T66" i="3"/>
  <c r="F67" i="3"/>
  <c r="L67" i="3"/>
  <c r="T67" i="3"/>
  <c r="F68" i="3"/>
  <c r="L68" i="3"/>
  <c r="T68" i="3"/>
  <c r="F69" i="3"/>
  <c r="L69" i="3"/>
  <c r="T69" i="3"/>
  <c r="F70" i="3"/>
  <c r="L70" i="3"/>
  <c r="T70" i="3"/>
  <c r="F71" i="3"/>
  <c r="L71" i="3"/>
  <c r="T71" i="3"/>
  <c r="F72" i="3"/>
  <c r="J72" i="3"/>
  <c r="K72" i="3"/>
  <c r="F73" i="3"/>
  <c r="J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C30" i="2"/>
  <c r="C29" i="2"/>
  <c r="C25" i="2"/>
  <c r="C14" i="2"/>
  <c r="C15" i="2" s="1"/>
  <c r="C17" i="2" s="1"/>
  <c r="C20" i="2" s="1"/>
  <c r="C35" i="2" s="1"/>
  <c r="AM61" i="1"/>
  <c r="AM60" i="1"/>
  <c r="BD59" i="1"/>
  <c r="AM59" i="1"/>
  <c r="BC58" i="1"/>
  <c r="AM58" i="1"/>
  <c r="BC57" i="1"/>
  <c r="AM57" i="1"/>
  <c r="BC56" i="1"/>
  <c r="AM56" i="1"/>
  <c r="BC55" i="1"/>
  <c r="AM55" i="1"/>
  <c r="BD54" i="1"/>
  <c r="BC54" i="1"/>
  <c r="AM54" i="1"/>
  <c r="BC53" i="1"/>
  <c r="AM53" i="1"/>
  <c r="BC52" i="1"/>
  <c r="AM52" i="1"/>
  <c r="BC51" i="1"/>
  <c r="AM51" i="1"/>
  <c r="BC50" i="1"/>
  <c r="AM50" i="1"/>
  <c r="BD49" i="1"/>
  <c r="BC49" i="1"/>
  <c r="AM49" i="1"/>
  <c r="BC48" i="1"/>
  <c r="AM48" i="1"/>
  <c r="BC47" i="1"/>
  <c r="AM47" i="1"/>
  <c r="BC46" i="1"/>
  <c r="AM46" i="1"/>
  <c r="BC45" i="1"/>
  <c r="AM45" i="1"/>
  <c r="BC44" i="1"/>
  <c r="AM44" i="1"/>
  <c r="BC43" i="1"/>
  <c r="AM43" i="1"/>
  <c r="BC42" i="1"/>
  <c r="AM42" i="1"/>
  <c r="AM41" i="1"/>
  <c r="BC40" i="1"/>
  <c r="AM40" i="1"/>
  <c r="BC39" i="1"/>
  <c r="AM39" i="1"/>
  <c r="BC38" i="1"/>
  <c r="AM38" i="1"/>
  <c r="BC37" i="1"/>
  <c r="AM37" i="1"/>
  <c r="BC36" i="1"/>
  <c r="AM36" i="1"/>
  <c r="BC35" i="1"/>
  <c r="AM35" i="1"/>
  <c r="BC34" i="1"/>
  <c r="AM34" i="1"/>
  <c r="BC33" i="1"/>
  <c r="AM33" i="1"/>
  <c r="BD32" i="1"/>
  <c r="BC32" i="1"/>
  <c r="AM32" i="1"/>
  <c r="BC31" i="1"/>
  <c r="AM31" i="1"/>
  <c r="BC30" i="1"/>
  <c r="AM30" i="1"/>
  <c r="BC29" i="1"/>
  <c r="AM29" i="1"/>
  <c r="BC28" i="1"/>
  <c r="AM28" i="1"/>
  <c r="BD27" i="1"/>
  <c r="BC27" i="1"/>
  <c r="AM27" i="1"/>
  <c r="BC26" i="1"/>
  <c r="AM26" i="1"/>
  <c r="BC25" i="1"/>
  <c r="AM25" i="1"/>
  <c r="BD24" i="1"/>
  <c r="BC24" i="1"/>
  <c r="AM24" i="1"/>
  <c r="BC23" i="1"/>
  <c r="AM23" i="1"/>
  <c r="BC22" i="1"/>
  <c r="AM22" i="1"/>
  <c r="BC21" i="1"/>
  <c r="AM21" i="1"/>
  <c r="BC20" i="1"/>
  <c r="AM20" i="1"/>
  <c r="BC19" i="1"/>
  <c r="AM19" i="1"/>
  <c r="BC18" i="1"/>
  <c r="AM18" i="1"/>
  <c r="BC17" i="1"/>
  <c r="AM17" i="1"/>
  <c r="BC16" i="1"/>
  <c r="AM16" i="1"/>
  <c r="BC15" i="1"/>
  <c r="AM15" i="1"/>
  <c r="BD14" i="1"/>
  <c r="BC14" i="1"/>
  <c r="AM14" i="1"/>
  <c r="AM13" i="1"/>
  <c r="AM12" i="1"/>
  <c r="AL12" i="1"/>
  <c r="AM11" i="1"/>
  <c r="AL11" i="1"/>
  <c r="AM10" i="1"/>
  <c r="AL10" i="1"/>
  <c r="AM9" i="1"/>
  <c r="AL9" i="1"/>
  <c r="BD8" i="1"/>
  <c r="AM8" i="1"/>
  <c r="AL8" i="1"/>
  <c r="AM7" i="1"/>
  <c r="AL7" i="1"/>
  <c r="AM6" i="1"/>
  <c r="Q63" i="4" l="1"/>
  <c r="M14" i="4"/>
  <c r="N14" i="4" s="1"/>
  <c r="O14" i="4" s="1"/>
  <c r="P14" i="4" s="1"/>
  <c r="Q14" i="4" s="1"/>
  <c r="C26" i="2"/>
  <c r="C28" i="2" s="1"/>
  <c r="C31" i="2" s="1"/>
  <c r="C36" i="2" s="1"/>
  <c r="BE13" i="1"/>
  <c r="BE15" i="1"/>
  <c r="BE41" i="1"/>
  <c r="BE32" i="1"/>
  <c r="BE50" i="1"/>
  <c r="BE42" i="1"/>
  <c r="W10" i="1"/>
  <c r="BE44" i="1"/>
  <c r="BE20" i="1"/>
  <c r="BE38" i="1"/>
  <c r="BE49" i="1"/>
  <c r="BE51" i="1"/>
  <c r="AN10" i="1"/>
  <c r="BE55" i="1"/>
  <c r="BE45" i="1"/>
  <c r="BE24" i="1"/>
  <c r="V10" i="1"/>
  <c r="BE22" i="1"/>
  <c r="BE37" i="1"/>
  <c r="U10" i="1"/>
  <c r="BE58" i="1"/>
  <c r="BE34" i="1"/>
  <c r="AN9" i="1"/>
  <c r="AN11" i="1"/>
  <c r="BE25" i="1"/>
  <c r="BE28" i="1"/>
  <c r="BE35" i="1"/>
  <c r="BE54" i="1"/>
  <c r="BE48" i="1"/>
  <c r="BE16" i="1"/>
  <c r="BE27" i="1"/>
  <c r="BE14" i="1"/>
  <c r="BE64" i="1" s="1"/>
  <c r="BE23" i="1"/>
  <c r="BE52" i="1"/>
  <c r="BE30" i="1"/>
  <c r="AN8" i="1"/>
  <c r="AN12" i="1"/>
  <c r="BE21" i="1"/>
  <c r="BE59" i="1"/>
  <c r="X10" i="1"/>
  <c r="Q10" i="1"/>
  <c r="BE19" i="1"/>
  <c r="BE46" i="1"/>
  <c r="BE33" i="1"/>
  <c r="BE29" i="1"/>
  <c r="BE47" i="1"/>
  <c r="BE56" i="1"/>
  <c r="BE43" i="1"/>
  <c r="BE39" i="1"/>
  <c r="BE57" i="1"/>
  <c r="BE17" i="1"/>
  <c r="BE26" i="1"/>
  <c r="BE53" i="1"/>
  <c r="BE31" i="1"/>
  <c r="BE40" i="1"/>
  <c r="BE18" i="1"/>
  <c r="BE36" i="1"/>
  <c r="R10" i="1"/>
  <c r="S10" i="1"/>
  <c r="T10" i="1"/>
  <c r="AN7" i="1"/>
  <c r="AN6" i="1"/>
  <c r="F16" i="4"/>
  <c r="G16" i="4" s="1"/>
  <c r="L16" i="4" s="1"/>
  <c r="M16" i="4" s="1"/>
  <c r="N16" i="4" s="1"/>
  <c r="O16" i="4" s="1"/>
  <c r="P16" i="4" s="1"/>
  <c r="Q16" i="4" s="1"/>
  <c r="F15" i="4"/>
  <c r="G15" i="4" s="1"/>
  <c r="L15" i="4" s="1"/>
  <c r="C37" i="2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M8" i="2"/>
  <c r="Q63" i="2" l="1"/>
  <c r="V63" i="2" s="1"/>
  <c r="X63" i="2" s="1"/>
  <c r="Z63" i="2" s="1"/>
  <c r="AA63" i="2" s="1"/>
  <c r="P64" i="2"/>
  <c r="Q64" i="2" s="1"/>
  <c r="V64" i="2" s="1"/>
  <c r="X64" i="2" s="1"/>
  <c r="Z64" i="2" s="1"/>
  <c r="AA64" i="2" s="1"/>
  <c r="M15" i="4"/>
  <c r="N15" i="4" s="1"/>
  <c r="O15" i="4" s="1"/>
  <c r="P15" i="4" s="1"/>
  <c r="Q15" i="4" s="1"/>
  <c r="Q11" i="1"/>
  <c r="F6" i="5"/>
  <c r="AN64" i="1"/>
  <c r="F7" i="5"/>
  <c r="F17" i="4"/>
  <c r="G17" i="4" s="1"/>
  <c r="L17" i="4" s="1"/>
  <c r="M17" i="4" s="1"/>
  <c r="N17" i="4" s="1"/>
  <c r="O17" i="4" s="1"/>
  <c r="P17" i="4" s="1"/>
  <c r="Q17" i="4" s="1"/>
  <c r="Q7" i="2"/>
  <c r="O8" i="2"/>
  <c r="Q8" i="2" s="1"/>
  <c r="M9" i="2"/>
  <c r="F8" i="5" l="1"/>
  <c r="F18" i="4"/>
  <c r="G18" i="4" s="1"/>
  <c r="L18" i="4" s="1"/>
  <c r="M18" i="4" s="1"/>
  <c r="N18" i="4" s="1"/>
  <c r="O18" i="4" s="1"/>
  <c r="P18" i="4" s="1"/>
  <c r="Q18" i="4" s="1"/>
  <c r="O9" i="2"/>
  <c r="Q9" i="2" s="1"/>
  <c r="M10" i="2"/>
  <c r="F19" i="4" l="1"/>
  <c r="G19" i="4" s="1"/>
  <c r="L19" i="4" s="1"/>
  <c r="M19" i="4" s="1"/>
  <c r="N19" i="4" s="1"/>
  <c r="O19" i="4" s="1"/>
  <c r="P19" i="4" s="1"/>
  <c r="Q19" i="4" s="1"/>
  <c r="M11" i="2"/>
  <c r="O10" i="2"/>
  <c r="Q10" i="2" s="1"/>
  <c r="F20" i="4" l="1"/>
  <c r="G20" i="4" s="1"/>
  <c r="L20" i="4" s="1"/>
  <c r="M20" i="4" s="1"/>
  <c r="N20" i="4" s="1"/>
  <c r="O20" i="4" s="1"/>
  <c r="P20" i="4" s="1"/>
  <c r="Q20" i="4" s="1"/>
  <c r="M12" i="2"/>
  <c r="O11" i="2"/>
  <c r="Q11" i="2" s="1"/>
  <c r="F21" i="4" l="1"/>
  <c r="G21" i="4" s="1"/>
  <c r="L21" i="4" s="1"/>
  <c r="M21" i="4" s="1"/>
  <c r="N21" i="4" s="1"/>
  <c r="O21" i="4" s="1"/>
  <c r="P21" i="4" s="1"/>
  <c r="Q21" i="4" s="1"/>
  <c r="O12" i="2"/>
  <c r="Q12" i="2" s="1"/>
  <c r="M13" i="2"/>
  <c r="F22" i="4" l="1"/>
  <c r="G22" i="4" s="1"/>
  <c r="L22" i="4" s="1"/>
  <c r="M22" i="4" s="1"/>
  <c r="N22" i="4" s="1"/>
  <c r="O22" i="4" s="1"/>
  <c r="P22" i="4" s="1"/>
  <c r="Q22" i="4" s="1"/>
  <c r="O13" i="2"/>
  <c r="Q13" i="2" s="1"/>
  <c r="M14" i="2"/>
  <c r="F23" i="4" l="1"/>
  <c r="G23" i="4" s="1"/>
  <c r="L23" i="4" s="1"/>
  <c r="M23" i="4" s="1"/>
  <c r="N23" i="4" s="1"/>
  <c r="O23" i="4" s="1"/>
  <c r="P23" i="4" s="1"/>
  <c r="Q23" i="4" s="1"/>
  <c r="M15" i="2"/>
  <c r="O14" i="2"/>
  <c r="Q14" i="2" s="1"/>
  <c r="V14" i="2" s="1"/>
  <c r="X14" i="2" s="1"/>
  <c r="Z14" i="2" s="1"/>
  <c r="AA14" i="2" s="1"/>
  <c r="F24" i="4" l="1"/>
  <c r="G24" i="4" s="1"/>
  <c r="L24" i="4" s="1"/>
  <c r="M24" i="4" s="1"/>
  <c r="N24" i="4" s="1"/>
  <c r="O24" i="4" s="1"/>
  <c r="P24" i="4" s="1"/>
  <c r="Q24" i="4" s="1"/>
  <c r="O15" i="2"/>
  <c r="Q15" i="2" s="1"/>
  <c r="V15" i="2" s="1"/>
  <c r="X15" i="2" s="1"/>
  <c r="Z15" i="2" s="1"/>
  <c r="AA15" i="2" s="1"/>
  <c r="M16" i="2"/>
  <c r="F25" i="4" l="1"/>
  <c r="G25" i="4" s="1"/>
  <c r="L25" i="4" s="1"/>
  <c r="M25" i="4" s="1"/>
  <c r="N25" i="4" s="1"/>
  <c r="O25" i="4" s="1"/>
  <c r="P25" i="4" s="1"/>
  <c r="Q25" i="4" s="1"/>
  <c r="O16" i="2"/>
  <c r="Q16" i="2" s="1"/>
  <c r="V16" i="2" s="1"/>
  <c r="X16" i="2" s="1"/>
  <c r="Z16" i="2" s="1"/>
  <c r="AA16" i="2" s="1"/>
  <c r="M17" i="2"/>
  <c r="F26" i="4" l="1"/>
  <c r="G26" i="4" s="1"/>
  <c r="L26" i="4" s="1"/>
  <c r="M26" i="4" s="1"/>
  <c r="N26" i="4" s="1"/>
  <c r="O26" i="4" s="1"/>
  <c r="P26" i="4" s="1"/>
  <c r="Q26" i="4" s="1"/>
  <c r="M18" i="2"/>
  <c r="O17" i="2"/>
  <c r="Q17" i="2" s="1"/>
  <c r="V17" i="2" s="1"/>
  <c r="X17" i="2" s="1"/>
  <c r="Z17" i="2" s="1"/>
  <c r="AA17" i="2" s="1"/>
  <c r="F27" i="4" l="1"/>
  <c r="G27" i="4" s="1"/>
  <c r="L27" i="4" s="1"/>
  <c r="M27" i="4" s="1"/>
  <c r="N27" i="4" s="1"/>
  <c r="O27" i="4" s="1"/>
  <c r="P27" i="4" s="1"/>
  <c r="Q27" i="4" s="1"/>
  <c r="O18" i="2"/>
  <c r="Q18" i="2" s="1"/>
  <c r="V18" i="2" s="1"/>
  <c r="X18" i="2" s="1"/>
  <c r="Z18" i="2" s="1"/>
  <c r="AA18" i="2" s="1"/>
  <c r="M19" i="2"/>
  <c r="F28" i="4" l="1"/>
  <c r="G28" i="4" s="1"/>
  <c r="L28" i="4" s="1"/>
  <c r="M28" i="4" s="1"/>
  <c r="N28" i="4" s="1"/>
  <c r="O28" i="4" s="1"/>
  <c r="P28" i="4" s="1"/>
  <c r="Q28" i="4" s="1"/>
  <c r="M20" i="2"/>
  <c r="O19" i="2"/>
  <c r="Q19" i="2" s="1"/>
  <c r="V19" i="2" s="1"/>
  <c r="X19" i="2" s="1"/>
  <c r="Z19" i="2" s="1"/>
  <c r="AA19" i="2" s="1"/>
  <c r="F29" i="4" l="1"/>
  <c r="G29" i="4" s="1"/>
  <c r="L29" i="4" s="1"/>
  <c r="M29" i="4" s="1"/>
  <c r="N29" i="4" s="1"/>
  <c r="O29" i="4" s="1"/>
  <c r="P29" i="4" s="1"/>
  <c r="Q29" i="4" s="1"/>
  <c r="O20" i="2"/>
  <c r="Q20" i="2" s="1"/>
  <c r="V20" i="2" s="1"/>
  <c r="X20" i="2" s="1"/>
  <c r="Z20" i="2" s="1"/>
  <c r="AA20" i="2" s="1"/>
  <c r="M21" i="2"/>
  <c r="F30" i="4" l="1"/>
  <c r="G30" i="4" s="1"/>
  <c r="L30" i="4" s="1"/>
  <c r="M30" i="4" s="1"/>
  <c r="N30" i="4" s="1"/>
  <c r="O30" i="4" s="1"/>
  <c r="P30" i="4" s="1"/>
  <c r="Q30" i="4" s="1"/>
  <c r="M22" i="2"/>
  <c r="O21" i="2"/>
  <c r="Q21" i="2" s="1"/>
  <c r="V21" i="2" s="1"/>
  <c r="X21" i="2" s="1"/>
  <c r="Z21" i="2" s="1"/>
  <c r="AA21" i="2" s="1"/>
  <c r="F31" i="4" l="1"/>
  <c r="G31" i="4" s="1"/>
  <c r="L31" i="4" s="1"/>
  <c r="M31" i="4" s="1"/>
  <c r="N31" i="4" s="1"/>
  <c r="O31" i="4" s="1"/>
  <c r="P31" i="4" s="1"/>
  <c r="Q31" i="4" s="1"/>
  <c r="O22" i="2"/>
  <c r="Q22" i="2" s="1"/>
  <c r="V22" i="2" s="1"/>
  <c r="X22" i="2" s="1"/>
  <c r="Z22" i="2" s="1"/>
  <c r="AA22" i="2" s="1"/>
  <c r="M23" i="2"/>
  <c r="F32" i="4" l="1"/>
  <c r="G32" i="4" s="1"/>
  <c r="L32" i="4" s="1"/>
  <c r="M32" i="4" s="1"/>
  <c r="N32" i="4" s="1"/>
  <c r="O32" i="4" s="1"/>
  <c r="P32" i="4" s="1"/>
  <c r="Q32" i="4" s="1"/>
  <c r="O23" i="2"/>
  <c r="Q23" i="2" s="1"/>
  <c r="V23" i="2" s="1"/>
  <c r="X23" i="2" s="1"/>
  <c r="Z23" i="2" s="1"/>
  <c r="AA23" i="2" s="1"/>
  <c r="M24" i="2"/>
  <c r="F33" i="4" l="1"/>
  <c r="G33" i="4" s="1"/>
  <c r="L33" i="4" s="1"/>
  <c r="M33" i="4" s="1"/>
  <c r="N33" i="4" s="1"/>
  <c r="O33" i="4" s="1"/>
  <c r="P33" i="4" s="1"/>
  <c r="Q33" i="4" s="1"/>
  <c r="M25" i="2"/>
  <c r="O24" i="2"/>
  <c r="Q24" i="2" s="1"/>
  <c r="V24" i="2" s="1"/>
  <c r="X24" i="2" s="1"/>
  <c r="Z24" i="2" s="1"/>
  <c r="AA24" i="2" s="1"/>
  <c r="F34" i="4" l="1"/>
  <c r="G34" i="4" s="1"/>
  <c r="L34" i="4" s="1"/>
  <c r="M34" i="4" s="1"/>
  <c r="N34" i="4" s="1"/>
  <c r="O34" i="4" s="1"/>
  <c r="P34" i="4" s="1"/>
  <c r="Q34" i="4" s="1"/>
  <c r="O25" i="2"/>
  <c r="Q25" i="2" s="1"/>
  <c r="V25" i="2" s="1"/>
  <c r="X25" i="2" s="1"/>
  <c r="Z25" i="2" s="1"/>
  <c r="AA25" i="2" s="1"/>
  <c r="M26" i="2"/>
  <c r="F35" i="4" l="1"/>
  <c r="G35" i="4" s="1"/>
  <c r="L35" i="4" s="1"/>
  <c r="M35" i="4" s="1"/>
  <c r="N35" i="4" s="1"/>
  <c r="O35" i="4" s="1"/>
  <c r="P35" i="4" s="1"/>
  <c r="Q35" i="4" s="1"/>
  <c r="O26" i="2"/>
  <c r="Q26" i="2" s="1"/>
  <c r="V26" i="2" s="1"/>
  <c r="X26" i="2" s="1"/>
  <c r="Z26" i="2" s="1"/>
  <c r="AA26" i="2" s="1"/>
  <c r="M27" i="2"/>
  <c r="F36" i="4" l="1"/>
  <c r="G36" i="4" s="1"/>
  <c r="L36" i="4" s="1"/>
  <c r="M36" i="4" s="1"/>
  <c r="N36" i="4" s="1"/>
  <c r="O36" i="4" s="1"/>
  <c r="P36" i="4" s="1"/>
  <c r="Q36" i="4" s="1"/>
  <c r="M28" i="2"/>
  <c r="O27" i="2"/>
  <c r="Q27" i="2" s="1"/>
  <c r="V27" i="2" s="1"/>
  <c r="X27" i="2" s="1"/>
  <c r="Z27" i="2" s="1"/>
  <c r="AA27" i="2" s="1"/>
  <c r="F37" i="4" l="1"/>
  <c r="G37" i="4" s="1"/>
  <c r="L37" i="4" s="1"/>
  <c r="M37" i="4" s="1"/>
  <c r="N37" i="4" s="1"/>
  <c r="O37" i="4" s="1"/>
  <c r="P37" i="4" s="1"/>
  <c r="Q37" i="4" s="1"/>
  <c r="O28" i="2"/>
  <c r="Q28" i="2" s="1"/>
  <c r="V28" i="2" s="1"/>
  <c r="X28" i="2" s="1"/>
  <c r="Z28" i="2" s="1"/>
  <c r="AA28" i="2" s="1"/>
  <c r="M29" i="2"/>
  <c r="F38" i="4" l="1"/>
  <c r="G38" i="4" s="1"/>
  <c r="L38" i="4" s="1"/>
  <c r="M38" i="4" s="1"/>
  <c r="N38" i="4" s="1"/>
  <c r="O38" i="4" s="1"/>
  <c r="P38" i="4" s="1"/>
  <c r="Q38" i="4" s="1"/>
  <c r="M30" i="2"/>
  <c r="O29" i="2"/>
  <c r="Q29" i="2" s="1"/>
  <c r="V29" i="2" s="1"/>
  <c r="X29" i="2" s="1"/>
  <c r="Z29" i="2" s="1"/>
  <c r="AA29" i="2" s="1"/>
  <c r="F39" i="4" l="1"/>
  <c r="G39" i="4" s="1"/>
  <c r="L39" i="4" s="1"/>
  <c r="M39" i="4" s="1"/>
  <c r="N39" i="4" s="1"/>
  <c r="O39" i="4" s="1"/>
  <c r="P39" i="4" s="1"/>
  <c r="Q39" i="4" s="1"/>
  <c r="M31" i="2"/>
  <c r="O30" i="2"/>
  <c r="Q30" i="2" s="1"/>
  <c r="V30" i="2" s="1"/>
  <c r="X30" i="2" s="1"/>
  <c r="Z30" i="2" s="1"/>
  <c r="AA30" i="2" s="1"/>
  <c r="F40" i="4" l="1"/>
  <c r="G40" i="4" s="1"/>
  <c r="L40" i="4" s="1"/>
  <c r="M40" i="4" s="1"/>
  <c r="N40" i="4" s="1"/>
  <c r="O40" i="4" s="1"/>
  <c r="P40" i="4" s="1"/>
  <c r="Q40" i="4" s="1"/>
  <c r="O31" i="2"/>
  <c r="Q31" i="2" s="1"/>
  <c r="V31" i="2" s="1"/>
  <c r="X31" i="2" s="1"/>
  <c r="Z31" i="2" s="1"/>
  <c r="AA31" i="2" s="1"/>
  <c r="M32" i="2"/>
  <c r="F41" i="4" l="1"/>
  <c r="G41" i="4" s="1"/>
  <c r="L41" i="4" s="1"/>
  <c r="M41" i="4" s="1"/>
  <c r="N41" i="4" s="1"/>
  <c r="O41" i="4" s="1"/>
  <c r="P41" i="4" s="1"/>
  <c r="Q41" i="4" s="1"/>
  <c r="M33" i="2"/>
  <c r="O32" i="2"/>
  <c r="Q32" i="2" s="1"/>
  <c r="V32" i="2" s="1"/>
  <c r="X32" i="2" s="1"/>
  <c r="Z32" i="2" s="1"/>
  <c r="AA32" i="2" s="1"/>
  <c r="F42" i="4" l="1"/>
  <c r="G42" i="4" s="1"/>
  <c r="L42" i="4" s="1"/>
  <c r="M42" i="4" s="1"/>
  <c r="N42" i="4" s="1"/>
  <c r="O42" i="4" s="1"/>
  <c r="P42" i="4" s="1"/>
  <c r="Q42" i="4" s="1"/>
  <c r="O33" i="2"/>
  <c r="Q33" i="2" s="1"/>
  <c r="V33" i="2" s="1"/>
  <c r="X33" i="2" s="1"/>
  <c r="Z33" i="2" s="1"/>
  <c r="AA33" i="2" s="1"/>
  <c r="M34" i="2"/>
  <c r="F43" i="4" l="1"/>
  <c r="G43" i="4" s="1"/>
  <c r="L43" i="4" s="1"/>
  <c r="M43" i="4" s="1"/>
  <c r="N43" i="4" s="1"/>
  <c r="O43" i="4" s="1"/>
  <c r="P43" i="4" s="1"/>
  <c r="Q43" i="4" s="1"/>
  <c r="M35" i="2"/>
  <c r="O34" i="2"/>
  <c r="Q34" i="2" s="1"/>
  <c r="V34" i="2" s="1"/>
  <c r="X34" i="2" s="1"/>
  <c r="Z34" i="2" s="1"/>
  <c r="AA34" i="2" s="1"/>
  <c r="F44" i="4" l="1"/>
  <c r="G44" i="4" s="1"/>
  <c r="L44" i="4" s="1"/>
  <c r="M44" i="4" s="1"/>
  <c r="N44" i="4" s="1"/>
  <c r="O44" i="4" s="1"/>
  <c r="P44" i="4" s="1"/>
  <c r="Q44" i="4" s="1"/>
  <c r="O35" i="2"/>
  <c r="Q35" i="2" s="1"/>
  <c r="V35" i="2" s="1"/>
  <c r="X35" i="2" s="1"/>
  <c r="Z35" i="2" s="1"/>
  <c r="AA35" i="2" s="1"/>
  <c r="M36" i="2"/>
  <c r="F45" i="4" l="1"/>
  <c r="G45" i="4" s="1"/>
  <c r="L45" i="4" s="1"/>
  <c r="M45" i="4" s="1"/>
  <c r="N45" i="4" s="1"/>
  <c r="O45" i="4" s="1"/>
  <c r="P45" i="4" s="1"/>
  <c r="Q45" i="4" s="1"/>
  <c r="M37" i="2"/>
  <c r="O36" i="2"/>
  <c r="Q36" i="2" s="1"/>
  <c r="V36" i="2" s="1"/>
  <c r="X36" i="2" s="1"/>
  <c r="Z36" i="2" s="1"/>
  <c r="AA36" i="2" s="1"/>
  <c r="F46" i="4" l="1"/>
  <c r="G46" i="4" s="1"/>
  <c r="L46" i="4" s="1"/>
  <c r="M46" i="4" s="1"/>
  <c r="N46" i="4" s="1"/>
  <c r="O46" i="4" s="1"/>
  <c r="P46" i="4" s="1"/>
  <c r="Q46" i="4" s="1"/>
  <c r="O37" i="2"/>
  <c r="Q37" i="2" s="1"/>
  <c r="V37" i="2" s="1"/>
  <c r="X37" i="2" s="1"/>
  <c r="Z37" i="2" s="1"/>
  <c r="AA37" i="2" s="1"/>
  <c r="M38" i="2"/>
  <c r="F47" i="4" l="1"/>
  <c r="G47" i="4" s="1"/>
  <c r="L47" i="4" s="1"/>
  <c r="M47" i="4" s="1"/>
  <c r="N47" i="4" s="1"/>
  <c r="O47" i="4" s="1"/>
  <c r="P47" i="4" s="1"/>
  <c r="Q47" i="4" s="1"/>
  <c r="M39" i="2"/>
  <c r="O38" i="2"/>
  <c r="Q38" i="2" s="1"/>
  <c r="V38" i="2" s="1"/>
  <c r="X38" i="2" s="1"/>
  <c r="Z38" i="2" s="1"/>
  <c r="AA38" i="2" s="1"/>
  <c r="F48" i="4" l="1"/>
  <c r="G48" i="4" s="1"/>
  <c r="L48" i="4" s="1"/>
  <c r="M48" i="4" s="1"/>
  <c r="N48" i="4" s="1"/>
  <c r="O48" i="4" s="1"/>
  <c r="P48" i="4" s="1"/>
  <c r="Q48" i="4" s="1"/>
  <c r="O39" i="2"/>
  <c r="Q39" i="2" s="1"/>
  <c r="V39" i="2" s="1"/>
  <c r="X39" i="2" s="1"/>
  <c r="Z39" i="2" s="1"/>
  <c r="AA39" i="2" s="1"/>
  <c r="M40" i="2"/>
  <c r="F49" i="4" l="1"/>
  <c r="G49" i="4" s="1"/>
  <c r="L49" i="4" s="1"/>
  <c r="M49" i="4" s="1"/>
  <c r="N49" i="4" s="1"/>
  <c r="O49" i="4" s="1"/>
  <c r="P49" i="4" s="1"/>
  <c r="Q49" i="4" s="1"/>
  <c r="O40" i="2"/>
  <c r="Q40" i="2" s="1"/>
  <c r="V40" i="2" s="1"/>
  <c r="X40" i="2" s="1"/>
  <c r="Z40" i="2" s="1"/>
  <c r="AA40" i="2" s="1"/>
  <c r="M41" i="2"/>
  <c r="F50" i="4" l="1"/>
  <c r="G50" i="4" s="1"/>
  <c r="L50" i="4" s="1"/>
  <c r="M50" i="4" s="1"/>
  <c r="N50" i="4" s="1"/>
  <c r="O50" i="4" s="1"/>
  <c r="P50" i="4" s="1"/>
  <c r="Q50" i="4" s="1"/>
  <c r="M42" i="2"/>
  <c r="O41" i="2"/>
  <c r="Q41" i="2" s="1"/>
  <c r="V41" i="2" s="1"/>
  <c r="X41" i="2" s="1"/>
  <c r="Z41" i="2" s="1"/>
  <c r="AA41" i="2" s="1"/>
  <c r="F51" i="4" l="1"/>
  <c r="G51" i="4" s="1"/>
  <c r="L51" i="4" s="1"/>
  <c r="M51" i="4" s="1"/>
  <c r="N51" i="4" s="1"/>
  <c r="O51" i="4" s="1"/>
  <c r="P51" i="4" s="1"/>
  <c r="Q51" i="4" s="1"/>
  <c r="O42" i="2"/>
  <c r="Q42" i="2" s="1"/>
  <c r="V42" i="2" s="1"/>
  <c r="X42" i="2" s="1"/>
  <c r="Z42" i="2" s="1"/>
  <c r="AA42" i="2" s="1"/>
  <c r="M43" i="2"/>
  <c r="F52" i="4" l="1"/>
  <c r="G52" i="4" s="1"/>
  <c r="L52" i="4" s="1"/>
  <c r="M52" i="4" s="1"/>
  <c r="N52" i="4" s="1"/>
  <c r="O52" i="4" s="1"/>
  <c r="P52" i="4" s="1"/>
  <c r="Q52" i="4" s="1"/>
  <c r="M44" i="2"/>
  <c r="O43" i="2"/>
  <c r="Q43" i="2" s="1"/>
  <c r="V43" i="2" s="1"/>
  <c r="X43" i="2" s="1"/>
  <c r="Z43" i="2" s="1"/>
  <c r="AA43" i="2" s="1"/>
  <c r="F53" i="4" l="1"/>
  <c r="G53" i="4" s="1"/>
  <c r="L53" i="4" s="1"/>
  <c r="M53" i="4" s="1"/>
  <c r="N53" i="4" s="1"/>
  <c r="O53" i="4" s="1"/>
  <c r="P53" i="4" s="1"/>
  <c r="Q53" i="4" s="1"/>
  <c r="O44" i="2"/>
  <c r="Q44" i="2" s="1"/>
  <c r="V44" i="2" s="1"/>
  <c r="X44" i="2" s="1"/>
  <c r="Z44" i="2" s="1"/>
  <c r="AA44" i="2" s="1"/>
  <c r="M45" i="2"/>
  <c r="F54" i="4" l="1"/>
  <c r="G54" i="4" s="1"/>
  <c r="L54" i="4" s="1"/>
  <c r="M54" i="4" s="1"/>
  <c r="N54" i="4" s="1"/>
  <c r="O54" i="4" s="1"/>
  <c r="P54" i="4" s="1"/>
  <c r="Q54" i="4" s="1"/>
  <c r="M46" i="2"/>
  <c r="O45" i="2"/>
  <c r="Q45" i="2" s="1"/>
  <c r="V45" i="2" s="1"/>
  <c r="X45" i="2" s="1"/>
  <c r="Z45" i="2" s="1"/>
  <c r="AA45" i="2" s="1"/>
  <c r="F55" i="4" l="1"/>
  <c r="G55" i="4" s="1"/>
  <c r="L55" i="4" s="1"/>
  <c r="M55" i="4" s="1"/>
  <c r="N55" i="4" s="1"/>
  <c r="O55" i="4" s="1"/>
  <c r="P55" i="4" s="1"/>
  <c r="Q55" i="4" s="1"/>
  <c r="O46" i="2"/>
  <c r="Q46" i="2" s="1"/>
  <c r="V46" i="2" s="1"/>
  <c r="X46" i="2" s="1"/>
  <c r="Z46" i="2" s="1"/>
  <c r="AA46" i="2" s="1"/>
  <c r="M47" i="2"/>
  <c r="F56" i="4" l="1"/>
  <c r="G56" i="4" s="1"/>
  <c r="L56" i="4" s="1"/>
  <c r="M56" i="4" s="1"/>
  <c r="N56" i="4" s="1"/>
  <c r="O56" i="4" s="1"/>
  <c r="P56" i="4" s="1"/>
  <c r="Q56" i="4" s="1"/>
  <c r="O47" i="2"/>
  <c r="Q47" i="2" s="1"/>
  <c r="V47" i="2" s="1"/>
  <c r="X47" i="2" s="1"/>
  <c r="Z47" i="2" s="1"/>
  <c r="AA47" i="2" s="1"/>
  <c r="M48" i="2"/>
  <c r="F57" i="4" l="1"/>
  <c r="G57" i="4" s="1"/>
  <c r="L57" i="4" s="1"/>
  <c r="M57" i="4" s="1"/>
  <c r="N57" i="4" s="1"/>
  <c r="O57" i="4" s="1"/>
  <c r="P57" i="4" s="1"/>
  <c r="Q57" i="4" s="1"/>
  <c r="M49" i="2"/>
  <c r="O48" i="2"/>
  <c r="Q48" i="2" s="1"/>
  <c r="V48" i="2" s="1"/>
  <c r="X48" i="2" s="1"/>
  <c r="Z48" i="2" s="1"/>
  <c r="AA48" i="2" s="1"/>
  <c r="F58" i="4" l="1"/>
  <c r="G58" i="4" s="1"/>
  <c r="L58" i="4" s="1"/>
  <c r="M58" i="4" s="1"/>
  <c r="N58" i="4" s="1"/>
  <c r="O58" i="4" s="1"/>
  <c r="P58" i="4" s="1"/>
  <c r="Q58" i="4" s="1"/>
  <c r="M50" i="2"/>
  <c r="O49" i="2"/>
  <c r="Q49" i="2" s="1"/>
  <c r="V49" i="2" s="1"/>
  <c r="X49" i="2" s="1"/>
  <c r="Z49" i="2" s="1"/>
  <c r="AA49" i="2" s="1"/>
  <c r="F59" i="4" l="1"/>
  <c r="G59" i="4" s="1"/>
  <c r="L59" i="4" s="1"/>
  <c r="M59" i="4" s="1"/>
  <c r="N59" i="4" s="1"/>
  <c r="O59" i="4" s="1"/>
  <c r="P59" i="4" s="1"/>
  <c r="Q59" i="4" s="1"/>
  <c r="O50" i="2"/>
  <c r="Q50" i="2" s="1"/>
  <c r="V50" i="2" s="1"/>
  <c r="X50" i="2" s="1"/>
  <c r="Z50" i="2" s="1"/>
  <c r="AA50" i="2" s="1"/>
  <c r="M51" i="2"/>
  <c r="F60" i="4" l="1"/>
  <c r="G60" i="4" s="1"/>
  <c r="L60" i="4" s="1"/>
  <c r="M60" i="4" s="1"/>
  <c r="N60" i="4" s="1"/>
  <c r="O60" i="4" s="1"/>
  <c r="P60" i="4" s="1"/>
  <c r="Q60" i="4" s="1"/>
  <c r="M52" i="2"/>
  <c r="O51" i="2"/>
  <c r="Q51" i="2" s="1"/>
  <c r="V51" i="2" s="1"/>
  <c r="X51" i="2" s="1"/>
  <c r="Z51" i="2" s="1"/>
  <c r="AA51" i="2" s="1"/>
  <c r="F61" i="4" l="1"/>
  <c r="G61" i="4" s="1"/>
  <c r="L61" i="4" s="1"/>
  <c r="M61" i="4" s="1"/>
  <c r="N61" i="4" s="1"/>
  <c r="O61" i="4" s="1"/>
  <c r="P61" i="4" s="1"/>
  <c r="Q61" i="4" s="1"/>
  <c r="F62" i="4"/>
  <c r="G62" i="4" s="1"/>
  <c r="L62" i="4" s="1"/>
  <c r="M62" i="4" s="1"/>
  <c r="N62" i="4" s="1"/>
  <c r="O62" i="4" s="1"/>
  <c r="P62" i="4" s="1"/>
  <c r="Q62" i="4" s="1"/>
  <c r="F10" i="5" s="1"/>
  <c r="M53" i="2"/>
  <c r="O52" i="2"/>
  <c r="Q52" i="2" s="1"/>
  <c r="V52" i="2" s="1"/>
  <c r="X52" i="2" s="1"/>
  <c r="Z52" i="2" s="1"/>
  <c r="AA52" i="2" s="1"/>
  <c r="O53" i="2" l="1"/>
  <c r="Q53" i="2" s="1"/>
  <c r="V53" i="2" s="1"/>
  <c r="X53" i="2" s="1"/>
  <c r="Z53" i="2" s="1"/>
  <c r="AA53" i="2" s="1"/>
  <c r="M54" i="2"/>
  <c r="O54" i="2" l="1"/>
  <c r="Q54" i="2" s="1"/>
  <c r="V54" i="2" s="1"/>
  <c r="X54" i="2" s="1"/>
  <c r="Z54" i="2" s="1"/>
  <c r="AA54" i="2" s="1"/>
  <c r="M55" i="2"/>
  <c r="M56" i="2" l="1"/>
  <c r="O55" i="2"/>
  <c r="Q55" i="2" s="1"/>
  <c r="V55" i="2" s="1"/>
  <c r="X55" i="2" s="1"/>
  <c r="Z55" i="2" s="1"/>
  <c r="AA55" i="2" s="1"/>
  <c r="O56" i="2" l="1"/>
  <c r="Q56" i="2" s="1"/>
  <c r="V56" i="2" s="1"/>
  <c r="X56" i="2" s="1"/>
  <c r="Z56" i="2" s="1"/>
  <c r="AA56" i="2" s="1"/>
  <c r="M57" i="2"/>
  <c r="M58" i="2" l="1"/>
  <c r="O57" i="2"/>
  <c r="Q57" i="2" s="1"/>
  <c r="V57" i="2" s="1"/>
  <c r="X57" i="2" s="1"/>
  <c r="Z57" i="2" s="1"/>
  <c r="AA57" i="2" s="1"/>
  <c r="O58" i="2" l="1"/>
  <c r="Q58" i="2" s="1"/>
  <c r="V58" i="2" s="1"/>
  <c r="X58" i="2" s="1"/>
  <c r="Z58" i="2" s="1"/>
  <c r="AA58" i="2" s="1"/>
  <c r="M59" i="2"/>
  <c r="M60" i="2" l="1"/>
  <c r="O59" i="2"/>
  <c r="Q59" i="2" s="1"/>
  <c r="V59" i="2" s="1"/>
  <c r="X59" i="2" s="1"/>
  <c r="Z59" i="2" s="1"/>
  <c r="AA59" i="2" s="1"/>
  <c r="O60" i="2" l="1"/>
  <c r="Q60" i="2" s="1"/>
  <c r="V60" i="2" s="1"/>
  <c r="X60" i="2" s="1"/>
  <c r="Z60" i="2" s="1"/>
  <c r="AA60" i="2" s="1"/>
  <c r="M61" i="2"/>
  <c r="O61" i="2" l="1"/>
  <c r="Q61" i="2" s="1"/>
  <c r="V61" i="2" s="1"/>
  <c r="X61" i="2" s="1"/>
  <c r="Z61" i="2" s="1"/>
  <c r="AA61" i="2" s="1"/>
  <c r="M62" i="2"/>
  <c r="O62" i="2" s="1"/>
  <c r="Q62" i="2" s="1"/>
  <c r="V62" i="2" s="1"/>
  <c r="X62" i="2" s="1"/>
  <c r="Z62" i="2" s="1"/>
  <c r="AA62" i="2" s="1"/>
  <c r="AA65" i="2" s="1"/>
  <c r="F9" i="5" s="1"/>
  <c r="F11" i="5" s="1"/>
  <c r="F12" i="5" s="1"/>
</calcChain>
</file>

<file path=xl/sharedStrings.xml><?xml version="1.0" encoding="utf-8"?>
<sst xmlns="http://schemas.openxmlformats.org/spreadsheetml/2006/main" count="1339" uniqueCount="594">
  <si>
    <t>事業費</t>
    <rPh sb="0" eb="3">
      <t>ジギョウヒ</t>
    </rPh>
    <phoneticPr fontId="4"/>
  </si>
  <si>
    <t>年度</t>
    <rPh sb="0" eb="2">
      <t>ネンド</t>
    </rPh>
    <phoneticPr fontId="4"/>
  </si>
  <si>
    <t>取水口</t>
    <rPh sb="0" eb="3">
      <t>シュスイコウ</t>
    </rPh>
    <phoneticPr fontId="4"/>
  </si>
  <si>
    <t>沈砂池</t>
    <rPh sb="0" eb="3">
      <t>チンサチ</t>
    </rPh>
    <phoneticPr fontId="4"/>
  </si>
  <si>
    <t>導水管</t>
    <rPh sb="0" eb="3">
      <t>ドウスイカン</t>
    </rPh>
    <phoneticPr fontId="4"/>
  </si>
  <si>
    <t>送水分岐</t>
    <rPh sb="0" eb="2">
      <t>ソウスイ</t>
    </rPh>
    <rPh sb="2" eb="4">
      <t>ブンキ</t>
    </rPh>
    <phoneticPr fontId="4"/>
  </si>
  <si>
    <t>用地</t>
    <rPh sb="0" eb="2">
      <t>ヨウチ</t>
    </rPh>
    <phoneticPr fontId="4"/>
  </si>
  <si>
    <t>調査
設計</t>
    <rPh sb="0" eb="2">
      <t>チョウサ</t>
    </rPh>
    <rPh sb="3" eb="5">
      <t>セッケイ</t>
    </rPh>
    <phoneticPr fontId="4"/>
  </si>
  <si>
    <t>撤去</t>
    <rPh sb="0" eb="2">
      <t>テッキョ</t>
    </rPh>
    <phoneticPr fontId="4"/>
  </si>
  <si>
    <t>年度計</t>
    <rPh sb="0" eb="2">
      <t>ネンド</t>
    </rPh>
    <rPh sb="2" eb="3">
      <t>ケイ</t>
    </rPh>
    <phoneticPr fontId="4"/>
  </si>
  <si>
    <t>土木</t>
    <rPh sb="0" eb="2">
      <t>ドボク</t>
    </rPh>
    <phoneticPr fontId="4"/>
  </si>
  <si>
    <t>機械</t>
    <rPh sb="0" eb="2">
      <t>キカイ</t>
    </rPh>
    <phoneticPr fontId="4"/>
  </si>
  <si>
    <t>電気</t>
    <rPh sb="0" eb="2">
      <t>デンキ</t>
    </rPh>
    <phoneticPr fontId="4"/>
  </si>
  <si>
    <t>管路</t>
    <rPh sb="0" eb="2">
      <t>カンロ</t>
    </rPh>
    <phoneticPr fontId="4"/>
  </si>
  <si>
    <t>千円</t>
    <rPh sb="0" eb="2">
      <t>センエン</t>
    </rPh>
    <phoneticPr fontId="4"/>
  </si>
  <si>
    <t>R5</t>
    <phoneticPr fontId="4"/>
  </si>
  <si>
    <t>R6</t>
    <phoneticPr fontId="4"/>
  </si>
  <si>
    <t>R7</t>
  </si>
  <si>
    <t>R8</t>
  </si>
  <si>
    <t>R9</t>
  </si>
  <si>
    <t>R10</t>
  </si>
  <si>
    <t>R11</t>
  </si>
  <si>
    <t>R12</t>
  </si>
  <si>
    <t>残存価値</t>
    <rPh sb="0" eb="4">
      <t>ザンゾンカチ</t>
    </rPh>
    <phoneticPr fontId="4"/>
  </si>
  <si>
    <t>事業費の現在価値化</t>
    <rPh sb="0" eb="3">
      <t>ジギョウヒ</t>
    </rPh>
    <rPh sb="4" eb="9">
      <t>ゲンザイカチカ</t>
    </rPh>
    <phoneticPr fontId="4"/>
  </si>
  <si>
    <t>更新費の現在価値化</t>
    <rPh sb="0" eb="3">
      <t>コウシンヒ</t>
    </rPh>
    <rPh sb="4" eb="9">
      <t>ゲンザイカチカ</t>
    </rPh>
    <phoneticPr fontId="4"/>
  </si>
  <si>
    <t>項目</t>
    <rPh sb="0" eb="2">
      <t>コウモク</t>
    </rPh>
    <phoneticPr fontId="4"/>
  </si>
  <si>
    <t>単位</t>
    <rPh sb="0" eb="2">
      <t>タンイ</t>
    </rPh>
    <phoneticPr fontId="4"/>
  </si>
  <si>
    <t>年度計
①</t>
    <rPh sb="0" eb="2">
      <t>ネンド</t>
    </rPh>
    <rPh sb="2" eb="3">
      <t>ケイ</t>
    </rPh>
    <phoneticPr fontId="4"/>
  </si>
  <si>
    <t>割引因子</t>
    <rPh sb="0" eb="4">
      <t>ワリビキインシ</t>
    </rPh>
    <phoneticPr fontId="4"/>
  </si>
  <si>
    <t>現在価値
①×②</t>
    <rPh sb="0" eb="4">
      <t>ゲンザイカチ</t>
    </rPh>
    <phoneticPr fontId="4"/>
  </si>
  <si>
    <t>②</t>
    <phoneticPr fontId="4"/>
  </si>
  <si>
    <t>年</t>
    <rPh sb="0" eb="1">
      <t>ネン</t>
    </rPh>
    <phoneticPr fontId="4"/>
  </si>
  <si>
    <t>残存年数</t>
    <rPh sb="0" eb="4">
      <t>ザンゾンネンスウ</t>
    </rPh>
    <phoneticPr fontId="4"/>
  </si>
  <si>
    <t>ー</t>
    <phoneticPr fontId="4"/>
  </si>
  <si>
    <t>合計</t>
    <rPh sb="0" eb="2">
      <t>ゴウケイ</t>
    </rPh>
    <phoneticPr fontId="4"/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</si>
  <si>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</si>
  <si>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</si>
  <si>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</si>
  <si>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</si>
  <si>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</si>
  <si>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</si>
  <si>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</si>
  <si>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</si>
  <si>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</si>
  <si>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</si>
  <si>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</si>
  <si>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</si>
  <si>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</si>
  <si>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</si>
  <si>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</si>
  <si>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</si>
  <si>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</si>
  <si>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</si>
  <si>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</si>
  <si>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</si>
  <si>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</si>
  <si>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</si>
  <si>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</si>
  <si>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</si>
  <si>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</si>
  <si>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</si>
  <si>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</si>
  <si>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</si>
  <si>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</si>
  <si>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</si>
  <si>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</si>
  <si>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</si>
  <si>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</si>
  <si>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</si>
  <si>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</si>
  <si>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</si>
  <si>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</si>
  <si>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</si>
  <si>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</si>
  <si>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</si>
  <si>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</si>
  <si>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</si>
  <si>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</si>
  <si>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</si>
  <si>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</si>
  <si>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</si>
  <si>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</si>
  <si>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</si>
  <si>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総現在価値</t>
    <rPh sb="0" eb="5">
      <t>ソウゲンザイカチ</t>
    </rPh>
    <phoneticPr fontId="4"/>
  </si>
  <si>
    <t>減断水の被害原単位</t>
    <rPh sb="0" eb="3">
      <t>ゲンダンスイ</t>
    </rPh>
    <rPh sb="4" eb="6">
      <t>ヒガイ</t>
    </rPh>
    <rPh sb="6" eb="9">
      <t>ゲンタンイ</t>
    </rPh>
    <phoneticPr fontId="4"/>
  </si>
  <si>
    <t>１日あたりの減断水被害原単位</t>
    <rPh sb="1" eb="2">
      <t>ニチ</t>
    </rPh>
    <rPh sb="6" eb="11">
      <t>ゲンダンスイヒガイ</t>
    </rPh>
    <rPh sb="11" eb="14">
      <t>ゲンタンイ</t>
    </rPh>
    <phoneticPr fontId="4"/>
  </si>
  <si>
    <t>地震による停電に伴う断水回避便益</t>
    <phoneticPr fontId="4"/>
  </si>
  <si>
    <t>(1)生活用</t>
    <rPh sb="3" eb="6">
      <t>セイカツヨウ</t>
    </rPh>
    <phoneticPr fontId="4"/>
  </si>
  <si>
    <t>生活用</t>
    <rPh sb="0" eb="3">
      <t>セイカツヨウ</t>
    </rPh>
    <phoneticPr fontId="4"/>
  </si>
  <si>
    <t>業務営業用</t>
    <rPh sb="0" eb="5">
      <t>ギョウムエイギョウヨウ</t>
    </rPh>
    <phoneticPr fontId="4"/>
  </si>
  <si>
    <t>断水被害</t>
    <rPh sb="0" eb="4">
      <t>ダンスイヒガイ</t>
    </rPh>
    <phoneticPr fontId="4"/>
  </si>
  <si>
    <t>断水被害の</t>
    <rPh sb="0" eb="4">
      <t>ダンスイヒガイ</t>
    </rPh>
    <phoneticPr fontId="4"/>
  </si>
  <si>
    <t>地震</t>
    <rPh sb="0" eb="2">
      <t>ジシン</t>
    </rPh>
    <phoneticPr fontId="4"/>
  </si>
  <si>
    <t>断水回避</t>
    <rPh sb="0" eb="2">
      <t>ダンスイ</t>
    </rPh>
    <rPh sb="2" eb="4">
      <t>カイヒ</t>
    </rPh>
    <phoneticPr fontId="4"/>
  </si>
  <si>
    <t>現在価値</t>
    <rPh sb="0" eb="4">
      <t>ゲンザイカチ</t>
    </rPh>
    <phoneticPr fontId="4"/>
  </si>
  <si>
    <t>※詳細は自家発（年次）シートを参照</t>
    <phoneticPr fontId="4"/>
  </si>
  <si>
    <t>原単位</t>
    <rPh sb="0" eb="3">
      <t>ゲンタンイ</t>
    </rPh>
    <phoneticPr fontId="4"/>
  </si>
  <si>
    <t>給水人口</t>
    <rPh sb="0" eb="2">
      <t>キュウスイ</t>
    </rPh>
    <rPh sb="2" eb="4">
      <t>ジンコウ</t>
    </rPh>
    <phoneticPr fontId="4"/>
  </si>
  <si>
    <t>日額</t>
    <rPh sb="0" eb="2">
      <t>ニチガク</t>
    </rPh>
    <phoneticPr fontId="4"/>
  </si>
  <si>
    <t>（割引率）</t>
    <rPh sb="1" eb="4">
      <t>ワリビキリツ</t>
    </rPh>
    <phoneticPr fontId="4"/>
  </si>
  <si>
    <t>減少日数</t>
    <rPh sb="0" eb="2">
      <t>ゲンショウ</t>
    </rPh>
    <rPh sb="2" eb="4">
      <t>ニッスウ</t>
    </rPh>
    <phoneticPr fontId="4"/>
  </si>
  <si>
    <t>減少額</t>
    <rPh sb="0" eb="3">
      <t>ゲンショウガク</t>
    </rPh>
    <phoneticPr fontId="4"/>
  </si>
  <si>
    <t>発生率</t>
  </si>
  <si>
    <t>便益</t>
    <rPh sb="0" eb="2">
      <t>ベンエキ</t>
    </rPh>
    <phoneticPr fontId="4"/>
  </si>
  <si>
    <t>数値</t>
    <rPh sb="0" eb="2">
      <t>スウチ</t>
    </rPh>
    <phoneticPr fontId="4"/>
  </si>
  <si>
    <t>円/人・日</t>
  </si>
  <si>
    <t>人</t>
    <rPh sb="0" eb="1">
      <t>ヒト</t>
    </rPh>
    <phoneticPr fontId="4"/>
  </si>
  <si>
    <t>千円/日</t>
    <rPh sb="0" eb="2">
      <t>センエン</t>
    </rPh>
    <phoneticPr fontId="4"/>
  </si>
  <si>
    <t>％日</t>
    <rPh sb="1" eb="2">
      <t>ニチ</t>
    </rPh>
    <phoneticPr fontId="4"/>
  </si>
  <si>
    <t>％</t>
    <phoneticPr fontId="4"/>
  </si>
  <si>
    <t>補正後</t>
    <rPh sb="0" eb="3">
      <t>ホセイゴ</t>
    </rPh>
    <phoneticPr fontId="4"/>
  </si>
  <si>
    <t>円/人・日</t>
    <rPh sb="0" eb="1">
      <t>エン</t>
    </rPh>
    <rPh sb="2" eb="3">
      <t>ヒト</t>
    </rPh>
    <rPh sb="4" eb="5">
      <t>ニチ</t>
    </rPh>
    <phoneticPr fontId="4"/>
  </si>
  <si>
    <t>①</t>
    <phoneticPr fontId="4"/>
  </si>
  <si>
    <t>③＝①×②</t>
    <phoneticPr fontId="4"/>
  </si>
  <si>
    <t>④</t>
    <phoneticPr fontId="4"/>
  </si>
  <si>
    <t>⑤＝③＋④</t>
    <phoneticPr fontId="4"/>
  </si>
  <si>
    <t>③</t>
    <phoneticPr fontId="4"/>
  </si>
  <si>
    <t>④＝②×③</t>
    <phoneticPr fontId="4"/>
  </si>
  <si>
    <t>⑤</t>
    <phoneticPr fontId="4"/>
  </si>
  <si>
    <t>⑥＝④×⑤</t>
    <phoneticPr fontId="4"/>
  </si>
  <si>
    <t>①×⑥</t>
    <phoneticPr fontId="4"/>
  </si>
  <si>
    <t>(2)業務営業用原単位</t>
    <rPh sb="3" eb="8">
      <t>ギョウムエイギョウヨウ</t>
    </rPh>
    <rPh sb="8" eb="11">
      <t>ゲンタンイ</t>
    </rPh>
    <phoneticPr fontId="4"/>
  </si>
  <si>
    <t>業務営業用被害原単位</t>
    <rPh sb="0" eb="2">
      <t>ギョウム</t>
    </rPh>
    <rPh sb="2" eb="4">
      <t>エイギョウ</t>
    </rPh>
    <rPh sb="4" eb="5">
      <t>ヨウ</t>
    </rPh>
    <rPh sb="5" eb="10">
      <t>ヒガイゲンタンイ</t>
    </rPh>
    <phoneticPr fontId="4"/>
  </si>
  <si>
    <t>影響：大</t>
    <rPh sb="0" eb="2">
      <t>エイキョウ</t>
    </rPh>
    <rPh sb="3" eb="4">
      <t>ダイ</t>
    </rPh>
    <phoneticPr fontId="4"/>
  </si>
  <si>
    <t>備考</t>
    <rPh sb="0" eb="2">
      <t>ビコウ</t>
    </rPh>
    <phoneticPr fontId="4"/>
  </si>
  <si>
    <t>百万円/年</t>
    <rPh sb="0" eb="3">
      <t>ヒャクマンエン</t>
    </rPh>
    <rPh sb="4" eb="5">
      <t>ネン</t>
    </rPh>
    <phoneticPr fontId="4"/>
  </si>
  <si>
    <t>令和２年度産業連関表（全国）</t>
    <rPh sb="0" eb="2">
      <t>レイワ</t>
    </rPh>
    <rPh sb="3" eb="5">
      <t>ネンド</t>
    </rPh>
    <rPh sb="5" eb="10">
      <t>サンギョウレンカンヒョウ</t>
    </rPh>
    <rPh sb="11" eb="13">
      <t>ゼンコク</t>
    </rPh>
    <phoneticPr fontId="4"/>
  </si>
  <si>
    <t>R11</t>
    <phoneticPr fontId="4"/>
  </si>
  <si>
    <t>物価補正</t>
    <rPh sb="0" eb="4">
      <t>ブッカホセイ</t>
    </rPh>
    <phoneticPr fontId="4"/>
  </si>
  <si>
    <t>－</t>
    <phoneticPr fontId="4"/>
  </si>
  <si>
    <t>R5指数120.1÷R2指数99.9、国内企業物価指数</t>
    <rPh sb="2" eb="4">
      <t>シスウ</t>
    </rPh>
    <rPh sb="12" eb="14">
      <t>シスウ</t>
    </rPh>
    <rPh sb="19" eb="23">
      <t>コクナイキギョウ</t>
    </rPh>
    <rPh sb="23" eb="27">
      <t>ブッカシスウ</t>
    </rPh>
    <phoneticPr fontId="4"/>
  </si>
  <si>
    <t>R12</t>
    <phoneticPr fontId="4"/>
  </si>
  <si>
    <t>令和５年度価格</t>
    <rPh sb="0" eb="2">
      <t>レイワ</t>
    </rPh>
    <rPh sb="3" eb="5">
      <t>ネンド</t>
    </rPh>
    <rPh sb="5" eb="7">
      <t>カカク</t>
    </rPh>
    <phoneticPr fontId="4"/>
  </si>
  <si>
    <t>影響率</t>
    <rPh sb="0" eb="3">
      <t>エイキョウリツ</t>
    </rPh>
    <phoneticPr fontId="4"/>
  </si>
  <si>
    <t>給水制限率100％の時は100％</t>
    <rPh sb="0" eb="5">
      <t>キュウスイセイゲンリツ</t>
    </rPh>
    <rPh sb="10" eb="11">
      <t>トキ</t>
    </rPh>
    <phoneticPr fontId="4"/>
  </si>
  <si>
    <t>千円/日</t>
    <rPh sb="0" eb="2">
      <t>センエン</t>
    </rPh>
    <rPh sb="3" eb="4">
      <t>ニチ</t>
    </rPh>
    <phoneticPr fontId="4"/>
  </si>
  <si>
    <t>補正後×影響率</t>
    <rPh sb="0" eb="3">
      <t>ホセイゴ</t>
    </rPh>
    <rPh sb="4" eb="7">
      <t>エイキョウリツ</t>
    </rPh>
    <phoneticPr fontId="4"/>
  </si>
  <si>
    <t>現在給水人口</t>
    <rPh sb="0" eb="6">
      <t>ゲンザイキュウスイジンコウ</t>
    </rPh>
    <phoneticPr fontId="4"/>
  </si>
  <si>
    <t>国内人口</t>
    <rPh sb="0" eb="4">
      <t>コクナイジンコウ</t>
    </rPh>
    <phoneticPr fontId="4"/>
  </si>
  <si>
    <t>R2国勢調査</t>
    <rPh sb="2" eb="6">
      <t>コクセイチョウサ</t>
    </rPh>
    <phoneticPr fontId="4"/>
  </si>
  <si>
    <t>最終原単位</t>
    <rPh sb="0" eb="5">
      <t>サイシュウゲンタンイ</t>
    </rPh>
    <phoneticPr fontId="4"/>
  </si>
  <si>
    <t>原単位×（現在給水人口÷県内人口）</t>
    <rPh sb="0" eb="3">
      <t>ゲンタンイ</t>
    </rPh>
    <rPh sb="5" eb="11">
      <t>ゲンザイキュウスイジンコウ</t>
    </rPh>
    <phoneticPr fontId="4"/>
  </si>
  <si>
    <t>影響：小</t>
    <rPh sb="0" eb="2">
      <t>エイキョウ</t>
    </rPh>
    <rPh sb="3" eb="4">
      <t>チイ</t>
    </rPh>
    <phoneticPr fontId="4"/>
  </si>
  <si>
    <t>給水制限率100％の時は16％</t>
    <rPh sb="0" eb="2">
      <t>キュウスイ</t>
    </rPh>
    <rPh sb="2" eb="4">
      <t>セイゲン</t>
    </rPh>
    <rPh sb="4" eb="5">
      <t>リツ</t>
    </rPh>
    <rPh sb="10" eb="11">
      <t>トキ</t>
    </rPh>
    <phoneticPr fontId="4"/>
  </si>
  <si>
    <t>業務営業用原単位（総計）</t>
    <rPh sb="0" eb="5">
      <t>ギョウムエイギョウヨウ</t>
    </rPh>
    <rPh sb="5" eb="8">
      <t>ゲンタンイ</t>
    </rPh>
    <rPh sb="9" eb="11">
      <t>ソウケイ</t>
    </rPh>
    <phoneticPr fontId="4"/>
  </si>
  <si>
    <t>総計</t>
    <rPh sb="0" eb="2">
      <t>ソウケイ</t>
    </rPh>
    <phoneticPr fontId="4"/>
  </si>
  <si>
    <t>内生部門計</t>
  </si>
  <si>
    <t>7000</t>
  </si>
  <si>
    <t>分類不明</t>
  </si>
  <si>
    <t>6911</t>
  </si>
  <si>
    <t>事務用品</t>
  </si>
  <si>
    <t>6811</t>
  </si>
  <si>
    <t>その他の対個人サービス</t>
  </si>
  <si>
    <t>6799</t>
  </si>
  <si>
    <t>獣医業</t>
  </si>
  <si>
    <t>6751</t>
  </si>
  <si>
    <t>娯楽サービス</t>
  </si>
  <si>
    <t>6741</t>
  </si>
  <si>
    <t>洗濯・理容・美容・浴場業</t>
  </si>
  <si>
    <t>6731</t>
  </si>
  <si>
    <t>飲食サービス</t>
  </si>
  <si>
    <t>6721</t>
  </si>
  <si>
    <t>宿泊業</t>
  </si>
  <si>
    <t>6711</t>
  </si>
  <si>
    <t>その他の対事業所サービス</t>
  </si>
  <si>
    <t>6699</t>
  </si>
  <si>
    <t>機械修理</t>
  </si>
  <si>
    <t>6632</t>
  </si>
  <si>
    <t>自動車整備</t>
  </si>
  <si>
    <t>6631</t>
  </si>
  <si>
    <t>広告</t>
  </si>
  <si>
    <t>6621</t>
  </si>
  <si>
    <t>貸自動車業</t>
  </si>
  <si>
    <t>6612</t>
  </si>
  <si>
    <t>物品賃貸業（貸自動車業を除く。）</t>
  </si>
  <si>
    <t>6611</t>
  </si>
  <si>
    <t>他に分類されない会員制団体</t>
  </si>
  <si>
    <t>6599</t>
  </si>
  <si>
    <t>介護</t>
  </si>
  <si>
    <t>6441</t>
  </si>
  <si>
    <t>社会保険・社会福祉</t>
  </si>
  <si>
    <t>6431</t>
  </si>
  <si>
    <t>保健衛生</t>
  </si>
  <si>
    <t>6421</t>
  </si>
  <si>
    <t>医療</t>
  </si>
  <si>
    <t>6411</t>
  </si>
  <si>
    <t>企業内研究開発</t>
  </si>
  <si>
    <t>6322</t>
  </si>
  <si>
    <t>学術研究機関</t>
  </si>
  <si>
    <t>6321</t>
  </si>
  <si>
    <t>社会教育・その他の教育</t>
  </si>
  <si>
    <t>6312</t>
  </si>
  <si>
    <t>学校教育</t>
  </si>
  <si>
    <t>6311</t>
  </si>
  <si>
    <t>公務（地方）</t>
  </si>
  <si>
    <t>6112</t>
  </si>
  <si>
    <t>公務（中央）</t>
  </si>
  <si>
    <t>6111</t>
  </si>
  <si>
    <t>映像・音声・文字情報制作</t>
  </si>
  <si>
    <t>5951</t>
  </si>
  <si>
    <t>インターネット附随サービス</t>
  </si>
  <si>
    <t>5941</t>
  </si>
  <si>
    <t>情報サービス</t>
  </si>
  <si>
    <t>5931</t>
  </si>
  <si>
    <t>放送</t>
  </si>
  <si>
    <t>5921</t>
  </si>
  <si>
    <t>通信</t>
  </si>
  <si>
    <t>5911</t>
  </si>
  <si>
    <t>郵便・信書便</t>
  </si>
  <si>
    <t>5791</t>
  </si>
  <si>
    <t>その他の運輸附帯サービス</t>
  </si>
  <si>
    <t>5789</t>
  </si>
  <si>
    <t>こん包</t>
  </si>
  <si>
    <t>5781</t>
  </si>
  <si>
    <t>倉庫</t>
  </si>
  <si>
    <t>5771</t>
  </si>
  <si>
    <t>貨物利用運送</t>
  </si>
  <si>
    <t>5761</t>
  </si>
  <si>
    <t>航空輸送</t>
  </si>
  <si>
    <t>5751</t>
  </si>
  <si>
    <t>港湾運送</t>
  </si>
  <si>
    <t>5743</t>
  </si>
  <si>
    <t>沿海・内水面輸送</t>
  </si>
  <si>
    <t>5742</t>
  </si>
  <si>
    <t>外洋輸送</t>
  </si>
  <si>
    <t>5741</t>
  </si>
  <si>
    <t>自家輸送（貨物自動車）</t>
  </si>
  <si>
    <t>5732</t>
  </si>
  <si>
    <t>自家輸送（旅客自動車）</t>
  </si>
  <si>
    <t>5731</t>
  </si>
  <si>
    <t>道路貨物輸送（自家輸送を除く。）</t>
  </si>
  <si>
    <t>5722</t>
  </si>
  <si>
    <t>道路旅客輸送</t>
  </si>
  <si>
    <t>5721</t>
  </si>
  <si>
    <t>鉄道貨物輸送</t>
  </si>
  <si>
    <t>5712</t>
  </si>
  <si>
    <t>鉄道旅客輸送</t>
  </si>
  <si>
    <t>5711</t>
  </si>
  <si>
    <t>住宅賃貸料（帰属家賃）</t>
  </si>
  <si>
    <t>5531</t>
  </si>
  <si>
    <t>住宅賃貸料</t>
  </si>
  <si>
    <t>5521</t>
  </si>
  <si>
    <t>不動産仲介及び賃貸</t>
  </si>
  <si>
    <t>5511</t>
  </si>
  <si>
    <t>保険</t>
  </si>
  <si>
    <t>5312</t>
  </si>
  <si>
    <t>金融</t>
  </si>
  <si>
    <t>5311</t>
  </si>
  <si>
    <t>小売</t>
  </si>
  <si>
    <t>5112</t>
  </si>
  <si>
    <t>卸売</t>
  </si>
  <si>
    <t>5111</t>
  </si>
  <si>
    <t>廃棄物処理</t>
  </si>
  <si>
    <t>4811</t>
  </si>
  <si>
    <t>水道</t>
  </si>
  <si>
    <t>4711</t>
  </si>
  <si>
    <t>熱供給業</t>
  </si>
  <si>
    <t>4622</t>
  </si>
  <si>
    <t>都市ガス</t>
  </si>
  <si>
    <t>4621</t>
  </si>
  <si>
    <t>電気</t>
  </si>
  <si>
    <t>4611</t>
  </si>
  <si>
    <t>その他の土木建設</t>
  </si>
  <si>
    <t>4191</t>
  </si>
  <si>
    <t>公共事業</t>
  </si>
  <si>
    <t>4131</t>
  </si>
  <si>
    <t>建設補修</t>
  </si>
  <si>
    <t>4121</t>
  </si>
  <si>
    <t>非住宅建築</t>
  </si>
  <si>
    <t>4112</t>
  </si>
  <si>
    <t>住宅建築</t>
  </si>
  <si>
    <t>4111</t>
  </si>
  <si>
    <t>再生資源回収・加工処理</t>
  </si>
  <si>
    <t>3921</t>
  </si>
  <si>
    <t>その他の製造工業製品</t>
  </si>
  <si>
    <t>3919</t>
  </si>
  <si>
    <t>がん具・運動用品</t>
  </si>
  <si>
    <t>3911</t>
  </si>
  <si>
    <t>その他の輸送機械</t>
  </si>
  <si>
    <t>3599</t>
  </si>
  <si>
    <t>航空機・同修理</t>
  </si>
  <si>
    <t>3592</t>
  </si>
  <si>
    <t>鉄道車両・同修理</t>
  </si>
  <si>
    <t>3591</t>
  </si>
  <si>
    <t>船舶・同修理</t>
  </si>
  <si>
    <t>3541</t>
  </si>
  <si>
    <t>自動車部品・同附属品</t>
  </si>
  <si>
    <t>3531</t>
  </si>
  <si>
    <t>二輪自動車</t>
  </si>
  <si>
    <t>3522</t>
  </si>
  <si>
    <t>トラック・バス・その他の自動車</t>
  </si>
  <si>
    <t>3521</t>
  </si>
  <si>
    <t>乗用車</t>
  </si>
  <si>
    <t>3511</t>
  </si>
  <si>
    <t>電子計算機・同附属装置</t>
  </si>
  <si>
    <t>3421</t>
  </si>
  <si>
    <t>映像・音響機器</t>
  </si>
  <si>
    <t>3412</t>
  </si>
  <si>
    <t>通信機器</t>
  </si>
  <si>
    <t>3411</t>
  </si>
  <si>
    <t>その他の電気機械</t>
  </si>
  <si>
    <t>3399</t>
  </si>
  <si>
    <t>電気計測器</t>
  </si>
  <si>
    <t>3332</t>
  </si>
  <si>
    <t>電子応用装置</t>
  </si>
  <si>
    <t>3331</t>
  </si>
  <si>
    <t>民生用電気機器</t>
  </si>
  <si>
    <t>3321</t>
  </si>
  <si>
    <t>産業用電気機器</t>
  </si>
  <si>
    <t>3311</t>
  </si>
  <si>
    <t>その他の電子部品</t>
  </si>
  <si>
    <t>3299</t>
  </si>
  <si>
    <t>電子デバイス</t>
  </si>
  <si>
    <t>3211</t>
  </si>
  <si>
    <t>武器</t>
  </si>
  <si>
    <t>3116</t>
  </si>
  <si>
    <t>光学機械・レンズ</t>
  </si>
  <si>
    <t>3115</t>
  </si>
  <si>
    <t>医療用機械器具</t>
  </si>
  <si>
    <t>3114</t>
  </si>
  <si>
    <t>計測機器</t>
  </si>
  <si>
    <t>3113</t>
  </si>
  <si>
    <t>サービス用・娯楽用機器</t>
  </si>
  <si>
    <t>3112</t>
  </si>
  <si>
    <t>事務用機械</t>
  </si>
  <si>
    <t>3111</t>
  </si>
  <si>
    <t>その他の生産用機械</t>
  </si>
  <si>
    <t>3019</t>
  </si>
  <si>
    <t>半導体製造装置</t>
  </si>
  <si>
    <t>3017</t>
  </si>
  <si>
    <t>金属加工機械</t>
  </si>
  <si>
    <t>3016</t>
  </si>
  <si>
    <t>基礎素材産業用機械</t>
  </si>
  <si>
    <t>3015</t>
  </si>
  <si>
    <t>生活関連産業用機械</t>
  </si>
  <si>
    <t>3014</t>
  </si>
  <si>
    <t>繊維機械</t>
  </si>
  <si>
    <t>3013</t>
  </si>
  <si>
    <t>建設・鉱山機械</t>
  </si>
  <si>
    <t>3012</t>
  </si>
  <si>
    <t>農業用機械</t>
  </si>
  <si>
    <t>3011</t>
  </si>
  <si>
    <t>その他のはん用機械</t>
  </si>
  <si>
    <t>2919</t>
  </si>
  <si>
    <t>冷凍機・温湿調整装置</t>
  </si>
  <si>
    <t>2914</t>
  </si>
  <si>
    <t>運搬機械</t>
  </si>
  <si>
    <t>2913</t>
  </si>
  <si>
    <t>ポンプ・圧縮機</t>
  </si>
  <si>
    <t>2912</t>
  </si>
  <si>
    <t>ボイラ・原動機</t>
  </si>
  <si>
    <t>2911</t>
  </si>
  <si>
    <t>その他の金属製品</t>
  </si>
  <si>
    <t>2899</t>
  </si>
  <si>
    <t>ガス・石油機器・暖房・調理装置</t>
  </si>
  <si>
    <t>2891</t>
  </si>
  <si>
    <t>建築用金属製品</t>
  </si>
  <si>
    <t>2812</t>
  </si>
  <si>
    <t>建設用金属製品</t>
  </si>
  <si>
    <t>2811</t>
  </si>
  <si>
    <t>その他の非鉄金属製品</t>
  </si>
  <si>
    <t>2729</t>
  </si>
  <si>
    <t>電線・ケーブル</t>
  </si>
  <si>
    <t>2721</t>
  </si>
  <si>
    <t>非鉄金属屑</t>
  </si>
  <si>
    <t>2712</t>
  </si>
  <si>
    <t>非鉄金属製錬・精製</t>
  </si>
  <si>
    <t>2711</t>
  </si>
  <si>
    <t>その他の鉄鋼製品</t>
  </si>
  <si>
    <t>2699</t>
  </si>
  <si>
    <t>鋳鍛造品（鉄）</t>
  </si>
  <si>
    <t>2631</t>
  </si>
  <si>
    <t>冷延・めっき鋼材</t>
  </si>
  <si>
    <t>2623</t>
  </si>
  <si>
    <t>鋼管</t>
  </si>
  <si>
    <t>2622</t>
  </si>
  <si>
    <t>熱間圧延鋼材</t>
  </si>
  <si>
    <t>2621</t>
  </si>
  <si>
    <t>鉄屑</t>
  </si>
  <si>
    <t>2612</t>
  </si>
  <si>
    <t>銑鉄・粗鋼</t>
  </si>
  <si>
    <t>2611</t>
  </si>
  <si>
    <t>その他の窯業・土石製品</t>
  </si>
  <si>
    <t>2599</t>
  </si>
  <si>
    <t>建設用土石製品</t>
  </si>
  <si>
    <t>2591</t>
  </si>
  <si>
    <t>陶磁器</t>
  </si>
  <si>
    <t>2531</t>
  </si>
  <si>
    <t>セメント・セメント製品</t>
  </si>
  <si>
    <t>2521</t>
  </si>
  <si>
    <t>ガラス・ガラス製品</t>
  </si>
  <si>
    <t>2511</t>
  </si>
  <si>
    <t>なめし革・革製品・毛皮（革製履物を除く。）</t>
  </si>
  <si>
    <t>2312</t>
  </si>
  <si>
    <t>革製履物</t>
  </si>
  <si>
    <t>2311</t>
  </si>
  <si>
    <t>その他のゴム製品</t>
  </si>
  <si>
    <t>2229</t>
  </si>
  <si>
    <t>↑平均</t>
    <rPh sb="1" eb="3">
      <t>ヘイキン</t>
    </rPh>
    <phoneticPr fontId="4"/>
  </si>
  <si>
    <t>平均</t>
    <rPh sb="0" eb="2">
      <t>ヘイキン</t>
    </rPh>
    <phoneticPr fontId="4"/>
  </si>
  <si>
    <t>タイヤ・チューブ</t>
  </si>
  <si>
    <t>2221</t>
  </si>
  <si>
    <t>プラスチック製品</t>
  </si>
  <si>
    <t>2211</t>
  </si>
  <si>
    <t>石炭製品</t>
  </si>
  <si>
    <t>2121</t>
  </si>
  <si>
    <t>石油製品</t>
  </si>
  <si>
    <t>2111</t>
  </si>
  <si>
    <t>その他の化学最終製品</t>
  </si>
  <si>
    <t>2089</t>
  </si>
  <si>
    <t>農薬</t>
  </si>
  <si>
    <t>2084</t>
  </si>
  <si>
    <t>塗料・印刷インキ</t>
  </si>
  <si>
    <t>2083</t>
  </si>
  <si>
    <t>化粧品・歯磨</t>
  </si>
  <si>
    <t>2082</t>
  </si>
  <si>
    <t>油脂加工製品・界面活性剤</t>
  </si>
  <si>
    <t>2081</t>
  </si>
  <si>
    <t>医薬品</t>
  </si>
  <si>
    <t>2071</t>
  </si>
  <si>
    <t>化学繊維</t>
  </si>
  <si>
    <t>2061</t>
  </si>
  <si>
    <t>合成樹脂</t>
  </si>
  <si>
    <t>2051</t>
  </si>
  <si>
    <t>その他の有機化学工業製品</t>
  </si>
  <si>
    <t>2049</t>
  </si>
  <si>
    <t>合成ゴム</t>
  </si>
  <si>
    <t>2042</t>
  </si>
  <si>
    <t>脂肪族中間物・環式中間物・合成染料・有機顔料</t>
  </si>
  <si>
    <t>2041</t>
  </si>
  <si>
    <t>石油化学系基礎製品</t>
  </si>
  <si>
    <t>2031</t>
  </si>
  <si>
    <t>その他の無機化学工業製品</t>
  </si>
  <si>
    <t>2029</t>
  </si>
  <si>
    <t>ソーダ工業製品</t>
  </si>
  <si>
    <t>2021</t>
  </si>
  <si>
    <t>化学肥料</t>
  </si>
  <si>
    <t>2011</t>
  </si>
  <si>
    <t>印刷・製版・製本</t>
  </si>
  <si>
    <t>1911</t>
  </si>
  <si>
    <t>その他の紙加工品</t>
  </si>
  <si>
    <t>1649</t>
  </si>
  <si>
    <t>紙製容器</t>
  </si>
  <si>
    <t>1641</t>
  </si>
  <si>
    <t>加工紙</t>
  </si>
  <si>
    <t>1633</t>
  </si>
  <si>
    <t>紙・板紙</t>
  </si>
  <si>
    <t>1632</t>
  </si>
  <si>
    <t>パルプ</t>
  </si>
  <si>
    <t>1631</t>
  </si>
  <si>
    <t>家具・装備品</t>
  </si>
  <si>
    <t>1621</t>
  </si>
  <si>
    <t>その他の木製品</t>
  </si>
  <si>
    <t>1619</t>
  </si>
  <si>
    <t>木材</t>
  </si>
  <si>
    <t>1611</t>
  </si>
  <si>
    <t>その他の繊維既製品</t>
  </si>
  <si>
    <t>1529</t>
  </si>
  <si>
    <t>その他の衣服・身の回り品</t>
  </si>
  <si>
    <t>1522</t>
  </si>
  <si>
    <t>織物製・ニット製衣服</t>
  </si>
  <si>
    <t>1521</t>
  </si>
  <si>
    <t>その他の繊維工業製品</t>
  </si>
  <si>
    <t>1519</t>
  </si>
  <si>
    <t>染色整理</t>
  </si>
  <si>
    <t>1514</t>
  </si>
  <si>
    <t>ニット生地</t>
  </si>
  <si>
    <t>1513</t>
  </si>
  <si>
    <t>織物</t>
  </si>
  <si>
    <t>1512</t>
  </si>
  <si>
    <t>紡績糸</t>
  </si>
  <si>
    <t>1511</t>
  </si>
  <si>
    <t>たばこ</t>
  </si>
  <si>
    <t>1141</t>
  </si>
  <si>
    <t>飼料・有機質肥料（別掲を除く。）</t>
  </si>
  <si>
    <t>1131</t>
  </si>
  <si>
    <t>その他の飲料</t>
  </si>
  <si>
    <t>1129</t>
  </si>
  <si>
    <t>酒類</t>
  </si>
  <si>
    <t>1121</t>
  </si>
  <si>
    <t>その他の食料品</t>
  </si>
  <si>
    <t>1119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</si>
  <si>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</si>
  <si>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</si>
  <si>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</si>
  <si>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</si>
  <si>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</si>
  <si>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</si>
  <si>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</si>
  <si>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</si>
  <si>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</si>
  <si>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</si>
  <si>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</si>
  <si>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</si>
  <si>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その他の鉱物</t>
  </si>
  <si>
    <t>0629</t>
  </si>
  <si>
    <t>砂利・採石</t>
  </si>
  <si>
    <t>0621</t>
  </si>
  <si>
    <t>石炭・原油・天然ガス</t>
  </si>
  <si>
    <t>0611</t>
  </si>
  <si>
    <t>内水面漁業</t>
  </si>
  <si>
    <t>0172</t>
  </si>
  <si>
    <t>海面漁業</t>
  </si>
  <si>
    <t>0171</t>
  </si>
  <si>
    <t>影響：小</t>
    <rPh sb="0" eb="2">
      <t>エイキョウ</t>
    </rPh>
    <rPh sb="3" eb="4">
      <t>チイ</t>
    </rPh>
    <phoneticPr fontId="3"/>
  </si>
  <si>
    <t>特用林産物</t>
  </si>
  <si>
    <t>0153</t>
  </si>
  <si>
    <t>素材</t>
  </si>
  <si>
    <t>0152</t>
  </si>
  <si>
    <t>育林</t>
  </si>
  <si>
    <t>0151</t>
  </si>
  <si>
    <t>農業サービス</t>
  </si>
  <si>
    <t>0131</t>
  </si>
  <si>
    <t>畜産</t>
  </si>
  <si>
    <t>0121</t>
  </si>
  <si>
    <t>非食用作物</t>
  </si>
  <si>
    <t>0116</t>
  </si>
  <si>
    <t>その他の食用作物</t>
  </si>
  <si>
    <t>0115</t>
  </si>
  <si>
    <t>学術研究機関</t>
    <phoneticPr fontId="3"/>
  </si>
  <si>
    <t>果実</t>
  </si>
  <si>
    <t>0114</t>
  </si>
  <si>
    <t>社会教育・その他の教育</t>
    <phoneticPr fontId="3"/>
  </si>
  <si>
    <t>野菜</t>
  </si>
  <si>
    <t>0113</t>
  </si>
  <si>
    <t>いも・豆類</t>
  </si>
  <si>
    <t>0112</t>
  </si>
  <si>
    <t>影響：大</t>
    <rPh sb="0" eb="2">
      <t>エイキョウ</t>
    </rPh>
    <rPh sb="3" eb="4">
      <t>ダイ</t>
    </rPh>
    <phoneticPr fontId="3"/>
  </si>
  <si>
    <t>穀類</t>
  </si>
  <si>
    <t>0111</t>
  </si>
  <si>
    <t>国内生産額</t>
  </si>
  <si>
    <t>中間投入割合</t>
    <rPh sb="0" eb="6">
      <t>チュウカントウニュウワリアイ</t>
    </rPh>
    <phoneticPr fontId="4"/>
  </si>
  <si>
    <t>内生部門
影響集計</t>
    <rPh sb="0" eb="2">
      <t>ナイセイ</t>
    </rPh>
    <rPh sb="2" eb="4">
      <t>ブモン</t>
    </rPh>
    <rPh sb="5" eb="7">
      <t>エイキョウ</t>
    </rPh>
    <rPh sb="7" eb="9">
      <t>シュウケイ</t>
    </rPh>
    <phoneticPr fontId="4"/>
  </si>
  <si>
    <t>被害影響</t>
    <rPh sb="0" eb="4">
      <t>ヒガイエイキョウ</t>
    </rPh>
    <phoneticPr fontId="4"/>
  </si>
  <si>
    <t>国内生産額</t>
    <rPh sb="0" eb="2">
      <t>コクナイ</t>
    </rPh>
    <rPh sb="2" eb="5">
      <t>セイサンガク</t>
    </rPh>
    <phoneticPr fontId="4"/>
  </si>
  <si>
    <t>分類</t>
    <rPh sb="0" eb="2">
      <t>ブンルイ</t>
    </rPh>
    <phoneticPr fontId="4"/>
  </si>
  <si>
    <t>順位</t>
    <rPh sb="0" eb="2">
      <t>ジュンイ</t>
    </rPh>
    <phoneticPr fontId="4"/>
  </si>
  <si>
    <t>計算</t>
    <rPh sb="0" eb="2">
      <t>ケイサン</t>
    </rPh>
    <phoneticPr fontId="4"/>
  </si>
  <si>
    <t>(単位 : 10億円)</t>
  </si>
  <si>
    <t>水道</t>
    <rPh sb="0" eb="2">
      <t>スイドウ</t>
    </rPh>
    <phoneticPr fontId="4"/>
  </si>
  <si>
    <t>製造業：大分類コード11 飲食料品～コード39その他製造工業製品</t>
    <rPh sb="0" eb="3">
      <t>セイゾウギョウ</t>
    </rPh>
    <rPh sb="13" eb="17">
      <t>インショクリョウヒン</t>
    </rPh>
    <rPh sb="25" eb="26">
      <t>ホカ</t>
    </rPh>
    <rPh sb="26" eb="32">
      <t>セイゾウコウギョウセイヒン</t>
    </rPh>
    <phoneticPr fontId="4"/>
  </si>
  <si>
    <t>第一次産業：大分類コード01 農林漁業＆02鉱業に属するもの</t>
    <rPh sb="0" eb="3">
      <t>ダイイチジ</t>
    </rPh>
    <rPh sb="3" eb="5">
      <t>サンギョウ</t>
    </rPh>
    <rPh sb="6" eb="9">
      <t>ダイブンルイ</t>
    </rPh>
    <rPh sb="15" eb="19">
      <t>ノウリンギョギョウ</t>
    </rPh>
    <rPh sb="22" eb="24">
      <t>コウギョウ</t>
    </rPh>
    <rPh sb="25" eb="26">
      <t>ゾク</t>
    </rPh>
    <phoneticPr fontId="4"/>
  </si>
  <si>
    <t>分類出所：部門分類コード表</t>
    <rPh sb="0" eb="2">
      <t>ブンルイ</t>
    </rPh>
    <rPh sb="2" eb="4">
      <t>デドコロ</t>
    </rPh>
    <phoneticPr fontId="4"/>
  </si>
  <si>
    <t>令和２年(2020年)産業連関表 取引基本表(生産者価格評価表) (統合小分類表)</t>
    <phoneticPr fontId="4"/>
  </si>
  <si>
    <t>ポンプ電力消費量の推計</t>
    <rPh sb="3" eb="8">
      <t>デンリョクショウヒリョウ</t>
    </rPh>
    <rPh sb="9" eb="11">
      <t>スイケイ</t>
    </rPh>
    <phoneticPr fontId="4"/>
  </si>
  <si>
    <t>ポンプ運転に係るCO2排出量削減による便益</t>
    <phoneticPr fontId="4"/>
  </si>
  <si>
    <t>１日平均</t>
    <rPh sb="1" eb="4">
      <t>ニチヘイキン</t>
    </rPh>
    <phoneticPr fontId="4"/>
  </si>
  <si>
    <t>年間</t>
    <rPh sb="0" eb="2">
      <t>ネンカン</t>
    </rPh>
    <phoneticPr fontId="4"/>
  </si>
  <si>
    <t>ポンプ</t>
    <phoneticPr fontId="4"/>
  </si>
  <si>
    <r>
      <t>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phoneticPr fontId="4"/>
  </si>
  <si>
    <r>
      <t>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scheme val="minor"/>
      </rPr>
      <t>排出量の</t>
    </r>
    <phoneticPr fontId="4"/>
  </si>
  <si>
    <t>導水量</t>
    <rPh sb="0" eb="2">
      <t>ドウスイ</t>
    </rPh>
    <rPh sb="2" eb="3">
      <t>リョウ</t>
    </rPh>
    <phoneticPr fontId="4"/>
  </si>
  <si>
    <t>総稼働時間</t>
    <rPh sb="0" eb="1">
      <t>ソウ</t>
    </rPh>
    <rPh sb="1" eb="5">
      <t>カドウジカン</t>
    </rPh>
    <phoneticPr fontId="4"/>
  </si>
  <si>
    <t>電力消費</t>
    <rPh sb="0" eb="4">
      <t>デンリョクショウヒ</t>
    </rPh>
    <phoneticPr fontId="4"/>
  </si>
  <si>
    <t>排出量</t>
    <rPh sb="0" eb="3">
      <t>ハイシュツリョウ</t>
    </rPh>
    <phoneticPr fontId="4"/>
  </si>
  <si>
    <t>貨幣価値</t>
    <rPh sb="0" eb="4">
      <t>カヘイカチ</t>
    </rPh>
    <phoneticPr fontId="4"/>
  </si>
  <si>
    <t>㎥/日</t>
    <rPh sb="2" eb="3">
      <t>ニチ</t>
    </rPh>
    <phoneticPr fontId="4"/>
  </si>
  <si>
    <t>㎥/年</t>
    <rPh sb="2" eb="3">
      <t>ネン</t>
    </rPh>
    <phoneticPr fontId="4"/>
  </si>
  <si>
    <t>h/年</t>
    <rPh sb="2" eb="3">
      <t>ネン</t>
    </rPh>
    <phoneticPr fontId="4"/>
  </si>
  <si>
    <t>kWh/年</t>
    <rPh sb="4" eb="5">
      <t>ネン</t>
    </rPh>
    <phoneticPr fontId="4"/>
  </si>
  <si>
    <r>
      <t>kg-CO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scheme val="minor"/>
      </rPr>
      <t>/年</t>
    </r>
    <rPh sb="7" eb="8">
      <t>ネン</t>
    </rPh>
    <phoneticPr fontId="4"/>
  </si>
  <si>
    <r>
      <t>t-CO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scheme val="minor"/>
      </rPr>
      <t>/年</t>
    </r>
    <rPh sb="6" eb="7">
      <t>ネン</t>
    </rPh>
    <phoneticPr fontId="4"/>
  </si>
  <si>
    <t>円/年</t>
    <rPh sb="0" eb="1">
      <t>エン</t>
    </rPh>
    <rPh sb="2" eb="3">
      <t>ネン</t>
    </rPh>
    <phoneticPr fontId="4"/>
  </si>
  <si>
    <t>千円/年</t>
    <rPh sb="0" eb="1">
      <t>セン</t>
    </rPh>
    <rPh sb="1" eb="2">
      <t>エン</t>
    </rPh>
    <rPh sb="3" eb="4">
      <t>ネン</t>
    </rPh>
    <phoneticPr fontId="4"/>
  </si>
  <si>
    <t>②＝①×365</t>
    <phoneticPr fontId="4"/>
  </si>
  <si>
    <t>③=②÷17.4㎥/min×60</t>
    <phoneticPr fontId="4"/>
  </si>
  <si>
    <t>④＝③×ポンプkW</t>
    <phoneticPr fontId="4"/>
  </si>
  <si>
    <t>③＝②×0.408</t>
    <phoneticPr fontId="4"/>
  </si>
  <si>
    <t>④＝③÷1000</t>
    <phoneticPr fontId="4"/>
  </si>
  <si>
    <t>⑤＝④×3,602</t>
    <phoneticPr fontId="4"/>
  </si>
  <si>
    <t>⑥＝⑤÷1,000</t>
    <phoneticPr fontId="4"/>
  </si>
  <si>
    <t>事業全体の投資効率性</t>
    <rPh sb="0" eb="4">
      <t>ジギョウゼンタイ</t>
    </rPh>
    <rPh sb="5" eb="10">
      <t>トウシコウリツセイ</t>
    </rPh>
    <phoneticPr fontId="4"/>
  </si>
  <si>
    <t>（千円）</t>
    <rPh sb="1" eb="3">
      <t>センエン</t>
    </rPh>
    <phoneticPr fontId="4"/>
  </si>
  <si>
    <t>金額</t>
    <rPh sb="0" eb="2">
      <t>キンガク</t>
    </rPh>
    <phoneticPr fontId="4"/>
  </si>
  <si>
    <t>費用</t>
    <rPh sb="0" eb="2">
      <t>ヒヨウ</t>
    </rPh>
    <phoneticPr fontId="4"/>
  </si>
  <si>
    <t>更新費</t>
    <rPh sb="0" eb="3">
      <t>コウシンヒ</t>
    </rPh>
    <phoneticPr fontId="4"/>
  </si>
  <si>
    <t>残存価格</t>
    <rPh sb="0" eb="2">
      <t>ザンゾン</t>
    </rPh>
    <rPh sb="2" eb="4">
      <t>カカク</t>
    </rPh>
    <phoneticPr fontId="4"/>
  </si>
  <si>
    <t>①合計</t>
    <rPh sb="1" eb="3">
      <t>ゴウケイ</t>
    </rPh>
    <phoneticPr fontId="4"/>
  </si>
  <si>
    <t>地震による断水回避</t>
    <rPh sb="0" eb="2">
      <t>ジシン</t>
    </rPh>
    <rPh sb="5" eb="7">
      <t>ダンスイ</t>
    </rPh>
    <rPh sb="7" eb="9">
      <t>カイヒ</t>
    </rPh>
    <phoneticPr fontId="4"/>
  </si>
  <si>
    <r>
      <t>ポンプ運転に係るCO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scheme val="minor"/>
      </rPr>
      <t>排出量削減</t>
    </r>
    <rPh sb="3" eb="5">
      <t>ウンテン</t>
    </rPh>
    <rPh sb="6" eb="7">
      <t>カカ</t>
    </rPh>
    <rPh sb="11" eb="13">
      <t>ハイシュツ</t>
    </rPh>
    <rPh sb="13" eb="14">
      <t>リョウ</t>
    </rPh>
    <rPh sb="14" eb="16">
      <t>サクゲン</t>
    </rPh>
    <phoneticPr fontId="4"/>
  </si>
  <si>
    <t>②合計</t>
    <rPh sb="1" eb="3">
      <t>ゴウケイ</t>
    </rPh>
    <phoneticPr fontId="4"/>
  </si>
  <si>
    <t>費用便益比②÷①</t>
    <phoneticPr fontId="4"/>
  </si>
  <si>
    <r>
      <t>算定式：事業費×（残存年数÷更新周期）×割引因子、割引因子＝(1+r)</t>
    </r>
    <r>
      <rPr>
        <vertAlign val="superscript"/>
        <sz val="10"/>
        <color theme="1"/>
        <rFont val="游ゴシック"/>
        <family val="3"/>
        <charset val="128"/>
        <scheme val="minor"/>
      </rPr>
      <t>-55</t>
    </r>
    <r>
      <rPr>
        <sz val="10"/>
        <color theme="1"/>
        <rFont val="游ゴシック"/>
        <family val="3"/>
        <charset val="128"/>
        <scheme val="minor"/>
      </rPr>
      <t>、r=0.04</t>
    </r>
    <rPh sb="0" eb="3">
      <t>サンテイシキ</t>
    </rPh>
    <rPh sb="4" eb="7">
      <t>ジギョウヒ</t>
    </rPh>
    <rPh sb="9" eb="13">
      <t>ザンゾンネンスウ</t>
    </rPh>
    <rPh sb="14" eb="18">
      <t>コウシンシュウキ</t>
    </rPh>
    <rPh sb="20" eb="24">
      <t>ワリビキインシ</t>
    </rPh>
    <rPh sb="25" eb="29">
      <t>ワリビキインシ</t>
    </rPh>
    <phoneticPr fontId="4"/>
  </si>
  <si>
    <t>撤去を除く事業期間は６年であることから、評価最終年度における経過年数tは55年である。</t>
    <rPh sb="0" eb="2">
      <t>テッキョ</t>
    </rPh>
    <rPh sb="3" eb="4">
      <t>ノゾ</t>
    </rPh>
    <rPh sb="5" eb="9">
      <t>ジギョウキカン</t>
    </rPh>
    <rPh sb="11" eb="12">
      <t>ネン</t>
    </rPh>
    <rPh sb="22" eb="26">
      <t>サイシュウネンド</t>
    </rPh>
    <rPh sb="30" eb="34">
      <t>ケイカネンスウ</t>
    </rPh>
    <rPh sb="38" eb="39">
      <t>ネン</t>
    </rPh>
    <phoneticPr fontId="4"/>
  </si>
  <si>
    <t>経過
年数</t>
    <rPh sb="0" eb="2">
      <t>ケイカ</t>
    </rPh>
    <rPh sb="3" eb="5">
      <t>ネンスウ</t>
    </rPh>
    <phoneticPr fontId="4"/>
  </si>
  <si>
    <t>耐用年数</t>
    <rPh sb="0" eb="4">
      <t>タイヨウネンスウ</t>
    </rPh>
    <phoneticPr fontId="4"/>
  </si>
  <si>
    <t>供用開始年度</t>
    <rPh sb="0" eb="4">
      <t>キョウヨウカイシ</t>
    </rPh>
    <rPh sb="4" eb="6">
      <t>ネンド</t>
    </rPh>
    <phoneticPr fontId="3"/>
  </si>
  <si>
    <t>年度</t>
    <rPh sb="0" eb="2">
      <t>ネンド</t>
    </rPh>
    <phoneticPr fontId="3"/>
  </si>
  <si>
    <t>R61</t>
  </si>
  <si>
    <t>R62</t>
  </si>
  <si>
    <t>左記のうち、業務営業用に関わるもの</t>
    <rPh sb="0" eb="2">
      <t>サキ</t>
    </rPh>
    <rPh sb="6" eb="11">
      <t>ギョウムエイギョウヨウ</t>
    </rPh>
    <rPh sb="12" eb="13">
      <t>カカ</t>
    </rPh>
    <phoneticPr fontId="4"/>
  </si>
  <si>
    <t>左記を降順で整理したもの</t>
    <rPh sb="0" eb="2">
      <t>サキ</t>
    </rPh>
    <rPh sb="3" eb="5">
      <t>コウジュン</t>
    </rPh>
    <rPh sb="6" eb="8">
      <t>セイリ</t>
    </rPh>
    <phoneticPr fontId="4"/>
  </si>
  <si>
    <t>左記を営業停止損失の大きい業種で並べ替えしたもの</t>
    <rPh sb="0" eb="2">
      <t>サキ</t>
    </rPh>
    <rPh sb="3" eb="7">
      <t>エイギョウテイシ</t>
    </rPh>
    <rPh sb="7" eb="9">
      <t>ソンシツ</t>
    </rPh>
    <rPh sb="10" eb="11">
      <t>オオ</t>
    </rPh>
    <rPh sb="13" eb="15">
      <t>ギョウシュ</t>
    </rPh>
    <rPh sb="16" eb="17">
      <t>ナラ</t>
    </rPh>
    <rPh sb="18" eb="1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</si>
</sst>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%"/>
    <numFmt numFmtId="178" formatCode="#,##0.0;[Red]\-#,##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0" fontId="0" fillId="0" borderId="1" xfId="1" applyNumberFormat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5" xfId="1" applyFon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3" borderId="0" xfId="0" applyFill="1" applyAlignment="1">
      <alignment vertical="center"/>
    </xf>
    <xf numFmtId="38" fontId="5" fillId="0" borderId="1" xfId="0" applyNumberFormat="1" applyFont="1" applyBorder="1" applyAlignment="1">
      <alignment vertical="center"/>
    </xf>
    <xf numFmtId="0" fontId="0" fillId="2" borderId="3" xfId="0" applyFill="1" applyBorder="1" applyAlignment="1">
      <alignment vertical="center"/>
    </xf>
    <xf numFmtId="38" fontId="0" fillId="2" borderId="4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0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0" fontId="0" fillId="0" borderId="1" xfId="1" applyNumberFormat="1" applyFont="1" applyBorder="1">
      <alignment vertical="center"/>
    </xf>
    <xf numFmtId="9" fontId="0" fillId="0" borderId="1" xfId="2" applyFont="1" applyBorder="1">
      <alignment vertical="center"/>
    </xf>
    <xf numFmtId="38" fontId="0" fillId="0" borderId="0" xfId="1" applyFont="1">
      <alignment vertical="center"/>
    </xf>
    <xf numFmtId="38" fontId="8" fillId="0" borderId="1" xfId="1" applyFont="1" applyBorder="1">
      <alignment vertical="center"/>
    </xf>
    <xf numFmtId="38" fontId="0" fillId="0" borderId="0" xfId="0" applyNumberFormat="1" applyAlignment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177" fontId="0" fillId="0" borderId="1" xfId="4" applyNumberFormat="1" applyFont="1" applyFill="1" applyBorder="1">
      <alignment vertical="center"/>
    </xf>
    <xf numFmtId="176" fontId="1" fillId="0" borderId="11" xfId="3" applyNumberFormat="1" applyBorder="1">
      <alignment vertical="center"/>
    </xf>
    <xf numFmtId="176" fontId="1" fillId="0" borderId="12" xfId="3" applyNumberFormat="1" applyBorder="1">
      <alignment vertical="center"/>
    </xf>
    <xf numFmtId="0" fontId="1" fillId="0" borderId="11" xfId="3" applyBorder="1" applyAlignment="1">
      <alignment vertical="center" wrapText="1"/>
    </xf>
    <xf numFmtId="0" fontId="1" fillId="0" borderId="13" xfId="3" applyBorder="1">
      <alignment vertical="center"/>
    </xf>
    <xf numFmtId="177" fontId="0" fillId="0" borderId="3" xfId="4" applyNumberFormat="1" applyFont="1" applyFill="1" applyBorder="1">
      <alignment vertical="center"/>
    </xf>
    <xf numFmtId="176" fontId="1" fillId="0" borderId="14" xfId="3" applyNumberFormat="1" applyBorder="1">
      <alignment vertical="center"/>
    </xf>
    <xf numFmtId="176" fontId="1" fillId="0" borderId="15" xfId="3" applyNumberFormat="1" applyBorder="1">
      <alignment vertical="center"/>
    </xf>
    <xf numFmtId="176" fontId="1" fillId="0" borderId="0" xfId="3" applyNumberFormat="1">
      <alignment vertical="center"/>
    </xf>
    <xf numFmtId="0" fontId="1" fillId="0" borderId="15" xfId="3" applyBorder="1" applyAlignment="1">
      <alignment vertical="center" wrapText="1"/>
    </xf>
    <xf numFmtId="0" fontId="1" fillId="0" borderId="14" xfId="3" applyBorder="1">
      <alignment vertical="center"/>
    </xf>
    <xf numFmtId="177" fontId="0" fillId="4" borderId="3" xfId="4" applyNumberFormat="1" applyFont="1" applyFill="1" applyBorder="1">
      <alignment vertical="center"/>
    </xf>
    <xf numFmtId="176" fontId="1" fillId="4" borderId="15" xfId="3" applyNumberFormat="1" applyFill="1" applyBorder="1">
      <alignment vertical="center"/>
    </xf>
    <xf numFmtId="176" fontId="1" fillId="4" borderId="0" xfId="3" applyNumberFormat="1" applyFill="1">
      <alignment vertical="center"/>
    </xf>
    <xf numFmtId="0" fontId="1" fillId="4" borderId="15" xfId="3" applyFill="1" applyBorder="1" applyAlignment="1">
      <alignment vertical="center" wrapText="1"/>
    </xf>
    <xf numFmtId="0" fontId="1" fillId="4" borderId="14" xfId="3" applyFill="1" applyBorder="1">
      <alignment vertical="center"/>
    </xf>
    <xf numFmtId="177" fontId="0" fillId="0" borderId="2" xfId="4" applyNumberFormat="1" applyFont="1" applyFill="1" applyBorder="1">
      <alignment vertical="center"/>
    </xf>
    <xf numFmtId="177" fontId="0" fillId="5" borderId="15" xfId="4" applyNumberFormat="1" applyFont="1" applyFill="1" applyBorder="1">
      <alignment vertical="center"/>
    </xf>
    <xf numFmtId="176" fontId="1" fillId="5" borderId="15" xfId="3" applyNumberFormat="1" applyFill="1" applyBorder="1">
      <alignment vertical="center"/>
    </xf>
    <xf numFmtId="176" fontId="1" fillId="5" borderId="0" xfId="3" applyNumberFormat="1" applyFill="1">
      <alignment vertical="center"/>
    </xf>
    <xf numFmtId="0" fontId="1" fillId="5" borderId="15" xfId="3" applyFill="1" applyBorder="1" applyAlignment="1">
      <alignment vertical="center" wrapText="1"/>
    </xf>
    <xf numFmtId="0" fontId="1" fillId="5" borderId="14" xfId="3" applyFill="1" applyBorder="1">
      <alignment vertical="center"/>
    </xf>
    <xf numFmtId="177" fontId="5" fillId="0" borderId="14" xfId="4" applyNumberFormat="1" applyFont="1" applyBorder="1" applyAlignment="1">
      <alignment vertical="center"/>
    </xf>
    <xf numFmtId="177" fontId="5" fillId="0" borderId="0" xfId="4" applyNumberFormat="1" applyFont="1" applyFill="1" applyBorder="1" applyAlignment="1">
      <alignment horizontal="center" vertical="center"/>
    </xf>
    <xf numFmtId="177" fontId="5" fillId="0" borderId="1" xfId="4" applyNumberFormat="1" applyFont="1" applyBorder="1" applyAlignment="1">
      <alignment horizontal="center" vertical="center"/>
    </xf>
    <xf numFmtId="38" fontId="5" fillId="0" borderId="1" xfId="5" applyFont="1" applyFill="1" applyBorder="1" applyAlignment="1">
      <alignment horizontal="right" vertical="center"/>
    </xf>
    <xf numFmtId="0" fontId="1" fillId="0" borderId="16" xfId="3" applyBorder="1">
      <alignment vertical="center"/>
    </xf>
    <xf numFmtId="177" fontId="5" fillId="0" borderId="0" xfId="3" applyNumberFormat="1" applyFont="1" applyAlignment="1">
      <alignment horizontal="center" vertical="center"/>
    </xf>
    <xf numFmtId="177" fontId="5" fillId="0" borderId="1" xfId="3" applyNumberFormat="1" applyFont="1" applyBorder="1" applyAlignment="1">
      <alignment horizontal="center" vertical="center"/>
    </xf>
    <xf numFmtId="178" fontId="5" fillId="0" borderId="1" xfId="5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>
      <alignment vertical="center"/>
    </xf>
    <xf numFmtId="0" fontId="1" fillId="0" borderId="1" xfId="3" applyBorder="1">
      <alignment vertical="center"/>
    </xf>
    <xf numFmtId="177" fontId="0" fillId="0" borderId="1" xfId="4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177" fontId="0" fillId="0" borderId="0" xfId="4" applyNumberFormat="1" applyFont="1" applyFill="1" applyBorder="1" applyAlignment="1">
      <alignment horizontal="center" vertical="center"/>
    </xf>
    <xf numFmtId="177" fontId="0" fillId="6" borderId="1" xfId="4" applyNumberFormat="1" applyFont="1" applyFill="1" applyBorder="1" applyAlignment="1">
      <alignment horizontal="center" vertical="center"/>
    </xf>
    <xf numFmtId="0" fontId="1" fillId="6" borderId="1" xfId="3" applyFill="1" applyBorder="1">
      <alignment vertical="center"/>
    </xf>
    <xf numFmtId="38" fontId="0" fillId="6" borderId="1" xfId="5" applyFont="1" applyFill="1" applyBorder="1">
      <alignment vertical="center"/>
    </xf>
    <xf numFmtId="177" fontId="0" fillId="6" borderId="15" xfId="4" applyNumberFormat="1" applyFont="1" applyFill="1" applyBorder="1">
      <alignment vertical="center"/>
    </xf>
    <xf numFmtId="176" fontId="1" fillId="6" borderId="15" xfId="3" applyNumberFormat="1" applyFill="1" applyBorder="1">
      <alignment vertical="center"/>
    </xf>
    <xf numFmtId="176" fontId="1" fillId="6" borderId="0" xfId="3" applyNumberFormat="1" applyFill="1">
      <alignment vertical="center"/>
    </xf>
    <xf numFmtId="0" fontId="1" fillId="6" borderId="15" xfId="3" applyFill="1" applyBorder="1" applyAlignment="1">
      <alignment vertical="center" wrapText="1"/>
    </xf>
    <xf numFmtId="0" fontId="1" fillId="6" borderId="14" xfId="3" applyFill="1" applyBorder="1">
      <alignment vertical="center"/>
    </xf>
    <xf numFmtId="38" fontId="0" fillId="6" borderId="1" xfId="5" applyFont="1" applyFill="1" applyBorder="1" applyAlignment="1">
      <alignment vertical="center"/>
    </xf>
    <xf numFmtId="0" fontId="1" fillId="2" borderId="11" xfId="3" applyFill="1" applyBorder="1" applyAlignment="1">
      <alignment horizontal="center" vertical="center" wrapText="1"/>
    </xf>
    <xf numFmtId="0" fontId="1" fillId="0" borderId="0" xfId="3" applyAlignment="1">
      <alignment vertical="center" wrapText="1"/>
    </xf>
    <xf numFmtId="0" fontId="1" fillId="2" borderId="11" xfId="3" applyFill="1" applyBorder="1" applyAlignment="1">
      <alignment vertical="center" wrapText="1"/>
    </xf>
    <xf numFmtId="0" fontId="1" fillId="2" borderId="12" xfId="3" applyFill="1" applyBorder="1" applyAlignment="1">
      <alignment vertical="center" wrapText="1"/>
    </xf>
    <xf numFmtId="0" fontId="1" fillId="2" borderId="17" xfId="3" applyFill="1" applyBorder="1">
      <alignment vertical="center"/>
    </xf>
    <xf numFmtId="0" fontId="1" fillId="2" borderId="9" xfId="3" applyFill="1" applyBorder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right" vertical="center"/>
    </xf>
    <xf numFmtId="0" fontId="1" fillId="4" borderId="0" xfId="3" applyFill="1">
      <alignment vertical="center"/>
    </xf>
    <xf numFmtId="0" fontId="1" fillId="5" borderId="0" xfId="3" applyFill="1">
      <alignment vertical="center"/>
    </xf>
    <xf numFmtId="0" fontId="1" fillId="6" borderId="0" xfId="3" applyFill="1">
      <alignment vertical="center"/>
    </xf>
    <xf numFmtId="38" fontId="0" fillId="0" borderId="0" xfId="5" applyFont="1">
      <alignment vertical="center"/>
    </xf>
    <xf numFmtId="38" fontId="0" fillId="2" borderId="2" xfId="5" applyFont="1" applyFill="1" applyBorder="1" applyAlignment="1">
      <alignment horizontal="center" vertical="center"/>
    </xf>
    <xf numFmtId="38" fontId="0" fillId="2" borderId="3" xfId="5" applyFont="1" applyFill="1" applyBorder="1" applyAlignment="1">
      <alignment horizontal="center" vertical="center"/>
    </xf>
    <xf numFmtId="38" fontId="0" fillId="2" borderId="4" xfId="5" applyFont="1" applyFill="1" applyBorder="1" applyAlignment="1">
      <alignment horizontal="center" vertical="center"/>
    </xf>
    <xf numFmtId="38" fontId="0" fillId="0" borderId="1" xfId="5" applyFont="1" applyBorder="1" applyAlignment="1">
      <alignment horizontal="center" vertical="center"/>
    </xf>
    <xf numFmtId="40" fontId="0" fillId="0" borderId="1" xfId="5" applyNumberFormat="1" applyFont="1" applyBorder="1" applyAlignment="1">
      <alignment horizontal="center" vertical="center"/>
    </xf>
    <xf numFmtId="38" fontId="0" fillId="3" borderId="0" xfId="5" applyFont="1" applyFill="1">
      <alignment vertical="center"/>
    </xf>
    <xf numFmtId="0" fontId="0" fillId="0" borderId="1" xfId="0" applyBorder="1" applyAlignment="1">
      <alignment horizontal="center" vertical="center"/>
    </xf>
    <xf numFmtId="40" fontId="0" fillId="0" borderId="1" xfId="5" applyNumberFormat="1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5" fillId="0" borderId="6" xfId="1" applyFont="1" applyBorder="1" applyAlignment="1">
      <alignment horizontal="centerContinuous" vertical="center"/>
    </xf>
    <xf numFmtId="38" fontId="5" fillId="0" borderId="7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0" fillId="0" borderId="1" xfId="5" applyFont="1" applyBorder="1" applyAlignment="1">
      <alignment horizontal="center" vertical="center"/>
    </xf>
    <xf numFmtId="177" fontId="0" fillId="6" borderId="1" xfId="4" applyNumberFormat="1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5" xfId="1" applyFont="1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4" xfId="1" applyFont="1" applyBorder="1">
      <alignment vertical="center"/>
    </xf>
    <xf numFmtId="40" fontId="0" fillId="0" borderId="12" xfId="1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38" fontId="5" fillId="0" borderId="4" xfId="0" applyNumberFormat="1" applyFont="1" applyBorder="1" applyAlignment="1">
      <alignment vertical="center"/>
    </xf>
    <xf numFmtId="38" fontId="0" fillId="0" borderId="5" xfId="0" applyNumberFormat="1" applyBorder="1" applyAlignment="1">
      <alignment vertical="center"/>
    </xf>
    <xf numFmtId="9" fontId="0" fillId="0" borderId="5" xfId="0" applyNumberFormat="1" applyBorder="1" applyAlignment="1">
      <alignment horizontal="center" vertical="center"/>
    </xf>
    <xf numFmtId="38" fontId="0" fillId="0" borderId="5" xfId="5" applyFont="1" applyBorder="1" applyAlignment="1">
      <alignment horizontal="center" vertical="center"/>
    </xf>
    <xf numFmtId="38" fontId="0" fillId="0" borderId="5" xfId="5" applyFont="1" applyBorder="1">
      <alignment vertical="center"/>
    </xf>
    <xf numFmtId="0" fontId="1" fillId="0" borderId="0" xfId="3" applyFill="1">
      <alignment vertical="center"/>
    </xf>
    <xf numFmtId="0" fontId="11" fillId="0" borderId="0" xfId="3" applyFont="1">
      <alignment vertical="center"/>
    </xf>
    <xf numFmtId="0" fontId="11" fillId="0" borderId="0" xfId="3" applyFont="1" applyFill="1">
      <alignment vertical="center"/>
    </xf>
    <xf numFmtId="0" fontId="1" fillId="0" borderId="0" xfId="3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3" borderId="12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77" fontId="5" fillId="0" borderId="6" xfId="4" applyNumberFormat="1" applyFont="1" applyBorder="1" applyAlignment="1">
      <alignment horizontal="center" vertical="center"/>
    </xf>
    <xf numFmtId="177" fontId="5" fillId="0" borderId="7" xfId="4" applyNumberFormat="1" applyFont="1" applyBorder="1" applyAlignment="1">
      <alignment horizontal="center" vertical="center"/>
    </xf>
    <xf numFmtId="177" fontId="0" fillId="0" borderId="1" xfId="4" applyNumberFormat="1" applyFont="1" applyBorder="1" applyAlignment="1">
      <alignment horizontal="center" vertical="center"/>
    </xf>
    <xf numFmtId="38" fontId="0" fillId="0" borderId="1" xfId="5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177" fontId="0" fillId="6" borderId="1" xfId="4" applyNumberFormat="1" applyFont="1" applyFill="1" applyBorder="1" applyAlignment="1">
      <alignment horizontal="center" vertical="center"/>
    </xf>
    <xf numFmtId="38" fontId="0" fillId="6" borderId="1" xfId="5" applyFont="1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 wrapText="1"/>
    </xf>
    <xf numFmtId="0" fontId="1" fillId="2" borderId="4" xfId="3" applyFill="1" applyBorder="1" applyAlignment="1">
      <alignment horizontal="center" vertical="center" wrapText="1"/>
    </xf>
    <xf numFmtId="0" fontId="1" fillId="2" borderId="2" xfId="3" applyFill="1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7" xfId="3" applyFill="1" applyBorder="1" applyAlignment="1">
      <alignment horizontal="center" vertical="center"/>
    </xf>
    <xf numFmtId="0" fontId="1" fillId="2" borderId="13" xfId="3" applyFill="1" applyBorder="1" applyAlignment="1">
      <alignment horizontal="center" vertical="center"/>
    </xf>
    <xf numFmtId="0" fontId="1" fillId="2" borderId="11" xfId="3" applyFill="1" applyBorder="1" applyAlignment="1">
      <alignment horizontal="center" vertical="center"/>
    </xf>
    <xf numFmtId="38" fontId="0" fillId="2" borderId="2" xfId="5" applyFont="1" applyFill="1" applyBorder="1" applyAlignment="1">
      <alignment horizontal="center" vertical="center" wrapText="1"/>
    </xf>
    <xf numFmtId="38" fontId="0" fillId="2" borderId="4" xfId="5" applyFont="1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13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11" xfId="3" applyFill="1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/>
    </xf>
  </cellXfs>
  <cellStyles count="6">
    <cellStyle name="パーセント" xfId="2" builtinId="5"/>
    <cellStyle name="パーセント 2" xfId="4" xr:uid="{5B3D086F-69BB-4C65-9DDB-2D76ECC0E68E}"/>
    <cellStyle name="桁区切り" xfId="1" builtinId="6"/>
    <cellStyle name="桁区切り 2" xfId="5" xr:uid="{75DC75F1-DCFD-45D8-9D2B-DEFF2A66B255}"/>
    <cellStyle name="標準" xfId="0" builtinId="0"/>
    <cellStyle name="標準 2" xfId="3" xr:uid="{0A637B96-8272-425F-B47A-803F79CF0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E66"/>
  <sheetViews>
    <sheetView tabSelected="1" zoomScale="70" zoomScaleNormal="70" workbookViewId="0"/>
  </sheetViews>
  <sheetFormatPr defaultRowHeight="18.75" x14ac:dyDescent="0.4"/>
  <cols>
    <col min="2" max="2" width="5.5" style="1" customWidth="1"/>
    <col min="3" max="3" width="5.25" style="1" bestFit="1" customWidth="1"/>
    <col min="4" max="4" width="10" style="1" bestFit="1" customWidth="1"/>
    <col min="5" max="6" width="7" style="1" bestFit="1" customWidth="1"/>
    <col min="7" max="7" width="10" style="1" bestFit="1" customWidth="1"/>
    <col min="8" max="8" width="8" style="1" bestFit="1" customWidth="1"/>
    <col min="9" max="9" width="7" style="1" bestFit="1" customWidth="1"/>
    <col min="10" max="10" width="8" style="1" bestFit="1" customWidth="1"/>
    <col min="11" max="11" width="9" style="1"/>
    <col min="12" max="12" width="7" style="1" bestFit="1" customWidth="1"/>
    <col min="13" max="13" width="10.625" style="1" bestFit="1" customWidth="1"/>
    <col min="14" max="14" width="9" style="1"/>
    <col min="15" max="15" width="13.125" style="1" customWidth="1"/>
    <col min="16" max="16" width="5.25" style="10" bestFit="1" customWidth="1"/>
    <col min="17" max="17" width="8" style="1" bestFit="1" customWidth="1"/>
    <col min="18" max="19" width="7" style="1" bestFit="1" customWidth="1"/>
    <col min="20" max="21" width="8" style="1" bestFit="1" customWidth="1"/>
    <col min="22" max="22" width="7" style="1" bestFit="1" customWidth="1"/>
    <col min="23" max="23" width="9.5" style="1" bestFit="1" customWidth="1"/>
    <col min="24" max="24" width="9" style="1"/>
    <col min="25" max="25" width="8.25" style="1" bestFit="1" customWidth="1"/>
    <col min="26" max="26" width="9" style="1"/>
    <col min="27" max="27" width="6" style="1" customWidth="1"/>
    <col min="28" max="28" width="5.25" style="1" bestFit="1" customWidth="1"/>
    <col min="29" max="34" width="8.25" style="1" bestFit="1" customWidth="1"/>
    <col min="35" max="35" width="9.625" style="1" bestFit="1" customWidth="1"/>
    <col min="36" max="36" width="9" style="1"/>
    <col min="37" max="37" width="7.125" style="1" bestFit="1" customWidth="1"/>
    <col min="38" max="38" width="9.625" style="1" bestFit="1" customWidth="1"/>
    <col min="39" max="39" width="11" style="1" bestFit="1" customWidth="1"/>
    <col min="40" max="40" width="11.125" style="1" customWidth="1"/>
    <col min="41" max="41" width="9" style="1"/>
    <col min="42" max="42" width="6" style="1" customWidth="1"/>
    <col min="43" max="43" width="5.25" style="1" bestFit="1" customWidth="1"/>
    <col min="44" max="49" width="8.25" style="1" bestFit="1" customWidth="1"/>
    <col min="50" max="50" width="9.625" style="1" bestFit="1" customWidth="1"/>
    <col min="51" max="51" width="9" style="1"/>
    <col min="52" max="52" width="7.125" style="1" bestFit="1" customWidth="1"/>
    <col min="53" max="54" width="8.25" style="1" bestFit="1" customWidth="1"/>
    <col min="55" max="55" width="9.625" style="1" bestFit="1" customWidth="1"/>
    <col min="56" max="56" width="11" style="1" bestFit="1" customWidth="1"/>
    <col min="57" max="57" width="11.125" style="1" customWidth="1"/>
  </cols>
  <sheetData>
    <row r="2" spans="2:57" x14ac:dyDescent="0.4">
      <c r="B2" s="1" t="s">
        <v>0</v>
      </c>
      <c r="O2" s="1" t="s">
        <v>23</v>
      </c>
      <c r="AA2" s="1" t="s">
        <v>24</v>
      </c>
      <c r="AP2" s="1" t="s">
        <v>25</v>
      </c>
    </row>
    <row r="3" spans="2:57" ht="18.75" customHeight="1" x14ac:dyDescent="0.4">
      <c r="B3" s="132" t="s">
        <v>585</v>
      </c>
      <c r="C3" s="133" t="s">
        <v>1</v>
      </c>
      <c r="D3" s="133" t="s">
        <v>2</v>
      </c>
      <c r="E3" s="133"/>
      <c r="F3" s="133"/>
      <c r="G3" s="133" t="s">
        <v>3</v>
      </c>
      <c r="H3" s="133"/>
      <c r="I3" s="133"/>
      <c r="J3" s="2" t="s">
        <v>4</v>
      </c>
      <c r="K3" s="3" t="s">
        <v>5</v>
      </c>
      <c r="L3" s="134" t="s">
        <v>6</v>
      </c>
      <c r="M3" s="133" t="s">
        <v>9</v>
      </c>
      <c r="O3" s="133" t="s">
        <v>26</v>
      </c>
      <c r="P3" s="133" t="s">
        <v>27</v>
      </c>
      <c r="Q3" s="133" t="s">
        <v>2</v>
      </c>
      <c r="R3" s="133"/>
      <c r="S3" s="133"/>
      <c r="T3" s="133" t="s">
        <v>3</v>
      </c>
      <c r="U3" s="133"/>
      <c r="V3" s="133"/>
      <c r="W3" s="2" t="s">
        <v>4</v>
      </c>
      <c r="X3" s="3" t="s">
        <v>5</v>
      </c>
      <c r="Y3" s="133" t="s">
        <v>6</v>
      </c>
      <c r="AA3" s="132" t="s">
        <v>585</v>
      </c>
      <c r="AB3" s="133" t="s">
        <v>1</v>
      </c>
      <c r="AC3" s="133" t="s">
        <v>2</v>
      </c>
      <c r="AD3" s="133"/>
      <c r="AE3" s="133"/>
      <c r="AF3" s="133" t="s">
        <v>3</v>
      </c>
      <c r="AG3" s="133"/>
      <c r="AH3" s="133"/>
      <c r="AI3" s="2" t="s">
        <v>4</v>
      </c>
      <c r="AJ3" s="3" t="s">
        <v>5</v>
      </c>
      <c r="AK3" s="134" t="s">
        <v>6</v>
      </c>
      <c r="AL3" s="132" t="s">
        <v>28</v>
      </c>
      <c r="AM3" s="4" t="s">
        <v>29</v>
      </c>
      <c r="AN3" s="132" t="s">
        <v>30</v>
      </c>
      <c r="AP3" s="132" t="s">
        <v>585</v>
      </c>
      <c r="AQ3" s="133" t="s">
        <v>1</v>
      </c>
      <c r="AR3" s="133" t="s">
        <v>2</v>
      </c>
      <c r="AS3" s="133"/>
      <c r="AT3" s="133"/>
      <c r="AU3" s="133" t="s">
        <v>3</v>
      </c>
      <c r="AV3" s="133"/>
      <c r="AW3" s="133"/>
      <c r="AX3" s="2" t="s">
        <v>4</v>
      </c>
      <c r="AY3" s="3" t="s">
        <v>5</v>
      </c>
      <c r="AZ3" s="134" t="s">
        <v>6</v>
      </c>
      <c r="BA3" s="136" t="s">
        <v>7</v>
      </c>
      <c r="BB3" s="134" t="s">
        <v>8</v>
      </c>
      <c r="BC3" s="132" t="s">
        <v>28</v>
      </c>
      <c r="BD3" s="4" t="s">
        <v>29</v>
      </c>
      <c r="BE3" s="132" t="s">
        <v>30</v>
      </c>
    </row>
    <row r="4" spans="2:57" x14ac:dyDescent="0.4">
      <c r="B4" s="132"/>
      <c r="C4" s="133"/>
      <c r="D4" s="4" t="s">
        <v>10</v>
      </c>
      <c r="E4" s="4" t="s">
        <v>11</v>
      </c>
      <c r="F4" s="4" t="s">
        <v>12</v>
      </c>
      <c r="G4" s="4" t="s">
        <v>10</v>
      </c>
      <c r="H4" s="4" t="s">
        <v>11</v>
      </c>
      <c r="I4" s="4" t="s">
        <v>12</v>
      </c>
      <c r="J4" s="5" t="s">
        <v>13</v>
      </c>
      <c r="K4" s="5" t="s">
        <v>13</v>
      </c>
      <c r="L4" s="135"/>
      <c r="M4" s="133"/>
      <c r="O4" s="133"/>
      <c r="P4" s="133"/>
      <c r="Q4" s="3" t="s">
        <v>10</v>
      </c>
      <c r="R4" s="3" t="s">
        <v>11</v>
      </c>
      <c r="S4" s="3" t="s">
        <v>12</v>
      </c>
      <c r="T4" s="3" t="s">
        <v>10</v>
      </c>
      <c r="U4" s="3" t="s">
        <v>11</v>
      </c>
      <c r="V4" s="3" t="s">
        <v>12</v>
      </c>
      <c r="W4" s="2" t="s">
        <v>13</v>
      </c>
      <c r="X4" s="2" t="s">
        <v>13</v>
      </c>
      <c r="Y4" s="133"/>
      <c r="AA4" s="132"/>
      <c r="AB4" s="133"/>
      <c r="AC4" s="4" t="s">
        <v>10</v>
      </c>
      <c r="AD4" s="4" t="s">
        <v>11</v>
      </c>
      <c r="AE4" s="4" t="s">
        <v>12</v>
      </c>
      <c r="AF4" s="4" t="s">
        <v>10</v>
      </c>
      <c r="AG4" s="4" t="s">
        <v>11</v>
      </c>
      <c r="AH4" s="4" t="s">
        <v>12</v>
      </c>
      <c r="AI4" s="5" t="s">
        <v>13</v>
      </c>
      <c r="AJ4" s="5" t="s">
        <v>13</v>
      </c>
      <c r="AK4" s="135"/>
      <c r="AL4" s="133"/>
      <c r="AM4" s="11">
        <v>0.04</v>
      </c>
      <c r="AN4" s="133"/>
      <c r="AP4" s="132"/>
      <c r="AQ4" s="133"/>
      <c r="AR4" s="4" t="s">
        <v>10</v>
      </c>
      <c r="AS4" s="4" t="s">
        <v>11</v>
      </c>
      <c r="AT4" s="4" t="s">
        <v>12</v>
      </c>
      <c r="AU4" s="4" t="s">
        <v>10</v>
      </c>
      <c r="AV4" s="4" t="s">
        <v>11</v>
      </c>
      <c r="AW4" s="4" t="s">
        <v>12</v>
      </c>
      <c r="AX4" s="5" t="s">
        <v>13</v>
      </c>
      <c r="AY4" s="5" t="s">
        <v>13</v>
      </c>
      <c r="AZ4" s="135"/>
      <c r="BA4" s="135"/>
      <c r="BB4" s="135"/>
      <c r="BC4" s="133"/>
      <c r="BD4" s="11">
        <v>0.04</v>
      </c>
      <c r="BE4" s="133"/>
    </row>
    <row r="5" spans="2:57" x14ac:dyDescent="0.4">
      <c r="B5" s="132"/>
      <c r="C5" s="133"/>
      <c r="D5" s="6" t="s">
        <v>14</v>
      </c>
      <c r="E5" s="6" t="s">
        <v>14</v>
      </c>
      <c r="F5" s="6" t="s">
        <v>14</v>
      </c>
      <c r="G5" s="6" t="s">
        <v>14</v>
      </c>
      <c r="H5" s="6" t="s">
        <v>14</v>
      </c>
      <c r="I5" s="6" t="s">
        <v>14</v>
      </c>
      <c r="J5" s="6" t="s">
        <v>14</v>
      </c>
      <c r="K5" s="6" t="s">
        <v>14</v>
      </c>
      <c r="L5" s="6" t="s">
        <v>14</v>
      </c>
      <c r="M5" s="133"/>
      <c r="O5" s="7" t="s">
        <v>0</v>
      </c>
      <c r="P5" s="7" t="s">
        <v>14</v>
      </c>
      <c r="Q5" s="12">
        <f>SUM(D6:D12)</f>
        <v>501829.2697347611</v>
      </c>
      <c r="R5" s="12">
        <f t="shared" ref="R5:Y5" si="0">SUM(E6:E12)</f>
        <v>95149.115230607873</v>
      </c>
      <c r="S5" s="12">
        <f t="shared" si="0"/>
        <v>55999.470669512826</v>
      </c>
      <c r="T5" s="12">
        <f t="shared" si="0"/>
        <v>676367.79797849734</v>
      </c>
      <c r="U5" s="12">
        <f t="shared" si="0"/>
        <v>100540.15765180337</v>
      </c>
      <c r="V5" s="12">
        <f t="shared" si="0"/>
        <v>84139.349928902389</v>
      </c>
      <c r="W5" s="12">
        <f t="shared" si="0"/>
        <v>1002000</v>
      </c>
      <c r="X5" s="12">
        <f t="shared" si="0"/>
        <v>100000</v>
      </c>
      <c r="Y5" s="12">
        <f t="shared" si="0"/>
        <v>37840</v>
      </c>
      <c r="AA5" s="132"/>
      <c r="AB5" s="133"/>
      <c r="AC5" s="6" t="s">
        <v>14</v>
      </c>
      <c r="AD5" s="6" t="s">
        <v>14</v>
      </c>
      <c r="AE5" s="6" t="s">
        <v>14</v>
      </c>
      <c r="AF5" s="6" t="s">
        <v>14</v>
      </c>
      <c r="AG5" s="6" t="s">
        <v>14</v>
      </c>
      <c r="AH5" s="6" t="s">
        <v>14</v>
      </c>
      <c r="AI5" s="6" t="s">
        <v>14</v>
      </c>
      <c r="AJ5" s="6" t="s">
        <v>14</v>
      </c>
      <c r="AK5" s="6" t="s">
        <v>14</v>
      </c>
      <c r="AL5" s="133"/>
      <c r="AM5" s="6" t="s">
        <v>31</v>
      </c>
      <c r="AN5" s="133"/>
      <c r="AP5" s="132"/>
      <c r="AQ5" s="133"/>
      <c r="AR5" s="6" t="s">
        <v>14</v>
      </c>
      <c r="AS5" s="6" t="s">
        <v>14</v>
      </c>
      <c r="AT5" s="6" t="s">
        <v>14</v>
      </c>
      <c r="AU5" s="6" t="s">
        <v>14</v>
      </c>
      <c r="AV5" s="6" t="s">
        <v>14</v>
      </c>
      <c r="AW5" s="6" t="s">
        <v>14</v>
      </c>
      <c r="AX5" s="6" t="s">
        <v>14</v>
      </c>
      <c r="AY5" s="6" t="s">
        <v>14</v>
      </c>
      <c r="AZ5" s="6" t="s">
        <v>14</v>
      </c>
      <c r="BA5" s="6" t="s">
        <v>14</v>
      </c>
      <c r="BB5" s="6" t="s">
        <v>14</v>
      </c>
      <c r="BC5" s="133"/>
      <c r="BD5" s="6" t="s">
        <v>31</v>
      </c>
      <c r="BE5" s="133"/>
    </row>
    <row r="6" spans="2:57" x14ac:dyDescent="0.4">
      <c r="B6" s="7">
        <v>0</v>
      </c>
      <c r="C6" s="7" t="s">
        <v>15</v>
      </c>
      <c r="D6" s="110"/>
      <c r="E6" s="110"/>
      <c r="F6" s="110"/>
      <c r="G6" s="110"/>
      <c r="H6" s="110"/>
      <c r="I6" s="110"/>
      <c r="J6" s="110"/>
      <c r="K6" s="110"/>
      <c r="L6" s="110"/>
      <c r="M6" s="8">
        <f>SUM(D6:L6)</f>
        <v>0</v>
      </c>
      <c r="O6" s="13" t="s">
        <v>586</v>
      </c>
      <c r="P6" s="101" t="s">
        <v>32</v>
      </c>
      <c r="Q6" s="101">
        <v>90</v>
      </c>
      <c r="R6" s="101">
        <v>35</v>
      </c>
      <c r="S6" s="101">
        <v>30</v>
      </c>
      <c r="T6" s="101">
        <v>90</v>
      </c>
      <c r="U6" s="101">
        <v>35</v>
      </c>
      <c r="V6" s="101">
        <v>30</v>
      </c>
      <c r="W6" s="101">
        <v>80</v>
      </c>
      <c r="X6" s="101">
        <v>80</v>
      </c>
      <c r="Y6" s="14"/>
      <c r="AA6" s="7">
        <v>0</v>
      </c>
      <c r="AB6" s="7" t="s">
        <v>15</v>
      </c>
      <c r="AC6" s="8"/>
      <c r="AD6" s="8"/>
      <c r="AE6" s="8"/>
      <c r="AF6" s="8"/>
      <c r="AG6" s="8"/>
      <c r="AH6" s="8"/>
      <c r="AI6" s="8"/>
      <c r="AJ6" s="8"/>
      <c r="AK6" s="8"/>
      <c r="AL6" s="8">
        <f t="shared" ref="AL6:AL12" si="1">SUM(AC6:AK6)</f>
        <v>0</v>
      </c>
      <c r="AM6" s="15">
        <f t="shared" ref="AM6:AM37" si="2">(1+$AM$4)^-AA6</f>
        <v>1</v>
      </c>
      <c r="AN6" s="16">
        <f>AL6*AM6</f>
        <v>0</v>
      </c>
      <c r="AP6" s="7">
        <f t="shared" ref="AP6:AP37" si="3">AA6</f>
        <v>0</v>
      </c>
      <c r="AQ6" s="7" t="s">
        <v>15</v>
      </c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5">
        <f>(1+$AM$4)^-AP6</f>
        <v>1</v>
      </c>
      <c r="BE6" s="17"/>
    </row>
    <row r="7" spans="2:57" x14ac:dyDescent="0.4">
      <c r="B7" s="109">
        <v>1</v>
      </c>
      <c r="C7" s="109" t="s">
        <v>16</v>
      </c>
      <c r="D7" s="8">
        <v>40063.092434491256</v>
      </c>
      <c r="E7" s="8"/>
      <c r="F7" s="8"/>
      <c r="G7" s="8">
        <v>40063.092434491256</v>
      </c>
      <c r="H7" s="8"/>
      <c r="I7" s="8"/>
      <c r="J7" s="8"/>
      <c r="K7" s="8"/>
      <c r="L7" s="8"/>
      <c r="M7" s="8">
        <f t="shared" ref="M7:M12" si="4">SUM(D7:L7)</f>
        <v>80126.184868982513</v>
      </c>
      <c r="O7" s="107" t="s">
        <v>587</v>
      </c>
      <c r="P7" s="101" t="s">
        <v>588</v>
      </c>
      <c r="Q7" s="101" t="str">
        <f t="shared" ref="Q7:X7" si="5">$AB$12</f>
        <v>R11</v>
      </c>
      <c r="R7" s="101" t="str">
        <f t="shared" si="5"/>
        <v>R11</v>
      </c>
      <c r="S7" s="101" t="str">
        <f t="shared" si="5"/>
        <v>R11</v>
      </c>
      <c r="T7" s="101" t="str">
        <f t="shared" si="5"/>
        <v>R11</v>
      </c>
      <c r="U7" s="101" t="str">
        <f t="shared" si="5"/>
        <v>R11</v>
      </c>
      <c r="V7" s="101" t="str">
        <f t="shared" si="5"/>
        <v>R11</v>
      </c>
      <c r="W7" s="101" t="str">
        <f t="shared" si="5"/>
        <v>R11</v>
      </c>
      <c r="X7" s="101" t="str">
        <f t="shared" si="5"/>
        <v>R11</v>
      </c>
      <c r="Y7" s="14"/>
      <c r="AA7" s="7">
        <v>1</v>
      </c>
      <c r="AB7" s="7" t="s">
        <v>16</v>
      </c>
      <c r="AC7" s="8">
        <v>40063.092434491256</v>
      </c>
      <c r="AD7" s="8"/>
      <c r="AE7" s="8"/>
      <c r="AF7" s="8">
        <v>40063.092434491256</v>
      </c>
      <c r="AG7" s="8"/>
      <c r="AH7" s="8"/>
      <c r="AI7" s="8"/>
      <c r="AJ7" s="8"/>
      <c r="AK7" s="8"/>
      <c r="AL7" s="8">
        <f t="shared" si="1"/>
        <v>80126.184868982513</v>
      </c>
      <c r="AM7" s="15">
        <f t="shared" si="2"/>
        <v>0.96153846153846145</v>
      </c>
      <c r="AN7" s="16">
        <f t="shared" ref="AN7:AN12" si="6">AL7*AM7</f>
        <v>77044.408527867796</v>
      </c>
      <c r="AP7" s="97">
        <f t="shared" si="3"/>
        <v>1</v>
      </c>
      <c r="AQ7" s="7" t="s">
        <v>16</v>
      </c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5">
        <f t="shared" ref="BD7:BD63" si="7">(1+$AM$4)^-AP7</f>
        <v>0.96153846153846145</v>
      </c>
      <c r="BE7" s="17"/>
    </row>
    <row r="8" spans="2:57" x14ac:dyDescent="0.4">
      <c r="B8" s="109">
        <v>2</v>
      </c>
      <c r="C8" s="109" t="s">
        <v>17</v>
      </c>
      <c r="D8" s="8"/>
      <c r="E8" s="8"/>
      <c r="F8" s="8"/>
      <c r="G8" s="8"/>
      <c r="H8" s="8"/>
      <c r="I8" s="8"/>
      <c r="J8" s="8"/>
      <c r="K8" s="8"/>
      <c r="L8" s="8">
        <v>37840</v>
      </c>
      <c r="M8" s="8">
        <f t="shared" si="4"/>
        <v>37840</v>
      </c>
      <c r="O8" s="13" t="s">
        <v>33</v>
      </c>
      <c r="P8" s="101" t="s">
        <v>32</v>
      </c>
      <c r="Q8" s="108">
        <f>IF(Q6&gt;50,Q6-50,ABS(Q6-(50-Q6)))</f>
        <v>40</v>
      </c>
      <c r="R8" s="108">
        <f>IF(R6&gt;50,R6-50,ABS(R6-(50-R6)))</f>
        <v>20</v>
      </c>
      <c r="S8" s="108">
        <f t="shared" ref="S8:X8" si="8">IF(S6&gt;50,S6-50,ABS(S6-(50-S6)))</f>
        <v>10</v>
      </c>
      <c r="T8" s="108">
        <f t="shared" si="8"/>
        <v>40</v>
      </c>
      <c r="U8" s="108">
        <f t="shared" si="8"/>
        <v>20</v>
      </c>
      <c r="V8" s="108">
        <f t="shared" si="8"/>
        <v>10</v>
      </c>
      <c r="W8" s="108">
        <f t="shared" si="8"/>
        <v>30</v>
      </c>
      <c r="X8" s="108">
        <f t="shared" si="8"/>
        <v>30</v>
      </c>
      <c r="Y8" s="14"/>
      <c r="AA8" s="97">
        <v>2</v>
      </c>
      <c r="AB8" s="7" t="s">
        <v>17</v>
      </c>
      <c r="AC8" s="8"/>
      <c r="AD8" s="8"/>
      <c r="AE8" s="8"/>
      <c r="AF8" s="8"/>
      <c r="AG8" s="8"/>
      <c r="AH8" s="8"/>
      <c r="AI8" s="8"/>
      <c r="AJ8" s="8"/>
      <c r="AK8" s="8">
        <v>37840</v>
      </c>
      <c r="AL8" s="8">
        <f t="shared" si="1"/>
        <v>37840</v>
      </c>
      <c r="AM8" s="15">
        <f t="shared" si="2"/>
        <v>0.92455621301775137</v>
      </c>
      <c r="AN8" s="16">
        <f t="shared" si="6"/>
        <v>34985.20710059171</v>
      </c>
      <c r="AP8" s="97">
        <f t="shared" si="3"/>
        <v>2</v>
      </c>
      <c r="AQ8" s="7" t="s">
        <v>17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">
        <f t="shared" si="7"/>
        <v>0.92455621301775137</v>
      </c>
      <c r="BE8" s="17"/>
    </row>
    <row r="9" spans="2:57" x14ac:dyDescent="0.4">
      <c r="B9" s="109">
        <v>3</v>
      </c>
      <c r="C9" s="109" t="s">
        <v>18</v>
      </c>
      <c r="D9" s="8">
        <v>40063.092434491256</v>
      </c>
      <c r="E9" s="8"/>
      <c r="F9" s="8"/>
      <c r="G9" s="8">
        <v>40063.092434491256</v>
      </c>
      <c r="H9" s="8"/>
      <c r="I9" s="8"/>
      <c r="J9" s="8"/>
      <c r="K9" s="8"/>
      <c r="L9" s="8"/>
      <c r="M9" s="8">
        <f t="shared" si="4"/>
        <v>80126.184868982513</v>
      </c>
      <c r="O9" s="102" t="s">
        <v>29</v>
      </c>
      <c r="P9" s="101" t="s">
        <v>34</v>
      </c>
      <c r="Q9" s="18">
        <f t="shared" ref="Q9:Y9" si="9">(1+0.04)^-$AA$61</f>
        <v>0.11565551280539103</v>
      </c>
      <c r="R9" s="18">
        <f t="shared" si="9"/>
        <v>0.11565551280539103</v>
      </c>
      <c r="S9" s="18">
        <f t="shared" si="9"/>
        <v>0.11565551280539103</v>
      </c>
      <c r="T9" s="18">
        <f t="shared" si="9"/>
        <v>0.11565551280539103</v>
      </c>
      <c r="U9" s="18">
        <f t="shared" si="9"/>
        <v>0.11565551280539103</v>
      </c>
      <c r="V9" s="18">
        <f t="shared" si="9"/>
        <v>0.11565551280539103</v>
      </c>
      <c r="W9" s="18">
        <f t="shared" si="9"/>
        <v>0.11565551280539103</v>
      </c>
      <c r="X9" s="18">
        <f t="shared" si="9"/>
        <v>0.11565551280539103</v>
      </c>
      <c r="Y9" s="18">
        <f t="shared" si="9"/>
        <v>0.11565551280539103</v>
      </c>
      <c r="AA9" s="97">
        <v>3</v>
      </c>
      <c r="AB9" s="7" t="s">
        <v>18</v>
      </c>
      <c r="AC9" s="8">
        <v>40063.092434491256</v>
      </c>
      <c r="AD9" s="8"/>
      <c r="AE9" s="8"/>
      <c r="AF9" s="8">
        <v>40063.092434491256</v>
      </c>
      <c r="AG9" s="8"/>
      <c r="AH9" s="8"/>
      <c r="AI9" s="8"/>
      <c r="AJ9" s="8"/>
      <c r="AK9" s="8"/>
      <c r="AL9" s="8">
        <f t="shared" si="1"/>
        <v>80126.184868982513</v>
      </c>
      <c r="AM9" s="15">
        <f t="shared" si="2"/>
        <v>0.88899635867091487</v>
      </c>
      <c r="AN9" s="16">
        <f t="shared" si="6"/>
        <v>71231.886582718013</v>
      </c>
      <c r="AP9" s="97">
        <f t="shared" si="3"/>
        <v>3</v>
      </c>
      <c r="AQ9" s="7" t="s">
        <v>18</v>
      </c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5">
        <f t="shared" si="7"/>
        <v>0.88899635867091487</v>
      </c>
      <c r="BE9" s="17"/>
    </row>
    <row r="10" spans="2:57" x14ac:dyDescent="0.4">
      <c r="B10" s="109">
        <v>4</v>
      </c>
      <c r="C10" s="109" t="s">
        <v>19</v>
      </c>
      <c r="D10" s="8">
        <v>210851.54243288928</v>
      </c>
      <c r="E10" s="8"/>
      <c r="F10" s="8"/>
      <c r="G10" s="8">
        <v>298120.80655475741</v>
      </c>
      <c r="H10" s="8"/>
      <c r="I10" s="8"/>
      <c r="J10" s="8"/>
      <c r="K10" s="8"/>
      <c r="L10" s="8"/>
      <c r="M10" s="8">
        <f t="shared" si="4"/>
        <v>508972.34898764669</v>
      </c>
      <c r="O10" s="102" t="s">
        <v>23</v>
      </c>
      <c r="P10" s="101" t="s">
        <v>14</v>
      </c>
      <c r="Q10" s="16">
        <f t="shared" ref="Q10:X10" si="10">Q5*Q8/Q6*Q9</f>
        <v>25795.25401419053</v>
      </c>
      <c r="R10" s="16">
        <f t="shared" si="10"/>
        <v>6288.2969799858265</v>
      </c>
      <c r="S10" s="16">
        <f t="shared" si="10"/>
        <v>2158.8824990376534</v>
      </c>
      <c r="T10" s="16">
        <f t="shared" si="10"/>
        <v>34766.962009002767</v>
      </c>
      <c r="U10" s="16">
        <f t="shared" si="10"/>
        <v>6644.5848518595294</v>
      </c>
      <c r="V10" s="16">
        <f t="shared" si="10"/>
        <v>3243.7265543798162</v>
      </c>
      <c r="W10" s="16">
        <f t="shared" si="10"/>
        <v>43457.558936625683</v>
      </c>
      <c r="X10" s="16">
        <f t="shared" si="10"/>
        <v>4337.0817302021642</v>
      </c>
      <c r="Y10" s="16">
        <f>Y5*Y9</f>
        <v>4376.4046045559971</v>
      </c>
      <c r="AA10" s="97">
        <v>4</v>
      </c>
      <c r="AB10" s="7" t="s">
        <v>19</v>
      </c>
      <c r="AC10" s="8">
        <v>210851.54243288928</v>
      </c>
      <c r="AD10" s="8"/>
      <c r="AE10" s="8"/>
      <c r="AF10" s="8">
        <v>298120.80655475741</v>
      </c>
      <c r="AG10" s="8"/>
      <c r="AH10" s="8"/>
      <c r="AI10" s="8"/>
      <c r="AJ10" s="8"/>
      <c r="AK10" s="8"/>
      <c r="AL10" s="8">
        <f t="shared" si="1"/>
        <v>508972.34898764669</v>
      </c>
      <c r="AM10" s="15">
        <f t="shared" si="2"/>
        <v>0.85480419102972571</v>
      </c>
      <c r="AN10" s="16">
        <f t="shared" si="6"/>
        <v>435071.69703288458</v>
      </c>
      <c r="AP10" s="97">
        <f t="shared" si="3"/>
        <v>4</v>
      </c>
      <c r="AQ10" s="7" t="s">
        <v>19</v>
      </c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5">
        <f t="shared" si="7"/>
        <v>0.85480419102972571</v>
      </c>
      <c r="BE10" s="17"/>
    </row>
    <row r="11" spans="2:57" x14ac:dyDescent="0.4">
      <c r="B11" s="109">
        <v>5</v>
      </c>
      <c r="C11" s="109" t="s">
        <v>20</v>
      </c>
      <c r="D11" s="8">
        <v>210851.54243288928</v>
      </c>
      <c r="E11" s="8"/>
      <c r="F11" s="8"/>
      <c r="G11" s="8">
        <v>298120.80655475741</v>
      </c>
      <c r="H11" s="8"/>
      <c r="I11" s="8"/>
      <c r="J11" s="8">
        <v>501000</v>
      </c>
      <c r="K11" s="8"/>
      <c r="L11" s="8"/>
      <c r="M11" s="8">
        <f>SUM(D11:L11)</f>
        <v>1009972.3489876466</v>
      </c>
      <c r="O11" s="103" t="s">
        <v>35</v>
      </c>
      <c r="P11" s="101" t="s">
        <v>14</v>
      </c>
      <c r="Q11" s="104">
        <f>SUM(Q10:Y10)</f>
        <v>131068.75217983995</v>
      </c>
      <c r="R11" s="105"/>
      <c r="S11" s="105"/>
      <c r="T11" s="105"/>
      <c r="U11" s="105"/>
      <c r="V11" s="105"/>
      <c r="W11" s="105"/>
      <c r="X11" s="105"/>
      <c r="Y11" s="106"/>
      <c r="AA11" s="97">
        <v>5</v>
      </c>
      <c r="AB11" s="7" t="s">
        <v>20</v>
      </c>
      <c r="AC11" s="8">
        <v>210851.54243288928</v>
      </c>
      <c r="AD11" s="8"/>
      <c r="AE11" s="8"/>
      <c r="AF11" s="8">
        <v>298120.80655475741</v>
      </c>
      <c r="AG11" s="8"/>
      <c r="AH11" s="8"/>
      <c r="AI11" s="8">
        <v>501000</v>
      </c>
      <c r="AJ11" s="8"/>
      <c r="AK11" s="8"/>
      <c r="AL11" s="8">
        <f t="shared" si="1"/>
        <v>1009972.3489876466</v>
      </c>
      <c r="AM11" s="15">
        <f t="shared" si="2"/>
        <v>0.82192710675935154</v>
      </c>
      <c r="AN11" s="16">
        <f t="shared" si="6"/>
        <v>830123.65071036248</v>
      </c>
      <c r="AP11" s="97">
        <f t="shared" si="3"/>
        <v>5</v>
      </c>
      <c r="AQ11" s="7" t="s">
        <v>20</v>
      </c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5">
        <f t="shared" si="7"/>
        <v>0.82192710675935154</v>
      </c>
      <c r="BE11" s="17"/>
    </row>
    <row r="12" spans="2:57" x14ac:dyDescent="0.4">
      <c r="B12" s="109">
        <v>6</v>
      </c>
      <c r="C12" s="109" t="s">
        <v>21</v>
      </c>
      <c r="D12" s="8"/>
      <c r="E12" s="8">
        <v>95149.115230607873</v>
      </c>
      <c r="F12" s="8">
        <v>55999.470669512826</v>
      </c>
      <c r="G12" s="8"/>
      <c r="H12" s="8">
        <v>100540.15765180337</v>
      </c>
      <c r="I12" s="8">
        <v>84139.349928902389</v>
      </c>
      <c r="J12" s="8">
        <v>501000</v>
      </c>
      <c r="K12" s="8">
        <v>100000</v>
      </c>
      <c r="L12" s="8"/>
      <c r="M12" s="8">
        <f t="shared" si="4"/>
        <v>936828.09348082647</v>
      </c>
      <c r="O12" s="100" t="s">
        <v>583</v>
      </c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AA12" s="97">
        <v>6</v>
      </c>
      <c r="AB12" s="7" t="s">
        <v>21</v>
      </c>
      <c r="AC12" s="8"/>
      <c r="AD12" s="8">
        <v>95149.115230607873</v>
      </c>
      <c r="AE12" s="8">
        <v>55999.470669512826</v>
      </c>
      <c r="AF12" s="8"/>
      <c r="AG12" s="8">
        <v>100540.15765180337</v>
      </c>
      <c r="AH12" s="8">
        <v>84139.349928902389</v>
      </c>
      <c r="AI12" s="8">
        <v>501000</v>
      </c>
      <c r="AJ12" s="8">
        <v>100000</v>
      </c>
      <c r="AK12" s="8"/>
      <c r="AL12" s="8">
        <f t="shared" si="1"/>
        <v>936828.09348082647</v>
      </c>
      <c r="AM12" s="15">
        <f t="shared" si="2"/>
        <v>0.79031452573014571</v>
      </c>
      <c r="AN12" s="16">
        <f t="shared" si="6"/>
        <v>740388.85038997594</v>
      </c>
      <c r="AP12" s="97">
        <f t="shared" si="3"/>
        <v>6</v>
      </c>
      <c r="AQ12" s="7" t="s">
        <v>21</v>
      </c>
      <c r="AR12" s="118"/>
      <c r="AS12" s="118"/>
      <c r="AT12" s="118"/>
      <c r="AU12" s="118"/>
      <c r="AV12" s="118"/>
      <c r="AW12" s="118"/>
      <c r="AX12" s="118"/>
      <c r="AY12" s="118"/>
      <c r="AZ12" s="17"/>
      <c r="BA12" s="17"/>
      <c r="BB12" s="17"/>
      <c r="BC12" s="17"/>
      <c r="BD12" s="15">
        <f t="shared" si="7"/>
        <v>0.79031452573014571</v>
      </c>
      <c r="BE12" s="17"/>
    </row>
    <row r="13" spans="2:57" x14ac:dyDescent="0.4">
      <c r="B13" s="114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O13" s="99" t="s">
        <v>584</v>
      </c>
      <c r="P13" s="99"/>
      <c r="Q13" s="99"/>
      <c r="R13" s="99"/>
      <c r="S13" s="99"/>
      <c r="T13" s="99"/>
      <c r="U13" s="99"/>
      <c r="V13" s="99"/>
      <c r="W13" s="99"/>
      <c r="X13" s="99"/>
      <c r="Y13" s="99"/>
      <c r="AA13" s="97">
        <v>7</v>
      </c>
      <c r="AB13" s="7" t="s">
        <v>22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5">
        <f t="shared" si="2"/>
        <v>0.75991781320206331</v>
      </c>
      <c r="AN13" s="116"/>
      <c r="AP13" s="97">
        <f t="shared" si="3"/>
        <v>7</v>
      </c>
      <c r="AQ13" s="117" t="s">
        <v>22</v>
      </c>
      <c r="AR13" s="8"/>
      <c r="AS13" s="8"/>
      <c r="AT13" s="8"/>
      <c r="AU13" s="8"/>
      <c r="AV13" s="8"/>
      <c r="AW13" s="8"/>
      <c r="AX13" s="8"/>
      <c r="AY13" s="8"/>
      <c r="AZ13" s="119"/>
      <c r="BA13" s="119"/>
      <c r="BB13" s="119"/>
      <c r="BC13" s="119">
        <f t="shared" ref="BC13:BC63" si="11">SUM(AR13:BB13)</f>
        <v>0</v>
      </c>
      <c r="BD13" s="121">
        <f t="shared" si="7"/>
        <v>0.75991781320206331</v>
      </c>
      <c r="BE13" s="120">
        <f t="shared" ref="BE13:BE63" si="12">BC13*BD13</f>
        <v>0</v>
      </c>
    </row>
    <row r="14" spans="2:57" x14ac:dyDescent="0.4">
      <c r="AA14" s="97">
        <v>8</v>
      </c>
      <c r="AB14" s="7" t="s">
        <v>36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5">
        <f t="shared" si="2"/>
        <v>0.73069020500198378</v>
      </c>
      <c r="AN14" s="17"/>
      <c r="AP14" s="97">
        <f t="shared" si="3"/>
        <v>8</v>
      </c>
      <c r="AQ14" s="7" t="s">
        <v>36</v>
      </c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>
        <f t="shared" si="11"/>
        <v>0</v>
      </c>
      <c r="BD14" s="15">
        <f t="shared" si="7"/>
        <v>0.73069020500198378</v>
      </c>
      <c r="BE14" s="120">
        <f t="shared" si="12"/>
        <v>0</v>
      </c>
    </row>
    <row r="15" spans="2:57" x14ac:dyDescent="0.4">
      <c r="AA15" s="97">
        <v>9</v>
      </c>
      <c r="AB15" s="7" t="s">
        <v>37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5">
        <f t="shared" si="2"/>
        <v>0.70258673557883045</v>
      </c>
      <c r="AN15" s="17"/>
      <c r="AP15" s="97">
        <f t="shared" si="3"/>
        <v>9</v>
      </c>
      <c r="AQ15" s="7" t="s">
        <v>37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>
        <f t="shared" si="11"/>
        <v>0</v>
      </c>
      <c r="BD15" s="15">
        <f t="shared" si="7"/>
        <v>0.70258673557883045</v>
      </c>
      <c r="BE15" s="16">
        <f t="shared" si="12"/>
        <v>0</v>
      </c>
    </row>
    <row r="16" spans="2:57" x14ac:dyDescent="0.4">
      <c r="D16" s="113"/>
      <c r="E16" s="113"/>
      <c r="F16" s="113"/>
      <c r="G16" s="113"/>
      <c r="AA16" s="97">
        <v>10</v>
      </c>
      <c r="AB16" s="7" t="s">
        <v>38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5">
        <f t="shared" si="2"/>
        <v>0.67556416882579851</v>
      </c>
      <c r="AN16" s="17"/>
      <c r="AP16" s="97">
        <f t="shared" si="3"/>
        <v>10</v>
      </c>
      <c r="AQ16" s="7" t="s">
        <v>38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>
        <f t="shared" si="11"/>
        <v>0</v>
      </c>
      <c r="BD16" s="15">
        <f t="shared" si="7"/>
        <v>0.67556416882579851</v>
      </c>
      <c r="BE16" s="16">
        <f t="shared" si="12"/>
        <v>0</v>
      </c>
    </row>
    <row r="17" spans="4:57" x14ac:dyDescent="0.4">
      <c r="D17" s="113"/>
      <c r="E17" s="113"/>
      <c r="F17" s="113"/>
      <c r="G17" s="113"/>
      <c r="AA17" s="97">
        <v>11</v>
      </c>
      <c r="AB17" s="7" t="s">
        <v>39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5">
        <f t="shared" si="2"/>
        <v>0.6495809315632679</v>
      </c>
      <c r="AN17" s="17"/>
      <c r="AP17" s="97">
        <f t="shared" si="3"/>
        <v>11</v>
      </c>
      <c r="AQ17" s="7" t="s">
        <v>39</v>
      </c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>
        <f t="shared" si="11"/>
        <v>0</v>
      </c>
      <c r="BD17" s="15">
        <f t="shared" si="7"/>
        <v>0.6495809315632679</v>
      </c>
      <c r="BE17" s="16">
        <f t="shared" si="12"/>
        <v>0</v>
      </c>
    </row>
    <row r="18" spans="4:57" x14ac:dyDescent="0.4">
      <c r="AA18" s="97">
        <v>12</v>
      </c>
      <c r="AB18" s="7" t="s">
        <v>40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5">
        <f t="shared" si="2"/>
        <v>0.62459704958006512</v>
      </c>
      <c r="AN18" s="17"/>
      <c r="AP18" s="97">
        <f t="shared" si="3"/>
        <v>12</v>
      </c>
      <c r="AQ18" s="7" t="s">
        <v>40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>
        <f t="shared" si="11"/>
        <v>0</v>
      </c>
      <c r="BD18" s="15">
        <f t="shared" si="7"/>
        <v>0.62459704958006512</v>
      </c>
      <c r="BE18" s="16">
        <f t="shared" si="12"/>
        <v>0</v>
      </c>
    </row>
    <row r="19" spans="4:57" x14ac:dyDescent="0.4">
      <c r="AA19" s="97">
        <v>13</v>
      </c>
      <c r="AB19" s="7" t="s">
        <v>41</v>
      </c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5">
        <f t="shared" si="2"/>
        <v>0.600574086134678</v>
      </c>
      <c r="AN19" s="17"/>
      <c r="AP19" s="97">
        <f t="shared" si="3"/>
        <v>13</v>
      </c>
      <c r="AQ19" s="7" t="s">
        <v>41</v>
      </c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>
        <f t="shared" si="11"/>
        <v>0</v>
      </c>
      <c r="BD19" s="15">
        <f t="shared" si="7"/>
        <v>0.600574086134678</v>
      </c>
      <c r="BE19" s="16">
        <f t="shared" si="12"/>
        <v>0</v>
      </c>
    </row>
    <row r="20" spans="4:57" x14ac:dyDescent="0.4">
      <c r="AA20" s="97">
        <v>14</v>
      </c>
      <c r="AB20" s="7" t="s">
        <v>42</v>
      </c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5">
        <f t="shared" si="2"/>
        <v>0.57747508282180582</v>
      </c>
      <c r="AN20" s="17"/>
      <c r="AP20" s="97">
        <f t="shared" si="3"/>
        <v>14</v>
      </c>
      <c r="AQ20" s="7" t="s">
        <v>42</v>
      </c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>
        <f t="shared" si="11"/>
        <v>0</v>
      </c>
      <c r="BD20" s="15">
        <f t="shared" si="7"/>
        <v>0.57747508282180582</v>
      </c>
      <c r="BE20" s="16">
        <f t="shared" si="12"/>
        <v>0</v>
      </c>
    </row>
    <row r="21" spans="4:57" x14ac:dyDescent="0.4">
      <c r="AA21" s="97">
        <v>15</v>
      </c>
      <c r="AB21" s="7" t="s">
        <v>43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5">
        <f t="shared" si="2"/>
        <v>0.55526450271327477</v>
      </c>
      <c r="AN21" s="17"/>
      <c r="AP21" s="97">
        <f t="shared" si="3"/>
        <v>15</v>
      </c>
      <c r="AQ21" s="7" t="s">
        <v>43</v>
      </c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>
        <f t="shared" si="11"/>
        <v>0</v>
      </c>
      <c r="BD21" s="15">
        <f t="shared" si="7"/>
        <v>0.55526450271327477</v>
      </c>
      <c r="BE21" s="16">
        <f t="shared" si="12"/>
        <v>0</v>
      </c>
    </row>
    <row r="22" spans="4:57" x14ac:dyDescent="0.4">
      <c r="AA22" s="97">
        <v>16</v>
      </c>
      <c r="AB22" s="7" t="s">
        <v>44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5">
        <f t="shared" si="2"/>
        <v>0.53390817568584104</v>
      </c>
      <c r="AN22" s="17"/>
      <c r="AP22" s="97">
        <f t="shared" si="3"/>
        <v>16</v>
      </c>
      <c r="AQ22" s="7" t="s">
        <v>44</v>
      </c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>
        <f t="shared" si="11"/>
        <v>0</v>
      </c>
      <c r="BD22" s="15">
        <f t="shared" si="7"/>
        <v>0.53390817568584104</v>
      </c>
      <c r="BE22" s="16">
        <f t="shared" si="12"/>
        <v>0</v>
      </c>
    </row>
    <row r="23" spans="4:57" x14ac:dyDescent="0.4">
      <c r="AA23" s="97">
        <v>17</v>
      </c>
      <c r="AB23" s="7" t="s">
        <v>45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5">
        <f t="shared" si="2"/>
        <v>0.51337324585177024</v>
      </c>
      <c r="AN23" s="17"/>
      <c r="AP23" s="97">
        <f t="shared" si="3"/>
        <v>17</v>
      </c>
      <c r="AQ23" s="7" t="s">
        <v>45</v>
      </c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>
        <f t="shared" si="11"/>
        <v>0</v>
      </c>
      <c r="BD23" s="15">
        <f t="shared" si="7"/>
        <v>0.51337324585177024</v>
      </c>
      <c r="BE23" s="16">
        <f t="shared" si="12"/>
        <v>0</v>
      </c>
    </row>
    <row r="24" spans="4:57" x14ac:dyDescent="0.4">
      <c r="AA24" s="97">
        <v>18</v>
      </c>
      <c r="AB24" s="7" t="s">
        <v>46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5">
        <f t="shared" si="2"/>
        <v>0.49362812101131748</v>
      </c>
      <c r="AN24" s="17"/>
      <c r="AP24" s="97">
        <f t="shared" si="3"/>
        <v>18</v>
      </c>
      <c r="AQ24" s="7" t="s">
        <v>46</v>
      </c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>
        <f t="shared" si="11"/>
        <v>0</v>
      </c>
      <c r="BD24" s="15">
        <f t="shared" si="7"/>
        <v>0.49362812101131748</v>
      </c>
      <c r="BE24" s="16">
        <f t="shared" si="12"/>
        <v>0</v>
      </c>
    </row>
    <row r="25" spans="4:57" x14ac:dyDescent="0.4">
      <c r="AA25" s="97">
        <v>19</v>
      </c>
      <c r="AB25" s="7" t="s">
        <v>47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5">
        <f t="shared" si="2"/>
        <v>0.47464242404934376</v>
      </c>
      <c r="AN25" s="17"/>
      <c r="AP25" s="97">
        <f t="shared" si="3"/>
        <v>19</v>
      </c>
      <c r="AQ25" s="7" t="s">
        <v>47</v>
      </c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>
        <f t="shared" si="11"/>
        <v>0</v>
      </c>
      <c r="BD25" s="15">
        <f t="shared" si="7"/>
        <v>0.47464242404934376</v>
      </c>
      <c r="BE25" s="16">
        <f t="shared" si="12"/>
        <v>0</v>
      </c>
    </row>
    <row r="26" spans="4:57" x14ac:dyDescent="0.4">
      <c r="AA26" s="97">
        <v>20</v>
      </c>
      <c r="AB26" s="7" t="s">
        <v>48</v>
      </c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5">
        <f t="shared" si="2"/>
        <v>0.45638694620129205</v>
      </c>
      <c r="AN26" s="17"/>
      <c r="AP26" s="97">
        <f t="shared" si="3"/>
        <v>20</v>
      </c>
      <c r="AQ26" s="7" t="s">
        <v>48</v>
      </c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>
        <f t="shared" si="11"/>
        <v>0</v>
      </c>
      <c r="BD26" s="15">
        <f t="shared" si="7"/>
        <v>0.45638694620129205</v>
      </c>
      <c r="BE26" s="16">
        <f t="shared" si="12"/>
        <v>0</v>
      </c>
    </row>
    <row r="27" spans="4:57" x14ac:dyDescent="0.4">
      <c r="AA27" s="97">
        <v>21</v>
      </c>
      <c r="AB27" s="7" t="s">
        <v>49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5">
        <f t="shared" si="2"/>
        <v>0.43883360211662686</v>
      </c>
      <c r="AN27" s="17"/>
      <c r="AP27" s="97">
        <f t="shared" si="3"/>
        <v>21</v>
      </c>
      <c r="AQ27" s="7" t="s">
        <v>49</v>
      </c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>
        <f t="shared" si="11"/>
        <v>0</v>
      </c>
      <c r="BD27" s="15">
        <f t="shared" si="7"/>
        <v>0.43883360211662686</v>
      </c>
      <c r="BE27" s="16">
        <f t="shared" si="12"/>
        <v>0</v>
      </c>
    </row>
    <row r="28" spans="4:57" x14ac:dyDescent="0.4">
      <c r="AA28" s="97">
        <v>22</v>
      </c>
      <c r="AB28" s="7" t="s">
        <v>50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5">
        <f t="shared" si="2"/>
        <v>0.42195538665060278</v>
      </c>
      <c r="AN28" s="17"/>
      <c r="AP28" s="97">
        <f t="shared" si="3"/>
        <v>22</v>
      </c>
      <c r="AQ28" s="7" t="s">
        <v>50</v>
      </c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>
        <f t="shared" si="11"/>
        <v>0</v>
      </c>
      <c r="BD28" s="15">
        <f t="shared" si="7"/>
        <v>0.42195538665060278</v>
      </c>
      <c r="BE28" s="16">
        <f t="shared" si="12"/>
        <v>0</v>
      </c>
    </row>
    <row r="29" spans="4:57" x14ac:dyDescent="0.4">
      <c r="AA29" s="97">
        <v>23</v>
      </c>
      <c r="AB29" s="7" t="s">
        <v>51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5">
        <f t="shared" si="2"/>
        <v>0.40572633331788732</v>
      </c>
      <c r="AN29" s="17"/>
      <c r="AP29" s="97">
        <f t="shared" si="3"/>
        <v>23</v>
      </c>
      <c r="AQ29" s="7" t="s">
        <v>51</v>
      </c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>
        <f t="shared" si="11"/>
        <v>0</v>
      </c>
      <c r="BD29" s="15">
        <f t="shared" si="7"/>
        <v>0.40572633331788732</v>
      </c>
      <c r="BE29" s="16">
        <f t="shared" si="12"/>
        <v>0</v>
      </c>
    </row>
    <row r="30" spans="4:57" x14ac:dyDescent="0.4">
      <c r="AA30" s="97">
        <v>24</v>
      </c>
      <c r="AB30" s="7" t="s">
        <v>52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5">
        <f t="shared" si="2"/>
        <v>0.39012147434412242</v>
      </c>
      <c r="AN30" s="17"/>
      <c r="AP30" s="97">
        <f t="shared" si="3"/>
        <v>24</v>
      </c>
      <c r="AQ30" s="7" t="s">
        <v>52</v>
      </c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>
        <f t="shared" si="11"/>
        <v>0</v>
      </c>
      <c r="BD30" s="15">
        <f t="shared" si="7"/>
        <v>0.39012147434412242</v>
      </c>
      <c r="BE30" s="16">
        <f t="shared" si="12"/>
        <v>0</v>
      </c>
    </row>
    <row r="31" spans="4:57" x14ac:dyDescent="0.4">
      <c r="AA31" s="97">
        <v>25</v>
      </c>
      <c r="AB31" s="7" t="s">
        <v>53</v>
      </c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5">
        <f t="shared" si="2"/>
        <v>0.37511680225396377</v>
      </c>
      <c r="AN31" s="17"/>
      <c r="AP31" s="97">
        <f t="shared" si="3"/>
        <v>25</v>
      </c>
      <c r="AQ31" s="7" t="s">
        <v>53</v>
      </c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>
        <f t="shared" si="11"/>
        <v>0</v>
      </c>
      <c r="BD31" s="15">
        <f t="shared" si="7"/>
        <v>0.37511680225396377</v>
      </c>
      <c r="BE31" s="16">
        <f t="shared" si="12"/>
        <v>0</v>
      </c>
    </row>
    <row r="32" spans="4:57" x14ac:dyDescent="0.4">
      <c r="AA32" s="97">
        <v>26</v>
      </c>
      <c r="AB32" s="7" t="s">
        <v>54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5">
        <f t="shared" si="2"/>
        <v>0.36068923293650368</v>
      </c>
      <c r="AN32" s="17"/>
      <c r="AP32" s="97">
        <f t="shared" si="3"/>
        <v>26</v>
      </c>
      <c r="AQ32" s="7" t="s">
        <v>54</v>
      </c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>
        <f t="shared" si="11"/>
        <v>0</v>
      </c>
      <c r="BD32" s="15">
        <f t="shared" si="7"/>
        <v>0.36068923293650368</v>
      </c>
      <c r="BE32" s="16">
        <f t="shared" si="12"/>
        <v>0</v>
      </c>
    </row>
    <row r="33" spans="27:57" x14ac:dyDescent="0.4">
      <c r="AA33" s="97">
        <v>27</v>
      </c>
      <c r="AB33" s="7" t="s">
        <v>55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5">
        <f t="shared" si="2"/>
        <v>0.3468165701312535</v>
      </c>
      <c r="AN33" s="17"/>
      <c r="AP33" s="97">
        <f t="shared" si="3"/>
        <v>27</v>
      </c>
      <c r="AQ33" s="7" t="s">
        <v>55</v>
      </c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>
        <f t="shared" si="11"/>
        <v>0</v>
      </c>
      <c r="BD33" s="15">
        <f t="shared" si="7"/>
        <v>0.3468165701312535</v>
      </c>
      <c r="BE33" s="16">
        <f t="shared" si="12"/>
        <v>0</v>
      </c>
    </row>
    <row r="34" spans="27:57" x14ac:dyDescent="0.4">
      <c r="AA34" s="97">
        <v>28</v>
      </c>
      <c r="AB34" s="7" t="s">
        <v>56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5">
        <f t="shared" si="2"/>
        <v>0.3334774712800514</v>
      </c>
      <c r="AN34" s="17"/>
      <c r="AP34" s="97">
        <f t="shared" si="3"/>
        <v>28</v>
      </c>
      <c r="AQ34" s="7" t="s">
        <v>56</v>
      </c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>
        <f t="shared" si="11"/>
        <v>0</v>
      </c>
      <c r="BD34" s="15">
        <f t="shared" si="7"/>
        <v>0.3334774712800514</v>
      </c>
      <c r="BE34" s="16">
        <f t="shared" si="12"/>
        <v>0</v>
      </c>
    </row>
    <row r="35" spans="27:57" x14ac:dyDescent="0.4">
      <c r="AA35" s="97">
        <v>29</v>
      </c>
      <c r="AB35" s="7" t="s">
        <v>57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5">
        <f t="shared" si="2"/>
        <v>0.32065141469235708</v>
      </c>
      <c r="AN35" s="17"/>
      <c r="AP35" s="97">
        <f t="shared" si="3"/>
        <v>29</v>
      </c>
      <c r="AQ35" s="7" t="s">
        <v>57</v>
      </c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>
        <f t="shared" si="11"/>
        <v>0</v>
      </c>
      <c r="BD35" s="15">
        <f t="shared" si="7"/>
        <v>0.32065141469235708</v>
      </c>
      <c r="BE35" s="16">
        <f t="shared" si="12"/>
        <v>0</v>
      </c>
    </row>
    <row r="36" spans="27:57" x14ac:dyDescent="0.4">
      <c r="AA36" s="97">
        <v>30</v>
      </c>
      <c r="AB36" s="7" t="s">
        <v>58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5">
        <f t="shared" si="2"/>
        <v>0.30831866797342034</v>
      </c>
      <c r="AN36" s="17"/>
      <c r="AP36" s="97">
        <f t="shared" si="3"/>
        <v>30</v>
      </c>
      <c r="AQ36" s="7" t="s">
        <v>58</v>
      </c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>
        <f t="shared" si="11"/>
        <v>0</v>
      </c>
      <c r="BD36" s="15">
        <f t="shared" si="7"/>
        <v>0.30831866797342034</v>
      </c>
      <c r="BE36" s="16">
        <f t="shared" si="12"/>
        <v>0</v>
      </c>
    </row>
    <row r="37" spans="27:57" x14ac:dyDescent="0.4">
      <c r="AA37" s="97">
        <v>31</v>
      </c>
      <c r="AB37" s="7" t="s">
        <v>59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5">
        <f t="shared" si="2"/>
        <v>0.29646025766675027</v>
      </c>
      <c r="AN37" s="17"/>
      <c r="AP37" s="97">
        <f t="shared" si="3"/>
        <v>31</v>
      </c>
      <c r="AQ37" s="7" t="s">
        <v>59</v>
      </c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>
        <f t="shared" si="11"/>
        <v>0</v>
      </c>
      <c r="BD37" s="15">
        <f t="shared" si="7"/>
        <v>0.29646025766675027</v>
      </c>
      <c r="BE37" s="16">
        <f t="shared" si="12"/>
        <v>0</v>
      </c>
    </row>
    <row r="38" spans="27:57" x14ac:dyDescent="0.4">
      <c r="AA38" s="97">
        <v>32</v>
      </c>
      <c r="AB38" s="7" t="s">
        <v>60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5">
        <f t="shared" ref="AM38:AM61" si="13">(1+$AM$4)^-AA38</f>
        <v>0.28505794006418295</v>
      </c>
      <c r="AN38" s="17"/>
      <c r="AP38" s="97">
        <f t="shared" ref="AP38:AP63" si="14">AA38</f>
        <v>32</v>
      </c>
      <c r="AQ38" s="7" t="s">
        <v>60</v>
      </c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>
        <f t="shared" si="11"/>
        <v>0</v>
      </c>
      <c r="BD38" s="15">
        <f t="shared" si="7"/>
        <v>0.28505794006418295</v>
      </c>
      <c r="BE38" s="16">
        <f t="shared" si="12"/>
        <v>0</v>
      </c>
    </row>
    <row r="39" spans="27:57" x14ac:dyDescent="0.4">
      <c r="AA39" s="97">
        <v>33</v>
      </c>
      <c r="AB39" s="7" t="s">
        <v>61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5">
        <f t="shared" si="13"/>
        <v>0.27409417313863743</v>
      </c>
      <c r="AN39" s="17"/>
      <c r="AP39" s="97">
        <f t="shared" si="14"/>
        <v>33</v>
      </c>
      <c r="AQ39" s="7" t="s">
        <v>61</v>
      </c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>
        <f t="shared" si="11"/>
        <v>0</v>
      </c>
      <c r="BD39" s="15">
        <f t="shared" si="7"/>
        <v>0.27409417313863743</v>
      </c>
      <c r="BE39" s="16">
        <f t="shared" si="12"/>
        <v>0</v>
      </c>
    </row>
    <row r="40" spans="27:57" x14ac:dyDescent="0.4">
      <c r="AA40" s="97">
        <v>34</v>
      </c>
      <c r="AB40" s="7" t="s">
        <v>62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5">
        <f t="shared" si="13"/>
        <v>0.26355208955638215</v>
      </c>
      <c r="AN40" s="17"/>
      <c r="AP40" s="97">
        <f t="shared" si="14"/>
        <v>34</v>
      </c>
      <c r="AQ40" s="7" t="s">
        <v>62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>
        <f t="shared" si="11"/>
        <v>0</v>
      </c>
      <c r="BD40" s="15">
        <f t="shared" si="7"/>
        <v>0.26355208955638215</v>
      </c>
      <c r="BE40" s="16">
        <f t="shared" si="12"/>
        <v>0</v>
      </c>
    </row>
    <row r="41" spans="27:57" x14ac:dyDescent="0.4">
      <c r="AA41" s="97">
        <v>35</v>
      </c>
      <c r="AB41" s="7" t="s">
        <v>63</v>
      </c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5">
        <f t="shared" si="13"/>
        <v>0.25341547072729048</v>
      </c>
      <c r="AN41" s="17"/>
      <c r="AP41" s="97">
        <f t="shared" si="14"/>
        <v>35</v>
      </c>
      <c r="AQ41" s="7" t="s">
        <v>63</v>
      </c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>
        <f>SUM(AR41:BB41)</f>
        <v>0</v>
      </c>
      <c r="BD41" s="15">
        <f t="shared" si="7"/>
        <v>0.25341547072729048</v>
      </c>
      <c r="BE41" s="16">
        <f t="shared" si="12"/>
        <v>0</v>
      </c>
    </row>
    <row r="42" spans="27:57" x14ac:dyDescent="0.4">
      <c r="AA42" s="97">
        <v>36</v>
      </c>
      <c r="AB42" s="7" t="s">
        <v>64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5">
        <f t="shared" si="13"/>
        <v>0.24366872185316396</v>
      </c>
      <c r="AN42" s="17"/>
      <c r="AP42" s="97">
        <f t="shared" si="14"/>
        <v>36</v>
      </c>
      <c r="AQ42" s="7" t="s">
        <v>64</v>
      </c>
      <c r="AR42" s="8"/>
      <c r="AS42" s="8"/>
      <c r="AT42" s="8">
        <f>AE12</f>
        <v>55999.470669512826</v>
      </c>
      <c r="AU42" s="8"/>
      <c r="AV42" s="8"/>
      <c r="AW42" s="8">
        <f>AH12</f>
        <v>84139.349928902389</v>
      </c>
      <c r="AX42" s="8"/>
      <c r="AY42" s="8"/>
      <c r="AZ42" s="8"/>
      <c r="BA42" s="8"/>
      <c r="BB42" s="8"/>
      <c r="BC42" s="8">
        <f t="shared" si="11"/>
        <v>140138.82059841522</v>
      </c>
      <c r="BD42" s="15">
        <f t="shared" si="7"/>
        <v>0.24366872185316396</v>
      </c>
      <c r="BE42" s="16">
        <f t="shared" si="12"/>
        <v>34147.447297225684</v>
      </c>
    </row>
    <row r="43" spans="27:57" x14ac:dyDescent="0.4">
      <c r="AA43" s="97">
        <v>37</v>
      </c>
      <c r="AB43" s="7" t="s">
        <v>65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5">
        <f t="shared" si="13"/>
        <v>0.23429684793573452</v>
      </c>
      <c r="AN43" s="17"/>
      <c r="AP43" s="97">
        <f t="shared" si="14"/>
        <v>37</v>
      </c>
      <c r="AQ43" s="7" t="s">
        <v>65</v>
      </c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>
        <f t="shared" si="11"/>
        <v>0</v>
      </c>
      <c r="BD43" s="15">
        <f t="shared" si="7"/>
        <v>0.23429684793573452</v>
      </c>
      <c r="BE43" s="16">
        <f t="shared" si="12"/>
        <v>0</v>
      </c>
    </row>
    <row r="44" spans="27:57" x14ac:dyDescent="0.4">
      <c r="AA44" s="97">
        <v>38</v>
      </c>
      <c r="AB44" s="7" t="s">
        <v>66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5">
        <f t="shared" si="13"/>
        <v>0.22528543070743706</v>
      </c>
      <c r="AN44" s="17"/>
      <c r="AP44" s="97">
        <f t="shared" si="14"/>
        <v>38</v>
      </c>
      <c r="AQ44" s="7" t="s">
        <v>66</v>
      </c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>
        <f t="shared" si="11"/>
        <v>0</v>
      </c>
      <c r="BD44" s="15">
        <f t="shared" si="7"/>
        <v>0.22528543070743706</v>
      </c>
      <c r="BE44" s="16">
        <f t="shared" si="12"/>
        <v>0</v>
      </c>
    </row>
    <row r="45" spans="27:57" x14ac:dyDescent="0.4">
      <c r="AA45" s="97">
        <v>39</v>
      </c>
      <c r="AB45" s="7" t="s">
        <v>67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5">
        <f t="shared" si="13"/>
        <v>0.21662060644945874</v>
      </c>
      <c r="AN45" s="17"/>
      <c r="AP45" s="97">
        <f t="shared" si="14"/>
        <v>39</v>
      </c>
      <c r="AQ45" s="7" t="s">
        <v>67</v>
      </c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>
        <f t="shared" si="11"/>
        <v>0</v>
      </c>
      <c r="BD45" s="15">
        <f t="shared" si="7"/>
        <v>0.21662060644945874</v>
      </c>
      <c r="BE45" s="16">
        <f t="shared" si="12"/>
        <v>0</v>
      </c>
    </row>
    <row r="46" spans="27:57" x14ac:dyDescent="0.4">
      <c r="AA46" s="97">
        <v>40</v>
      </c>
      <c r="AB46" s="7" t="s">
        <v>68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5">
        <f t="shared" si="13"/>
        <v>0.20828904466294101</v>
      </c>
      <c r="AN46" s="17"/>
      <c r="AP46" s="97">
        <f t="shared" si="14"/>
        <v>40</v>
      </c>
      <c r="AQ46" s="7" t="s">
        <v>68</v>
      </c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>
        <f t="shared" si="11"/>
        <v>0</v>
      </c>
      <c r="BD46" s="15">
        <f t="shared" si="7"/>
        <v>0.20828904466294101</v>
      </c>
      <c r="BE46" s="16">
        <f t="shared" si="12"/>
        <v>0</v>
      </c>
    </row>
    <row r="47" spans="27:57" x14ac:dyDescent="0.4">
      <c r="AA47" s="97">
        <v>41</v>
      </c>
      <c r="AB47" s="7" t="s">
        <v>69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5">
        <f t="shared" si="13"/>
        <v>0.20027792756052021</v>
      </c>
      <c r="AN47" s="17"/>
      <c r="AP47" s="97">
        <f t="shared" si="14"/>
        <v>41</v>
      </c>
      <c r="AQ47" s="7" t="s">
        <v>69</v>
      </c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>
        <f t="shared" si="11"/>
        <v>0</v>
      </c>
      <c r="BD47" s="15">
        <f t="shared" si="7"/>
        <v>0.20027792756052021</v>
      </c>
      <c r="BE47" s="16">
        <f t="shared" si="12"/>
        <v>0</v>
      </c>
    </row>
    <row r="48" spans="27:57" x14ac:dyDescent="0.4">
      <c r="AA48" s="97">
        <v>42</v>
      </c>
      <c r="AB48" s="7" t="s">
        <v>70</v>
      </c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5">
        <f t="shared" si="13"/>
        <v>0.19257493034665407</v>
      </c>
      <c r="AN48" s="17"/>
      <c r="AP48" s="97">
        <f t="shared" si="14"/>
        <v>42</v>
      </c>
      <c r="AQ48" s="7" t="s">
        <v>70</v>
      </c>
      <c r="AR48" s="8"/>
      <c r="AS48" s="8">
        <f>AD12</f>
        <v>95149.115230607873</v>
      </c>
      <c r="AT48" s="8"/>
      <c r="AU48" s="8"/>
      <c r="AV48" s="8">
        <f>AG12</f>
        <v>100540.15765180337</v>
      </c>
      <c r="AW48" s="8"/>
      <c r="AX48" s="8"/>
      <c r="AY48" s="8"/>
      <c r="AZ48" s="8"/>
      <c r="BA48" s="8"/>
      <c r="BB48" s="8"/>
      <c r="BC48" s="8">
        <f t="shared" si="11"/>
        <v>195689.27288241126</v>
      </c>
      <c r="BD48" s="15">
        <f t="shared" si="7"/>
        <v>0.19257493034665407</v>
      </c>
      <c r="BE48" s="16">
        <f t="shared" si="12"/>
        <v>37684.848094917732</v>
      </c>
    </row>
    <row r="49" spans="27:57" x14ac:dyDescent="0.4">
      <c r="AA49" s="97">
        <v>43</v>
      </c>
      <c r="AB49" s="7" t="s">
        <v>71</v>
      </c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5">
        <f t="shared" si="13"/>
        <v>0.18516820225639813</v>
      </c>
      <c r="AN49" s="17"/>
      <c r="AP49" s="97">
        <f t="shared" si="14"/>
        <v>43</v>
      </c>
      <c r="AQ49" s="7" t="s">
        <v>71</v>
      </c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>
        <f t="shared" si="11"/>
        <v>0</v>
      </c>
      <c r="BD49" s="15">
        <f t="shared" si="7"/>
        <v>0.18516820225639813</v>
      </c>
      <c r="BE49" s="16">
        <f t="shared" si="12"/>
        <v>0</v>
      </c>
    </row>
    <row r="50" spans="27:57" x14ac:dyDescent="0.4">
      <c r="AA50" s="97">
        <v>44</v>
      </c>
      <c r="AB50" s="7" t="s">
        <v>72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5">
        <f t="shared" si="13"/>
        <v>0.17804634832345972</v>
      </c>
      <c r="AN50" s="17"/>
      <c r="AP50" s="97">
        <f t="shared" si="14"/>
        <v>44</v>
      </c>
      <c r="AQ50" s="7" t="s">
        <v>72</v>
      </c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>
        <f t="shared" si="11"/>
        <v>0</v>
      </c>
      <c r="BD50" s="15">
        <f t="shared" si="7"/>
        <v>0.17804634832345972</v>
      </c>
      <c r="BE50" s="16">
        <f t="shared" si="12"/>
        <v>0</v>
      </c>
    </row>
    <row r="51" spans="27:57" x14ac:dyDescent="0.4">
      <c r="AA51" s="97">
        <v>45</v>
      </c>
      <c r="AB51" s="7" t="s">
        <v>73</v>
      </c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5">
        <f t="shared" si="13"/>
        <v>0.17119841184948048</v>
      </c>
      <c r="AN51" s="17"/>
      <c r="AP51" s="97">
        <f t="shared" si="14"/>
        <v>45</v>
      </c>
      <c r="AQ51" s="7" t="s">
        <v>73</v>
      </c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>
        <f t="shared" si="11"/>
        <v>0</v>
      </c>
      <c r="BD51" s="15">
        <f t="shared" si="7"/>
        <v>0.17119841184948048</v>
      </c>
      <c r="BE51" s="16">
        <f t="shared" si="12"/>
        <v>0</v>
      </c>
    </row>
    <row r="52" spans="27:57" x14ac:dyDescent="0.4">
      <c r="AA52" s="97">
        <v>46</v>
      </c>
      <c r="AB52" s="7" t="s">
        <v>74</v>
      </c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5">
        <f t="shared" si="13"/>
        <v>0.1646138575475774</v>
      </c>
      <c r="AN52" s="17"/>
      <c r="AP52" s="97">
        <f t="shared" si="14"/>
        <v>46</v>
      </c>
      <c r="AQ52" s="7" t="s">
        <v>74</v>
      </c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>
        <f t="shared" si="11"/>
        <v>0</v>
      </c>
      <c r="BD52" s="15">
        <f t="shared" si="7"/>
        <v>0.1646138575475774</v>
      </c>
      <c r="BE52" s="16">
        <f t="shared" si="12"/>
        <v>0</v>
      </c>
    </row>
    <row r="53" spans="27:57" x14ac:dyDescent="0.4">
      <c r="AA53" s="97">
        <v>47</v>
      </c>
      <c r="AB53" s="7" t="s">
        <v>75</v>
      </c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5">
        <f t="shared" si="13"/>
        <v>0.15828255533420904</v>
      </c>
      <c r="AN53" s="17"/>
      <c r="AP53" s="97">
        <f t="shared" si="14"/>
        <v>47</v>
      </c>
      <c r="AQ53" s="7" t="s">
        <v>75</v>
      </c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>
        <f t="shared" si="11"/>
        <v>0</v>
      </c>
      <c r="BD53" s="15">
        <f t="shared" si="7"/>
        <v>0.15828255533420904</v>
      </c>
      <c r="BE53" s="16">
        <f t="shared" si="12"/>
        <v>0</v>
      </c>
    </row>
    <row r="54" spans="27:57" x14ac:dyDescent="0.4">
      <c r="AA54" s="97">
        <v>48</v>
      </c>
      <c r="AB54" s="7" t="s">
        <v>76</v>
      </c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5">
        <f t="shared" si="13"/>
        <v>0.15219476474443175</v>
      </c>
      <c r="AN54" s="17"/>
      <c r="AP54" s="97">
        <f t="shared" si="14"/>
        <v>48</v>
      </c>
      <c r="AQ54" s="7" t="s">
        <v>76</v>
      </c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>
        <f t="shared" si="11"/>
        <v>0</v>
      </c>
      <c r="BD54" s="15">
        <f t="shared" si="7"/>
        <v>0.15219476474443175</v>
      </c>
      <c r="BE54" s="16">
        <f t="shared" si="12"/>
        <v>0</v>
      </c>
    </row>
    <row r="55" spans="27:57" x14ac:dyDescent="0.4">
      <c r="AA55" s="97">
        <v>49</v>
      </c>
      <c r="AB55" s="7" t="s">
        <v>77</v>
      </c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5">
        <f t="shared" si="13"/>
        <v>0.14634111994656898</v>
      </c>
      <c r="AN55" s="17"/>
      <c r="AP55" s="97">
        <f t="shared" si="14"/>
        <v>49</v>
      </c>
      <c r="AQ55" s="7" t="s">
        <v>77</v>
      </c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>
        <f t="shared" si="11"/>
        <v>0</v>
      </c>
      <c r="BD55" s="15">
        <f t="shared" si="7"/>
        <v>0.14634111994656898</v>
      </c>
      <c r="BE55" s="16">
        <f t="shared" si="12"/>
        <v>0</v>
      </c>
    </row>
    <row r="56" spans="27:57" x14ac:dyDescent="0.4">
      <c r="AA56" s="97">
        <v>50</v>
      </c>
      <c r="AB56" s="7" t="s">
        <v>78</v>
      </c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5">
        <f t="shared" si="13"/>
        <v>0.14071261533323939</v>
      </c>
      <c r="AN56" s="17"/>
      <c r="AP56" s="97">
        <f t="shared" si="14"/>
        <v>50</v>
      </c>
      <c r="AQ56" s="7" t="s">
        <v>78</v>
      </c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>
        <f t="shared" si="11"/>
        <v>0</v>
      </c>
      <c r="BD56" s="15">
        <f t="shared" si="7"/>
        <v>0.14071261533323939</v>
      </c>
      <c r="BE56" s="16">
        <f t="shared" si="12"/>
        <v>0</v>
      </c>
    </row>
    <row r="57" spans="27:57" x14ac:dyDescent="0.4">
      <c r="AA57" s="97">
        <v>51</v>
      </c>
      <c r="AB57" s="7" t="s">
        <v>79</v>
      </c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5">
        <f t="shared" si="13"/>
        <v>0.13530059166657632</v>
      </c>
      <c r="AN57" s="17"/>
      <c r="AP57" s="97">
        <f t="shared" si="14"/>
        <v>51</v>
      </c>
      <c r="AQ57" s="7" t="s">
        <v>79</v>
      </c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>
        <f t="shared" si="11"/>
        <v>0</v>
      </c>
      <c r="BD57" s="15">
        <f t="shared" si="7"/>
        <v>0.13530059166657632</v>
      </c>
      <c r="BE57" s="16">
        <f t="shared" si="12"/>
        <v>0</v>
      </c>
    </row>
    <row r="58" spans="27:57" x14ac:dyDescent="0.4">
      <c r="AA58" s="97">
        <v>52</v>
      </c>
      <c r="AB58" s="7" t="s">
        <v>80</v>
      </c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5">
        <f t="shared" si="13"/>
        <v>0.13009672275632339</v>
      </c>
      <c r="AN58" s="17"/>
      <c r="AP58" s="97">
        <f t="shared" si="14"/>
        <v>52</v>
      </c>
      <c r="AQ58" s="7" t="s">
        <v>80</v>
      </c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>
        <f t="shared" si="11"/>
        <v>0</v>
      </c>
      <c r="BD58" s="15">
        <f t="shared" si="7"/>
        <v>0.13009672275632339</v>
      </c>
      <c r="BE58" s="16">
        <f t="shared" si="12"/>
        <v>0</v>
      </c>
    </row>
    <row r="59" spans="27:57" x14ac:dyDescent="0.4">
      <c r="AA59" s="97">
        <v>53</v>
      </c>
      <c r="AB59" s="7" t="s">
        <v>81</v>
      </c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5">
        <f t="shared" si="13"/>
        <v>0.12509300265031092</v>
      </c>
      <c r="AN59" s="17"/>
      <c r="AP59" s="97">
        <f t="shared" si="14"/>
        <v>53</v>
      </c>
      <c r="AQ59" s="7" t="s">
        <v>81</v>
      </c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>
        <f t="shared" si="11"/>
        <v>0</v>
      </c>
      <c r="BD59" s="15">
        <f t="shared" si="7"/>
        <v>0.12509300265031092</v>
      </c>
      <c r="BE59" s="16">
        <f t="shared" si="12"/>
        <v>0</v>
      </c>
    </row>
    <row r="60" spans="27:57" x14ac:dyDescent="0.4">
      <c r="AA60" s="97">
        <v>54</v>
      </c>
      <c r="AB60" s="7" t="s">
        <v>82</v>
      </c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5">
        <f t="shared" si="13"/>
        <v>0.12028173331760666</v>
      </c>
      <c r="AN60" s="17"/>
      <c r="AP60" s="97">
        <f t="shared" si="14"/>
        <v>54</v>
      </c>
      <c r="AQ60" s="7" t="s">
        <v>82</v>
      </c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>
        <f t="shared" si="11"/>
        <v>0</v>
      </c>
      <c r="BD60" s="15">
        <f t="shared" si="7"/>
        <v>0.12028173331760666</v>
      </c>
      <c r="BE60" s="16">
        <f t="shared" si="12"/>
        <v>0</v>
      </c>
    </row>
    <row r="61" spans="27:57" x14ac:dyDescent="0.4">
      <c r="AA61" s="97">
        <v>55</v>
      </c>
      <c r="AB61" s="7" t="s">
        <v>83</v>
      </c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5">
        <f t="shared" si="13"/>
        <v>0.11565551280539103</v>
      </c>
      <c r="AN61" s="17"/>
      <c r="AP61" s="97">
        <f t="shared" si="14"/>
        <v>55</v>
      </c>
      <c r="AQ61" s="7" t="s">
        <v>83</v>
      </c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>
        <f t="shared" si="11"/>
        <v>0</v>
      </c>
      <c r="BD61" s="15">
        <f t="shared" si="7"/>
        <v>0.11565551280539103</v>
      </c>
      <c r="BE61" s="16">
        <f t="shared" si="12"/>
        <v>0</v>
      </c>
    </row>
    <row r="62" spans="27:57" x14ac:dyDescent="0.4">
      <c r="AA62" s="109">
        <v>56</v>
      </c>
      <c r="AB62" s="109" t="s">
        <v>589</v>
      </c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5"/>
      <c r="AN62" s="17"/>
      <c r="AP62" s="109">
        <f t="shared" si="14"/>
        <v>56</v>
      </c>
      <c r="AQ62" s="109" t="s">
        <v>589</v>
      </c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>
        <f t="shared" si="11"/>
        <v>0</v>
      </c>
      <c r="BD62" s="15">
        <f t="shared" si="7"/>
        <v>0.11120722385133754</v>
      </c>
      <c r="BE62" s="16">
        <f t="shared" si="12"/>
        <v>0</v>
      </c>
    </row>
    <row r="63" spans="27:57" x14ac:dyDescent="0.4">
      <c r="AA63" s="109">
        <v>57</v>
      </c>
      <c r="AB63" s="109" t="s">
        <v>590</v>
      </c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5"/>
      <c r="AN63" s="17"/>
      <c r="AP63" s="109">
        <f t="shared" si="14"/>
        <v>57</v>
      </c>
      <c r="AQ63" s="109" t="s">
        <v>590</v>
      </c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>
        <f t="shared" si="11"/>
        <v>0</v>
      </c>
      <c r="BD63" s="15">
        <f t="shared" si="7"/>
        <v>0.10693002293397837</v>
      </c>
      <c r="BE63" s="16">
        <f t="shared" si="12"/>
        <v>0</v>
      </c>
    </row>
    <row r="64" spans="27:57" x14ac:dyDescent="0.4"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122" t="s">
        <v>84</v>
      </c>
      <c r="AN64" s="123">
        <f>SUM(AN6:AN61)</f>
        <v>2188845.7003444005</v>
      </c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122" t="s">
        <v>84</v>
      </c>
      <c r="BE64" s="123">
        <f>SUM(BE6:BE61)</f>
        <v>71832.295392143424</v>
      </c>
    </row>
    <row r="65" spans="27:55" x14ac:dyDescent="0.4"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27:55" x14ac:dyDescent="0.4"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</row>
  </sheetData>
  <mergeCells count="27">
    <mergeCell ref="AP3:AP5"/>
    <mergeCell ref="AK3:AK4"/>
    <mergeCell ref="AL3:AL5"/>
    <mergeCell ref="AN3:AN5"/>
    <mergeCell ref="BC3:BC5"/>
    <mergeCell ref="BE3:BE5"/>
    <mergeCell ref="AQ3:AQ5"/>
    <mergeCell ref="AR3:AT3"/>
    <mergeCell ref="AU3:AW3"/>
    <mergeCell ref="AZ3:AZ4"/>
    <mergeCell ref="BA3:BA4"/>
    <mergeCell ref="BB3:BB4"/>
    <mergeCell ref="AF3:AH3"/>
    <mergeCell ref="M3:M5"/>
    <mergeCell ref="O3:O4"/>
    <mergeCell ref="P3:P4"/>
    <mergeCell ref="Q3:S3"/>
    <mergeCell ref="T3:V3"/>
    <mergeCell ref="Y3:Y4"/>
    <mergeCell ref="AA3:AA5"/>
    <mergeCell ref="AB3:AB5"/>
    <mergeCell ref="AC3:AE3"/>
    <mergeCell ref="B3:B5"/>
    <mergeCell ref="C3:C5"/>
    <mergeCell ref="D3:F3"/>
    <mergeCell ref="G3:I3"/>
    <mergeCell ref="L3:L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1ECB-0583-4BBE-B33A-DECD0E2248A8}">
  <dimension ref="B2:AA66"/>
  <sheetViews>
    <sheetView zoomScaleNormal="100" workbookViewId="0"/>
  </sheetViews>
  <sheetFormatPr defaultRowHeight="18.75" x14ac:dyDescent="0.4"/>
  <cols>
    <col min="2" max="2" width="12.875" style="1" customWidth="1"/>
    <col min="3" max="3" width="11.875" style="1" bestFit="1" customWidth="1"/>
    <col min="4" max="10" width="9" style="1"/>
    <col min="11" max="11" width="5.375" style="1" customWidth="1"/>
    <col min="12" max="12" width="5.25" style="1" bestFit="1" customWidth="1"/>
    <col min="13" max="13" width="9" style="1"/>
    <col min="14" max="14" width="8" style="1" bestFit="1" customWidth="1"/>
    <col min="15" max="17" width="11" style="1" bestFit="1" customWidth="1"/>
    <col min="18" max="18" width="9" style="1"/>
    <col min="19" max="19" width="5.5" style="1" customWidth="1"/>
    <col min="20" max="20" width="5.25" style="1" bestFit="1" customWidth="1"/>
    <col min="21" max="21" width="11" style="1" bestFit="1" customWidth="1"/>
    <col min="22" max="22" width="9.5" style="1" bestFit="1" customWidth="1"/>
    <col min="23" max="24" width="11" style="1" bestFit="1" customWidth="1"/>
    <col min="25" max="25" width="7.125" style="1" bestFit="1" customWidth="1"/>
    <col min="26" max="26" width="11" style="1" bestFit="1" customWidth="1"/>
    <col min="27" max="27" width="11.875" style="1" bestFit="1" customWidth="1"/>
  </cols>
  <sheetData>
    <row r="2" spans="2:27" x14ac:dyDescent="0.4">
      <c r="B2" s="1" t="s">
        <v>85</v>
      </c>
      <c r="K2" s="1" t="s">
        <v>86</v>
      </c>
      <c r="S2" s="1" t="s">
        <v>87</v>
      </c>
    </row>
    <row r="3" spans="2:27" ht="18.75" customHeight="1" x14ac:dyDescent="0.4">
      <c r="B3" s="1" t="s">
        <v>88</v>
      </c>
      <c r="K3" s="132" t="s">
        <v>585</v>
      </c>
      <c r="L3" s="133" t="s">
        <v>1</v>
      </c>
      <c r="M3" s="133" t="s">
        <v>89</v>
      </c>
      <c r="N3" s="133"/>
      <c r="O3" s="133"/>
      <c r="P3" s="4" t="s">
        <v>90</v>
      </c>
      <c r="Q3" s="4" t="s">
        <v>91</v>
      </c>
      <c r="S3" s="132" t="s">
        <v>585</v>
      </c>
      <c r="T3" s="133" t="s">
        <v>1</v>
      </c>
      <c r="U3" s="4" t="s">
        <v>29</v>
      </c>
      <c r="V3" s="4" t="s">
        <v>91</v>
      </c>
      <c r="W3" s="4" t="s">
        <v>92</v>
      </c>
      <c r="X3" s="4" t="s">
        <v>92</v>
      </c>
      <c r="Y3" s="4" t="s">
        <v>93</v>
      </c>
      <c r="Z3" s="4" t="s">
        <v>94</v>
      </c>
      <c r="AA3" s="134" t="s">
        <v>95</v>
      </c>
    </row>
    <row r="4" spans="2:27" x14ac:dyDescent="0.4">
      <c r="B4" s="1" t="s">
        <v>96</v>
      </c>
      <c r="K4" s="132"/>
      <c r="L4" s="133"/>
      <c r="M4" s="9" t="s">
        <v>97</v>
      </c>
      <c r="N4" s="9" t="s">
        <v>98</v>
      </c>
      <c r="O4" s="9" t="s">
        <v>99</v>
      </c>
      <c r="P4" s="9" t="s">
        <v>99</v>
      </c>
      <c r="Q4" s="9" t="s">
        <v>97</v>
      </c>
      <c r="S4" s="132"/>
      <c r="T4" s="133"/>
      <c r="U4" s="9" t="s">
        <v>100</v>
      </c>
      <c r="V4" s="9" t="s">
        <v>97</v>
      </c>
      <c r="W4" s="9" t="s">
        <v>101</v>
      </c>
      <c r="X4" s="9" t="s">
        <v>102</v>
      </c>
      <c r="Y4" s="9" t="s">
        <v>103</v>
      </c>
      <c r="Z4" s="9" t="s">
        <v>104</v>
      </c>
      <c r="AA4" s="135"/>
    </row>
    <row r="5" spans="2:27" x14ac:dyDescent="0.4">
      <c r="B5" s="3" t="s">
        <v>26</v>
      </c>
      <c r="C5" s="3" t="s">
        <v>105</v>
      </c>
      <c r="D5" s="3" t="s">
        <v>27</v>
      </c>
      <c r="K5" s="132"/>
      <c r="L5" s="133"/>
      <c r="M5" s="22" t="s">
        <v>106</v>
      </c>
      <c r="N5" s="9" t="s">
        <v>107</v>
      </c>
      <c r="O5" s="9" t="s">
        <v>108</v>
      </c>
      <c r="P5" s="9" t="s">
        <v>108</v>
      </c>
      <c r="Q5" s="9" t="s">
        <v>108</v>
      </c>
      <c r="S5" s="132"/>
      <c r="T5" s="133"/>
      <c r="U5" s="11">
        <v>0.04</v>
      </c>
      <c r="V5" s="9" t="s">
        <v>108</v>
      </c>
      <c r="W5" s="9" t="s">
        <v>109</v>
      </c>
      <c r="X5" s="9" t="s">
        <v>14</v>
      </c>
      <c r="Y5" s="9" t="s">
        <v>110</v>
      </c>
      <c r="Z5" s="9" t="s">
        <v>14</v>
      </c>
      <c r="AA5" s="9" t="s">
        <v>14</v>
      </c>
    </row>
    <row r="6" spans="2:27" x14ac:dyDescent="0.4">
      <c r="B6" s="13" t="s">
        <v>111</v>
      </c>
      <c r="C6" s="16">
        <v>9254.1784232365135</v>
      </c>
      <c r="D6" s="7" t="s">
        <v>112</v>
      </c>
      <c r="E6" s="10"/>
      <c r="F6" s="10"/>
      <c r="G6" s="10"/>
      <c r="H6" s="10"/>
      <c r="I6" s="10"/>
      <c r="K6" s="132"/>
      <c r="L6" s="133"/>
      <c r="M6" s="6" t="s">
        <v>113</v>
      </c>
      <c r="N6" s="23" t="s">
        <v>31</v>
      </c>
      <c r="O6" s="6" t="s">
        <v>114</v>
      </c>
      <c r="P6" s="6" t="s">
        <v>115</v>
      </c>
      <c r="Q6" s="6" t="s">
        <v>116</v>
      </c>
      <c r="S6" s="132"/>
      <c r="T6" s="133"/>
      <c r="U6" s="6" t="s">
        <v>113</v>
      </c>
      <c r="V6" s="9" t="s">
        <v>31</v>
      </c>
      <c r="W6" s="6" t="s">
        <v>117</v>
      </c>
      <c r="X6" s="6" t="s">
        <v>118</v>
      </c>
      <c r="Y6" s="6" t="s">
        <v>119</v>
      </c>
      <c r="Z6" s="6" t="s">
        <v>120</v>
      </c>
      <c r="AA6" s="6" t="s">
        <v>121</v>
      </c>
    </row>
    <row r="7" spans="2:27" x14ac:dyDescent="0.4">
      <c r="K7" s="7">
        <v>0</v>
      </c>
      <c r="L7" s="7" t="s">
        <v>15</v>
      </c>
      <c r="M7" s="12">
        <f>C6</f>
        <v>9254.1784232365135</v>
      </c>
      <c r="N7" s="16">
        <v>100000</v>
      </c>
      <c r="O7" s="16">
        <f>M7*N7/1000</f>
        <v>925417.8423236513</v>
      </c>
      <c r="P7" s="12">
        <f>C37</f>
        <v>652618.40045504889</v>
      </c>
      <c r="Q7" s="12">
        <f>O7+P7</f>
        <v>1578036.2427787003</v>
      </c>
      <c r="S7" s="7">
        <f>K7</f>
        <v>0</v>
      </c>
      <c r="T7" s="97" t="str">
        <f>L7</f>
        <v>R5</v>
      </c>
      <c r="U7" s="15">
        <f>(1+$U$5)^-S7</f>
        <v>1</v>
      </c>
      <c r="V7" s="14"/>
      <c r="W7" s="14"/>
      <c r="X7" s="14"/>
      <c r="Y7" s="14"/>
      <c r="Z7" s="14"/>
      <c r="AA7" s="14"/>
    </row>
    <row r="8" spans="2:27" x14ac:dyDescent="0.4">
      <c r="K8" s="7">
        <v>1</v>
      </c>
      <c r="L8" s="7" t="s">
        <v>16</v>
      </c>
      <c r="M8" s="12">
        <f>M7</f>
        <v>9254.1784232365135</v>
      </c>
      <c r="N8" s="16">
        <v>99184</v>
      </c>
      <c r="O8" s="16">
        <f t="shared" ref="O8:O62" si="0">M8*N8/1000</f>
        <v>917866.43273029034</v>
      </c>
      <c r="P8" s="12">
        <f>P7</f>
        <v>652618.40045504889</v>
      </c>
      <c r="Q8" s="12">
        <f t="shared" ref="Q8:Q62" si="1">O8+P8</f>
        <v>1570484.8331853393</v>
      </c>
      <c r="S8" s="97">
        <f t="shared" ref="S8:S62" si="2">K8</f>
        <v>1</v>
      </c>
      <c r="T8" s="97" t="str">
        <f t="shared" ref="T8:T62" si="3">L8</f>
        <v>R6</v>
      </c>
      <c r="U8" s="15">
        <f t="shared" ref="U8:U62" si="4">(1+$U$5)^-S8</f>
        <v>0.96153846153846145</v>
      </c>
      <c r="V8" s="24"/>
      <c r="W8" s="24"/>
      <c r="X8" s="24"/>
      <c r="Y8" s="24"/>
      <c r="Z8" s="24"/>
      <c r="AA8" s="24"/>
    </row>
    <row r="9" spans="2:27" x14ac:dyDescent="0.4">
      <c r="B9" s="1" t="s">
        <v>122</v>
      </c>
      <c r="C9" s="25"/>
      <c r="D9" s="25"/>
      <c r="E9" s="25"/>
      <c r="F9" s="25"/>
      <c r="G9" s="25"/>
      <c r="H9" s="25"/>
      <c r="I9" s="25"/>
      <c r="K9" s="97">
        <v>2</v>
      </c>
      <c r="L9" s="7" t="s">
        <v>17</v>
      </c>
      <c r="M9" s="12">
        <f t="shared" ref="M9:M64" si="5">M8</f>
        <v>9254.1784232365135</v>
      </c>
      <c r="N9" s="16">
        <v>98368</v>
      </c>
      <c r="O9" s="16">
        <f t="shared" si="0"/>
        <v>910315.02313692938</v>
      </c>
      <c r="P9" s="12">
        <f t="shared" ref="P9:P64" si="6">P8</f>
        <v>652618.40045504889</v>
      </c>
      <c r="Q9" s="12">
        <f t="shared" si="1"/>
        <v>1562933.4235919784</v>
      </c>
      <c r="S9" s="97">
        <f t="shared" si="2"/>
        <v>2</v>
      </c>
      <c r="T9" s="97" t="str">
        <f t="shared" si="3"/>
        <v>R7</v>
      </c>
      <c r="U9" s="15">
        <f t="shared" si="4"/>
        <v>0.92455621301775137</v>
      </c>
      <c r="V9" s="24"/>
      <c r="W9" s="24"/>
      <c r="X9" s="24"/>
      <c r="Y9" s="24"/>
      <c r="Z9" s="24"/>
      <c r="AA9" s="24"/>
    </row>
    <row r="10" spans="2:27" x14ac:dyDescent="0.4">
      <c r="B10" s="1" t="s">
        <v>123</v>
      </c>
      <c r="K10" s="97">
        <v>3</v>
      </c>
      <c r="L10" s="7" t="s">
        <v>18</v>
      </c>
      <c r="M10" s="12">
        <f t="shared" si="5"/>
        <v>9254.1784232365135</v>
      </c>
      <c r="N10" s="16">
        <v>97552</v>
      </c>
      <c r="O10" s="16">
        <f t="shared" si="0"/>
        <v>902763.61354356841</v>
      </c>
      <c r="P10" s="12">
        <f t="shared" si="6"/>
        <v>652618.40045504889</v>
      </c>
      <c r="Q10" s="12">
        <f t="shared" si="1"/>
        <v>1555382.0139986174</v>
      </c>
      <c r="S10" s="97">
        <f t="shared" si="2"/>
        <v>3</v>
      </c>
      <c r="T10" s="97" t="str">
        <f t="shared" si="3"/>
        <v>R8</v>
      </c>
      <c r="U10" s="15">
        <f t="shared" si="4"/>
        <v>0.88899635867091487</v>
      </c>
      <c r="V10" s="14"/>
      <c r="W10" s="14"/>
      <c r="X10" s="14"/>
      <c r="Y10" s="14"/>
      <c r="Z10" s="14"/>
      <c r="AA10" s="14"/>
    </row>
    <row r="11" spans="2:27" x14ac:dyDescent="0.4">
      <c r="B11" s="1" t="s">
        <v>124</v>
      </c>
      <c r="K11" s="97">
        <v>4</v>
      </c>
      <c r="L11" s="7" t="s">
        <v>19</v>
      </c>
      <c r="M11" s="12">
        <f t="shared" si="5"/>
        <v>9254.1784232365135</v>
      </c>
      <c r="N11" s="16">
        <v>96736</v>
      </c>
      <c r="O11" s="16">
        <f t="shared" si="0"/>
        <v>895212.20395020733</v>
      </c>
      <c r="P11" s="12">
        <f t="shared" si="6"/>
        <v>652618.40045504889</v>
      </c>
      <c r="Q11" s="12">
        <f t="shared" si="1"/>
        <v>1547830.6044052562</v>
      </c>
      <c r="S11" s="97">
        <f t="shared" si="2"/>
        <v>4</v>
      </c>
      <c r="T11" s="97" t="str">
        <f t="shared" si="3"/>
        <v>R9</v>
      </c>
      <c r="U11" s="15">
        <f t="shared" si="4"/>
        <v>0.85480419102972571</v>
      </c>
      <c r="V11" s="24"/>
      <c r="W11" s="24"/>
      <c r="X11" s="24"/>
      <c r="Y11" s="24"/>
      <c r="Z11" s="24"/>
      <c r="AA11" s="24"/>
    </row>
    <row r="12" spans="2:27" x14ac:dyDescent="0.4">
      <c r="B12" s="3" t="s">
        <v>26</v>
      </c>
      <c r="C12" s="3" t="s">
        <v>105</v>
      </c>
      <c r="D12" s="3" t="s">
        <v>27</v>
      </c>
      <c r="E12" s="133" t="s">
        <v>125</v>
      </c>
      <c r="F12" s="133"/>
      <c r="G12" s="133"/>
      <c r="H12" s="133"/>
      <c r="I12" s="133"/>
      <c r="K12" s="97">
        <v>5</v>
      </c>
      <c r="L12" s="7" t="s">
        <v>20</v>
      </c>
      <c r="M12" s="12">
        <f t="shared" si="5"/>
        <v>9254.1784232365135</v>
      </c>
      <c r="N12" s="16">
        <v>95920</v>
      </c>
      <c r="O12" s="16">
        <f t="shared" si="0"/>
        <v>887660.79435684637</v>
      </c>
      <c r="P12" s="12">
        <f t="shared" si="6"/>
        <v>652618.40045504889</v>
      </c>
      <c r="Q12" s="12">
        <f t="shared" si="1"/>
        <v>1540279.1948118953</v>
      </c>
      <c r="S12" s="97">
        <f t="shared" si="2"/>
        <v>5</v>
      </c>
      <c r="T12" s="97" t="str">
        <f t="shared" si="3"/>
        <v>R10</v>
      </c>
      <c r="U12" s="15">
        <f t="shared" si="4"/>
        <v>0.82192710675935154</v>
      </c>
      <c r="V12" s="24"/>
      <c r="W12" s="24"/>
      <c r="X12" s="24"/>
      <c r="Y12" s="24"/>
      <c r="Z12" s="24"/>
      <c r="AA12" s="24"/>
    </row>
    <row r="13" spans="2:27" x14ac:dyDescent="0.4">
      <c r="B13" s="13" t="s">
        <v>97</v>
      </c>
      <c r="C13" s="16">
        <f>産業連関表!AC11*1000</f>
        <v>158295000</v>
      </c>
      <c r="D13" s="7" t="s">
        <v>126</v>
      </c>
      <c r="E13" s="137" t="s">
        <v>127</v>
      </c>
      <c r="F13" s="138"/>
      <c r="G13" s="138"/>
      <c r="H13" s="138"/>
      <c r="I13" s="139"/>
      <c r="K13" s="97">
        <v>6</v>
      </c>
      <c r="L13" s="7" t="s">
        <v>21</v>
      </c>
      <c r="M13" s="12">
        <f t="shared" si="5"/>
        <v>9254.1784232365135</v>
      </c>
      <c r="N13" s="16">
        <v>95086</v>
      </c>
      <c r="O13" s="16">
        <f t="shared" si="0"/>
        <v>879942.80955186707</v>
      </c>
      <c r="P13" s="12">
        <f t="shared" si="6"/>
        <v>652618.40045504889</v>
      </c>
      <c r="Q13" s="12">
        <f>O13+P13</f>
        <v>1532561.210006916</v>
      </c>
      <c r="S13" s="97">
        <f t="shared" si="2"/>
        <v>6</v>
      </c>
      <c r="T13" s="97" t="str">
        <f t="shared" si="3"/>
        <v>R11</v>
      </c>
      <c r="U13" s="15">
        <f t="shared" si="4"/>
        <v>0.79031452573014571</v>
      </c>
      <c r="V13" s="124"/>
      <c r="W13" s="125"/>
      <c r="X13" s="116"/>
      <c r="Y13" s="125"/>
      <c r="Z13" s="116"/>
      <c r="AA13" s="116"/>
    </row>
    <row r="14" spans="2:27" x14ac:dyDescent="0.4">
      <c r="B14" s="13" t="s">
        <v>129</v>
      </c>
      <c r="C14" s="27">
        <f>120.1/99.9</f>
        <v>1.2022022022022021</v>
      </c>
      <c r="D14" s="7" t="s">
        <v>130</v>
      </c>
      <c r="E14" s="137" t="s">
        <v>131</v>
      </c>
      <c r="F14" s="138"/>
      <c r="G14" s="138"/>
      <c r="H14" s="138"/>
      <c r="I14" s="139"/>
      <c r="K14" s="97">
        <v>7</v>
      </c>
      <c r="L14" s="7" t="s">
        <v>22</v>
      </c>
      <c r="M14" s="12">
        <f t="shared" si="5"/>
        <v>9254.1784232365135</v>
      </c>
      <c r="N14" s="16">
        <v>94252</v>
      </c>
      <c r="O14" s="16">
        <f t="shared" si="0"/>
        <v>872224.8247468879</v>
      </c>
      <c r="P14" s="12">
        <f t="shared" si="6"/>
        <v>652618.40045504889</v>
      </c>
      <c r="Q14" s="12">
        <f t="shared" si="1"/>
        <v>1524843.2252019369</v>
      </c>
      <c r="S14" s="97">
        <f t="shared" si="2"/>
        <v>7</v>
      </c>
      <c r="T14" s="97" t="str">
        <f t="shared" si="3"/>
        <v>R12</v>
      </c>
      <c r="U14" s="15">
        <f t="shared" si="4"/>
        <v>0.75991781320206331</v>
      </c>
      <c r="V14" s="12">
        <f t="shared" ref="V14:V62" si="7">Q14</f>
        <v>1524843.2252019369</v>
      </c>
      <c r="W14" s="26">
        <v>12.2</v>
      </c>
      <c r="X14" s="16">
        <f t="shared" ref="X14:X62" si="8">V14*W14</f>
        <v>18603087.34746363</v>
      </c>
      <c r="Y14" s="26">
        <v>0.02</v>
      </c>
      <c r="Z14" s="16">
        <f t="shared" ref="Z14:Z62" si="9">X14*Y14</f>
        <v>372061.74694927264</v>
      </c>
      <c r="AA14" s="16">
        <f t="shared" ref="AA14:AA62" si="10">U14*Z14</f>
        <v>282736.34911783069</v>
      </c>
    </row>
    <row r="15" spans="2:27" x14ac:dyDescent="0.4">
      <c r="B15" s="13" t="s">
        <v>111</v>
      </c>
      <c r="C15" s="16">
        <f>C13*C14</f>
        <v>190302597.59759757</v>
      </c>
      <c r="D15" s="7" t="s">
        <v>126</v>
      </c>
      <c r="E15" s="137" t="s">
        <v>133</v>
      </c>
      <c r="F15" s="138"/>
      <c r="G15" s="138"/>
      <c r="H15" s="138"/>
      <c r="I15" s="139"/>
      <c r="K15" s="97">
        <v>8</v>
      </c>
      <c r="L15" s="7" t="s">
        <v>36</v>
      </c>
      <c r="M15" s="12">
        <f t="shared" si="5"/>
        <v>9254.1784232365135</v>
      </c>
      <c r="N15" s="16">
        <v>93418</v>
      </c>
      <c r="O15" s="16">
        <f t="shared" si="0"/>
        <v>864506.83994190861</v>
      </c>
      <c r="P15" s="12">
        <f t="shared" si="6"/>
        <v>652618.40045504889</v>
      </c>
      <c r="Q15" s="12">
        <f t="shared" si="1"/>
        <v>1517125.2403969574</v>
      </c>
      <c r="S15" s="97">
        <f t="shared" si="2"/>
        <v>8</v>
      </c>
      <c r="T15" s="97" t="str">
        <f t="shared" si="3"/>
        <v>R13</v>
      </c>
      <c r="U15" s="15">
        <f t="shared" si="4"/>
        <v>0.73069020500198378</v>
      </c>
      <c r="V15" s="12">
        <f t="shared" si="7"/>
        <v>1517125.2403969574</v>
      </c>
      <c r="W15" s="26">
        <v>12.2</v>
      </c>
      <c r="X15" s="16">
        <f t="shared" si="8"/>
        <v>18508927.93284288</v>
      </c>
      <c r="Y15" s="26">
        <v>0.02</v>
      </c>
      <c r="Z15" s="16">
        <f t="shared" si="9"/>
        <v>370178.55865685764</v>
      </c>
      <c r="AA15" s="16">
        <f t="shared" si="10"/>
        <v>270485.8469123182</v>
      </c>
    </row>
    <row r="16" spans="2:27" x14ac:dyDescent="0.4">
      <c r="B16" s="13" t="s">
        <v>134</v>
      </c>
      <c r="C16" s="28">
        <v>1</v>
      </c>
      <c r="D16" s="7" t="s">
        <v>130</v>
      </c>
      <c r="E16" s="137" t="s">
        <v>135</v>
      </c>
      <c r="F16" s="138"/>
      <c r="G16" s="138"/>
      <c r="H16" s="138"/>
      <c r="I16" s="139"/>
      <c r="K16" s="97">
        <v>9</v>
      </c>
      <c r="L16" s="7" t="s">
        <v>37</v>
      </c>
      <c r="M16" s="12">
        <f t="shared" si="5"/>
        <v>9254.1784232365135</v>
      </c>
      <c r="N16" s="16">
        <v>92584</v>
      </c>
      <c r="O16" s="16">
        <f t="shared" si="0"/>
        <v>856788.85513692943</v>
      </c>
      <c r="P16" s="12">
        <f t="shared" si="6"/>
        <v>652618.40045504889</v>
      </c>
      <c r="Q16" s="12">
        <f t="shared" si="1"/>
        <v>1509407.2555919783</v>
      </c>
      <c r="S16" s="97">
        <f t="shared" si="2"/>
        <v>9</v>
      </c>
      <c r="T16" s="97" t="str">
        <f t="shared" si="3"/>
        <v>R14</v>
      </c>
      <c r="U16" s="15">
        <f t="shared" si="4"/>
        <v>0.70258673557883045</v>
      </c>
      <c r="V16" s="12">
        <f t="shared" si="7"/>
        <v>1509407.2555919783</v>
      </c>
      <c r="W16" s="26">
        <v>12.2</v>
      </c>
      <c r="X16" s="16">
        <f t="shared" si="8"/>
        <v>18414768.518222135</v>
      </c>
      <c r="Y16" s="26">
        <v>0.02</v>
      </c>
      <c r="Z16" s="16">
        <f t="shared" si="9"/>
        <v>368295.3703644427</v>
      </c>
      <c r="AA16" s="16">
        <f t="shared" si="10"/>
        <v>258759.44199315013</v>
      </c>
    </row>
    <row r="17" spans="2:27" x14ac:dyDescent="0.4">
      <c r="B17" s="13" t="s">
        <v>97</v>
      </c>
      <c r="C17" s="16">
        <f>C15/365*1000*C16</f>
        <v>521376979.71944541</v>
      </c>
      <c r="D17" s="7" t="s">
        <v>136</v>
      </c>
      <c r="E17" s="137" t="s">
        <v>137</v>
      </c>
      <c r="F17" s="138"/>
      <c r="G17" s="138"/>
      <c r="H17" s="138"/>
      <c r="I17" s="139"/>
      <c r="K17" s="97">
        <v>10</v>
      </c>
      <c r="L17" s="7" t="s">
        <v>38</v>
      </c>
      <c r="M17" s="12">
        <f t="shared" si="5"/>
        <v>9254.1784232365135</v>
      </c>
      <c r="N17" s="16">
        <v>91750</v>
      </c>
      <c r="O17" s="16">
        <f t="shared" si="0"/>
        <v>849070.87033195002</v>
      </c>
      <c r="P17" s="12">
        <f t="shared" si="6"/>
        <v>652618.40045504889</v>
      </c>
      <c r="Q17" s="12">
        <f t="shared" si="1"/>
        <v>1501689.2707869988</v>
      </c>
      <c r="S17" s="97">
        <f t="shared" si="2"/>
        <v>10</v>
      </c>
      <c r="T17" s="97" t="str">
        <f t="shared" si="3"/>
        <v>R15</v>
      </c>
      <c r="U17" s="15">
        <f t="shared" si="4"/>
        <v>0.67556416882579851</v>
      </c>
      <c r="V17" s="12">
        <f t="shared" si="7"/>
        <v>1501689.2707869988</v>
      </c>
      <c r="W17" s="26">
        <v>12.2</v>
      </c>
      <c r="X17" s="16">
        <f t="shared" si="8"/>
        <v>18320609.103601385</v>
      </c>
      <c r="Y17" s="26">
        <v>0.02</v>
      </c>
      <c r="Z17" s="16">
        <f t="shared" si="9"/>
        <v>366412.1820720277</v>
      </c>
      <c r="AA17" s="16">
        <f t="shared" si="10"/>
        <v>247534.94122913654</v>
      </c>
    </row>
    <row r="18" spans="2:27" x14ac:dyDescent="0.4">
      <c r="B18" s="13" t="s">
        <v>138</v>
      </c>
      <c r="C18" s="16">
        <v>100000</v>
      </c>
      <c r="D18" s="7" t="s">
        <v>107</v>
      </c>
      <c r="E18" s="137"/>
      <c r="F18" s="138"/>
      <c r="G18" s="138"/>
      <c r="H18" s="138"/>
      <c r="I18" s="139"/>
      <c r="K18" s="97">
        <v>11</v>
      </c>
      <c r="L18" s="7" t="s">
        <v>39</v>
      </c>
      <c r="M18" s="12">
        <f t="shared" si="5"/>
        <v>9254.1784232365135</v>
      </c>
      <c r="N18" s="16">
        <v>90896</v>
      </c>
      <c r="O18" s="16">
        <f t="shared" si="0"/>
        <v>841167.80195850611</v>
      </c>
      <c r="P18" s="12">
        <f t="shared" si="6"/>
        <v>652618.40045504889</v>
      </c>
      <c r="Q18" s="12">
        <f t="shared" si="1"/>
        <v>1493786.202413555</v>
      </c>
      <c r="S18" s="97">
        <f t="shared" si="2"/>
        <v>11</v>
      </c>
      <c r="T18" s="97" t="str">
        <f t="shared" si="3"/>
        <v>R16</v>
      </c>
      <c r="U18" s="15">
        <f t="shared" si="4"/>
        <v>0.6495809315632679</v>
      </c>
      <c r="V18" s="12">
        <f t="shared" si="7"/>
        <v>1493786.202413555</v>
      </c>
      <c r="W18" s="26">
        <v>12.2</v>
      </c>
      <c r="X18" s="16">
        <f t="shared" si="8"/>
        <v>18224191.669445369</v>
      </c>
      <c r="Y18" s="26">
        <v>0.02</v>
      </c>
      <c r="Z18" s="16">
        <f t="shared" si="9"/>
        <v>364483.83338890737</v>
      </c>
      <c r="AA18" s="16">
        <f t="shared" si="10"/>
        <v>236761.74803251738</v>
      </c>
    </row>
    <row r="19" spans="2:27" x14ac:dyDescent="0.4">
      <c r="B19" s="13" t="s">
        <v>139</v>
      </c>
      <c r="C19" s="16">
        <v>126146099</v>
      </c>
      <c r="D19" s="7" t="s">
        <v>107</v>
      </c>
      <c r="E19" s="137" t="s">
        <v>140</v>
      </c>
      <c r="F19" s="138"/>
      <c r="G19" s="138"/>
      <c r="H19" s="138"/>
      <c r="I19" s="139"/>
      <c r="K19" s="97">
        <v>12</v>
      </c>
      <c r="L19" s="7" t="s">
        <v>40</v>
      </c>
      <c r="M19" s="12">
        <f t="shared" si="5"/>
        <v>9254.1784232365135</v>
      </c>
      <c r="N19" s="16">
        <v>90042</v>
      </c>
      <c r="O19" s="16">
        <f t="shared" si="0"/>
        <v>833264.7335850622</v>
      </c>
      <c r="P19" s="12">
        <f t="shared" si="6"/>
        <v>652618.40045504889</v>
      </c>
      <c r="Q19" s="12">
        <f t="shared" si="1"/>
        <v>1485883.1340401112</v>
      </c>
      <c r="S19" s="97">
        <f t="shared" si="2"/>
        <v>12</v>
      </c>
      <c r="T19" s="97" t="str">
        <f t="shared" si="3"/>
        <v>R17</v>
      </c>
      <c r="U19" s="15">
        <f t="shared" si="4"/>
        <v>0.62459704958006512</v>
      </c>
      <c r="V19" s="12">
        <f t="shared" si="7"/>
        <v>1485883.1340401112</v>
      </c>
      <c r="W19" s="26">
        <v>12.2</v>
      </c>
      <c r="X19" s="16">
        <f t="shared" si="8"/>
        <v>18127774.235289354</v>
      </c>
      <c r="Y19" s="26">
        <v>0.02</v>
      </c>
      <c r="Z19" s="16">
        <f t="shared" si="9"/>
        <v>362555.48470578709</v>
      </c>
      <c r="AA19" s="16">
        <f t="shared" si="10"/>
        <v>226451.08605630504</v>
      </c>
    </row>
    <row r="20" spans="2:27" x14ac:dyDescent="0.4">
      <c r="B20" s="13" t="s">
        <v>141</v>
      </c>
      <c r="C20" s="16">
        <f>C17*C18/C19</f>
        <v>413312.01190727699</v>
      </c>
      <c r="D20" s="7" t="s">
        <v>136</v>
      </c>
      <c r="E20" s="137" t="s">
        <v>142</v>
      </c>
      <c r="F20" s="138"/>
      <c r="G20" s="138"/>
      <c r="H20" s="138"/>
      <c r="I20" s="139"/>
      <c r="K20" s="97">
        <v>13</v>
      </c>
      <c r="L20" s="7" t="s">
        <v>41</v>
      </c>
      <c r="M20" s="12">
        <f t="shared" si="5"/>
        <v>9254.1784232365135</v>
      </c>
      <c r="N20" s="16">
        <v>89188</v>
      </c>
      <c r="O20" s="16">
        <f t="shared" si="0"/>
        <v>825361.66521161818</v>
      </c>
      <c r="P20" s="12">
        <f t="shared" si="6"/>
        <v>652618.40045504889</v>
      </c>
      <c r="Q20" s="12">
        <f t="shared" si="1"/>
        <v>1477980.0656666672</v>
      </c>
      <c r="S20" s="97">
        <f t="shared" si="2"/>
        <v>13</v>
      </c>
      <c r="T20" s="97" t="str">
        <f t="shared" si="3"/>
        <v>R18</v>
      </c>
      <c r="U20" s="15">
        <f t="shared" si="4"/>
        <v>0.600574086134678</v>
      </c>
      <c r="V20" s="12">
        <f t="shared" si="7"/>
        <v>1477980.0656666672</v>
      </c>
      <c r="W20" s="26">
        <v>12.2</v>
      </c>
      <c r="X20" s="16">
        <f t="shared" si="8"/>
        <v>18031356.801133338</v>
      </c>
      <c r="Y20" s="26">
        <v>0.02</v>
      </c>
      <c r="Z20" s="16">
        <f t="shared" si="9"/>
        <v>360627.13602266676</v>
      </c>
      <c r="AA20" s="16">
        <f t="shared" si="10"/>
        <v>216583.3126521793</v>
      </c>
    </row>
    <row r="21" spans="2:27" x14ac:dyDescent="0.4">
      <c r="K21" s="97">
        <v>14</v>
      </c>
      <c r="L21" s="7" t="s">
        <v>42</v>
      </c>
      <c r="M21" s="12">
        <f t="shared" si="5"/>
        <v>9254.1784232365135</v>
      </c>
      <c r="N21" s="16">
        <v>88334</v>
      </c>
      <c r="O21" s="16">
        <f t="shared" si="0"/>
        <v>817458.59683817427</v>
      </c>
      <c r="P21" s="12">
        <f t="shared" si="6"/>
        <v>652618.40045504889</v>
      </c>
      <c r="Q21" s="12">
        <f t="shared" si="1"/>
        <v>1470076.9972932232</v>
      </c>
      <c r="S21" s="97">
        <f t="shared" si="2"/>
        <v>14</v>
      </c>
      <c r="T21" s="97" t="str">
        <f t="shared" si="3"/>
        <v>R19</v>
      </c>
      <c r="U21" s="15">
        <f t="shared" si="4"/>
        <v>0.57747508282180582</v>
      </c>
      <c r="V21" s="12">
        <f t="shared" si="7"/>
        <v>1470076.9972932232</v>
      </c>
      <c r="W21" s="26">
        <v>12.2</v>
      </c>
      <c r="X21" s="16">
        <f t="shared" si="8"/>
        <v>17934939.366977323</v>
      </c>
      <c r="Y21" s="26">
        <v>0.02</v>
      </c>
      <c r="Z21" s="16">
        <f t="shared" si="9"/>
        <v>358698.78733954648</v>
      </c>
      <c r="AA21" s="16">
        <f t="shared" si="10"/>
        <v>207139.6119269859</v>
      </c>
    </row>
    <row r="22" spans="2:27" x14ac:dyDescent="0.4">
      <c r="B22" s="1" t="s">
        <v>143</v>
      </c>
      <c r="K22" s="97">
        <v>15</v>
      </c>
      <c r="L22" s="7" t="s">
        <v>43</v>
      </c>
      <c r="M22" s="12">
        <f t="shared" si="5"/>
        <v>9254.1784232365135</v>
      </c>
      <c r="N22" s="16">
        <v>87480</v>
      </c>
      <c r="O22" s="16">
        <f t="shared" si="0"/>
        <v>809555.52846473013</v>
      </c>
      <c r="P22" s="12">
        <f t="shared" si="6"/>
        <v>652618.40045504889</v>
      </c>
      <c r="Q22" s="12">
        <f t="shared" si="1"/>
        <v>1462173.9289197791</v>
      </c>
      <c r="S22" s="97">
        <f t="shared" si="2"/>
        <v>15</v>
      </c>
      <c r="T22" s="97" t="str">
        <f t="shared" si="3"/>
        <v>R20</v>
      </c>
      <c r="U22" s="15">
        <f t="shared" si="4"/>
        <v>0.55526450271327477</v>
      </c>
      <c r="V22" s="12">
        <f t="shared" si="7"/>
        <v>1462173.9289197791</v>
      </c>
      <c r="W22" s="26">
        <v>12.2</v>
      </c>
      <c r="X22" s="16">
        <f t="shared" si="8"/>
        <v>17838521.932821304</v>
      </c>
      <c r="Y22" s="26">
        <v>0.02</v>
      </c>
      <c r="Z22" s="16">
        <f t="shared" si="9"/>
        <v>356770.43865642609</v>
      </c>
      <c r="AA22" s="16">
        <f t="shared" si="10"/>
        <v>198101.96020335733</v>
      </c>
    </row>
    <row r="23" spans="2:27" x14ac:dyDescent="0.4">
      <c r="B23" s="3" t="s">
        <v>26</v>
      </c>
      <c r="C23" s="3" t="s">
        <v>105</v>
      </c>
      <c r="D23" s="3" t="s">
        <v>27</v>
      </c>
      <c r="E23" s="133" t="s">
        <v>125</v>
      </c>
      <c r="F23" s="133"/>
      <c r="G23" s="133"/>
      <c r="H23" s="133"/>
      <c r="I23" s="133"/>
      <c r="K23" s="97">
        <v>16</v>
      </c>
      <c r="L23" s="7" t="s">
        <v>44</v>
      </c>
      <c r="M23" s="12">
        <f t="shared" si="5"/>
        <v>9254.1784232365135</v>
      </c>
      <c r="N23" s="16">
        <v>86601</v>
      </c>
      <c r="O23" s="16">
        <f t="shared" si="0"/>
        <v>801421.10563070537</v>
      </c>
      <c r="P23" s="12">
        <f t="shared" si="6"/>
        <v>652618.40045504889</v>
      </c>
      <c r="Q23" s="12">
        <f t="shared" si="1"/>
        <v>1454039.5060857544</v>
      </c>
      <c r="S23" s="97">
        <f t="shared" si="2"/>
        <v>16</v>
      </c>
      <c r="T23" s="97" t="str">
        <f t="shared" si="3"/>
        <v>R21</v>
      </c>
      <c r="U23" s="15">
        <f t="shared" si="4"/>
        <v>0.53390817568584104</v>
      </c>
      <c r="V23" s="12">
        <f t="shared" si="7"/>
        <v>1454039.5060857544</v>
      </c>
      <c r="W23" s="26">
        <v>12.2</v>
      </c>
      <c r="X23" s="16">
        <f t="shared" si="8"/>
        <v>17739281.974246204</v>
      </c>
      <c r="Y23" s="26">
        <v>0.02</v>
      </c>
      <c r="Z23" s="16">
        <f t="shared" si="9"/>
        <v>354785.63948492409</v>
      </c>
      <c r="AA23" s="16">
        <f t="shared" si="10"/>
        <v>189422.95353693032</v>
      </c>
    </row>
    <row r="24" spans="2:27" x14ac:dyDescent="0.4">
      <c r="B24" s="13" t="s">
        <v>97</v>
      </c>
      <c r="C24" s="16">
        <f>産業連関表!AC21*1000</f>
        <v>572826999.99999988</v>
      </c>
      <c r="D24" s="7" t="s">
        <v>126</v>
      </c>
      <c r="E24" s="137" t="s">
        <v>127</v>
      </c>
      <c r="F24" s="138"/>
      <c r="G24" s="138"/>
      <c r="H24" s="138"/>
      <c r="I24" s="139"/>
      <c r="K24" s="97">
        <v>17</v>
      </c>
      <c r="L24" s="7" t="s">
        <v>45</v>
      </c>
      <c r="M24" s="12">
        <f t="shared" si="5"/>
        <v>9254.1784232365135</v>
      </c>
      <c r="N24" s="16">
        <v>85722</v>
      </c>
      <c r="O24" s="16">
        <f t="shared" si="0"/>
        <v>793286.68279668048</v>
      </c>
      <c r="P24" s="12">
        <f t="shared" si="6"/>
        <v>652618.40045504889</v>
      </c>
      <c r="Q24" s="12">
        <f t="shared" si="1"/>
        <v>1445905.0832517294</v>
      </c>
      <c r="S24" s="97">
        <f t="shared" si="2"/>
        <v>17</v>
      </c>
      <c r="T24" s="97" t="str">
        <f t="shared" si="3"/>
        <v>R22</v>
      </c>
      <c r="U24" s="15">
        <f t="shared" si="4"/>
        <v>0.51337324585177024</v>
      </c>
      <c r="V24" s="12">
        <f t="shared" si="7"/>
        <v>1445905.0832517294</v>
      </c>
      <c r="W24" s="26">
        <v>12.2</v>
      </c>
      <c r="X24" s="16">
        <f t="shared" si="8"/>
        <v>17640042.015671097</v>
      </c>
      <c r="Y24" s="26">
        <v>0.02</v>
      </c>
      <c r="Z24" s="16">
        <f t="shared" si="9"/>
        <v>352800.84031342197</v>
      </c>
      <c r="AA24" s="16">
        <f t="shared" si="10"/>
        <v>181118.51253093351</v>
      </c>
    </row>
    <row r="25" spans="2:27" x14ac:dyDescent="0.4">
      <c r="B25" s="13" t="s">
        <v>129</v>
      </c>
      <c r="C25" s="27">
        <f>120.1/99.9</f>
        <v>1.2022022022022021</v>
      </c>
      <c r="D25" s="7" t="s">
        <v>130</v>
      </c>
      <c r="E25" s="137" t="s">
        <v>131</v>
      </c>
      <c r="F25" s="138"/>
      <c r="G25" s="138"/>
      <c r="H25" s="138"/>
      <c r="I25" s="139"/>
      <c r="K25" s="97">
        <v>18</v>
      </c>
      <c r="L25" s="7" t="s">
        <v>46</v>
      </c>
      <c r="M25" s="12">
        <f t="shared" si="5"/>
        <v>9254.1784232365135</v>
      </c>
      <c r="N25" s="16">
        <v>84843</v>
      </c>
      <c r="O25" s="16">
        <f t="shared" si="0"/>
        <v>785152.25996265549</v>
      </c>
      <c r="P25" s="12">
        <f t="shared" si="6"/>
        <v>652618.40045504889</v>
      </c>
      <c r="Q25" s="12">
        <f t="shared" si="1"/>
        <v>1437770.6604177044</v>
      </c>
      <c r="S25" s="97">
        <f t="shared" si="2"/>
        <v>18</v>
      </c>
      <c r="T25" s="97" t="str">
        <f t="shared" si="3"/>
        <v>R23</v>
      </c>
      <c r="U25" s="15">
        <f t="shared" si="4"/>
        <v>0.49362812101131748</v>
      </c>
      <c r="V25" s="12">
        <f t="shared" si="7"/>
        <v>1437770.6604177044</v>
      </c>
      <c r="W25" s="26">
        <v>12.2</v>
      </c>
      <c r="X25" s="16">
        <f t="shared" si="8"/>
        <v>17540802.057095993</v>
      </c>
      <c r="Y25" s="26">
        <v>0.02</v>
      </c>
      <c r="Z25" s="16">
        <f t="shared" si="9"/>
        <v>350816.04114191985</v>
      </c>
      <c r="AA25" s="16">
        <f t="shared" si="10"/>
        <v>173172.66320951495</v>
      </c>
    </row>
    <row r="26" spans="2:27" x14ac:dyDescent="0.4">
      <c r="B26" s="13" t="s">
        <v>111</v>
      </c>
      <c r="C26" s="16">
        <f>C24*C25</f>
        <v>688653880.88088071</v>
      </c>
      <c r="D26" s="7" t="s">
        <v>126</v>
      </c>
      <c r="E26" s="137" t="s">
        <v>133</v>
      </c>
      <c r="F26" s="138"/>
      <c r="G26" s="138"/>
      <c r="H26" s="138"/>
      <c r="I26" s="139"/>
      <c r="K26" s="97">
        <v>19</v>
      </c>
      <c r="L26" s="7" t="s">
        <v>47</v>
      </c>
      <c r="M26" s="12">
        <f t="shared" si="5"/>
        <v>9254.1784232365135</v>
      </c>
      <c r="N26" s="16">
        <v>83964</v>
      </c>
      <c r="O26" s="16">
        <f t="shared" si="0"/>
        <v>777017.83712863061</v>
      </c>
      <c r="P26" s="12">
        <f t="shared" si="6"/>
        <v>652618.40045504889</v>
      </c>
      <c r="Q26" s="12">
        <f t="shared" si="1"/>
        <v>1429636.2375836796</v>
      </c>
      <c r="S26" s="97">
        <f t="shared" si="2"/>
        <v>19</v>
      </c>
      <c r="T26" s="97" t="str">
        <f t="shared" si="3"/>
        <v>R24</v>
      </c>
      <c r="U26" s="15">
        <f t="shared" si="4"/>
        <v>0.47464242404934376</v>
      </c>
      <c r="V26" s="12">
        <f t="shared" si="7"/>
        <v>1429636.2375836796</v>
      </c>
      <c r="W26" s="26">
        <v>12.2</v>
      </c>
      <c r="X26" s="16">
        <f t="shared" si="8"/>
        <v>17441562.09852089</v>
      </c>
      <c r="Y26" s="26">
        <v>0.02</v>
      </c>
      <c r="Z26" s="16">
        <f t="shared" si="9"/>
        <v>348831.24197041779</v>
      </c>
      <c r="AA26" s="16">
        <f t="shared" si="10"/>
        <v>165570.10627298229</v>
      </c>
    </row>
    <row r="27" spans="2:27" x14ac:dyDescent="0.4">
      <c r="B27" s="13" t="s">
        <v>134</v>
      </c>
      <c r="C27" s="28">
        <v>0.16</v>
      </c>
      <c r="D27" s="7" t="s">
        <v>130</v>
      </c>
      <c r="E27" s="137" t="s">
        <v>144</v>
      </c>
      <c r="F27" s="138"/>
      <c r="G27" s="138"/>
      <c r="H27" s="138"/>
      <c r="I27" s="139"/>
      <c r="K27" s="97">
        <v>20</v>
      </c>
      <c r="L27" s="7" t="s">
        <v>48</v>
      </c>
      <c r="M27" s="12">
        <f t="shared" si="5"/>
        <v>9254.1784232365135</v>
      </c>
      <c r="N27" s="16">
        <v>83085</v>
      </c>
      <c r="O27" s="16">
        <f t="shared" si="0"/>
        <v>768883.41429460573</v>
      </c>
      <c r="P27" s="12">
        <f t="shared" si="6"/>
        <v>652618.40045504889</v>
      </c>
      <c r="Q27" s="12">
        <f t="shared" si="1"/>
        <v>1421501.8147496546</v>
      </c>
      <c r="S27" s="97">
        <f t="shared" si="2"/>
        <v>20</v>
      </c>
      <c r="T27" s="97" t="str">
        <f t="shared" si="3"/>
        <v>R25</v>
      </c>
      <c r="U27" s="15">
        <f t="shared" si="4"/>
        <v>0.45638694620129205</v>
      </c>
      <c r="V27" s="12">
        <f t="shared" si="7"/>
        <v>1421501.8147496546</v>
      </c>
      <c r="W27" s="26">
        <v>12.2</v>
      </c>
      <c r="X27" s="16">
        <f t="shared" si="8"/>
        <v>17342322.139945786</v>
      </c>
      <c r="Y27" s="26">
        <v>0.02</v>
      </c>
      <c r="Z27" s="16">
        <f t="shared" si="9"/>
        <v>346846.44279891573</v>
      </c>
      <c r="AA27" s="16">
        <f t="shared" si="10"/>
        <v>158296.18882977829</v>
      </c>
    </row>
    <row r="28" spans="2:27" x14ac:dyDescent="0.4">
      <c r="B28" s="13" t="s">
        <v>97</v>
      </c>
      <c r="C28" s="16">
        <f>C26/365*1000*C27</f>
        <v>301875673.81079704</v>
      </c>
      <c r="D28" s="7" t="s">
        <v>136</v>
      </c>
      <c r="E28" s="137" t="s">
        <v>137</v>
      </c>
      <c r="F28" s="138"/>
      <c r="G28" s="138"/>
      <c r="H28" s="138"/>
      <c r="I28" s="139"/>
      <c r="K28" s="97">
        <v>21</v>
      </c>
      <c r="L28" s="7" t="s">
        <v>49</v>
      </c>
      <c r="M28" s="12">
        <f t="shared" si="5"/>
        <v>9254.1784232365135</v>
      </c>
      <c r="N28" s="16">
        <v>82199</v>
      </c>
      <c r="O28" s="16">
        <f t="shared" si="0"/>
        <v>760684.2122116182</v>
      </c>
      <c r="P28" s="12">
        <f t="shared" si="6"/>
        <v>652618.40045504889</v>
      </c>
      <c r="Q28" s="12">
        <f t="shared" si="1"/>
        <v>1413302.612666667</v>
      </c>
      <c r="S28" s="97">
        <f t="shared" si="2"/>
        <v>21</v>
      </c>
      <c r="T28" s="97" t="str">
        <f t="shared" si="3"/>
        <v>R26</v>
      </c>
      <c r="U28" s="15">
        <f t="shared" si="4"/>
        <v>0.43883360211662686</v>
      </c>
      <c r="V28" s="12">
        <f t="shared" si="7"/>
        <v>1413302.612666667</v>
      </c>
      <c r="W28" s="26">
        <v>12.2</v>
      </c>
      <c r="X28" s="16">
        <f t="shared" si="8"/>
        <v>17242291.874533337</v>
      </c>
      <c r="Y28" s="26">
        <v>0.02</v>
      </c>
      <c r="Z28" s="16">
        <f t="shared" si="9"/>
        <v>344845.83749066672</v>
      </c>
      <c r="AA28" s="16">
        <f t="shared" si="10"/>
        <v>151329.9410409542</v>
      </c>
    </row>
    <row r="29" spans="2:27" x14ac:dyDescent="0.4">
      <c r="B29" s="13" t="s">
        <v>138</v>
      </c>
      <c r="C29" s="16">
        <f>C18</f>
        <v>100000</v>
      </c>
      <c r="D29" s="7" t="s">
        <v>107</v>
      </c>
      <c r="E29" s="137"/>
      <c r="F29" s="138"/>
      <c r="G29" s="138"/>
      <c r="H29" s="138"/>
      <c r="I29" s="139"/>
      <c r="K29" s="97">
        <v>22</v>
      </c>
      <c r="L29" s="7" t="s">
        <v>50</v>
      </c>
      <c r="M29" s="12">
        <f t="shared" si="5"/>
        <v>9254.1784232365135</v>
      </c>
      <c r="N29" s="16">
        <v>81313</v>
      </c>
      <c r="O29" s="16">
        <f t="shared" si="0"/>
        <v>752485.01012863067</v>
      </c>
      <c r="P29" s="12">
        <f t="shared" si="6"/>
        <v>652618.40045504889</v>
      </c>
      <c r="Q29" s="12">
        <f t="shared" si="1"/>
        <v>1405103.4105836796</v>
      </c>
      <c r="S29" s="97">
        <f t="shared" si="2"/>
        <v>22</v>
      </c>
      <c r="T29" s="97" t="str">
        <f t="shared" si="3"/>
        <v>R27</v>
      </c>
      <c r="U29" s="15">
        <f t="shared" si="4"/>
        <v>0.42195538665060278</v>
      </c>
      <c r="V29" s="12">
        <f t="shared" si="7"/>
        <v>1405103.4105836796</v>
      </c>
      <c r="W29" s="26">
        <v>12.2</v>
      </c>
      <c r="X29" s="16">
        <f t="shared" si="8"/>
        <v>17142261.60912089</v>
      </c>
      <c r="Y29" s="26">
        <v>0.02</v>
      </c>
      <c r="Z29" s="16">
        <f t="shared" si="9"/>
        <v>342845.23218241782</v>
      </c>
      <c r="AA29" s="16">
        <f t="shared" si="10"/>
        <v>144665.3925068478</v>
      </c>
    </row>
    <row r="30" spans="2:27" x14ac:dyDescent="0.4">
      <c r="B30" s="13" t="s">
        <v>139</v>
      </c>
      <c r="C30" s="16">
        <f>C19</f>
        <v>126146099</v>
      </c>
      <c r="D30" s="7" t="s">
        <v>107</v>
      </c>
      <c r="E30" s="137" t="s">
        <v>140</v>
      </c>
      <c r="F30" s="138"/>
      <c r="G30" s="138"/>
      <c r="H30" s="138"/>
      <c r="I30" s="139"/>
      <c r="K30" s="97">
        <v>23</v>
      </c>
      <c r="L30" s="7" t="s">
        <v>51</v>
      </c>
      <c r="M30" s="12">
        <f t="shared" si="5"/>
        <v>9254.1784232365135</v>
      </c>
      <c r="N30" s="16">
        <v>80427</v>
      </c>
      <c r="O30" s="16">
        <f t="shared" si="0"/>
        <v>744285.80804564315</v>
      </c>
      <c r="P30" s="12">
        <f t="shared" si="6"/>
        <v>652618.40045504889</v>
      </c>
      <c r="Q30" s="12">
        <f t="shared" si="1"/>
        <v>1396904.2085006922</v>
      </c>
      <c r="S30" s="97">
        <f t="shared" si="2"/>
        <v>23</v>
      </c>
      <c r="T30" s="97" t="str">
        <f t="shared" si="3"/>
        <v>R28</v>
      </c>
      <c r="U30" s="15">
        <f t="shared" si="4"/>
        <v>0.40572633331788732</v>
      </c>
      <c r="V30" s="12">
        <f t="shared" si="7"/>
        <v>1396904.2085006922</v>
      </c>
      <c r="W30" s="26">
        <v>12.2</v>
      </c>
      <c r="X30" s="16">
        <f t="shared" si="8"/>
        <v>17042231.343708444</v>
      </c>
      <c r="Y30" s="26">
        <v>0.02</v>
      </c>
      <c r="Z30" s="16">
        <f t="shared" si="9"/>
        <v>340844.62687416887</v>
      </c>
      <c r="AA30" s="16">
        <f t="shared" si="10"/>
        <v>138289.64069275997</v>
      </c>
    </row>
    <row r="31" spans="2:27" x14ac:dyDescent="0.4">
      <c r="B31" s="13" t="s">
        <v>141</v>
      </c>
      <c r="C31" s="16">
        <f>C28*C29/C30</f>
        <v>239306.38854777193</v>
      </c>
      <c r="D31" s="7" t="s">
        <v>136</v>
      </c>
      <c r="E31" s="137" t="s">
        <v>142</v>
      </c>
      <c r="F31" s="138"/>
      <c r="G31" s="138"/>
      <c r="H31" s="138"/>
      <c r="I31" s="139"/>
      <c r="K31" s="97">
        <v>24</v>
      </c>
      <c r="L31" s="7" t="s">
        <v>52</v>
      </c>
      <c r="M31" s="12">
        <f t="shared" si="5"/>
        <v>9254.1784232365135</v>
      </c>
      <c r="N31" s="16">
        <v>79541</v>
      </c>
      <c r="O31" s="16">
        <f t="shared" si="0"/>
        <v>736086.60596265551</v>
      </c>
      <c r="P31" s="12">
        <f t="shared" si="6"/>
        <v>652618.40045504889</v>
      </c>
      <c r="Q31" s="12">
        <f t="shared" si="1"/>
        <v>1388705.0064177043</v>
      </c>
      <c r="S31" s="97">
        <f t="shared" si="2"/>
        <v>24</v>
      </c>
      <c r="T31" s="97" t="str">
        <f t="shared" si="3"/>
        <v>R29</v>
      </c>
      <c r="U31" s="15">
        <f t="shared" si="4"/>
        <v>0.39012147434412242</v>
      </c>
      <c r="V31" s="12">
        <f t="shared" si="7"/>
        <v>1388705.0064177043</v>
      </c>
      <c r="W31" s="26">
        <v>12.2</v>
      </c>
      <c r="X31" s="16">
        <f t="shared" si="8"/>
        <v>16942201.078295991</v>
      </c>
      <c r="Y31" s="26">
        <v>0.02</v>
      </c>
      <c r="Z31" s="16">
        <f t="shared" si="9"/>
        <v>338844.0215659198</v>
      </c>
      <c r="AA31" s="16">
        <f t="shared" si="10"/>
        <v>132190.32926598826</v>
      </c>
    </row>
    <row r="32" spans="2:27" x14ac:dyDescent="0.4">
      <c r="E32" s="29"/>
      <c r="K32" s="97">
        <v>25</v>
      </c>
      <c r="L32" s="7" t="s">
        <v>53</v>
      </c>
      <c r="M32" s="12">
        <f t="shared" si="5"/>
        <v>9254.1784232365135</v>
      </c>
      <c r="N32" s="16">
        <v>78655</v>
      </c>
      <c r="O32" s="16">
        <f t="shared" si="0"/>
        <v>727887.40387966798</v>
      </c>
      <c r="P32" s="12">
        <f t="shared" si="6"/>
        <v>652618.40045504889</v>
      </c>
      <c r="Q32" s="12">
        <f t="shared" si="1"/>
        <v>1380505.8043347169</v>
      </c>
      <c r="S32" s="97">
        <f t="shared" si="2"/>
        <v>25</v>
      </c>
      <c r="T32" s="97" t="str">
        <f t="shared" si="3"/>
        <v>R30</v>
      </c>
      <c r="U32" s="15">
        <f t="shared" si="4"/>
        <v>0.37511680225396377</v>
      </c>
      <c r="V32" s="12">
        <f t="shared" si="7"/>
        <v>1380505.8043347169</v>
      </c>
      <c r="W32" s="26">
        <v>12.2</v>
      </c>
      <c r="X32" s="16">
        <f t="shared" si="8"/>
        <v>16842170.812883545</v>
      </c>
      <c r="Y32" s="26">
        <v>0.02</v>
      </c>
      <c r="Z32" s="16">
        <f t="shared" si="9"/>
        <v>336843.41625767091</v>
      </c>
      <c r="AA32" s="16">
        <f t="shared" si="10"/>
        <v>126355.62516687834</v>
      </c>
    </row>
    <row r="33" spans="2:27" x14ac:dyDescent="0.4">
      <c r="B33" s="1" t="s">
        <v>145</v>
      </c>
      <c r="C33" s="25"/>
      <c r="D33" s="10"/>
      <c r="K33" s="97">
        <v>26</v>
      </c>
      <c r="L33" s="7" t="s">
        <v>54</v>
      </c>
      <c r="M33" s="12">
        <f t="shared" si="5"/>
        <v>9254.1784232365135</v>
      </c>
      <c r="N33" s="16">
        <v>77790</v>
      </c>
      <c r="O33" s="16">
        <f t="shared" si="0"/>
        <v>719882.53954356839</v>
      </c>
      <c r="P33" s="12">
        <f t="shared" si="6"/>
        <v>652618.40045504889</v>
      </c>
      <c r="Q33" s="12">
        <f t="shared" si="1"/>
        <v>1372500.9399986174</v>
      </c>
      <c r="S33" s="97">
        <f t="shared" si="2"/>
        <v>26</v>
      </c>
      <c r="T33" s="97" t="str">
        <f t="shared" si="3"/>
        <v>R31</v>
      </c>
      <c r="U33" s="15">
        <f t="shared" si="4"/>
        <v>0.36068923293650368</v>
      </c>
      <c r="V33" s="12">
        <f t="shared" si="7"/>
        <v>1372500.9399986174</v>
      </c>
      <c r="W33" s="26">
        <v>12.2</v>
      </c>
      <c r="X33" s="16">
        <f t="shared" si="8"/>
        <v>16744511.46798313</v>
      </c>
      <c r="Y33" s="26">
        <v>0.02</v>
      </c>
      <c r="Z33" s="16">
        <f t="shared" si="9"/>
        <v>334890.22935966263</v>
      </c>
      <c r="AA33" s="16">
        <f t="shared" si="10"/>
        <v>120791.2999456665</v>
      </c>
    </row>
    <row r="34" spans="2:27" x14ac:dyDescent="0.4">
      <c r="B34" s="3" t="s">
        <v>26</v>
      </c>
      <c r="C34" s="3" t="s">
        <v>105</v>
      </c>
      <c r="D34" s="3" t="s">
        <v>27</v>
      </c>
      <c r="K34" s="97">
        <v>27</v>
      </c>
      <c r="L34" s="7" t="s">
        <v>55</v>
      </c>
      <c r="M34" s="12">
        <f t="shared" si="5"/>
        <v>9254.1784232365135</v>
      </c>
      <c r="N34" s="16">
        <v>76925</v>
      </c>
      <c r="O34" s="16">
        <f t="shared" si="0"/>
        <v>711877.6752074688</v>
      </c>
      <c r="P34" s="12">
        <f t="shared" si="6"/>
        <v>652618.40045504889</v>
      </c>
      <c r="Q34" s="12">
        <f t="shared" si="1"/>
        <v>1364496.0756625177</v>
      </c>
      <c r="S34" s="97">
        <f t="shared" si="2"/>
        <v>27</v>
      </c>
      <c r="T34" s="97" t="str">
        <f t="shared" si="3"/>
        <v>R32</v>
      </c>
      <c r="U34" s="15">
        <f t="shared" si="4"/>
        <v>0.3468165701312535</v>
      </c>
      <c r="V34" s="12">
        <f t="shared" si="7"/>
        <v>1364496.0756625177</v>
      </c>
      <c r="W34" s="26">
        <v>12.2</v>
      </c>
      <c r="X34" s="16">
        <f t="shared" si="8"/>
        <v>16646852.123082714</v>
      </c>
      <c r="Y34" s="26">
        <v>0.02</v>
      </c>
      <c r="Z34" s="16">
        <f t="shared" si="9"/>
        <v>332937.04246165429</v>
      </c>
      <c r="AA34" s="16">
        <f t="shared" si="10"/>
        <v>115468.08313619444</v>
      </c>
    </row>
    <row r="35" spans="2:27" x14ac:dyDescent="0.4">
      <c r="B35" s="13" t="s">
        <v>124</v>
      </c>
      <c r="C35" s="16">
        <f>C20</f>
        <v>413312.01190727699</v>
      </c>
      <c r="D35" s="7" t="s">
        <v>136</v>
      </c>
      <c r="K35" s="97">
        <v>28</v>
      </c>
      <c r="L35" s="7" t="s">
        <v>56</v>
      </c>
      <c r="M35" s="12">
        <f t="shared" si="5"/>
        <v>9254.1784232365135</v>
      </c>
      <c r="N35" s="16">
        <v>76060</v>
      </c>
      <c r="O35" s="16">
        <f t="shared" si="0"/>
        <v>703872.81087136921</v>
      </c>
      <c r="P35" s="12">
        <f t="shared" si="6"/>
        <v>652618.40045504889</v>
      </c>
      <c r="Q35" s="12">
        <f t="shared" si="1"/>
        <v>1356491.211326418</v>
      </c>
      <c r="S35" s="97">
        <f t="shared" si="2"/>
        <v>28</v>
      </c>
      <c r="T35" s="97" t="str">
        <f t="shared" si="3"/>
        <v>R33</v>
      </c>
      <c r="U35" s="15">
        <f t="shared" si="4"/>
        <v>0.3334774712800514</v>
      </c>
      <c r="V35" s="12">
        <f t="shared" si="7"/>
        <v>1356491.211326418</v>
      </c>
      <c r="W35" s="26">
        <v>12.2</v>
      </c>
      <c r="X35" s="16">
        <f t="shared" si="8"/>
        <v>16549192.778182298</v>
      </c>
      <c r="Y35" s="26">
        <v>0.02</v>
      </c>
      <c r="Z35" s="16">
        <f t="shared" si="9"/>
        <v>330983.85556364595</v>
      </c>
      <c r="AA35" s="16">
        <f t="shared" si="10"/>
        <v>110375.65918788643</v>
      </c>
    </row>
    <row r="36" spans="2:27" x14ac:dyDescent="0.4">
      <c r="B36" s="13" t="s">
        <v>143</v>
      </c>
      <c r="C36" s="16">
        <f>C31</f>
        <v>239306.38854777193</v>
      </c>
      <c r="D36" s="7" t="s">
        <v>136</v>
      </c>
      <c r="K36" s="97">
        <v>29</v>
      </c>
      <c r="L36" s="7" t="s">
        <v>57</v>
      </c>
      <c r="M36" s="12">
        <f t="shared" si="5"/>
        <v>9254.1784232365135</v>
      </c>
      <c r="N36" s="16">
        <v>75195</v>
      </c>
      <c r="O36" s="16">
        <f t="shared" si="0"/>
        <v>695867.94653526961</v>
      </c>
      <c r="P36" s="12">
        <f t="shared" si="6"/>
        <v>652618.40045504889</v>
      </c>
      <c r="Q36" s="12">
        <f t="shared" si="1"/>
        <v>1348486.3469903185</v>
      </c>
      <c r="S36" s="97">
        <f t="shared" si="2"/>
        <v>29</v>
      </c>
      <c r="T36" s="97" t="str">
        <f t="shared" si="3"/>
        <v>R34</v>
      </c>
      <c r="U36" s="15">
        <f t="shared" si="4"/>
        <v>0.32065141469235708</v>
      </c>
      <c r="V36" s="12">
        <f t="shared" si="7"/>
        <v>1348486.3469903185</v>
      </c>
      <c r="W36" s="26">
        <v>12.2</v>
      </c>
      <c r="X36" s="16">
        <f t="shared" si="8"/>
        <v>16451533.433281885</v>
      </c>
      <c r="Y36" s="26">
        <v>0.02</v>
      </c>
      <c r="Z36" s="16">
        <f t="shared" si="9"/>
        <v>329030.66866563773</v>
      </c>
      <c r="AA36" s="16">
        <f t="shared" si="10"/>
        <v>105504.14938480894</v>
      </c>
    </row>
    <row r="37" spans="2:27" x14ac:dyDescent="0.4">
      <c r="B37" s="19" t="s">
        <v>146</v>
      </c>
      <c r="C37" s="30">
        <f>SUM(C35:C36)</f>
        <v>652618.40045504889</v>
      </c>
      <c r="D37" s="7" t="s">
        <v>136</v>
      </c>
      <c r="K37" s="97">
        <v>30</v>
      </c>
      <c r="L37" s="7" t="s">
        <v>58</v>
      </c>
      <c r="M37" s="12">
        <f t="shared" si="5"/>
        <v>9254.1784232365135</v>
      </c>
      <c r="N37" s="16">
        <v>74330</v>
      </c>
      <c r="O37" s="16">
        <f t="shared" si="0"/>
        <v>687863.08219917002</v>
      </c>
      <c r="P37" s="12">
        <f t="shared" si="6"/>
        <v>652618.40045504889</v>
      </c>
      <c r="Q37" s="12">
        <f t="shared" si="1"/>
        <v>1340481.482654219</v>
      </c>
      <c r="S37" s="97">
        <f t="shared" si="2"/>
        <v>30</v>
      </c>
      <c r="T37" s="97" t="str">
        <f t="shared" si="3"/>
        <v>R35</v>
      </c>
      <c r="U37" s="15">
        <f t="shared" si="4"/>
        <v>0.30831866797342034</v>
      </c>
      <c r="V37" s="12">
        <f t="shared" si="7"/>
        <v>1340481.482654219</v>
      </c>
      <c r="W37" s="26">
        <v>12.2</v>
      </c>
      <c r="X37" s="16">
        <f t="shared" si="8"/>
        <v>16353874.088381471</v>
      </c>
      <c r="Y37" s="26">
        <v>0.02</v>
      </c>
      <c r="Z37" s="16">
        <f t="shared" si="9"/>
        <v>327077.48176762945</v>
      </c>
      <c r="AA37" s="16">
        <f t="shared" si="10"/>
        <v>100844.09350269618</v>
      </c>
    </row>
    <row r="38" spans="2:27" x14ac:dyDescent="0.4">
      <c r="K38" s="97">
        <v>31</v>
      </c>
      <c r="L38" s="7" t="s">
        <v>59</v>
      </c>
      <c r="M38" s="12">
        <f t="shared" si="5"/>
        <v>9254.1784232365135</v>
      </c>
      <c r="N38" s="16">
        <v>73521</v>
      </c>
      <c r="O38" s="16">
        <f t="shared" si="0"/>
        <v>680376.4518547717</v>
      </c>
      <c r="P38" s="12">
        <f t="shared" si="6"/>
        <v>652618.40045504889</v>
      </c>
      <c r="Q38" s="12">
        <f t="shared" si="1"/>
        <v>1332994.8523098207</v>
      </c>
      <c r="S38" s="97">
        <f t="shared" si="2"/>
        <v>31</v>
      </c>
      <c r="T38" s="97" t="str">
        <f t="shared" si="3"/>
        <v>R36</v>
      </c>
      <c r="U38" s="15">
        <f t="shared" si="4"/>
        <v>0.29646025766675027</v>
      </c>
      <c r="V38" s="12">
        <f t="shared" si="7"/>
        <v>1332994.8523098207</v>
      </c>
      <c r="W38" s="26">
        <v>12.2</v>
      </c>
      <c r="X38" s="16">
        <f t="shared" si="8"/>
        <v>16262537.198179811</v>
      </c>
      <c r="Y38" s="26">
        <v>0.02</v>
      </c>
      <c r="Z38" s="16">
        <f t="shared" si="9"/>
        <v>325250.74396359624</v>
      </c>
      <c r="AA38" s="16">
        <f t="shared" si="10"/>
        <v>96423.919361749955</v>
      </c>
    </row>
    <row r="39" spans="2:27" x14ac:dyDescent="0.4">
      <c r="K39" s="97">
        <v>32</v>
      </c>
      <c r="L39" s="7" t="s">
        <v>60</v>
      </c>
      <c r="M39" s="12">
        <f t="shared" si="5"/>
        <v>9254.1784232365135</v>
      </c>
      <c r="N39" s="16">
        <v>72712</v>
      </c>
      <c r="O39" s="16">
        <f t="shared" si="0"/>
        <v>672889.82151037338</v>
      </c>
      <c r="P39" s="12">
        <f t="shared" si="6"/>
        <v>652618.40045504889</v>
      </c>
      <c r="Q39" s="12">
        <f t="shared" si="1"/>
        <v>1325508.2219654224</v>
      </c>
      <c r="S39" s="97">
        <f t="shared" si="2"/>
        <v>32</v>
      </c>
      <c r="T39" s="97" t="str">
        <f t="shared" si="3"/>
        <v>R37</v>
      </c>
      <c r="U39" s="15">
        <f t="shared" si="4"/>
        <v>0.28505794006418295</v>
      </c>
      <c r="V39" s="12">
        <f t="shared" si="7"/>
        <v>1325508.2219654224</v>
      </c>
      <c r="W39" s="26">
        <v>12.2</v>
      </c>
      <c r="X39" s="16">
        <f t="shared" si="8"/>
        <v>16171200.307978151</v>
      </c>
      <c r="Y39" s="26">
        <v>0.02</v>
      </c>
      <c r="Z39" s="16">
        <f t="shared" si="9"/>
        <v>323424.00615956302</v>
      </c>
      <c r="AA39" s="16">
        <f t="shared" si="10"/>
        <v>92194.580963150656</v>
      </c>
    </row>
    <row r="40" spans="2:27" x14ac:dyDescent="0.4">
      <c r="K40" s="97">
        <v>33</v>
      </c>
      <c r="L40" s="7" t="s">
        <v>61</v>
      </c>
      <c r="M40" s="12">
        <f t="shared" si="5"/>
        <v>9254.1784232365135</v>
      </c>
      <c r="N40" s="16">
        <v>71903</v>
      </c>
      <c r="O40" s="16">
        <f t="shared" si="0"/>
        <v>665403.19116597495</v>
      </c>
      <c r="P40" s="12">
        <f t="shared" si="6"/>
        <v>652618.40045504889</v>
      </c>
      <c r="Q40" s="12">
        <f t="shared" si="1"/>
        <v>1318021.5916210238</v>
      </c>
      <c r="S40" s="97">
        <f t="shared" si="2"/>
        <v>33</v>
      </c>
      <c r="T40" s="97" t="str">
        <f t="shared" si="3"/>
        <v>R38</v>
      </c>
      <c r="U40" s="15">
        <f t="shared" si="4"/>
        <v>0.27409417313863743</v>
      </c>
      <c r="V40" s="12">
        <f t="shared" si="7"/>
        <v>1318021.5916210238</v>
      </c>
      <c r="W40" s="26">
        <v>12.2</v>
      </c>
      <c r="X40" s="16">
        <f t="shared" si="8"/>
        <v>16079863.41777649</v>
      </c>
      <c r="Y40" s="26">
        <v>0.02</v>
      </c>
      <c r="Z40" s="16">
        <f t="shared" si="9"/>
        <v>321597.26835552981</v>
      </c>
      <c r="AA40" s="16">
        <f t="shared" si="10"/>
        <v>88147.93735355344</v>
      </c>
    </row>
    <row r="41" spans="2:27" x14ac:dyDescent="0.4">
      <c r="K41" s="97">
        <v>34</v>
      </c>
      <c r="L41" s="7" t="s">
        <v>62</v>
      </c>
      <c r="M41" s="12">
        <f t="shared" si="5"/>
        <v>9254.1784232365135</v>
      </c>
      <c r="N41" s="16">
        <v>71094</v>
      </c>
      <c r="O41" s="16">
        <f t="shared" si="0"/>
        <v>657916.56082157674</v>
      </c>
      <c r="P41" s="12">
        <f t="shared" si="6"/>
        <v>652618.40045504889</v>
      </c>
      <c r="Q41" s="12">
        <f t="shared" si="1"/>
        <v>1310534.9612766257</v>
      </c>
      <c r="S41" s="97">
        <f t="shared" si="2"/>
        <v>34</v>
      </c>
      <c r="T41" s="97" t="str">
        <f t="shared" si="3"/>
        <v>R39</v>
      </c>
      <c r="U41" s="15">
        <f t="shared" si="4"/>
        <v>0.26355208955638215</v>
      </c>
      <c r="V41" s="12">
        <f t="shared" si="7"/>
        <v>1310534.9612766257</v>
      </c>
      <c r="W41" s="26">
        <v>12.2</v>
      </c>
      <c r="X41" s="16">
        <f t="shared" si="8"/>
        <v>15988526.527574833</v>
      </c>
      <c r="Y41" s="26">
        <v>0.02</v>
      </c>
      <c r="Z41" s="16">
        <f t="shared" si="9"/>
        <v>319770.53055149666</v>
      </c>
      <c r="AA41" s="16">
        <f t="shared" si="10"/>
        <v>84276.191505399882</v>
      </c>
    </row>
    <row r="42" spans="2:27" x14ac:dyDescent="0.4">
      <c r="K42" s="97">
        <v>35</v>
      </c>
      <c r="L42" s="7" t="s">
        <v>63</v>
      </c>
      <c r="M42" s="12">
        <f t="shared" si="5"/>
        <v>9254.1784232365135</v>
      </c>
      <c r="N42" s="16">
        <v>70285</v>
      </c>
      <c r="O42" s="16">
        <f t="shared" si="0"/>
        <v>650429.93047717831</v>
      </c>
      <c r="P42" s="12">
        <f t="shared" si="6"/>
        <v>652618.40045504889</v>
      </c>
      <c r="Q42" s="12">
        <f t="shared" si="1"/>
        <v>1303048.3309322272</v>
      </c>
      <c r="S42" s="97">
        <f t="shared" si="2"/>
        <v>35</v>
      </c>
      <c r="T42" s="97" t="str">
        <f t="shared" si="3"/>
        <v>R40</v>
      </c>
      <c r="U42" s="15">
        <f t="shared" si="4"/>
        <v>0.25341547072729048</v>
      </c>
      <c r="V42" s="12">
        <f t="shared" si="7"/>
        <v>1303048.3309322272</v>
      </c>
      <c r="W42" s="26">
        <v>12.2</v>
      </c>
      <c r="X42" s="16">
        <f t="shared" si="8"/>
        <v>15897189.637373172</v>
      </c>
      <c r="Y42" s="26">
        <v>0.02</v>
      </c>
      <c r="Z42" s="16">
        <f t="shared" si="9"/>
        <v>317943.79274746345</v>
      </c>
      <c r="AA42" s="16">
        <f t="shared" si="10"/>
        <v>80571.875903918539</v>
      </c>
    </row>
    <row r="43" spans="2:27" x14ac:dyDescent="0.4">
      <c r="K43" s="97">
        <v>36</v>
      </c>
      <c r="L43" s="7" t="s">
        <v>64</v>
      </c>
      <c r="M43" s="12">
        <f t="shared" si="5"/>
        <v>9254.1784232365135</v>
      </c>
      <c r="N43" s="16">
        <v>69537</v>
      </c>
      <c r="O43" s="16">
        <f t="shared" si="0"/>
        <v>643507.80501659738</v>
      </c>
      <c r="P43" s="12">
        <f t="shared" si="6"/>
        <v>652618.40045504889</v>
      </c>
      <c r="Q43" s="12">
        <f t="shared" si="1"/>
        <v>1296126.2054716463</v>
      </c>
      <c r="S43" s="97">
        <f t="shared" si="2"/>
        <v>36</v>
      </c>
      <c r="T43" s="97" t="str">
        <f t="shared" si="3"/>
        <v>R41</v>
      </c>
      <c r="U43" s="15">
        <f t="shared" si="4"/>
        <v>0.24366872185316396</v>
      </c>
      <c r="V43" s="12">
        <f t="shared" si="7"/>
        <v>1296126.2054716463</v>
      </c>
      <c r="W43" s="26">
        <v>12.2</v>
      </c>
      <c r="X43" s="16">
        <f t="shared" si="8"/>
        <v>15812739.706754083</v>
      </c>
      <c r="Y43" s="26">
        <v>0.02</v>
      </c>
      <c r="Z43" s="16">
        <f t="shared" si="9"/>
        <v>316254.79413508164</v>
      </c>
      <c r="AA43" s="16">
        <f t="shared" si="10"/>
        <v>77061.401466830837</v>
      </c>
    </row>
    <row r="44" spans="2:27" x14ac:dyDescent="0.4">
      <c r="K44" s="97">
        <v>37</v>
      </c>
      <c r="L44" s="7" t="s">
        <v>65</v>
      </c>
      <c r="M44" s="12">
        <f t="shared" si="5"/>
        <v>9254.1784232365135</v>
      </c>
      <c r="N44" s="16">
        <v>68789</v>
      </c>
      <c r="O44" s="16">
        <f t="shared" si="0"/>
        <v>636585.67955601658</v>
      </c>
      <c r="P44" s="12">
        <f t="shared" si="6"/>
        <v>652618.40045504889</v>
      </c>
      <c r="Q44" s="12">
        <f t="shared" si="1"/>
        <v>1289204.0800110656</v>
      </c>
      <c r="S44" s="97">
        <f t="shared" si="2"/>
        <v>37</v>
      </c>
      <c r="T44" s="97" t="str">
        <f t="shared" si="3"/>
        <v>R42</v>
      </c>
      <c r="U44" s="15">
        <f t="shared" si="4"/>
        <v>0.23429684793573452</v>
      </c>
      <c r="V44" s="12">
        <f t="shared" si="7"/>
        <v>1289204.0800110656</v>
      </c>
      <c r="W44" s="26">
        <v>12.2</v>
      </c>
      <c r="X44" s="16">
        <f t="shared" si="8"/>
        <v>15728289.776134999</v>
      </c>
      <c r="Y44" s="26">
        <v>0.02</v>
      </c>
      <c r="Z44" s="16">
        <f t="shared" si="9"/>
        <v>314565.79552270001</v>
      </c>
      <c r="AA44" s="16">
        <f t="shared" si="10"/>
        <v>73701.774359365401</v>
      </c>
    </row>
    <row r="45" spans="2:27" x14ac:dyDescent="0.4">
      <c r="K45" s="97">
        <v>38</v>
      </c>
      <c r="L45" s="7" t="s">
        <v>66</v>
      </c>
      <c r="M45" s="12">
        <f t="shared" si="5"/>
        <v>9254.1784232365135</v>
      </c>
      <c r="N45" s="16">
        <v>68041</v>
      </c>
      <c r="O45" s="16">
        <f t="shared" si="0"/>
        <v>629663.55409543565</v>
      </c>
      <c r="P45" s="12">
        <f t="shared" si="6"/>
        <v>652618.40045504889</v>
      </c>
      <c r="Q45" s="12">
        <f t="shared" si="1"/>
        <v>1282281.9545504847</v>
      </c>
      <c r="S45" s="97">
        <f t="shared" si="2"/>
        <v>38</v>
      </c>
      <c r="T45" s="97" t="str">
        <f t="shared" si="3"/>
        <v>R43</v>
      </c>
      <c r="U45" s="15">
        <f t="shared" si="4"/>
        <v>0.22528543070743706</v>
      </c>
      <c r="V45" s="12">
        <f t="shared" si="7"/>
        <v>1282281.9545504847</v>
      </c>
      <c r="W45" s="26">
        <v>12.2</v>
      </c>
      <c r="X45" s="16">
        <f t="shared" si="8"/>
        <v>15643839.845515912</v>
      </c>
      <c r="Y45" s="26">
        <v>0.02</v>
      </c>
      <c r="Z45" s="16">
        <f t="shared" si="9"/>
        <v>312876.79691031825</v>
      </c>
      <c r="AA45" s="16">
        <f t="shared" si="10"/>
        <v>70486.583950304368</v>
      </c>
    </row>
    <row r="46" spans="2:27" x14ac:dyDescent="0.4">
      <c r="K46" s="97">
        <v>39</v>
      </c>
      <c r="L46" s="7" t="s">
        <v>67</v>
      </c>
      <c r="M46" s="12">
        <f t="shared" si="5"/>
        <v>9254.1784232365135</v>
      </c>
      <c r="N46" s="16">
        <v>67293</v>
      </c>
      <c r="O46" s="16">
        <f t="shared" si="0"/>
        <v>622741.42863485473</v>
      </c>
      <c r="P46" s="12">
        <f t="shared" si="6"/>
        <v>652618.40045504889</v>
      </c>
      <c r="Q46" s="12">
        <f t="shared" si="1"/>
        <v>1275359.8290899037</v>
      </c>
      <c r="S46" s="97">
        <f t="shared" si="2"/>
        <v>39</v>
      </c>
      <c r="T46" s="97" t="str">
        <f t="shared" si="3"/>
        <v>R44</v>
      </c>
      <c r="U46" s="15">
        <f t="shared" si="4"/>
        <v>0.21662060644945874</v>
      </c>
      <c r="V46" s="12">
        <f t="shared" si="7"/>
        <v>1275359.8290899037</v>
      </c>
      <c r="W46" s="26">
        <v>12.2</v>
      </c>
      <c r="X46" s="16">
        <f t="shared" si="8"/>
        <v>15559389.914896825</v>
      </c>
      <c r="Y46" s="26">
        <v>0.02</v>
      </c>
      <c r="Z46" s="16">
        <f t="shared" si="9"/>
        <v>311187.7982979365</v>
      </c>
      <c r="AA46" s="16">
        <f t="shared" si="10"/>
        <v>67409.689586970853</v>
      </c>
    </row>
    <row r="47" spans="2:27" x14ac:dyDescent="0.4">
      <c r="K47" s="97">
        <v>40</v>
      </c>
      <c r="L47" s="7" t="s">
        <v>68</v>
      </c>
      <c r="M47" s="12">
        <f t="shared" si="5"/>
        <v>9254.1784232365135</v>
      </c>
      <c r="N47" s="16">
        <v>66545</v>
      </c>
      <c r="O47" s="16">
        <f t="shared" si="0"/>
        <v>615819.30317427381</v>
      </c>
      <c r="P47" s="12">
        <f t="shared" si="6"/>
        <v>652618.40045504889</v>
      </c>
      <c r="Q47" s="12">
        <f t="shared" si="1"/>
        <v>1268437.7036293228</v>
      </c>
      <c r="S47" s="97">
        <f t="shared" si="2"/>
        <v>40</v>
      </c>
      <c r="T47" s="97" t="str">
        <f t="shared" si="3"/>
        <v>R45</v>
      </c>
      <c r="U47" s="15">
        <f t="shared" si="4"/>
        <v>0.20828904466294101</v>
      </c>
      <c r="V47" s="12">
        <f t="shared" si="7"/>
        <v>1268437.7036293228</v>
      </c>
      <c r="W47" s="26">
        <v>12.2</v>
      </c>
      <c r="X47" s="16">
        <f t="shared" si="8"/>
        <v>15474939.984277738</v>
      </c>
      <c r="Y47" s="26">
        <v>0.02</v>
      </c>
      <c r="Z47" s="16">
        <f t="shared" si="9"/>
        <v>309498.79968555475</v>
      </c>
      <c r="AA47" s="16">
        <f t="shared" si="10"/>
        <v>64465.209310831146</v>
      </c>
    </row>
    <row r="48" spans="2:27" x14ac:dyDescent="0.4">
      <c r="K48" s="97">
        <v>41</v>
      </c>
      <c r="L48" s="7" t="s">
        <v>69</v>
      </c>
      <c r="M48" s="12">
        <f t="shared" si="5"/>
        <v>9254.1784232365135</v>
      </c>
      <c r="N48" s="16">
        <v>65853</v>
      </c>
      <c r="O48" s="16">
        <f t="shared" si="0"/>
        <v>609415.41170539416</v>
      </c>
      <c r="P48" s="12">
        <f t="shared" si="6"/>
        <v>652618.40045504889</v>
      </c>
      <c r="Q48" s="12">
        <f t="shared" si="1"/>
        <v>1262033.812160443</v>
      </c>
      <c r="S48" s="97">
        <f t="shared" si="2"/>
        <v>41</v>
      </c>
      <c r="T48" s="97" t="str">
        <f t="shared" si="3"/>
        <v>R46</v>
      </c>
      <c r="U48" s="15">
        <f t="shared" si="4"/>
        <v>0.20027792756052021</v>
      </c>
      <c r="V48" s="12">
        <f t="shared" si="7"/>
        <v>1262033.812160443</v>
      </c>
      <c r="W48" s="26">
        <v>12.2</v>
      </c>
      <c r="X48" s="16">
        <f t="shared" si="8"/>
        <v>15396812.508357404</v>
      </c>
      <c r="Y48" s="26">
        <v>0.02</v>
      </c>
      <c r="Z48" s="16">
        <f t="shared" si="9"/>
        <v>307936.25016714807</v>
      </c>
      <c r="AA48" s="16">
        <f t="shared" si="10"/>
        <v>61672.834004234312</v>
      </c>
    </row>
    <row r="49" spans="11:27" x14ac:dyDescent="0.4">
      <c r="K49" s="97">
        <v>42</v>
      </c>
      <c r="L49" s="7" t="s">
        <v>70</v>
      </c>
      <c r="M49" s="12">
        <f t="shared" si="5"/>
        <v>9254.1784232365135</v>
      </c>
      <c r="N49" s="16">
        <v>65161</v>
      </c>
      <c r="O49" s="16">
        <f t="shared" si="0"/>
        <v>603011.52023651439</v>
      </c>
      <c r="P49" s="12">
        <f t="shared" si="6"/>
        <v>652618.40045504889</v>
      </c>
      <c r="Q49" s="12">
        <f t="shared" si="1"/>
        <v>1255629.9206915633</v>
      </c>
      <c r="S49" s="97">
        <f t="shared" si="2"/>
        <v>42</v>
      </c>
      <c r="T49" s="97" t="str">
        <f t="shared" si="3"/>
        <v>R47</v>
      </c>
      <c r="U49" s="15">
        <f t="shared" si="4"/>
        <v>0.19257493034665407</v>
      </c>
      <c r="V49" s="12">
        <f t="shared" si="7"/>
        <v>1255629.9206915633</v>
      </c>
      <c r="W49" s="26">
        <v>12.2</v>
      </c>
      <c r="X49" s="16">
        <f t="shared" si="8"/>
        <v>15318685.032437071</v>
      </c>
      <c r="Y49" s="26">
        <v>0.02</v>
      </c>
      <c r="Z49" s="16">
        <f t="shared" si="9"/>
        <v>306373.70064874145</v>
      </c>
      <c r="AA49" s="16">
        <f t="shared" si="10"/>
        <v>58999.89406247803</v>
      </c>
    </row>
    <row r="50" spans="11:27" x14ac:dyDescent="0.4">
      <c r="K50" s="97">
        <v>43</v>
      </c>
      <c r="L50" s="7" t="s">
        <v>71</v>
      </c>
      <c r="M50" s="12">
        <f t="shared" si="5"/>
        <v>9254.1784232365135</v>
      </c>
      <c r="N50" s="16">
        <v>64469</v>
      </c>
      <c r="O50" s="16">
        <f t="shared" si="0"/>
        <v>596607.62876763474</v>
      </c>
      <c r="P50" s="12">
        <f t="shared" si="6"/>
        <v>652618.40045504889</v>
      </c>
      <c r="Q50" s="12">
        <f t="shared" si="1"/>
        <v>1249226.0292226835</v>
      </c>
      <c r="S50" s="97">
        <f t="shared" si="2"/>
        <v>43</v>
      </c>
      <c r="T50" s="97" t="str">
        <f t="shared" si="3"/>
        <v>R48</v>
      </c>
      <c r="U50" s="15">
        <f t="shared" si="4"/>
        <v>0.18516820225639813</v>
      </c>
      <c r="V50" s="12">
        <f t="shared" si="7"/>
        <v>1249226.0292226835</v>
      </c>
      <c r="W50" s="26">
        <v>12.2</v>
      </c>
      <c r="X50" s="16">
        <f t="shared" si="8"/>
        <v>15240557.556516739</v>
      </c>
      <c r="Y50" s="26">
        <v>0.02</v>
      </c>
      <c r="Z50" s="16">
        <f t="shared" si="9"/>
        <v>304811.15113033477</v>
      </c>
      <c r="AA50" s="16">
        <f t="shared" si="10"/>
        <v>56441.332882507362</v>
      </c>
    </row>
    <row r="51" spans="11:27" x14ac:dyDescent="0.4">
      <c r="K51" s="97">
        <v>44</v>
      </c>
      <c r="L51" s="7" t="s">
        <v>72</v>
      </c>
      <c r="M51" s="12">
        <f t="shared" si="5"/>
        <v>9254.1784232365135</v>
      </c>
      <c r="N51" s="16">
        <v>63777</v>
      </c>
      <c r="O51" s="16">
        <f t="shared" si="0"/>
        <v>590203.73729875521</v>
      </c>
      <c r="P51" s="12">
        <f t="shared" si="6"/>
        <v>652618.40045504889</v>
      </c>
      <c r="Q51" s="12">
        <f t="shared" si="1"/>
        <v>1242822.1377538042</v>
      </c>
      <c r="S51" s="97">
        <f t="shared" si="2"/>
        <v>44</v>
      </c>
      <c r="T51" s="97" t="str">
        <f t="shared" si="3"/>
        <v>R49</v>
      </c>
      <c r="U51" s="15">
        <f t="shared" si="4"/>
        <v>0.17804634832345972</v>
      </c>
      <c r="V51" s="12">
        <f t="shared" si="7"/>
        <v>1242822.1377538042</v>
      </c>
      <c r="W51" s="26">
        <v>12.2</v>
      </c>
      <c r="X51" s="16">
        <f t="shared" si="8"/>
        <v>15162430.08059641</v>
      </c>
      <c r="Y51" s="26">
        <v>0.02</v>
      </c>
      <c r="Z51" s="16">
        <f t="shared" si="9"/>
        <v>303248.6016119282</v>
      </c>
      <c r="AA51" s="16">
        <f t="shared" si="10"/>
        <v>53992.306151199438</v>
      </c>
    </row>
    <row r="52" spans="11:27" x14ac:dyDescent="0.4">
      <c r="K52" s="97">
        <v>45</v>
      </c>
      <c r="L52" s="7" t="s">
        <v>73</v>
      </c>
      <c r="M52" s="12">
        <f t="shared" si="5"/>
        <v>9254.1784232365135</v>
      </c>
      <c r="N52" s="16">
        <v>63085</v>
      </c>
      <c r="O52" s="16">
        <f t="shared" si="0"/>
        <v>583799.84582987544</v>
      </c>
      <c r="P52" s="12">
        <f t="shared" si="6"/>
        <v>652618.40045504889</v>
      </c>
      <c r="Q52" s="12">
        <f t="shared" si="1"/>
        <v>1236418.2462849244</v>
      </c>
      <c r="S52" s="97">
        <f t="shared" si="2"/>
        <v>45</v>
      </c>
      <c r="T52" s="97" t="str">
        <f t="shared" si="3"/>
        <v>R50</v>
      </c>
      <c r="U52" s="15">
        <f t="shared" si="4"/>
        <v>0.17119841184948048</v>
      </c>
      <c r="V52" s="12">
        <f t="shared" si="7"/>
        <v>1236418.2462849244</v>
      </c>
      <c r="W52" s="26">
        <v>12.2</v>
      </c>
      <c r="X52" s="16">
        <f t="shared" si="8"/>
        <v>15084302.604676077</v>
      </c>
      <c r="Y52" s="26">
        <v>0.02</v>
      </c>
      <c r="Z52" s="16">
        <f t="shared" si="9"/>
        <v>301686.05209352158</v>
      </c>
      <c r="AA52" s="16">
        <f t="shared" si="10"/>
        <v>51648.172995550529</v>
      </c>
    </row>
    <row r="53" spans="11:27" x14ac:dyDescent="0.4">
      <c r="K53" s="97">
        <v>46</v>
      </c>
      <c r="L53" s="7" t="s">
        <v>74</v>
      </c>
      <c r="M53" s="12">
        <f t="shared" si="5"/>
        <v>9254.1784232365135</v>
      </c>
      <c r="N53" s="16">
        <v>62429</v>
      </c>
      <c r="O53" s="16">
        <f t="shared" si="0"/>
        <v>577729.10478423222</v>
      </c>
      <c r="P53" s="12">
        <f t="shared" si="6"/>
        <v>652618.40045504889</v>
      </c>
      <c r="Q53" s="12">
        <f t="shared" si="1"/>
        <v>1230347.5052392811</v>
      </c>
      <c r="S53" s="97">
        <f t="shared" si="2"/>
        <v>46</v>
      </c>
      <c r="T53" s="97" t="str">
        <f t="shared" si="3"/>
        <v>R51</v>
      </c>
      <c r="U53" s="15">
        <f t="shared" si="4"/>
        <v>0.1646138575475774</v>
      </c>
      <c r="V53" s="12">
        <f t="shared" si="7"/>
        <v>1230347.5052392811</v>
      </c>
      <c r="W53" s="26">
        <v>12.2</v>
      </c>
      <c r="X53" s="16">
        <f t="shared" si="8"/>
        <v>15010239.563919229</v>
      </c>
      <c r="Y53" s="26">
        <v>0.02</v>
      </c>
      <c r="Z53" s="16">
        <f t="shared" si="9"/>
        <v>300204.79127838457</v>
      </c>
      <c r="AA53" s="16">
        <f t="shared" si="10"/>
        <v>49417.868746600201</v>
      </c>
    </row>
    <row r="54" spans="11:27" x14ac:dyDescent="0.4">
      <c r="K54" s="97">
        <v>47</v>
      </c>
      <c r="L54" s="7" t="s">
        <v>75</v>
      </c>
      <c r="M54" s="12">
        <f t="shared" si="5"/>
        <v>9254.1784232365135</v>
      </c>
      <c r="N54" s="16">
        <v>61773</v>
      </c>
      <c r="O54" s="16">
        <f t="shared" si="0"/>
        <v>571658.36373858922</v>
      </c>
      <c r="P54" s="12">
        <f t="shared" si="6"/>
        <v>652618.40045504889</v>
      </c>
      <c r="Q54" s="12">
        <f t="shared" si="1"/>
        <v>1224276.7641936382</v>
      </c>
      <c r="S54" s="97">
        <f t="shared" si="2"/>
        <v>47</v>
      </c>
      <c r="T54" s="97" t="str">
        <f t="shared" si="3"/>
        <v>R52</v>
      </c>
      <c r="U54" s="15">
        <f t="shared" si="4"/>
        <v>0.15828255533420904</v>
      </c>
      <c r="V54" s="12">
        <f t="shared" si="7"/>
        <v>1224276.7641936382</v>
      </c>
      <c r="W54" s="26">
        <v>12.2</v>
      </c>
      <c r="X54" s="16">
        <f t="shared" si="8"/>
        <v>14936176.523162385</v>
      </c>
      <c r="Y54" s="26">
        <v>0.02</v>
      </c>
      <c r="Z54" s="16">
        <f t="shared" si="9"/>
        <v>298723.53046324773</v>
      </c>
      <c r="AA54" s="16">
        <f t="shared" si="10"/>
        <v>47282.723740179288</v>
      </c>
    </row>
    <row r="55" spans="11:27" x14ac:dyDescent="0.4">
      <c r="K55" s="97">
        <v>48</v>
      </c>
      <c r="L55" s="7" t="s">
        <v>76</v>
      </c>
      <c r="M55" s="12">
        <f t="shared" si="5"/>
        <v>9254.1784232365135</v>
      </c>
      <c r="N55" s="16">
        <v>61117</v>
      </c>
      <c r="O55" s="16">
        <f t="shared" si="0"/>
        <v>565587.622692946</v>
      </c>
      <c r="P55" s="12">
        <f t="shared" si="6"/>
        <v>652618.40045504889</v>
      </c>
      <c r="Q55" s="12">
        <f t="shared" si="1"/>
        <v>1218206.0231479949</v>
      </c>
      <c r="S55" s="97">
        <f t="shared" si="2"/>
        <v>48</v>
      </c>
      <c r="T55" s="97" t="str">
        <f t="shared" si="3"/>
        <v>R53</v>
      </c>
      <c r="U55" s="15">
        <f t="shared" si="4"/>
        <v>0.15219476474443175</v>
      </c>
      <c r="V55" s="12">
        <f t="shared" si="7"/>
        <v>1218206.0231479949</v>
      </c>
      <c r="W55" s="26">
        <v>12.2</v>
      </c>
      <c r="X55" s="16">
        <f t="shared" si="8"/>
        <v>14862113.482405536</v>
      </c>
      <c r="Y55" s="26">
        <v>0.02</v>
      </c>
      <c r="Z55" s="16">
        <f t="shared" si="9"/>
        <v>297242.26964811073</v>
      </c>
      <c r="AA55" s="16">
        <f t="shared" si="10"/>
        <v>45238.71730119516</v>
      </c>
    </row>
    <row r="56" spans="11:27" x14ac:dyDescent="0.4">
      <c r="K56" s="97">
        <v>49</v>
      </c>
      <c r="L56" s="7" t="s">
        <v>77</v>
      </c>
      <c r="M56" s="12">
        <f t="shared" si="5"/>
        <v>9254.1784232365135</v>
      </c>
      <c r="N56" s="16">
        <v>60461</v>
      </c>
      <c r="O56" s="16">
        <f t="shared" si="0"/>
        <v>559516.88164730289</v>
      </c>
      <c r="P56" s="12">
        <f t="shared" si="6"/>
        <v>652618.40045504889</v>
      </c>
      <c r="Q56" s="12">
        <f t="shared" si="1"/>
        <v>1212135.2821023518</v>
      </c>
      <c r="S56" s="97">
        <f t="shared" si="2"/>
        <v>49</v>
      </c>
      <c r="T56" s="97" t="str">
        <f t="shared" si="3"/>
        <v>R54</v>
      </c>
      <c r="U56" s="15">
        <f t="shared" si="4"/>
        <v>0.14634111994656898</v>
      </c>
      <c r="V56" s="12">
        <f t="shared" si="7"/>
        <v>1212135.2821023518</v>
      </c>
      <c r="W56" s="26">
        <v>12.2</v>
      </c>
      <c r="X56" s="16">
        <f t="shared" si="8"/>
        <v>14788050.44164869</v>
      </c>
      <c r="Y56" s="26">
        <v>0.02</v>
      </c>
      <c r="Z56" s="16">
        <f t="shared" si="9"/>
        <v>295761.00883297384</v>
      </c>
      <c r="AA56" s="16">
        <f t="shared" si="10"/>
        <v>43281.997269144471</v>
      </c>
    </row>
    <row r="57" spans="11:27" x14ac:dyDescent="0.4">
      <c r="K57" s="97">
        <v>50</v>
      </c>
      <c r="L57" s="7" t="s">
        <v>78</v>
      </c>
      <c r="M57" s="12">
        <f t="shared" si="5"/>
        <v>9254.1784232365135</v>
      </c>
      <c r="N57" s="16">
        <v>59805</v>
      </c>
      <c r="O57" s="16">
        <f t="shared" si="0"/>
        <v>553446.14060165966</v>
      </c>
      <c r="P57" s="12">
        <f t="shared" si="6"/>
        <v>652618.40045504889</v>
      </c>
      <c r="Q57" s="12">
        <f t="shared" si="1"/>
        <v>1206064.5410567084</v>
      </c>
      <c r="S57" s="97">
        <f t="shared" si="2"/>
        <v>50</v>
      </c>
      <c r="T57" s="97" t="str">
        <f t="shared" si="3"/>
        <v>R55</v>
      </c>
      <c r="U57" s="15">
        <f t="shared" si="4"/>
        <v>0.14071261533323939</v>
      </c>
      <c r="V57" s="12">
        <f t="shared" si="7"/>
        <v>1206064.5410567084</v>
      </c>
      <c r="W57" s="26">
        <v>12.2</v>
      </c>
      <c r="X57" s="16">
        <f t="shared" si="8"/>
        <v>14713987.400891842</v>
      </c>
      <c r="Y57" s="26">
        <v>0.02</v>
      </c>
      <c r="Z57" s="16">
        <f t="shared" si="9"/>
        <v>294279.74801783683</v>
      </c>
      <c r="AA57" s="16">
        <f t="shared" si="10"/>
        <v>41408.872983196488</v>
      </c>
    </row>
    <row r="58" spans="11:27" x14ac:dyDescent="0.4">
      <c r="K58" s="97">
        <v>51</v>
      </c>
      <c r="L58" s="7" t="s">
        <v>79</v>
      </c>
      <c r="M58" s="12">
        <f t="shared" si="5"/>
        <v>9254.1784232365135</v>
      </c>
      <c r="N58" s="16">
        <v>59156</v>
      </c>
      <c r="O58" s="16">
        <f t="shared" si="0"/>
        <v>547440.17880497919</v>
      </c>
      <c r="P58" s="12">
        <f t="shared" si="6"/>
        <v>652618.40045504889</v>
      </c>
      <c r="Q58" s="12">
        <f t="shared" si="1"/>
        <v>1200058.579260028</v>
      </c>
      <c r="S58" s="97">
        <f t="shared" si="2"/>
        <v>51</v>
      </c>
      <c r="T58" s="97" t="str">
        <f t="shared" si="3"/>
        <v>R56</v>
      </c>
      <c r="U58" s="15">
        <f t="shared" si="4"/>
        <v>0.13530059166657632</v>
      </c>
      <c r="V58" s="12">
        <f t="shared" si="7"/>
        <v>1200058.579260028</v>
      </c>
      <c r="W58" s="26">
        <v>12.2</v>
      </c>
      <c r="X58" s="16">
        <f t="shared" si="8"/>
        <v>14640714.666972341</v>
      </c>
      <c r="Y58" s="26">
        <v>0.02</v>
      </c>
      <c r="Z58" s="16">
        <f t="shared" si="9"/>
        <v>292814.29333944683</v>
      </c>
      <c r="AA58" s="16">
        <f t="shared" si="10"/>
        <v>39617.947137257594</v>
      </c>
    </row>
    <row r="59" spans="11:27" x14ac:dyDescent="0.4">
      <c r="K59" s="97">
        <v>52</v>
      </c>
      <c r="L59" s="7" t="s">
        <v>80</v>
      </c>
      <c r="M59" s="12">
        <f t="shared" si="5"/>
        <v>9254.1784232365135</v>
      </c>
      <c r="N59" s="16">
        <v>58514</v>
      </c>
      <c r="O59" s="16">
        <f t="shared" si="0"/>
        <v>541498.99625726137</v>
      </c>
      <c r="P59" s="12">
        <f t="shared" si="6"/>
        <v>652618.40045504889</v>
      </c>
      <c r="Q59" s="12">
        <f t="shared" si="1"/>
        <v>1194117.3967123101</v>
      </c>
      <c r="S59" s="97">
        <f t="shared" si="2"/>
        <v>52</v>
      </c>
      <c r="T59" s="97" t="str">
        <f t="shared" si="3"/>
        <v>R57</v>
      </c>
      <c r="U59" s="15">
        <f t="shared" si="4"/>
        <v>0.13009672275632339</v>
      </c>
      <c r="V59" s="12">
        <f t="shared" si="7"/>
        <v>1194117.3967123101</v>
      </c>
      <c r="W59" s="26">
        <v>12.2</v>
      </c>
      <c r="X59" s="16">
        <f t="shared" si="8"/>
        <v>14568232.239890182</v>
      </c>
      <c r="Y59" s="26">
        <v>0.02</v>
      </c>
      <c r="Z59" s="16">
        <f t="shared" si="9"/>
        <v>291364.64479780366</v>
      </c>
      <c r="AA59" s="16">
        <f t="shared" si="10"/>
        <v>37905.585415254507</v>
      </c>
    </row>
    <row r="60" spans="11:27" x14ac:dyDescent="0.4">
      <c r="K60" s="97">
        <v>53</v>
      </c>
      <c r="L60" s="7" t="s">
        <v>81</v>
      </c>
      <c r="M60" s="12">
        <f t="shared" si="5"/>
        <v>9254.1784232365135</v>
      </c>
      <c r="N60" s="16">
        <v>57879</v>
      </c>
      <c r="O60" s="16">
        <f t="shared" si="0"/>
        <v>535622.5929585062</v>
      </c>
      <c r="P60" s="12">
        <f t="shared" si="6"/>
        <v>652618.40045504889</v>
      </c>
      <c r="Q60" s="12">
        <f t="shared" si="1"/>
        <v>1188240.993413555</v>
      </c>
      <c r="S60" s="97">
        <f t="shared" si="2"/>
        <v>53</v>
      </c>
      <c r="T60" s="97" t="str">
        <f t="shared" si="3"/>
        <v>R58</v>
      </c>
      <c r="U60" s="15">
        <f t="shared" si="4"/>
        <v>0.12509300265031092</v>
      </c>
      <c r="V60" s="12">
        <f t="shared" si="7"/>
        <v>1188240.993413555</v>
      </c>
      <c r="W60" s="26">
        <v>12.2</v>
      </c>
      <c r="X60" s="16">
        <f t="shared" si="8"/>
        <v>14496540.11964537</v>
      </c>
      <c r="Y60" s="26">
        <v>0.02</v>
      </c>
      <c r="Z60" s="16">
        <f t="shared" si="9"/>
        <v>289930.80239290738</v>
      </c>
      <c r="AA60" s="16">
        <f t="shared" si="10"/>
        <v>36268.314632142734</v>
      </c>
    </row>
    <row r="61" spans="11:27" x14ac:dyDescent="0.4">
      <c r="K61" s="97">
        <v>54</v>
      </c>
      <c r="L61" s="7" t="s">
        <v>82</v>
      </c>
      <c r="M61" s="12">
        <f t="shared" si="5"/>
        <v>9254.1784232365135</v>
      </c>
      <c r="N61" s="16">
        <v>57251</v>
      </c>
      <c r="O61" s="16">
        <f t="shared" si="0"/>
        <v>529810.96890871366</v>
      </c>
      <c r="P61" s="12">
        <f t="shared" si="6"/>
        <v>652618.40045504889</v>
      </c>
      <c r="Q61" s="12">
        <f t="shared" si="1"/>
        <v>1182429.3693637624</v>
      </c>
      <c r="S61" s="97">
        <f t="shared" si="2"/>
        <v>54</v>
      </c>
      <c r="T61" s="97" t="str">
        <f t="shared" si="3"/>
        <v>R59</v>
      </c>
      <c r="U61" s="15">
        <f t="shared" si="4"/>
        <v>0.12028173331760666</v>
      </c>
      <c r="V61" s="12">
        <f t="shared" si="7"/>
        <v>1182429.3693637624</v>
      </c>
      <c r="W61" s="26">
        <v>12.2</v>
      </c>
      <c r="X61" s="16">
        <f t="shared" si="8"/>
        <v>14425638.306237901</v>
      </c>
      <c r="Y61" s="26">
        <v>0.02</v>
      </c>
      <c r="Z61" s="16">
        <f t="shared" si="9"/>
        <v>288512.766124758</v>
      </c>
      <c r="AA61" s="16">
        <f t="shared" si="10"/>
        <v>34702.815593743166</v>
      </c>
    </row>
    <row r="62" spans="11:27" x14ac:dyDescent="0.4">
      <c r="K62" s="97">
        <v>55</v>
      </c>
      <c r="L62" s="7" t="s">
        <v>83</v>
      </c>
      <c r="M62" s="12">
        <f t="shared" si="5"/>
        <v>9254.1784232365135</v>
      </c>
      <c r="N62" s="16">
        <v>56623</v>
      </c>
      <c r="O62" s="16">
        <f t="shared" si="0"/>
        <v>523999.34485892113</v>
      </c>
      <c r="P62" s="12">
        <f t="shared" si="6"/>
        <v>652618.40045504889</v>
      </c>
      <c r="Q62" s="12">
        <f t="shared" si="1"/>
        <v>1176617.7453139699</v>
      </c>
      <c r="S62" s="97">
        <f t="shared" si="2"/>
        <v>55</v>
      </c>
      <c r="T62" s="97" t="str">
        <f t="shared" si="3"/>
        <v>R60</v>
      </c>
      <c r="U62" s="15">
        <f t="shared" si="4"/>
        <v>0.11565551280539103</v>
      </c>
      <c r="V62" s="12">
        <f t="shared" si="7"/>
        <v>1176617.7453139699</v>
      </c>
      <c r="W62" s="26">
        <v>12.2</v>
      </c>
      <c r="X62" s="16">
        <f t="shared" si="8"/>
        <v>14354736.492830433</v>
      </c>
      <c r="Y62" s="26">
        <v>0.02</v>
      </c>
      <c r="Z62" s="16">
        <f t="shared" si="9"/>
        <v>287094.72985660867</v>
      </c>
      <c r="AA62" s="16">
        <f t="shared" si="10"/>
        <v>33204.088205291286</v>
      </c>
    </row>
    <row r="63" spans="11:27" x14ac:dyDescent="0.4">
      <c r="K63" s="109">
        <v>56</v>
      </c>
      <c r="L63" s="109" t="s">
        <v>589</v>
      </c>
      <c r="M63" s="12">
        <f t="shared" si="5"/>
        <v>9254.1784232365135</v>
      </c>
      <c r="N63" s="16">
        <v>55995</v>
      </c>
      <c r="O63" s="16">
        <f t="shared" ref="O63:O64" si="11">M63*N63/1000</f>
        <v>518187.7208091286</v>
      </c>
      <c r="P63" s="12">
        <f t="shared" si="6"/>
        <v>652618.40045504889</v>
      </c>
      <c r="Q63" s="12">
        <f t="shared" ref="Q63:Q64" si="12">O63+P63</f>
        <v>1170806.1212641774</v>
      </c>
      <c r="S63" s="109">
        <f t="shared" ref="S63:S64" si="13">K63</f>
        <v>56</v>
      </c>
      <c r="T63" s="109" t="str">
        <f t="shared" ref="T63:T64" si="14">L63</f>
        <v>R61</v>
      </c>
      <c r="U63" s="15">
        <f t="shared" ref="U63:U64" si="15">(1+$U$5)^-S63</f>
        <v>0.11120722385133754</v>
      </c>
      <c r="V63" s="12">
        <f t="shared" ref="V63:V64" si="16">Q63</f>
        <v>1170806.1212641774</v>
      </c>
      <c r="W63" s="26">
        <v>12.2</v>
      </c>
      <c r="X63" s="16">
        <f t="shared" ref="X63:X64" si="17">V63*W63</f>
        <v>14283834.679422963</v>
      </c>
      <c r="Y63" s="26">
        <v>0.02</v>
      </c>
      <c r="Z63" s="16">
        <f t="shared" ref="Z63:Z64" si="18">X63*Y63</f>
        <v>285676.69358845928</v>
      </c>
      <c r="AA63" s="16">
        <f t="shared" ref="AA63:AA64" si="19">U63*Z63</f>
        <v>31769.312013001752</v>
      </c>
    </row>
    <row r="64" spans="11:27" x14ac:dyDescent="0.4">
      <c r="K64" s="109">
        <v>57</v>
      </c>
      <c r="L64" s="109" t="s">
        <v>590</v>
      </c>
      <c r="M64" s="12">
        <f t="shared" si="5"/>
        <v>9254.1784232365135</v>
      </c>
      <c r="N64" s="16">
        <v>55367</v>
      </c>
      <c r="O64" s="16">
        <f t="shared" si="11"/>
        <v>512376.09675933607</v>
      </c>
      <c r="P64" s="12">
        <f t="shared" si="6"/>
        <v>652618.40045504889</v>
      </c>
      <c r="Q64" s="12">
        <f t="shared" si="12"/>
        <v>1164994.4972143848</v>
      </c>
      <c r="S64" s="109">
        <f t="shared" si="13"/>
        <v>57</v>
      </c>
      <c r="T64" s="109" t="str">
        <f t="shared" si="14"/>
        <v>R62</v>
      </c>
      <c r="U64" s="15">
        <f t="shared" si="15"/>
        <v>0.10693002293397837</v>
      </c>
      <c r="V64" s="12">
        <f t="shared" si="16"/>
        <v>1164994.4972143848</v>
      </c>
      <c r="W64" s="26">
        <v>12.2</v>
      </c>
      <c r="X64" s="16">
        <f t="shared" si="17"/>
        <v>14212932.866015494</v>
      </c>
      <c r="Y64" s="26">
        <v>0.02</v>
      </c>
      <c r="Z64" s="16">
        <f t="shared" si="18"/>
        <v>284258.6573203099</v>
      </c>
      <c r="AA64" s="16">
        <f t="shared" si="19"/>
        <v>30395.784746442634</v>
      </c>
    </row>
    <row r="65" spans="14:27" x14ac:dyDescent="0.4">
      <c r="S65" s="20"/>
      <c r="T65" s="20"/>
      <c r="U65" s="20"/>
      <c r="V65" s="20"/>
      <c r="W65" s="20"/>
      <c r="X65" s="20"/>
      <c r="Y65" s="20"/>
      <c r="Z65" s="19" t="s">
        <v>84</v>
      </c>
      <c r="AA65" s="21">
        <f>SUM(AA13:AA62)</f>
        <v>5743771.5712166494</v>
      </c>
    </row>
    <row r="66" spans="14:27" x14ac:dyDescent="0.4">
      <c r="N66" s="31"/>
    </row>
  </sheetData>
  <mergeCells count="24">
    <mergeCell ref="E31:I31"/>
    <mergeCell ref="E18:I18"/>
    <mergeCell ref="E19:I19"/>
    <mergeCell ref="E20:I20"/>
    <mergeCell ref="E23:I23"/>
    <mergeCell ref="E24:I24"/>
    <mergeCell ref="E25:I25"/>
    <mergeCell ref="E26:I26"/>
    <mergeCell ref="E27:I27"/>
    <mergeCell ref="E28:I28"/>
    <mergeCell ref="E29:I29"/>
    <mergeCell ref="E30:I30"/>
    <mergeCell ref="T3:T6"/>
    <mergeCell ref="AA3:AA4"/>
    <mergeCell ref="E17:I17"/>
    <mergeCell ref="K3:K6"/>
    <mergeCell ref="L3:L6"/>
    <mergeCell ref="M3:O3"/>
    <mergeCell ref="S3:S6"/>
    <mergeCell ref="E12:I12"/>
    <mergeCell ref="E13:I13"/>
    <mergeCell ref="E14:I14"/>
    <mergeCell ref="E15:I15"/>
    <mergeCell ref="E16:I1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75F0-22F0-4F4A-B7F7-5C8D0E1571EA}">
  <dimension ref="B2:Q65"/>
  <sheetViews>
    <sheetView zoomScale="55" zoomScaleNormal="55" workbookViewId="0"/>
  </sheetViews>
  <sheetFormatPr defaultRowHeight="18.75" x14ac:dyDescent="0.4"/>
  <cols>
    <col min="2" max="2" width="6.125" style="1" customWidth="1"/>
    <col min="3" max="3" width="5.25" style="1" bestFit="1" customWidth="1"/>
    <col min="4" max="4" width="11" style="90" bestFit="1" customWidth="1"/>
    <col min="5" max="5" width="12.25" style="90" bestFit="1" customWidth="1"/>
    <col min="6" max="6" width="23.125" style="90" bestFit="1" customWidth="1"/>
    <col min="7" max="7" width="18.125" style="90" bestFit="1" customWidth="1"/>
    <col min="8" max="8" width="9" style="1"/>
    <col min="9" max="9" width="4.625" style="1" customWidth="1"/>
    <col min="10" max="10" width="5.25" style="1" bestFit="1" customWidth="1"/>
    <col min="11" max="11" width="11" style="1" bestFit="1" customWidth="1"/>
    <col min="12" max="12" width="9.625" style="90" bestFit="1" customWidth="1"/>
    <col min="13" max="13" width="13.875" style="90" bestFit="1" customWidth="1"/>
    <col min="14" max="16" width="13.375" style="90" bestFit="1" customWidth="1"/>
    <col min="17" max="17" width="9" style="1" bestFit="1"/>
  </cols>
  <sheetData>
    <row r="2" spans="2:17" x14ac:dyDescent="0.4">
      <c r="B2" s="1" t="s">
        <v>545</v>
      </c>
      <c r="I2" s="1" t="s">
        <v>546</v>
      </c>
    </row>
    <row r="3" spans="2:17" ht="20.25" customHeight="1" x14ac:dyDescent="0.4">
      <c r="B3" s="132" t="s">
        <v>585</v>
      </c>
      <c r="C3" s="133" t="s">
        <v>1</v>
      </c>
      <c r="D3" s="91" t="s">
        <v>547</v>
      </c>
      <c r="E3" s="91" t="s">
        <v>548</v>
      </c>
      <c r="F3" s="91" t="s">
        <v>549</v>
      </c>
      <c r="G3" s="91" t="s">
        <v>549</v>
      </c>
      <c r="I3" s="132" t="s">
        <v>585</v>
      </c>
      <c r="J3" s="133" t="s">
        <v>1</v>
      </c>
      <c r="K3" s="4" t="s">
        <v>29</v>
      </c>
      <c r="L3" s="91" t="s">
        <v>549</v>
      </c>
      <c r="M3" s="91" t="s">
        <v>550</v>
      </c>
      <c r="N3" s="91" t="s">
        <v>550</v>
      </c>
      <c r="O3" s="91" t="s">
        <v>551</v>
      </c>
      <c r="P3" s="91" t="s">
        <v>551</v>
      </c>
      <c r="Q3" s="134" t="s">
        <v>95</v>
      </c>
    </row>
    <row r="4" spans="2:17" x14ac:dyDescent="0.4">
      <c r="B4" s="132"/>
      <c r="C4" s="133"/>
      <c r="D4" s="92" t="s">
        <v>552</v>
      </c>
      <c r="E4" s="92" t="s">
        <v>552</v>
      </c>
      <c r="F4" s="92" t="s">
        <v>553</v>
      </c>
      <c r="G4" s="92" t="s">
        <v>554</v>
      </c>
      <c r="I4" s="132"/>
      <c r="J4" s="133"/>
      <c r="K4" s="9" t="s">
        <v>100</v>
      </c>
      <c r="L4" s="92" t="s">
        <v>554</v>
      </c>
      <c r="M4" s="92" t="s">
        <v>555</v>
      </c>
      <c r="N4" s="92" t="s">
        <v>555</v>
      </c>
      <c r="O4" s="92" t="s">
        <v>556</v>
      </c>
      <c r="P4" s="92" t="s">
        <v>556</v>
      </c>
      <c r="Q4" s="135"/>
    </row>
    <row r="5" spans="2:17" ht="20.25" x14ac:dyDescent="0.4">
      <c r="B5" s="132"/>
      <c r="C5" s="133"/>
      <c r="D5" s="92" t="s">
        <v>557</v>
      </c>
      <c r="E5" s="92" t="s">
        <v>558</v>
      </c>
      <c r="F5" s="92" t="s">
        <v>559</v>
      </c>
      <c r="G5" s="92" t="s">
        <v>560</v>
      </c>
      <c r="I5" s="132"/>
      <c r="J5" s="133"/>
      <c r="K5" s="11">
        <v>0.04</v>
      </c>
      <c r="L5" s="92" t="s">
        <v>560</v>
      </c>
      <c r="M5" s="92" t="s">
        <v>561</v>
      </c>
      <c r="N5" s="92" t="s">
        <v>562</v>
      </c>
      <c r="O5" s="92" t="s">
        <v>563</v>
      </c>
      <c r="P5" s="92" t="s">
        <v>564</v>
      </c>
      <c r="Q5" s="9" t="s">
        <v>14</v>
      </c>
    </row>
    <row r="6" spans="2:17" x14ac:dyDescent="0.4">
      <c r="B6" s="132"/>
      <c r="C6" s="133"/>
      <c r="D6" s="93" t="s">
        <v>113</v>
      </c>
      <c r="E6" s="93" t="s">
        <v>565</v>
      </c>
      <c r="F6" s="93" t="s">
        <v>566</v>
      </c>
      <c r="G6" s="93" t="s">
        <v>567</v>
      </c>
      <c r="I6" s="132"/>
      <c r="J6" s="133"/>
      <c r="K6" s="6" t="s">
        <v>113</v>
      </c>
      <c r="L6" s="93" t="s">
        <v>31</v>
      </c>
      <c r="M6" s="93" t="s">
        <v>568</v>
      </c>
      <c r="N6" s="93" t="s">
        <v>569</v>
      </c>
      <c r="O6" s="93" t="s">
        <v>570</v>
      </c>
      <c r="P6" s="93" t="s">
        <v>571</v>
      </c>
      <c r="Q6" s="6" t="s">
        <v>121</v>
      </c>
    </row>
    <row r="7" spans="2:17" x14ac:dyDescent="0.4">
      <c r="B7" s="7">
        <v>0</v>
      </c>
      <c r="C7" s="7" t="s">
        <v>15</v>
      </c>
      <c r="D7" s="14"/>
      <c r="E7" s="14"/>
      <c r="F7" s="14"/>
      <c r="G7" s="14"/>
      <c r="I7" s="7">
        <f>B7</f>
        <v>0</v>
      </c>
      <c r="J7" s="97" t="str">
        <f>C7</f>
        <v>R5</v>
      </c>
      <c r="K7" s="95">
        <f>(1+$K$5)^-I7</f>
        <v>1</v>
      </c>
      <c r="L7" s="14"/>
      <c r="M7" s="14"/>
      <c r="N7" s="14"/>
      <c r="O7" s="14"/>
      <c r="P7" s="14"/>
      <c r="Q7" s="14"/>
    </row>
    <row r="8" spans="2:17" x14ac:dyDescent="0.4">
      <c r="B8" s="7">
        <v>1</v>
      </c>
      <c r="C8" s="7" t="s">
        <v>16</v>
      </c>
      <c r="D8" s="24"/>
      <c r="E8" s="24"/>
      <c r="F8" s="24"/>
      <c r="G8" s="24"/>
      <c r="I8" s="97">
        <f t="shared" ref="I8:I62" si="0">B8</f>
        <v>1</v>
      </c>
      <c r="J8" s="97" t="str">
        <f t="shared" ref="J8:J62" si="1">C8</f>
        <v>R6</v>
      </c>
      <c r="K8" s="95">
        <f t="shared" ref="K8:K62" si="2">(1+$K$5)^-I8</f>
        <v>0.96153846153846145</v>
      </c>
      <c r="L8" s="24"/>
      <c r="M8" s="24"/>
      <c r="N8" s="24"/>
      <c r="O8" s="24"/>
      <c r="P8" s="24"/>
      <c r="Q8" s="24"/>
    </row>
    <row r="9" spans="2:17" x14ac:dyDescent="0.4">
      <c r="B9" s="97">
        <v>2</v>
      </c>
      <c r="C9" s="7" t="s">
        <v>17</v>
      </c>
      <c r="D9" s="24"/>
      <c r="E9" s="24"/>
      <c r="F9" s="24"/>
      <c r="G9" s="24"/>
      <c r="I9" s="97">
        <f t="shared" si="0"/>
        <v>2</v>
      </c>
      <c r="J9" s="97" t="str">
        <f t="shared" si="1"/>
        <v>R7</v>
      </c>
      <c r="K9" s="95">
        <f t="shared" si="2"/>
        <v>0.92455621301775137</v>
      </c>
      <c r="L9" s="24"/>
      <c r="M9" s="24"/>
      <c r="N9" s="24"/>
      <c r="O9" s="24"/>
      <c r="P9" s="24"/>
      <c r="Q9" s="24"/>
    </row>
    <row r="10" spans="2:17" x14ac:dyDescent="0.4">
      <c r="B10" s="97">
        <v>3</v>
      </c>
      <c r="C10" s="7" t="s">
        <v>18</v>
      </c>
      <c r="D10" s="14"/>
      <c r="E10" s="14"/>
      <c r="F10" s="14"/>
      <c r="G10" s="14"/>
      <c r="I10" s="97">
        <f t="shared" si="0"/>
        <v>3</v>
      </c>
      <c r="J10" s="97" t="str">
        <f t="shared" si="1"/>
        <v>R8</v>
      </c>
      <c r="K10" s="95">
        <f t="shared" si="2"/>
        <v>0.88899635867091487</v>
      </c>
      <c r="L10" s="14"/>
      <c r="M10" s="14"/>
      <c r="N10" s="14"/>
      <c r="O10" s="14"/>
      <c r="P10" s="14"/>
      <c r="Q10" s="14"/>
    </row>
    <row r="11" spans="2:17" x14ac:dyDescent="0.4">
      <c r="B11" s="97">
        <v>4</v>
      </c>
      <c r="C11" s="7" t="s">
        <v>19</v>
      </c>
      <c r="D11" s="24"/>
      <c r="E11" s="24"/>
      <c r="F11" s="24"/>
      <c r="G11" s="24"/>
      <c r="I11" s="97">
        <f t="shared" si="0"/>
        <v>4</v>
      </c>
      <c r="J11" s="97" t="str">
        <f t="shared" si="1"/>
        <v>R9</v>
      </c>
      <c r="K11" s="95">
        <f t="shared" si="2"/>
        <v>0.85480419102972571</v>
      </c>
      <c r="L11" s="24"/>
      <c r="M11" s="24"/>
      <c r="N11" s="24"/>
      <c r="O11" s="24"/>
      <c r="P11" s="24"/>
      <c r="Q11" s="24"/>
    </row>
    <row r="12" spans="2:17" x14ac:dyDescent="0.4">
      <c r="B12" s="97">
        <v>5</v>
      </c>
      <c r="C12" s="7" t="s">
        <v>20</v>
      </c>
      <c r="D12" s="14"/>
      <c r="E12" s="14"/>
      <c r="F12" s="14"/>
      <c r="G12" s="14"/>
      <c r="I12" s="97">
        <f t="shared" si="0"/>
        <v>5</v>
      </c>
      <c r="J12" s="97" t="str">
        <f t="shared" si="1"/>
        <v>R10</v>
      </c>
      <c r="K12" s="95">
        <f t="shared" si="2"/>
        <v>0.82192710675935154</v>
      </c>
      <c r="L12" s="24"/>
      <c r="M12" s="24"/>
      <c r="N12" s="24"/>
      <c r="O12" s="24"/>
      <c r="P12" s="24"/>
      <c r="Q12" s="24"/>
    </row>
    <row r="13" spans="2:17" x14ac:dyDescent="0.4">
      <c r="B13" s="97">
        <v>6</v>
      </c>
      <c r="C13" s="7" t="s">
        <v>128</v>
      </c>
      <c r="D13" s="126"/>
      <c r="E13" s="126"/>
      <c r="F13" s="126"/>
      <c r="G13" s="126"/>
      <c r="I13" s="97">
        <f t="shared" si="0"/>
        <v>6</v>
      </c>
      <c r="J13" s="97" t="str">
        <f t="shared" si="1"/>
        <v>R11</v>
      </c>
      <c r="K13" s="95">
        <f t="shared" si="2"/>
        <v>0.79031452573014571</v>
      </c>
      <c r="L13" s="126"/>
      <c r="M13" s="126"/>
      <c r="N13" s="126"/>
      <c r="O13" s="126"/>
      <c r="P13" s="126"/>
      <c r="Q13" s="127"/>
    </row>
    <row r="14" spans="2:17" x14ac:dyDescent="0.4">
      <c r="B14" s="97">
        <v>7</v>
      </c>
      <c r="C14" s="7" t="s">
        <v>132</v>
      </c>
      <c r="D14" s="94">
        <v>43640.959999999999</v>
      </c>
      <c r="E14" s="94">
        <f>D14*365</f>
        <v>15928950.4</v>
      </c>
      <c r="F14" s="94">
        <f>E14/(17.4*60)</f>
        <v>15257.615325670498</v>
      </c>
      <c r="G14" s="94">
        <f>F14*200</f>
        <v>3051523.0651340997</v>
      </c>
      <c r="I14" s="97">
        <f t="shared" si="0"/>
        <v>7</v>
      </c>
      <c r="J14" s="97" t="str">
        <f t="shared" si="1"/>
        <v>R12</v>
      </c>
      <c r="K14" s="95">
        <f t="shared" si="2"/>
        <v>0.75991781320206331</v>
      </c>
      <c r="L14" s="94">
        <f>G14</f>
        <v>3051523.0651340997</v>
      </c>
      <c r="M14" s="94">
        <f t="shared" ref="M14:M62" si="3">L14*0.408</f>
        <v>1245021.4105747126</v>
      </c>
      <c r="N14" s="94">
        <f t="shared" ref="N14:N62" si="4">M14/1000</f>
        <v>1245.0214105747125</v>
      </c>
      <c r="O14" s="94">
        <f t="shared" ref="O14:O62" si="5">N14*3602</f>
        <v>4484567.1208901145</v>
      </c>
      <c r="P14" s="94">
        <f t="shared" ref="P14:P62" si="6">O14/1000</f>
        <v>4484.5671208901149</v>
      </c>
      <c r="Q14" s="65">
        <f t="shared" ref="Q14:Q62" si="7">K14*P14</f>
        <v>3407.9024396646892</v>
      </c>
    </row>
    <row r="15" spans="2:17" x14ac:dyDescent="0.4">
      <c r="B15" s="97">
        <v>8</v>
      </c>
      <c r="C15" s="7" t="s">
        <v>36</v>
      </c>
      <c r="D15" s="94">
        <v>43281.919999999998</v>
      </c>
      <c r="E15" s="94">
        <f t="shared" ref="E15:E62" si="8">D15*365</f>
        <v>15797900.799999999</v>
      </c>
      <c r="F15" s="94">
        <f t="shared" ref="F15:F62" si="9">E15/(17.4*60)</f>
        <v>15132.088888888888</v>
      </c>
      <c r="G15" s="94">
        <f t="shared" ref="G15:G62" si="10">F15*200</f>
        <v>3026417.7777777775</v>
      </c>
      <c r="I15" s="97">
        <f t="shared" si="0"/>
        <v>8</v>
      </c>
      <c r="J15" s="97" t="str">
        <f t="shared" si="1"/>
        <v>R13</v>
      </c>
      <c r="K15" s="95">
        <f t="shared" si="2"/>
        <v>0.73069020500198378</v>
      </c>
      <c r="L15" s="94">
        <f t="shared" ref="L15:L62" si="11">G15</f>
        <v>3026417.7777777775</v>
      </c>
      <c r="M15" s="94">
        <f>L15*0.408</f>
        <v>1234778.4533333331</v>
      </c>
      <c r="N15" s="94">
        <f t="shared" si="4"/>
        <v>1234.7784533333331</v>
      </c>
      <c r="O15" s="94">
        <f t="shared" si="5"/>
        <v>4447671.9889066657</v>
      </c>
      <c r="P15" s="94">
        <f t="shared" si="6"/>
        <v>4447.6719889066653</v>
      </c>
      <c r="Q15" s="65">
        <f t="shared" si="7"/>
        <v>3249.8703573557923</v>
      </c>
    </row>
    <row r="16" spans="2:17" x14ac:dyDescent="0.4">
      <c r="B16" s="97">
        <v>9</v>
      </c>
      <c r="C16" s="7" t="s">
        <v>37</v>
      </c>
      <c r="D16" s="94">
        <v>42922.879999999997</v>
      </c>
      <c r="E16" s="94">
        <f t="shared" si="8"/>
        <v>15666851.199999999</v>
      </c>
      <c r="F16" s="94">
        <f t="shared" si="9"/>
        <v>15006.562452107279</v>
      </c>
      <c r="G16" s="94">
        <f t="shared" si="10"/>
        <v>3001312.4904214558</v>
      </c>
      <c r="I16" s="97">
        <f t="shared" si="0"/>
        <v>9</v>
      </c>
      <c r="J16" s="97" t="str">
        <f t="shared" si="1"/>
        <v>R14</v>
      </c>
      <c r="K16" s="95">
        <f t="shared" si="2"/>
        <v>0.70258673557883045</v>
      </c>
      <c r="L16" s="94">
        <f t="shared" si="11"/>
        <v>3001312.4904214558</v>
      </c>
      <c r="M16" s="94">
        <f t="shared" si="3"/>
        <v>1224535.4960919539</v>
      </c>
      <c r="N16" s="94">
        <f t="shared" si="4"/>
        <v>1224.535496091954</v>
      </c>
      <c r="O16" s="94">
        <f t="shared" si="5"/>
        <v>4410776.8569232179</v>
      </c>
      <c r="P16" s="94">
        <f t="shared" si="6"/>
        <v>4410.7768569232176</v>
      </c>
      <c r="Q16" s="65">
        <f t="shared" si="7"/>
        <v>3098.9533132723377</v>
      </c>
    </row>
    <row r="17" spans="2:17" x14ac:dyDescent="0.4">
      <c r="B17" s="97">
        <v>10</v>
      </c>
      <c r="C17" s="7" t="s">
        <v>38</v>
      </c>
      <c r="D17" s="94">
        <v>42563.839999999997</v>
      </c>
      <c r="E17" s="94">
        <f t="shared" si="8"/>
        <v>15535801.6</v>
      </c>
      <c r="F17" s="94">
        <f t="shared" si="9"/>
        <v>14881.03601532567</v>
      </c>
      <c r="G17" s="94">
        <f t="shared" si="10"/>
        <v>2976207.2030651341</v>
      </c>
      <c r="I17" s="97">
        <f t="shared" si="0"/>
        <v>10</v>
      </c>
      <c r="J17" s="97" t="str">
        <f t="shared" si="1"/>
        <v>R15</v>
      </c>
      <c r="K17" s="95">
        <f t="shared" si="2"/>
        <v>0.67556416882579851</v>
      </c>
      <c r="L17" s="94">
        <f t="shared" si="11"/>
        <v>2976207.2030651341</v>
      </c>
      <c r="M17" s="94">
        <f t="shared" si="3"/>
        <v>1214292.5388505748</v>
      </c>
      <c r="N17" s="94">
        <f t="shared" si="4"/>
        <v>1214.2925388505748</v>
      </c>
      <c r="O17" s="94">
        <f t="shared" si="5"/>
        <v>4373881.724939771</v>
      </c>
      <c r="P17" s="94">
        <f t="shared" si="6"/>
        <v>4373.8817249397707</v>
      </c>
      <c r="Q17" s="65">
        <f t="shared" si="7"/>
        <v>2954.8377720512863</v>
      </c>
    </row>
    <row r="18" spans="2:17" x14ac:dyDescent="0.4">
      <c r="B18" s="97">
        <v>11</v>
      </c>
      <c r="C18" s="7" t="s">
        <v>39</v>
      </c>
      <c r="D18" s="94">
        <v>42204.799999999996</v>
      </c>
      <c r="E18" s="94">
        <f t="shared" si="8"/>
        <v>15404751.999999998</v>
      </c>
      <c r="F18" s="94">
        <f t="shared" si="9"/>
        <v>14755.509578544059</v>
      </c>
      <c r="G18" s="94">
        <f t="shared" si="10"/>
        <v>2951101.915708812</v>
      </c>
      <c r="I18" s="97">
        <f t="shared" si="0"/>
        <v>11</v>
      </c>
      <c r="J18" s="97" t="str">
        <f t="shared" si="1"/>
        <v>R16</v>
      </c>
      <c r="K18" s="95">
        <f t="shared" si="2"/>
        <v>0.6495809315632679</v>
      </c>
      <c r="L18" s="94">
        <f t="shared" si="11"/>
        <v>2951101.915708812</v>
      </c>
      <c r="M18" s="94">
        <f t="shared" si="3"/>
        <v>1204049.5816091951</v>
      </c>
      <c r="N18" s="94">
        <f t="shared" si="4"/>
        <v>1204.049581609195</v>
      </c>
      <c r="O18" s="94">
        <f t="shared" si="5"/>
        <v>4336986.5929563204</v>
      </c>
      <c r="P18" s="94">
        <f t="shared" si="6"/>
        <v>4336.9865929563202</v>
      </c>
      <c r="Q18" s="65">
        <f t="shared" si="7"/>
        <v>2817.2237912299697</v>
      </c>
    </row>
    <row r="19" spans="2:17" x14ac:dyDescent="0.4">
      <c r="B19" s="97">
        <v>12</v>
      </c>
      <c r="C19" s="7" t="s">
        <v>40</v>
      </c>
      <c r="D19" s="94">
        <v>41837.839999999997</v>
      </c>
      <c r="E19" s="94">
        <f t="shared" si="8"/>
        <v>15270811.6</v>
      </c>
      <c r="F19" s="94">
        <f t="shared" si="9"/>
        <v>14627.21417624521</v>
      </c>
      <c r="G19" s="94">
        <f t="shared" si="10"/>
        <v>2925442.8352490421</v>
      </c>
      <c r="I19" s="97">
        <f t="shared" si="0"/>
        <v>12</v>
      </c>
      <c r="J19" s="97" t="str">
        <f t="shared" si="1"/>
        <v>R17</v>
      </c>
      <c r="K19" s="95">
        <f t="shared" si="2"/>
        <v>0.62459704958006512</v>
      </c>
      <c r="L19" s="94">
        <f t="shared" si="11"/>
        <v>2925442.8352490421</v>
      </c>
      <c r="M19" s="94">
        <f t="shared" si="3"/>
        <v>1193580.6767816092</v>
      </c>
      <c r="N19" s="94">
        <f t="shared" si="4"/>
        <v>1193.5806767816091</v>
      </c>
      <c r="O19" s="94">
        <f t="shared" si="5"/>
        <v>4299277.5977673559</v>
      </c>
      <c r="P19" s="94">
        <f t="shared" si="6"/>
        <v>4299.2775977673555</v>
      </c>
      <c r="Q19" s="65">
        <f t="shared" si="7"/>
        <v>2685.3161028911604</v>
      </c>
    </row>
    <row r="20" spans="2:17" x14ac:dyDescent="0.4">
      <c r="B20" s="97">
        <v>13</v>
      </c>
      <c r="C20" s="7" t="s">
        <v>41</v>
      </c>
      <c r="D20" s="94">
        <v>41470.879999999997</v>
      </c>
      <c r="E20" s="94">
        <f t="shared" si="8"/>
        <v>15136871.199999999</v>
      </c>
      <c r="F20" s="94">
        <f t="shared" si="9"/>
        <v>14498.91877394636</v>
      </c>
      <c r="G20" s="94">
        <f t="shared" si="10"/>
        <v>2899783.7547892719</v>
      </c>
      <c r="I20" s="97">
        <f t="shared" si="0"/>
        <v>13</v>
      </c>
      <c r="J20" s="97" t="str">
        <f t="shared" si="1"/>
        <v>R18</v>
      </c>
      <c r="K20" s="95">
        <f t="shared" si="2"/>
        <v>0.600574086134678</v>
      </c>
      <c r="L20" s="94">
        <f t="shared" si="11"/>
        <v>2899783.7547892719</v>
      </c>
      <c r="M20" s="94">
        <f t="shared" si="3"/>
        <v>1183111.7719540228</v>
      </c>
      <c r="N20" s="94">
        <f t="shared" si="4"/>
        <v>1183.1117719540227</v>
      </c>
      <c r="O20" s="94">
        <f t="shared" si="5"/>
        <v>4261568.6025783895</v>
      </c>
      <c r="P20" s="94">
        <f t="shared" si="6"/>
        <v>4261.5686025783898</v>
      </c>
      <c r="Q20" s="65">
        <f t="shared" si="7"/>
        <v>2559.3876689937533</v>
      </c>
    </row>
    <row r="21" spans="2:17" x14ac:dyDescent="0.4">
      <c r="B21" s="97">
        <v>14</v>
      </c>
      <c r="C21" s="7" t="s">
        <v>42</v>
      </c>
      <c r="D21" s="94">
        <v>41103.919999999998</v>
      </c>
      <c r="E21" s="94">
        <f t="shared" si="8"/>
        <v>15002930.799999999</v>
      </c>
      <c r="F21" s="94">
        <f t="shared" si="9"/>
        <v>14370.623371647509</v>
      </c>
      <c r="G21" s="94">
        <f t="shared" si="10"/>
        <v>2874124.6743295016</v>
      </c>
      <c r="I21" s="97">
        <f t="shared" si="0"/>
        <v>14</v>
      </c>
      <c r="J21" s="97" t="str">
        <f t="shared" si="1"/>
        <v>R19</v>
      </c>
      <c r="K21" s="95">
        <f t="shared" si="2"/>
        <v>0.57747508282180582</v>
      </c>
      <c r="L21" s="94">
        <f t="shared" si="11"/>
        <v>2874124.6743295016</v>
      </c>
      <c r="M21" s="94">
        <f t="shared" si="3"/>
        <v>1172642.8671264367</v>
      </c>
      <c r="N21" s="94">
        <f t="shared" si="4"/>
        <v>1172.6428671264366</v>
      </c>
      <c r="O21" s="94">
        <f t="shared" si="5"/>
        <v>4223859.6073894249</v>
      </c>
      <c r="P21" s="94">
        <f t="shared" si="6"/>
        <v>4223.859607389425</v>
      </c>
      <c r="Q21" s="65">
        <f t="shared" si="7"/>
        <v>2439.1736766048884</v>
      </c>
    </row>
    <row r="22" spans="2:17" x14ac:dyDescent="0.4">
      <c r="B22" s="97">
        <v>15</v>
      </c>
      <c r="C22" s="7" t="s">
        <v>43</v>
      </c>
      <c r="D22" s="94">
        <v>40736.959999999999</v>
      </c>
      <c r="E22" s="94">
        <f t="shared" si="8"/>
        <v>14868990.4</v>
      </c>
      <c r="F22" s="94">
        <f t="shared" si="9"/>
        <v>14242.32796934866</v>
      </c>
      <c r="G22" s="94">
        <f t="shared" si="10"/>
        <v>2848465.5938697322</v>
      </c>
      <c r="I22" s="97">
        <f t="shared" si="0"/>
        <v>15</v>
      </c>
      <c r="J22" s="97" t="str">
        <f t="shared" si="1"/>
        <v>R20</v>
      </c>
      <c r="K22" s="95">
        <f t="shared" si="2"/>
        <v>0.55526450271327477</v>
      </c>
      <c r="L22" s="94">
        <f t="shared" si="11"/>
        <v>2848465.5938697322</v>
      </c>
      <c r="M22" s="94">
        <f t="shared" si="3"/>
        <v>1162173.9622988508</v>
      </c>
      <c r="N22" s="94">
        <f t="shared" si="4"/>
        <v>1162.1739622988507</v>
      </c>
      <c r="O22" s="94">
        <f t="shared" si="5"/>
        <v>4186150.6122004604</v>
      </c>
      <c r="P22" s="94">
        <f t="shared" si="6"/>
        <v>4186.1506122004603</v>
      </c>
      <c r="Q22" s="65">
        <f t="shared" si="7"/>
        <v>2324.4208379663592</v>
      </c>
    </row>
    <row r="23" spans="2:17" x14ac:dyDescent="0.4">
      <c r="B23" s="97">
        <v>16</v>
      </c>
      <c r="C23" s="7" t="s">
        <v>44</v>
      </c>
      <c r="D23" s="94">
        <v>40370</v>
      </c>
      <c r="E23" s="94">
        <f t="shared" si="8"/>
        <v>14735050</v>
      </c>
      <c r="F23" s="94">
        <f t="shared" si="9"/>
        <v>14114.032567049808</v>
      </c>
      <c r="G23" s="94">
        <f t="shared" si="10"/>
        <v>2822806.5134099615</v>
      </c>
      <c r="I23" s="97">
        <f t="shared" si="0"/>
        <v>16</v>
      </c>
      <c r="J23" s="97" t="str">
        <f t="shared" si="1"/>
        <v>R21</v>
      </c>
      <c r="K23" s="95">
        <f t="shared" si="2"/>
        <v>0.53390817568584104</v>
      </c>
      <c r="L23" s="94">
        <f t="shared" si="11"/>
        <v>2822806.5134099615</v>
      </c>
      <c r="M23" s="94">
        <f t="shared" si="3"/>
        <v>1151705.0574712642</v>
      </c>
      <c r="N23" s="94">
        <f t="shared" si="4"/>
        <v>1151.7050574712641</v>
      </c>
      <c r="O23" s="94">
        <f t="shared" si="5"/>
        <v>4148441.6170114935</v>
      </c>
      <c r="P23" s="94">
        <f t="shared" si="6"/>
        <v>4148.4416170114937</v>
      </c>
      <c r="Q23" s="65">
        <f t="shared" si="7"/>
        <v>2214.8868956778269</v>
      </c>
    </row>
    <row r="24" spans="2:17" x14ac:dyDescent="0.4">
      <c r="B24" s="97">
        <v>17</v>
      </c>
      <c r="C24" s="7" t="s">
        <v>45</v>
      </c>
      <c r="D24" s="94">
        <v>39994.239999999998</v>
      </c>
      <c r="E24" s="94">
        <f t="shared" si="8"/>
        <v>14597897.6</v>
      </c>
      <c r="F24" s="94">
        <f t="shared" si="9"/>
        <v>13982.660536398467</v>
      </c>
      <c r="G24" s="94">
        <f t="shared" si="10"/>
        <v>2796532.1072796932</v>
      </c>
      <c r="I24" s="97">
        <f t="shared" si="0"/>
        <v>17</v>
      </c>
      <c r="J24" s="97" t="str">
        <f t="shared" si="1"/>
        <v>R22</v>
      </c>
      <c r="K24" s="95">
        <f t="shared" si="2"/>
        <v>0.51337324585177024</v>
      </c>
      <c r="L24" s="94">
        <f t="shared" si="11"/>
        <v>2796532.1072796932</v>
      </c>
      <c r="M24" s="94">
        <f t="shared" si="3"/>
        <v>1140985.0997701148</v>
      </c>
      <c r="N24" s="94">
        <f t="shared" si="4"/>
        <v>1140.9850997701149</v>
      </c>
      <c r="O24" s="94">
        <f t="shared" si="5"/>
        <v>4109828.3293719538</v>
      </c>
      <c r="P24" s="94">
        <f t="shared" si="6"/>
        <v>4109.8283293719542</v>
      </c>
      <c r="Q24" s="65">
        <f t="shared" si="7"/>
        <v>2109.8759093432386</v>
      </c>
    </row>
    <row r="25" spans="2:17" x14ac:dyDescent="0.4">
      <c r="B25" s="97">
        <v>18</v>
      </c>
      <c r="C25" s="7" t="s">
        <v>46</v>
      </c>
      <c r="D25" s="94">
        <v>39618.479999999996</v>
      </c>
      <c r="E25" s="94">
        <f t="shared" si="8"/>
        <v>14460745.199999999</v>
      </c>
      <c r="F25" s="94">
        <f t="shared" si="9"/>
        <v>13851.288505747125</v>
      </c>
      <c r="G25" s="94">
        <f t="shared" si="10"/>
        <v>2770257.701149425</v>
      </c>
      <c r="I25" s="97">
        <f t="shared" si="0"/>
        <v>18</v>
      </c>
      <c r="J25" s="97" t="str">
        <f t="shared" si="1"/>
        <v>R23</v>
      </c>
      <c r="K25" s="95">
        <f t="shared" si="2"/>
        <v>0.49362812101131748</v>
      </c>
      <c r="L25" s="94">
        <f t="shared" si="11"/>
        <v>2770257.701149425</v>
      </c>
      <c r="M25" s="94">
        <f t="shared" si="3"/>
        <v>1130265.1420689654</v>
      </c>
      <c r="N25" s="94">
        <f t="shared" si="4"/>
        <v>1130.2651420689654</v>
      </c>
      <c r="O25" s="94">
        <f t="shared" si="5"/>
        <v>4071215.0417324132</v>
      </c>
      <c r="P25" s="94">
        <f t="shared" si="6"/>
        <v>4071.2150417324133</v>
      </c>
      <c r="Q25" s="65">
        <f t="shared" si="7"/>
        <v>2009.6662312833837</v>
      </c>
    </row>
    <row r="26" spans="2:17" x14ac:dyDescent="0.4">
      <c r="B26" s="97">
        <v>19</v>
      </c>
      <c r="C26" s="7" t="s">
        <v>47</v>
      </c>
      <c r="D26" s="94">
        <v>39242.719999999994</v>
      </c>
      <c r="E26" s="94">
        <f t="shared" si="8"/>
        <v>14323592.799999997</v>
      </c>
      <c r="F26" s="94">
        <f t="shared" si="9"/>
        <v>13719.916475095783</v>
      </c>
      <c r="G26" s="94">
        <f t="shared" si="10"/>
        <v>2743983.2950191563</v>
      </c>
      <c r="I26" s="97">
        <f t="shared" si="0"/>
        <v>19</v>
      </c>
      <c r="J26" s="97" t="str">
        <f t="shared" si="1"/>
        <v>R24</v>
      </c>
      <c r="K26" s="95">
        <f t="shared" si="2"/>
        <v>0.47464242404934376</v>
      </c>
      <c r="L26" s="94">
        <f t="shared" si="11"/>
        <v>2743983.2950191563</v>
      </c>
      <c r="M26" s="94">
        <f t="shared" si="3"/>
        <v>1119545.1843678157</v>
      </c>
      <c r="N26" s="94">
        <f t="shared" si="4"/>
        <v>1119.5451843678156</v>
      </c>
      <c r="O26" s="94">
        <f t="shared" si="5"/>
        <v>4032601.7540928721</v>
      </c>
      <c r="P26" s="94">
        <f t="shared" si="6"/>
        <v>4032.6017540928719</v>
      </c>
      <c r="Q26" s="65">
        <f t="shared" si="7"/>
        <v>1914.0438717882764</v>
      </c>
    </row>
    <row r="27" spans="2:17" x14ac:dyDescent="0.4">
      <c r="B27" s="97">
        <v>20</v>
      </c>
      <c r="C27" s="7" t="s">
        <v>48</v>
      </c>
      <c r="D27" s="94">
        <v>38866.959999999992</v>
      </c>
      <c r="E27" s="94">
        <f t="shared" si="8"/>
        <v>14186440.399999997</v>
      </c>
      <c r="F27" s="94">
        <f t="shared" si="9"/>
        <v>13588.544444444442</v>
      </c>
      <c r="G27" s="94">
        <f t="shared" si="10"/>
        <v>2717708.8888888885</v>
      </c>
      <c r="I27" s="97">
        <f t="shared" si="0"/>
        <v>20</v>
      </c>
      <c r="J27" s="97" t="str">
        <f t="shared" si="1"/>
        <v>R25</v>
      </c>
      <c r="K27" s="95">
        <f t="shared" si="2"/>
        <v>0.45638694620129205</v>
      </c>
      <c r="L27" s="94">
        <f t="shared" si="11"/>
        <v>2717708.8888888885</v>
      </c>
      <c r="M27" s="94">
        <f t="shared" si="3"/>
        <v>1108825.2266666663</v>
      </c>
      <c r="N27" s="94">
        <f t="shared" si="4"/>
        <v>1108.8252266666664</v>
      </c>
      <c r="O27" s="94">
        <f t="shared" si="5"/>
        <v>3993988.4664533325</v>
      </c>
      <c r="P27" s="94">
        <f t="shared" si="6"/>
        <v>3993.9884664533324</v>
      </c>
      <c r="Q27" s="65">
        <f t="shared" si="7"/>
        <v>1822.804199367818</v>
      </c>
    </row>
    <row r="28" spans="2:17" x14ac:dyDescent="0.4">
      <c r="B28" s="97">
        <v>21</v>
      </c>
      <c r="C28" s="7" t="s">
        <v>49</v>
      </c>
      <c r="D28" s="94">
        <v>38491.19999999999</v>
      </c>
      <c r="E28" s="94">
        <f t="shared" si="8"/>
        <v>14049287.999999996</v>
      </c>
      <c r="F28" s="94">
        <f t="shared" si="9"/>
        <v>13457.1724137931</v>
      </c>
      <c r="G28" s="94">
        <f t="shared" si="10"/>
        <v>2691434.4827586198</v>
      </c>
      <c r="I28" s="97">
        <f t="shared" si="0"/>
        <v>21</v>
      </c>
      <c r="J28" s="97" t="str">
        <f t="shared" si="1"/>
        <v>R26</v>
      </c>
      <c r="K28" s="95">
        <f t="shared" si="2"/>
        <v>0.43883360211662686</v>
      </c>
      <c r="L28" s="94">
        <f t="shared" si="11"/>
        <v>2691434.4827586198</v>
      </c>
      <c r="M28" s="94">
        <f t="shared" si="3"/>
        <v>1098105.2689655167</v>
      </c>
      <c r="N28" s="94">
        <f t="shared" si="4"/>
        <v>1098.1052689655166</v>
      </c>
      <c r="O28" s="94">
        <f t="shared" si="5"/>
        <v>3955375.1788137909</v>
      </c>
      <c r="P28" s="94">
        <f t="shared" si="6"/>
        <v>3955.3751788137911</v>
      </c>
      <c r="Q28" s="65">
        <f t="shared" si="7"/>
        <v>1735.751537441553</v>
      </c>
    </row>
    <row r="29" spans="2:17" x14ac:dyDescent="0.4">
      <c r="B29" s="97">
        <v>22</v>
      </c>
      <c r="C29" s="7" t="s">
        <v>50</v>
      </c>
      <c r="D29" s="94">
        <v>38104.439999999995</v>
      </c>
      <c r="E29" s="94">
        <f t="shared" si="8"/>
        <v>13908120.599999998</v>
      </c>
      <c r="F29" s="94">
        <f t="shared" si="9"/>
        <v>13321.954597701148</v>
      </c>
      <c r="G29" s="94">
        <f t="shared" si="10"/>
        <v>2664390.9195402297</v>
      </c>
      <c r="I29" s="97">
        <f t="shared" si="0"/>
        <v>22</v>
      </c>
      <c r="J29" s="97" t="str">
        <f t="shared" si="1"/>
        <v>R27</v>
      </c>
      <c r="K29" s="95">
        <f t="shared" si="2"/>
        <v>0.42195538665060278</v>
      </c>
      <c r="L29" s="94">
        <f t="shared" si="11"/>
        <v>2664390.9195402297</v>
      </c>
      <c r="M29" s="94">
        <f t="shared" si="3"/>
        <v>1087071.4951724138</v>
      </c>
      <c r="N29" s="94">
        <f t="shared" si="4"/>
        <v>1087.0714951724137</v>
      </c>
      <c r="O29" s="94">
        <f t="shared" si="5"/>
        <v>3915631.5256110341</v>
      </c>
      <c r="P29" s="94">
        <f t="shared" si="6"/>
        <v>3915.6315256110342</v>
      </c>
      <c r="Q29" s="65">
        <f t="shared" si="7"/>
        <v>1652.2218143704936</v>
      </c>
    </row>
    <row r="30" spans="2:17" x14ac:dyDescent="0.4">
      <c r="B30" s="97">
        <v>23</v>
      </c>
      <c r="C30" s="7" t="s">
        <v>51</v>
      </c>
      <c r="D30" s="94">
        <v>37717.679999999993</v>
      </c>
      <c r="E30" s="94">
        <f t="shared" si="8"/>
        <v>13766953.199999997</v>
      </c>
      <c r="F30" s="94">
        <f t="shared" si="9"/>
        <v>13186.736781609194</v>
      </c>
      <c r="G30" s="94">
        <f t="shared" si="10"/>
        <v>2637347.3563218387</v>
      </c>
      <c r="I30" s="97">
        <f t="shared" si="0"/>
        <v>23</v>
      </c>
      <c r="J30" s="97" t="str">
        <f t="shared" si="1"/>
        <v>R28</v>
      </c>
      <c r="K30" s="95">
        <f t="shared" si="2"/>
        <v>0.40572633331788732</v>
      </c>
      <c r="L30" s="94">
        <f t="shared" si="11"/>
        <v>2637347.3563218387</v>
      </c>
      <c r="M30" s="94">
        <f t="shared" si="3"/>
        <v>1076037.7213793101</v>
      </c>
      <c r="N30" s="94">
        <f t="shared" si="4"/>
        <v>1076.0377213793101</v>
      </c>
      <c r="O30" s="94">
        <f t="shared" si="5"/>
        <v>3875887.872408275</v>
      </c>
      <c r="P30" s="94">
        <f t="shared" si="6"/>
        <v>3875.8878724082751</v>
      </c>
      <c r="Q30" s="65">
        <f t="shared" si="7"/>
        <v>1572.549774823477</v>
      </c>
    </row>
    <row r="31" spans="2:17" x14ac:dyDescent="0.4">
      <c r="B31" s="97">
        <v>24</v>
      </c>
      <c r="C31" s="7" t="s">
        <v>52</v>
      </c>
      <c r="D31" s="94">
        <v>37330.919999999991</v>
      </c>
      <c r="E31" s="94">
        <f t="shared" si="8"/>
        <v>13625785.799999997</v>
      </c>
      <c r="F31" s="94">
        <f t="shared" si="9"/>
        <v>13051.518965517238</v>
      </c>
      <c r="G31" s="94">
        <f t="shared" si="10"/>
        <v>2610303.7931034476</v>
      </c>
      <c r="I31" s="97">
        <f t="shared" si="0"/>
        <v>24</v>
      </c>
      <c r="J31" s="97" t="str">
        <f t="shared" si="1"/>
        <v>R29</v>
      </c>
      <c r="K31" s="95">
        <f t="shared" si="2"/>
        <v>0.39012147434412242</v>
      </c>
      <c r="L31" s="94">
        <f t="shared" si="11"/>
        <v>2610303.7931034476</v>
      </c>
      <c r="M31" s="94">
        <f t="shared" si="3"/>
        <v>1065003.9475862065</v>
      </c>
      <c r="N31" s="94">
        <f t="shared" si="4"/>
        <v>1065.0039475862066</v>
      </c>
      <c r="O31" s="94">
        <f t="shared" si="5"/>
        <v>3836144.2192055159</v>
      </c>
      <c r="P31" s="94">
        <f t="shared" si="6"/>
        <v>3836.144219205516</v>
      </c>
      <c r="Q31" s="65">
        <f t="shared" si="7"/>
        <v>1496.5622385931383</v>
      </c>
    </row>
    <row r="32" spans="2:17" x14ac:dyDescent="0.4">
      <c r="B32" s="97">
        <v>25</v>
      </c>
      <c r="C32" s="7" t="s">
        <v>53</v>
      </c>
      <c r="D32" s="94">
        <v>36944.159999999989</v>
      </c>
      <c r="E32" s="94">
        <f t="shared" si="8"/>
        <v>13484618.399999997</v>
      </c>
      <c r="F32" s="94">
        <f t="shared" si="9"/>
        <v>12916.301149425284</v>
      </c>
      <c r="G32" s="94">
        <f t="shared" si="10"/>
        <v>2583260.2298850566</v>
      </c>
      <c r="I32" s="97">
        <f t="shared" si="0"/>
        <v>25</v>
      </c>
      <c r="J32" s="97" t="str">
        <f t="shared" si="1"/>
        <v>R30</v>
      </c>
      <c r="K32" s="95">
        <f t="shared" si="2"/>
        <v>0.37511680225396377</v>
      </c>
      <c r="L32" s="94">
        <f t="shared" si="11"/>
        <v>2583260.2298850566</v>
      </c>
      <c r="M32" s="94">
        <f t="shared" si="3"/>
        <v>1053970.1737931031</v>
      </c>
      <c r="N32" s="94">
        <f t="shared" si="4"/>
        <v>1053.9701737931032</v>
      </c>
      <c r="O32" s="94">
        <f t="shared" si="5"/>
        <v>3796400.5660027578</v>
      </c>
      <c r="P32" s="94">
        <f t="shared" si="6"/>
        <v>3796.4005660027578</v>
      </c>
      <c r="Q32" s="65">
        <f t="shared" si="7"/>
        <v>1424.0936403940925</v>
      </c>
    </row>
    <row r="33" spans="2:17" x14ac:dyDescent="0.4">
      <c r="B33" s="97">
        <v>26</v>
      </c>
      <c r="C33" s="7" t="s">
        <v>54</v>
      </c>
      <c r="D33" s="94">
        <v>36557.399999999987</v>
      </c>
      <c r="E33" s="94">
        <f t="shared" si="8"/>
        <v>13343450.999999994</v>
      </c>
      <c r="F33" s="94">
        <f t="shared" si="9"/>
        <v>12781.083333333328</v>
      </c>
      <c r="G33" s="94">
        <f t="shared" si="10"/>
        <v>2556216.6666666656</v>
      </c>
      <c r="I33" s="97">
        <f t="shared" si="0"/>
        <v>26</v>
      </c>
      <c r="J33" s="97" t="str">
        <f t="shared" si="1"/>
        <v>R31</v>
      </c>
      <c r="K33" s="95">
        <f t="shared" si="2"/>
        <v>0.36068923293650368</v>
      </c>
      <c r="L33" s="94">
        <f t="shared" si="11"/>
        <v>2556216.6666666656</v>
      </c>
      <c r="M33" s="94">
        <f t="shared" si="3"/>
        <v>1042936.3999999994</v>
      </c>
      <c r="N33" s="94">
        <f t="shared" si="4"/>
        <v>1042.9363999999994</v>
      </c>
      <c r="O33" s="94">
        <f t="shared" si="5"/>
        <v>3756656.9127999977</v>
      </c>
      <c r="P33" s="94">
        <f t="shared" si="6"/>
        <v>3756.6569127999978</v>
      </c>
      <c r="Q33" s="65">
        <f t="shared" si="7"/>
        <v>1354.9857002834451</v>
      </c>
    </row>
    <row r="34" spans="2:17" x14ac:dyDescent="0.4">
      <c r="B34" s="97">
        <v>27</v>
      </c>
      <c r="C34" s="7" t="s">
        <v>55</v>
      </c>
      <c r="D34" s="94">
        <v>36167.55999999999</v>
      </c>
      <c r="E34" s="94">
        <f t="shared" si="8"/>
        <v>13201159.399999997</v>
      </c>
      <c r="F34" s="94">
        <f t="shared" si="9"/>
        <v>12644.788697318005</v>
      </c>
      <c r="G34" s="94">
        <f t="shared" si="10"/>
        <v>2528957.7394636008</v>
      </c>
      <c r="I34" s="97">
        <f t="shared" si="0"/>
        <v>27</v>
      </c>
      <c r="J34" s="97" t="str">
        <f t="shared" si="1"/>
        <v>R32</v>
      </c>
      <c r="K34" s="95">
        <f t="shared" si="2"/>
        <v>0.3468165701312535</v>
      </c>
      <c r="L34" s="94">
        <f t="shared" si="11"/>
        <v>2528957.7394636008</v>
      </c>
      <c r="M34" s="94">
        <f t="shared" si="3"/>
        <v>1031814.7577011491</v>
      </c>
      <c r="N34" s="94">
        <f t="shared" si="4"/>
        <v>1031.8147577011491</v>
      </c>
      <c r="O34" s="94">
        <f t="shared" si="5"/>
        <v>3716596.7572395392</v>
      </c>
      <c r="P34" s="94">
        <f t="shared" si="6"/>
        <v>3716.5967572395393</v>
      </c>
      <c r="Q34" s="65">
        <f t="shared" si="7"/>
        <v>1288.977339906756</v>
      </c>
    </row>
    <row r="35" spans="2:17" x14ac:dyDescent="0.4">
      <c r="B35" s="97">
        <v>28</v>
      </c>
      <c r="C35" s="7" t="s">
        <v>56</v>
      </c>
      <c r="D35" s="94">
        <v>35777.719999999994</v>
      </c>
      <c r="E35" s="94">
        <f t="shared" si="8"/>
        <v>13058867.799999997</v>
      </c>
      <c r="F35" s="94">
        <f t="shared" si="9"/>
        <v>12508.494061302679</v>
      </c>
      <c r="G35" s="94">
        <f t="shared" si="10"/>
        <v>2501698.812260536</v>
      </c>
      <c r="I35" s="97">
        <f t="shared" si="0"/>
        <v>28</v>
      </c>
      <c r="J35" s="97" t="str">
        <f t="shared" si="1"/>
        <v>R33</v>
      </c>
      <c r="K35" s="95">
        <f t="shared" si="2"/>
        <v>0.3334774712800514</v>
      </c>
      <c r="L35" s="94">
        <f t="shared" si="11"/>
        <v>2501698.812260536</v>
      </c>
      <c r="M35" s="94">
        <f t="shared" si="3"/>
        <v>1020693.1154022986</v>
      </c>
      <c r="N35" s="94">
        <f t="shared" si="4"/>
        <v>1020.6931154022986</v>
      </c>
      <c r="O35" s="94">
        <f t="shared" si="5"/>
        <v>3676536.6016790797</v>
      </c>
      <c r="P35" s="94">
        <f t="shared" si="6"/>
        <v>3676.5366016790799</v>
      </c>
      <c r="Q35" s="65">
        <f t="shared" si="7"/>
        <v>1226.0421289964931</v>
      </c>
    </row>
    <row r="36" spans="2:17" x14ac:dyDescent="0.4">
      <c r="B36" s="97">
        <v>29</v>
      </c>
      <c r="C36" s="7" t="s">
        <v>57</v>
      </c>
      <c r="D36" s="94">
        <v>35387.879999999997</v>
      </c>
      <c r="E36" s="94">
        <f t="shared" si="8"/>
        <v>12916576.199999999</v>
      </c>
      <c r="F36" s="94">
        <f t="shared" si="9"/>
        <v>12372.199425287356</v>
      </c>
      <c r="G36" s="94">
        <f t="shared" si="10"/>
        <v>2474439.8850574712</v>
      </c>
      <c r="I36" s="97">
        <f t="shared" si="0"/>
        <v>29</v>
      </c>
      <c r="J36" s="97" t="str">
        <f t="shared" si="1"/>
        <v>R34</v>
      </c>
      <c r="K36" s="95">
        <f t="shared" si="2"/>
        <v>0.32065141469235708</v>
      </c>
      <c r="L36" s="94">
        <f t="shared" si="11"/>
        <v>2474439.8850574712</v>
      </c>
      <c r="M36" s="94">
        <f t="shared" si="3"/>
        <v>1009571.4731034482</v>
      </c>
      <c r="N36" s="94">
        <f t="shared" si="4"/>
        <v>1009.5714731034482</v>
      </c>
      <c r="O36" s="94">
        <f t="shared" si="5"/>
        <v>3636476.4461186202</v>
      </c>
      <c r="P36" s="94">
        <f t="shared" si="6"/>
        <v>3636.4764461186201</v>
      </c>
      <c r="Q36" s="65">
        <f t="shared" si="7"/>
        <v>1166.0413169433705</v>
      </c>
    </row>
    <row r="37" spans="2:17" x14ac:dyDescent="0.4">
      <c r="B37" s="97">
        <v>30</v>
      </c>
      <c r="C37" s="7" t="s">
        <v>58</v>
      </c>
      <c r="D37" s="94">
        <v>34998.04</v>
      </c>
      <c r="E37" s="94">
        <f t="shared" si="8"/>
        <v>12774284.6</v>
      </c>
      <c r="F37" s="94">
        <f t="shared" si="9"/>
        <v>12235.90478927203</v>
      </c>
      <c r="G37" s="94">
        <f t="shared" si="10"/>
        <v>2447180.957854406</v>
      </c>
      <c r="I37" s="97">
        <f t="shared" si="0"/>
        <v>30</v>
      </c>
      <c r="J37" s="97" t="str">
        <f t="shared" si="1"/>
        <v>R35</v>
      </c>
      <c r="K37" s="95">
        <f t="shared" si="2"/>
        <v>0.30831866797342034</v>
      </c>
      <c r="L37" s="94">
        <f t="shared" si="11"/>
        <v>2447180.957854406</v>
      </c>
      <c r="M37" s="94">
        <f t="shared" si="3"/>
        <v>998449.83080459759</v>
      </c>
      <c r="N37" s="94">
        <f t="shared" si="4"/>
        <v>998.44983080459758</v>
      </c>
      <c r="O37" s="94">
        <f t="shared" si="5"/>
        <v>3596416.2905581603</v>
      </c>
      <c r="P37" s="94">
        <f t="shared" si="6"/>
        <v>3596.4162905581602</v>
      </c>
      <c r="Q37" s="65">
        <f t="shared" si="7"/>
        <v>1108.8422801828015</v>
      </c>
    </row>
    <row r="38" spans="2:17" x14ac:dyDescent="0.4">
      <c r="B38" s="97">
        <v>31</v>
      </c>
      <c r="C38" s="7" t="s">
        <v>59</v>
      </c>
      <c r="D38" s="94">
        <v>34608.200000000004</v>
      </c>
      <c r="E38" s="94">
        <f t="shared" si="8"/>
        <v>12631993.000000002</v>
      </c>
      <c r="F38" s="94">
        <f t="shared" si="9"/>
        <v>12099.610153256706</v>
      </c>
      <c r="G38" s="94">
        <f t="shared" si="10"/>
        <v>2419922.0306513412</v>
      </c>
      <c r="I38" s="97">
        <f t="shared" si="0"/>
        <v>31</v>
      </c>
      <c r="J38" s="97" t="str">
        <f t="shared" si="1"/>
        <v>R36</v>
      </c>
      <c r="K38" s="95">
        <f t="shared" si="2"/>
        <v>0.29646025766675027</v>
      </c>
      <c r="L38" s="94">
        <f t="shared" si="11"/>
        <v>2419922.0306513412</v>
      </c>
      <c r="M38" s="94">
        <f t="shared" si="3"/>
        <v>987328.18850574712</v>
      </c>
      <c r="N38" s="94">
        <f t="shared" si="4"/>
        <v>987.32818850574711</v>
      </c>
      <c r="O38" s="94">
        <f t="shared" si="5"/>
        <v>3556356.1349977013</v>
      </c>
      <c r="P38" s="94">
        <f t="shared" si="6"/>
        <v>3556.3561349977012</v>
      </c>
      <c r="Q38" s="65">
        <f t="shared" si="7"/>
        <v>1054.3182561361466</v>
      </c>
    </row>
    <row r="39" spans="2:17" x14ac:dyDescent="0.4">
      <c r="B39" s="97">
        <v>32</v>
      </c>
      <c r="C39" s="7" t="s">
        <v>60</v>
      </c>
      <c r="D39" s="94">
        <v>34227.600000000006</v>
      </c>
      <c r="E39" s="94">
        <f t="shared" si="8"/>
        <v>12493074.000000002</v>
      </c>
      <c r="F39" s="94">
        <f t="shared" si="9"/>
        <v>11966.545977011496</v>
      </c>
      <c r="G39" s="94">
        <f t="shared" si="10"/>
        <v>2393309.1954022991</v>
      </c>
      <c r="I39" s="97">
        <f t="shared" si="0"/>
        <v>32</v>
      </c>
      <c r="J39" s="97" t="str">
        <f t="shared" si="1"/>
        <v>R37</v>
      </c>
      <c r="K39" s="95">
        <f t="shared" si="2"/>
        <v>0.28505794006418295</v>
      </c>
      <c r="L39" s="94">
        <f t="shared" si="11"/>
        <v>2393309.1954022991</v>
      </c>
      <c r="M39" s="94">
        <f t="shared" si="3"/>
        <v>976470.15172413795</v>
      </c>
      <c r="N39" s="94">
        <f t="shared" si="4"/>
        <v>976.47015172413796</v>
      </c>
      <c r="O39" s="94">
        <f t="shared" si="5"/>
        <v>3517245.4865103448</v>
      </c>
      <c r="P39" s="94">
        <f t="shared" si="6"/>
        <v>3517.2454865103446</v>
      </c>
      <c r="Q39" s="65">
        <f t="shared" si="7"/>
        <v>1002.6187530846838</v>
      </c>
    </row>
    <row r="40" spans="2:17" x14ac:dyDescent="0.4">
      <c r="B40" s="97">
        <v>33</v>
      </c>
      <c r="C40" s="7" t="s">
        <v>61</v>
      </c>
      <c r="D40" s="94">
        <v>33847.000000000007</v>
      </c>
      <c r="E40" s="94">
        <f t="shared" si="8"/>
        <v>12354155.000000002</v>
      </c>
      <c r="F40" s="94">
        <f t="shared" si="9"/>
        <v>11833.481800766285</v>
      </c>
      <c r="G40" s="94">
        <f t="shared" si="10"/>
        <v>2366696.3601532569</v>
      </c>
      <c r="I40" s="97">
        <f t="shared" si="0"/>
        <v>33</v>
      </c>
      <c r="J40" s="97" t="str">
        <f t="shared" si="1"/>
        <v>R38</v>
      </c>
      <c r="K40" s="95">
        <f t="shared" si="2"/>
        <v>0.27409417313863743</v>
      </c>
      <c r="L40" s="94">
        <f t="shared" si="11"/>
        <v>2366696.3601532569</v>
      </c>
      <c r="M40" s="94">
        <f t="shared" si="3"/>
        <v>965612.11494252877</v>
      </c>
      <c r="N40" s="94">
        <f t="shared" si="4"/>
        <v>965.61211494252882</v>
      </c>
      <c r="O40" s="94">
        <f t="shared" si="5"/>
        <v>3478134.8380229888</v>
      </c>
      <c r="P40" s="94">
        <f t="shared" si="6"/>
        <v>3478.1348380229888</v>
      </c>
      <c r="Q40" s="65">
        <f t="shared" si="7"/>
        <v>953.33649249259975</v>
      </c>
    </row>
    <row r="41" spans="2:17" x14ac:dyDescent="0.4">
      <c r="B41" s="97">
        <v>34</v>
      </c>
      <c r="C41" s="7" t="s">
        <v>62</v>
      </c>
      <c r="D41" s="94">
        <v>33466.400000000009</v>
      </c>
      <c r="E41" s="94">
        <f t="shared" si="8"/>
        <v>12215236.000000004</v>
      </c>
      <c r="F41" s="94">
        <f t="shared" si="9"/>
        <v>11700.417624521077</v>
      </c>
      <c r="G41" s="94">
        <f t="shared" si="10"/>
        <v>2340083.5249042152</v>
      </c>
      <c r="I41" s="97">
        <f t="shared" si="0"/>
        <v>34</v>
      </c>
      <c r="J41" s="97" t="str">
        <f t="shared" si="1"/>
        <v>R39</v>
      </c>
      <c r="K41" s="95">
        <f t="shared" si="2"/>
        <v>0.26355208955638215</v>
      </c>
      <c r="L41" s="94">
        <f t="shared" si="11"/>
        <v>2340083.5249042152</v>
      </c>
      <c r="M41" s="94">
        <f t="shared" si="3"/>
        <v>954754.07816091971</v>
      </c>
      <c r="N41" s="94">
        <f t="shared" si="4"/>
        <v>954.75407816091968</v>
      </c>
      <c r="O41" s="94">
        <f t="shared" si="5"/>
        <v>3439024.1895356327</v>
      </c>
      <c r="P41" s="94">
        <f t="shared" si="6"/>
        <v>3439.0241895356326</v>
      </c>
      <c r="Q41" s="65">
        <f t="shared" si="7"/>
        <v>906.36201118705958</v>
      </c>
    </row>
    <row r="42" spans="2:17" x14ac:dyDescent="0.4">
      <c r="B42" s="97">
        <v>35</v>
      </c>
      <c r="C42" s="7" t="s">
        <v>63</v>
      </c>
      <c r="D42" s="94">
        <v>33085.800000000003</v>
      </c>
      <c r="E42" s="94">
        <f t="shared" si="8"/>
        <v>12076317.000000002</v>
      </c>
      <c r="F42" s="94">
        <f t="shared" si="9"/>
        <v>11567.353448275864</v>
      </c>
      <c r="G42" s="94">
        <f t="shared" si="10"/>
        <v>2313470.6896551726</v>
      </c>
      <c r="I42" s="97">
        <f t="shared" si="0"/>
        <v>35</v>
      </c>
      <c r="J42" s="97" t="str">
        <f t="shared" si="1"/>
        <v>R40</v>
      </c>
      <c r="K42" s="95">
        <f t="shared" si="2"/>
        <v>0.25341547072729048</v>
      </c>
      <c r="L42" s="94">
        <f t="shared" si="11"/>
        <v>2313470.6896551726</v>
      </c>
      <c r="M42" s="94">
        <f t="shared" si="3"/>
        <v>943896.04137931042</v>
      </c>
      <c r="N42" s="94">
        <f t="shared" si="4"/>
        <v>943.89604137931042</v>
      </c>
      <c r="O42" s="94">
        <f t="shared" si="5"/>
        <v>3399913.5410482762</v>
      </c>
      <c r="P42" s="94">
        <f t="shared" si="6"/>
        <v>3399.9135410482763</v>
      </c>
      <c r="Q42" s="65">
        <f t="shared" si="7"/>
        <v>861.59069043683803</v>
      </c>
    </row>
    <row r="43" spans="2:17" x14ac:dyDescent="0.4">
      <c r="B43" s="97">
        <v>36</v>
      </c>
      <c r="C43" s="7" t="s">
        <v>64</v>
      </c>
      <c r="D43" s="94">
        <v>32705.200000000001</v>
      </c>
      <c r="E43" s="94">
        <f t="shared" si="8"/>
        <v>11937398</v>
      </c>
      <c r="F43" s="94">
        <f t="shared" si="9"/>
        <v>11434.289272030652</v>
      </c>
      <c r="G43" s="94">
        <f t="shared" si="10"/>
        <v>2286857.8544061305</v>
      </c>
      <c r="I43" s="97">
        <f t="shared" si="0"/>
        <v>36</v>
      </c>
      <c r="J43" s="97" t="str">
        <f t="shared" si="1"/>
        <v>R41</v>
      </c>
      <c r="K43" s="95">
        <f t="shared" si="2"/>
        <v>0.24366872185316396</v>
      </c>
      <c r="L43" s="94">
        <f t="shared" si="11"/>
        <v>2286857.8544061305</v>
      </c>
      <c r="M43" s="94">
        <f t="shared" si="3"/>
        <v>933038.00459770113</v>
      </c>
      <c r="N43" s="94">
        <f t="shared" si="4"/>
        <v>933.03800459770116</v>
      </c>
      <c r="O43" s="94">
        <f t="shared" si="5"/>
        <v>3360802.8925609197</v>
      </c>
      <c r="P43" s="94">
        <f t="shared" si="6"/>
        <v>3360.8028925609196</v>
      </c>
      <c r="Q43" s="65">
        <f t="shared" si="7"/>
        <v>818.92254523073564</v>
      </c>
    </row>
    <row r="44" spans="2:17" x14ac:dyDescent="0.4">
      <c r="B44" s="97">
        <v>37</v>
      </c>
      <c r="C44" s="7" t="s">
        <v>65</v>
      </c>
      <c r="D44" s="94">
        <v>32349.240000000005</v>
      </c>
      <c r="E44" s="94">
        <f t="shared" si="8"/>
        <v>11807472.600000001</v>
      </c>
      <c r="F44" s="94">
        <f t="shared" si="9"/>
        <v>11309.839655172414</v>
      </c>
      <c r="G44" s="94">
        <f t="shared" si="10"/>
        <v>2261967.931034483</v>
      </c>
      <c r="I44" s="97">
        <f t="shared" si="0"/>
        <v>37</v>
      </c>
      <c r="J44" s="97" t="str">
        <f t="shared" si="1"/>
        <v>R42</v>
      </c>
      <c r="K44" s="95">
        <f t="shared" si="2"/>
        <v>0.23429684793573452</v>
      </c>
      <c r="L44" s="94">
        <f t="shared" si="11"/>
        <v>2261967.931034483</v>
      </c>
      <c r="M44" s="94">
        <f t="shared" si="3"/>
        <v>922882.915862069</v>
      </c>
      <c r="N44" s="94">
        <f t="shared" si="4"/>
        <v>922.88291586206901</v>
      </c>
      <c r="O44" s="94">
        <f t="shared" si="5"/>
        <v>3324224.2629351728</v>
      </c>
      <c r="P44" s="94">
        <f t="shared" si="6"/>
        <v>3324.2242629351726</v>
      </c>
      <c r="Q44" s="65">
        <f t="shared" si="7"/>
        <v>778.85526663720134</v>
      </c>
    </row>
    <row r="45" spans="2:17" x14ac:dyDescent="0.4">
      <c r="B45" s="97">
        <v>38</v>
      </c>
      <c r="C45" s="7" t="s">
        <v>66</v>
      </c>
      <c r="D45" s="94">
        <v>31993.28000000001</v>
      </c>
      <c r="E45" s="94">
        <f t="shared" si="8"/>
        <v>11677547.200000003</v>
      </c>
      <c r="F45" s="94">
        <f t="shared" si="9"/>
        <v>11185.390038314179</v>
      </c>
      <c r="G45" s="94">
        <f t="shared" si="10"/>
        <v>2237078.007662836</v>
      </c>
      <c r="I45" s="97">
        <f t="shared" si="0"/>
        <v>38</v>
      </c>
      <c r="J45" s="97" t="str">
        <f t="shared" si="1"/>
        <v>R43</v>
      </c>
      <c r="K45" s="95">
        <f t="shared" si="2"/>
        <v>0.22528543070743706</v>
      </c>
      <c r="L45" s="94">
        <f t="shared" si="11"/>
        <v>2237078.007662836</v>
      </c>
      <c r="M45" s="94">
        <f t="shared" si="3"/>
        <v>912727.82712643698</v>
      </c>
      <c r="N45" s="94">
        <f t="shared" si="4"/>
        <v>912.72782712643698</v>
      </c>
      <c r="O45" s="94">
        <f t="shared" si="5"/>
        <v>3287645.6333094258</v>
      </c>
      <c r="P45" s="94">
        <f t="shared" si="6"/>
        <v>3287.6456333094256</v>
      </c>
      <c r="Q45" s="65">
        <f t="shared" si="7"/>
        <v>740.65866251353862</v>
      </c>
    </row>
    <row r="46" spans="2:17" x14ac:dyDescent="0.4">
      <c r="B46" s="97">
        <v>39</v>
      </c>
      <c r="C46" s="7" t="s">
        <v>67</v>
      </c>
      <c r="D46" s="94">
        <v>31637.320000000007</v>
      </c>
      <c r="E46" s="94">
        <f t="shared" si="8"/>
        <v>11547621.800000003</v>
      </c>
      <c r="F46" s="94">
        <f t="shared" si="9"/>
        <v>11060.940421455942</v>
      </c>
      <c r="G46" s="94">
        <f t="shared" si="10"/>
        <v>2212188.0842911885</v>
      </c>
      <c r="I46" s="97">
        <f t="shared" si="0"/>
        <v>39</v>
      </c>
      <c r="J46" s="97" t="str">
        <f t="shared" si="1"/>
        <v>R44</v>
      </c>
      <c r="K46" s="95">
        <f t="shared" si="2"/>
        <v>0.21662060644945874</v>
      </c>
      <c r="L46" s="94">
        <f t="shared" si="11"/>
        <v>2212188.0842911885</v>
      </c>
      <c r="M46" s="94">
        <f t="shared" si="3"/>
        <v>902572.73839080485</v>
      </c>
      <c r="N46" s="94">
        <f t="shared" si="4"/>
        <v>902.57273839080483</v>
      </c>
      <c r="O46" s="94">
        <f t="shared" si="5"/>
        <v>3251067.0036836788</v>
      </c>
      <c r="P46" s="94">
        <f t="shared" si="6"/>
        <v>3251.0670036836786</v>
      </c>
      <c r="Q46" s="65">
        <f t="shared" si="7"/>
        <v>704.24810594578321</v>
      </c>
    </row>
    <row r="47" spans="2:17" x14ac:dyDescent="0.4">
      <c r="B47" s="97">
        <v>40</v>
      </c>
      <c r="C47" s="7" t="s">
        <v>68</v>
      </c>
      <c r="D47" s="94">
        <v>31281.360000000004</v>
      </c>
      <c r="E47" s="94">
        <f t="shared" si="8"/>
        <v>11417696.400000002</v>
      </c>
      <c r="F47" s="94">
        <f t="shared" si="9"/>
        <v>10936.490804597703</v>
      </c>
      <c r="G47" s="94">
        <f t="shared" si="10"/>
        <v>2187298.1609195406</v>
      </c>
      <c r="I47" s="97">
        <f t="shared" si="0"/>
        <v>40</v>
      </c>
      <c r="J47" s="97" t="str">
        <f t="shared" si="1"/>
        <v>R45</v>
      </c>
      <c r="K47" s="95">
        <f t="shared" si="2"/>
        <v>0.20828904466294101</v>
      </c>
      <c r="L47" s="94">
        <f t="shared" si="11"/>
        <v>2187298.1609195406</v>
      </c>
      <c r="M47" s="94">
        <f t="shared" si="3"/>
        <v>892417.64965517248</v>
      </c>
      <c r="N47" s="94">
        <f t="shared" si="4"/>
        <v>892.41764965517245</v>
      </c>
      <c r="O47" s="94">
        <f t="shared" si="5"/>
        <v>3214488.3740579314</v>
      </c>
      <c r="P47" s="94">
        <f t="shared" si="6"/>
        <v>3214.4883740579312</v>
      </c>
      <c r="Q47" s="65">
        <f t="shared" si="7"/>
        <v>669.54271251265709</v>
      </c>
    </row>
    <row r="48" spans="2:17" x14ac:dyDescent="0.4">
      <c r="B48" s="97">
        <v>41</v>
      </c>
      <c r="C48" s="7" t="s">
        <v>69</v>
      </c>
      <c r="D48" s="94">
        <v>30925.400000000005</v>
      </c>
      <c r="E48" s="94">
        <f t="shared" si="8"/>
        <v>11287771.000000002</v>
      </c>
      <c r="F48" s="94">
        <f t="shared" si="9"/>
        <v>10812.041187739465</v>
      </c>
      <c r="G48" s="94">
        <f t="shared" si="10"/>
        <v>2162408.2375478931</v>
      </c>
      <c r="I48" s="97">
        <f t="shared" si="0"/>
        <v>41</v>
      </c>
      <c r="J48" s="97" t="str">
        <f t="shared" si="1"/>
        <v>R46</v>
      </c>
      <c r="K48" s="95">
        <f t="shared" si="2"/>
        <v>0.20027792756052021</v>
      </c>
      <c r="L48" s="94">
        <f t="shared" si="11"/>
        <v>2162408.2375478931</v>
      </c>
      <c r="M48" s="94">
        <f t="shared" si="3"/>
        <v>882262.56091954035</v>
      </c>
      <c r="N48" s="94">
        <f t="shared" si="4"/>
        <v>882.26256091954031</v>
      </c>
      <c r="O48" s="94">
        <f t="shared" si="5"/>
        <v>3177909.7444321844</v>
      </c>
      <c r="P48" s="94">
        <f t="shared" si="6"/>
        <v>3177.9097444321842</v>
      </c>
      <c r="Q48" s="65">
        <f t="shared" si="7"/>
        <v>636.46517758926029</v>
      </c>
    </row>
    <row r="49" spans="2:17" x14ac:dyDescent="0.4">
      <c r="B49" s="97">
        <v>42</v>
      </c>
      <c r="C49" s="7" t="s">
        <v>70</v>
      </c>
      <c r="D49" s="94">
        <v>30596.280000000002</v>
      </c>
      <c r="E49" s="94">
        <f t="shared" si="8"/>
        <v>11167642.200000001</v>
      </c>
      <c r="F49" s="94">
        <f t="shared" si="9"/>
        <v>10696.975287356323</v>
      </c>
      <c r="G49" s="94">
        <f t="shared" si="10"/>
        <v>2139395.0574712646</v>
      </c>
      <c r="I49" s="97">
        <f t="shared" si="0"/>
        <v>42</v>
      </c>
      <c r="J49" s="97" t="str">
        <f t="shared" si="1"/>
        <v>R47</v>
      </c>
      <c r="K49" s="95">
        <f t="shared" si="2"/>
        <v>0.19257493034665407</v>
      </c>
      <c r="L49" s="94">
        <f t="shared" si="11"/>
        <v>2139395.0574712646</v>
      </c>
      <c r="M49" s="94">
        <f t="shared" si="3"/>
        <v>872873.1834482759</v>
      </c>
      <c r="N49" s="94">
        <f t="shared" si="4"/>
        <v>872.87318344827588</v>
      </c>
      <c r="O49" s="94">
        <f t="shared" si="5"/>
        <v>3144089.2067806898</v>
      </c>
      <c r="P49" s="94">
        <f t="shared" si="6"/>
        <v>3144.0892067806899</v>
      </c>
      <c r="Q49" s="65">
        <f t="shared" si="7"/>
        <v>605.47275999945816</v>
      </c>
    </row>
    <row r="50" spans="2:17" x14ac:dyDescent="0.4">
      <c r="B50" s="97">
        <v>43</v>
      </c>
      <c r="C50" s="7" t="s">
        <v>71</v>
      </c>
      <c r="D50" s="94">
        <v>30267.16</v>
      </c>
      <c r="E50" s="94">
        <f t="shared" si="8"/>
        <v>11047513.4</v>
      </c>
      <c r="F50" s="94">
        <f t="shared" si="9"/>
        <v>10581.909386973181</v>
      </c>
      <c r="G50" s="94">
        <f t="shared" si="10"/>
        <v>2116381.8773946362</v>
      </c>
      <c r="I50" s="97">
        <f t="shared" si="0"/>
        <v>43</v>
      </c>
      <c r="J50" s="97" t="str">
        <f t="shared" si="1"/>
        <v>R48</v>
      </c>
      <c r="K50" s="95">
        <f t="shared" si="2"/>
        <v>0.18516820225639813</v>
      </c>
      <c r="L50" s="94">
        <f t="shared" si="11"/>
        <v>2116381.8773946362</v>
      </c>
      <c r="M50" s="94">
        <f t="shared" si="3"/>
        <v>863483.80597701145</v>
      </c>
      <c r="N50" s="94">
        <f t="shared" si="4"/>
        <v>863.48380597701146</v>
      </c>
      <c r="O50" s="94">
        <f t="shared" si="5"/>
        <v>3110268.6691291952</v>
      </c>
      <c r="P50" s="94">
        <f t="shared" si="6"/>
        <v>3110.2686691291951</v>
      </c>
      <c r="Q50" s="65">
        <f t="shared" si="7"/>
        <v>575.92285799705303</v>
      </c>
    </row>
    <row r="51" spans="2:17" x14ac:dyDescent="0.4">
      <c r="B51" s="97">
        <v>44</v>
      </c>
      <c r="C51" s="7" t="s">
        <v>72</v>
      </c>
      <c r="D51" s="94">
        <v>29938.04</v>
      </c>
      <c r="E51" s="94">
        <f t="shared" si="8"/>
        <v>10927384.6</v>
      </c>
      <c r="F51" s="94">
        <f t="shared" si="9"/>
        <v>10466.843486590038</v>
      </c>
      <c r="G51" s="94">
        <f t="shared" si="10"/>
        <v>2093368.6973180077</v>
      </c>
      <c r="I51" s="97">
        <f t="shared" si="0"/>
        <v>44</v>
      </c>
      <c r="J51" s="97" t="str">
        <f t="shared" si="1"/>
        <v>R49</v>
      </c>
      <c r="K51" s="95">
        <f t="shared" si="2"/>
        <v>0.17804634832345972</v>
      </c>
      <c r="L51" s="94">
        <f t="shared" si="11"/>
        <v>2093368.6973180077</v>
      </c>
      <c r="M51" s="94">
        <f t="shared" si="3"/>
        <v>854094.42850574711</v>
      </c>
      <c r="N51" s="94">
        <f t="shared" si="4"/>
        <v>854.09442850574715</v>
      </c>
      <c r="O51" s="94">
        <f t="shared" si="5"/>
        <v>3076448.131477701</v>
      </c>
      <c r="P51" s="94">
        <f t="shared" si="6"/>
        <v>3076.4481314777008</v>
      </c>
      <c r="Q51" s="65">
        <f t="shared" si="7"/>
        <v>547.75035561613549</v>
      </c>
    </row>
    <row r="52" spans="2:17" x14ac:dyDescent="0.4">
      <c r="B52" s="97">
        <v>45</v>
      </c>
      <c r="C52" s="7" t="s">
        <v>73</v>
      </c>
      <c r="D52" s="94">
        <v>29608.920000000002</v>
      </c>
      <c r="E52" s="94">
        <f t="shared" si="8"/>
        <v>10807255.800000001</v>
      </c>
      <c r="F52" s="94">
        <f t="shared" si="9"/>
        <v>10351.777586206897</v>
      </c>
      <c r="G52" s="94">
        <f t="shared" si="10"/>
        <v>2070355.5172413795</v>
      </c>
      <c r="I52" s="97">
        <f t="shared" si="0"/>
        <v>45</v>
      </c>
      <c r="J52" s="97" t="str">
        <f t="shared" si="1"/>
        <v>R50</v>
      </c>
      <c r="K52" s="95">
        <f t="shared" si="2"/>
        <v>0.17119841184948048</v>
      </c>
      <c r="L52" s="94">
        <f t="shared" si="11"/>
        <v>2070355.5172413795</v>
      </c>
      <c r="M52" s="94">
        <f t="shared" si="3"/>
        <v>844705.05103448278</v>
      </c>
      <c r="N52" s="94">
        <f t="shared" si="4"/>
        <v>844.70505103448272</v>
      </c>
      <c r="O52" s="94">
        <f t="shared" si="5"/>
        <v>3042627.5938262069</v>
      </c>
      <c r="P52" s="94">
        <f t="shared" si="6"/>
        <v>3042.627593826207</v>
      </c>
      <c r="Q52" s="65">
        <f t="shared" si="7"/>
        <v>520.89301191245283</v>
      </c>
    </row>
    <row r="53" spans="2:17" x14ac:dyDescent="0.4">
      <c r="B53" s="97">
        <v>46</v>
      </c>
      <c r="C53" s="7" t="s">
        <v>74</v>
      </c>
      <c r="D53" s="94">
        <v>29279.800000000003</v>
      </c>
      <c r="E53" s="94">
        <f t="shared" si="8"/>
        <v>10687127.000000002</v>
      </c>
      <c r="F53" s="94">
        <f t="shared" si="9"/>
        <v>10236.711685823757</v>
      </c>
      <c r="G53" s="94">
        <f t="shared" si="10"/>
        <v>2047342.3371647513</v>
      </c>
      <c r="I53" s="97">
        <f t="shared" si="0"/>
        <v>46</v>
      </c>
      <c r="J53" s="97" t="str">
        <f t="shared" si="1"/>
        <v>R51</v>
      </c>
      <c r="K53" s="95">
        <f t="shared" si="2"/>
        <v>0.1646138575475774</v>
      </c>
      <c r="L53" s="94">
        <f t="shared" si="11"/>
        <v>2047342.3371647513</v>
      </c>
      <c r="M53" s="94">
        <f t="shared" si="3"/>
        <v>835315.67356321844</v>
      </c>
      <c r="N53" s="94">
        <f t="shared" si="4"/>
        <v>835.31567356321841</v>
      </c>
      <c r="O53" s="94">
        <f t="shared" si="5"/>
        <v>3008807.0561747127</v>
      </c>
      <c r="P53" s="94">
        <f t="shared" si="6"/>
        <v>3008.8070561747127</v>
      </c>
      <c r="Q53" s="65">
        <f t="shared" si="7"/>
        <v>495.29133613328986</v>
      </c>
    </row>
    <row r="54" spans="2:17" x14ac:dyDescent="0.4">
      <c r="B54" s="97">
        <v>47</v>
      </c>
      <c r="C54" s="7" t="s">
        <v>75</v>
      </c>
      <c r="D54" s="94">
        <v>28975.32</v>
      </c>
      <c r="E54" s="94">
        <f t="shared" si="8"/>
        <v>10575991.800000001</v>
      </c>
      <c r="F54" s="94">
        <f t="shared" si="9"/>
        <v>10130.260344827588</v>
      </c>
      <c r="G54" s="94">
        <f t="shared" si="10"/>
        <v>2026052.0689655175</v>
      </c>
      <c r="I54" s="97">
        <f t="shared" si="0"/>
        <v>47</v>
      </c>
      <c r="J54" s="97" t="str">
        <f t="shared" si="1"/>
        <v>R52</v>
      </c>
      <c r="K54" s="95">
        <f t="shared" si="2"/>
        <v>0.15828255533420904</v>
      </c>
      <c r="L54" s="94">
        <f t="shared" si="11"/>
        <v>2026052.0689655175</v>
      </c>
      <c r="M54" s="94">
        <f t="shared" si="3"/>
        <v>826629.24413793103</v>
      </c>
      <c r="N54" s="94">
        <f t="shared" si="4"/>
        <v>826.62924413793098</v>
      </c>
      <c r="O54" s="94">
        <f t="shared" si="5"/>
        <v>2977518.5373848276</v>
      </c>
      <c r="P54" s="94">
        <f t="shared" si="6"/>
        <v>2977.5185373848276</v>
      </c>
      <c r="Q54" s="65">
        <f t="shared" si="7"/>
        <v>471.28924265224714</v>
      </c>
    </row>
    <row r="55" spans="2:17" x14ac:dyDescent="0.4">
      <c r="B55" s="97">
        <v>48</v>
      </c>
      <c r="C55" s="7" t="s">
        <v>76</v>
      </c>
      <c r="D55" s="94">
        <v>28670.84</v>
      </c>
      <c r="E55" s="94">
        <f t="shared" si="8"/>
        <v>10464856.6</v>
      </c>
      <c r="F55" s="94">
        <f t="shared" si="9"/>
        <v>10023.809003831417</v>
      </c>
      <c r="G55" s="94">
        <f t="shared" si="10"/>
        <v>2004761.8007662834</v>
      </c>
      <c r="I55" s="97">
        <f t="shared" si="0"/>
        <v>48</v>
      </c>
      <c r="J55" s="97" t="str">
        <f t="shared" si="1"/>
        <v>R53</v>
      </c>
      <c r="K55" s="95">
        <f t="shared" si="2"/>
        <v>0.15219476474443175</v>
      </c>
      <c r="L55" s="94">
        <f t="shared" si="11"/>
        <v>2004761.8007662834</v>
      </c>
      <c r="M55" s="94">
        <f t="shared" si="3"/>
        <v>817942.81471264362</v>
      </c>
      <c r="N55" s="94">
        <f t="shared" si="4"/>
        <v>817.94281471264367</v>
      </c>
      <c r="O55" s="94">
        <f t="shared" si="5"/>
        <v>2946230.0185949425</v>
      </c>
      <c r="P55" s="94">
        <f t="shared" si="6"/>
        <v>2946.2300185949425</v>
      </c>
      <c r="Q55" s="65">
        <f t="shared" si="7"/>
        <v>448.40078456304008</v>
      </c>
    </row>
    <row r="56" spans="2:17" x14ac:dyDescent="0.4">
      <c r="B56" s="97">
        <v>49</v>
      </c>
      <c r="C56" s="7" t="s">
        <v>77</v>
      </c>
      <c r="D56" s="94">
        <v>28366.36</v>
      </c>
      <c r="E56" s="94">
        <f t="shared" si="8"/>
        <v>10353721.4</v>
      </c>
      <c r="F56" s="94">
        <f t="shared" si="9"/>
        <v>9917.3576628352494</v>
      </c>
      <c r="G56" s="94">
        <f t="shared" si="10"/>
        <v>1983471.5325670498</v>
      </c>
      <c r="I56" s="97">
        <f t="shared" si="0"/>
        <v>49</v>
      </c>
      <c r="J56" s="97" t="str">
        <f t="shared" si="1"/>
        <v>R54</v>
      </c>
      <c r="K56" s="95">
        <f t="shared" si="2"/>
        <v>0.14634111994656898</v>
      </c>
      <c r="L56" s="94">
        <f t="shared" si="11"/>
        <v>1983471.5325670498</v>
      </c>
      <c r="M56" s="94">
        <f t="shared" si="3"/>
        <v>809256.38528735633</v>
      </c>
      <c r="N56" s="94">
        <f t="shared" si="4"/>
        <v>809.25638528735635</v>
      </c>
      <c r="O56" s="94">
        <f t="shared" si="5"/>
        <v>2914941.4998050574</v>
      </c>
      <c r="P56" s="94">
        <f t="shared" si="6"/>
        <v>2914.9414998050574</v>
      </c>
      <c r="Q56" s="65">
        <f t="shared" si="7"/>
        <v>426.57580366020358</v>
      </c>
    </row>
    <row r="57" spans="2:17" x14ac:dyDescent="0.4">
      <c r="B57" s="97">
        <v>50</v>
      </c>
      <c r="C57" s="7" t="s">
        <v>78</v>
      </c>
      <c r="D57" s="94">
        <v>28061.88</v>
      </c>
      <c r="E57" s="94">
        <f t="shared" si="8"/>
        <v>10242586.200000001</v>
      </c>
      <c r="F57" s="94">
        <f t="shared" si="9"/>
        <v>9810.906321839082</v>
      </c>
      <c r="G57" s="94">
        <f t="shared" si="10"/>
        <v>1962181.2643678165</v>
      </c>
      <c r="I57" s="97">
        <f t="shared" si="0"/>
        <v>50</v>
      </c>
      <c r="J57" s="97" t="str">
        <f t="shared" si="1"/>
        <v>R55</v>
      </c>
      <c r="K57" s="95">
        <f t="shared" si="2"/>
        <v>0.14071261533323939</v>
      </c>
      <c r="L57" s="94">
        <f t="shared" si="11"/>
        <v>1962181.2643678165</v>
      </c>
      <c r="M57" s="94">
        <f t="shared" si="3"/>
        <v>800569.95586206904</v>
      </c>
      <c r="N57" s="94">
        <f t="shared" si="4"/>
        <v>800.56995586206904</v>
      </c>
      <c r="O57" s="94">
        <f t="shared" si="5"/>
        <v>2883652.9810151728</v>
      </c>
      <c r="P57" s="94">
        <f t="shared" si="6"/>
        <v>2883.6529810151728</v>
      </c>
      <c r="Q57" s="65">
        <f t="shared" si="7"/>
        <v>405.76635267213709</v>
      </c>
    </row>
    <row r="58" spans="2:17" x14ac:dyDescent="0.4">
      <c r="B58" s="97">
        <v>51</v>
      </c>
      <c r="C58" s="7" t="s">
        <v>79</v>
      </c>
      <c r="D58" s="94">
        <v>27757.399999999998</v>
      </c>
      <c r="E58" s="94">
        <f t="shared" si="8"/>
        <v>10131451</v>
      </c>
      <c r="F58" s="94">
        <f t="shared" si="9"/>
        <v>9704.454980842911</v>
      </c>
      <c r="G58" s="94">
        <f t="shared" si="10"/>
        <v>1940890.9961685822</v>
      </c>
      <c r="I58" s="97">
        <f t="shared" si="0"/>
        <v>51</v>
      </c>
      <c r="J58" s="97" t="str">
        <f t="shared" si="1"/>
        <v>R56</v>
      </c>
      <c r="K58" s="95">
        <f t="shared" si="2"/>
        <v>0.13530059166657632</v>
      </c>
      <c r="L58" s="94">
        <f t="shared" si="11"/>
        <v>1940890.9961685822</v>
      </c>
      <c r="M58" s="94">
        <f t="shared" si="3"/>
        <v>791883.52643678151</v>
      </c>
      <c r="N58" s="94">
        <f t="shared" si="4"/>
        <v>791.88352643678149</v>
      </c>
      <c r="O58" s="94">
        <f t="shared" si="5"/>
        <v>2852364.4622252868</v>
      </c>
      <c r="P58" s="94">
        <f t="shared" si="6"/>
        <v>2852.3644622252868</v>
      </c>
      <c r="Q58" s="65">
        <f t="shared" si="7"/>
        <v>385.92659938779707</v>
      </c>
    </row>
    <row r="59" spans="2:17" x14ac:dyDescent="0.4">
      <c r="B59" s="97">
        <v>52</v>
      </c>
      <c r="C59" s="7" t="s">
        <v>80</v>
      </c>
      <c r="D59" s="94">
        <v>27468.76</v>
      </c>
      <c r="E59" s="94">
        <f t="shared" si="8"/>
        <v>10026097.399999999</v>
      </c>
      <c r="F59" s="94">
        <f t="shared" si="9"/>
        <v>9603.5415708812252</v>
      </c>
      <c r="G59" s="94">
        <f t="shared" si="10"/>
        <v>1920708.3141762451</v>
      </c>
      <c r="I59" s="97">
        <f t="shared" si="0"/>
        <v>52</v>
      </c>
      <c r="J59" s="97" t="str">
        <f t="shared" si="1"/>
        <v>R57</v>
      </c>
      <c r="K59" s="95">
        <f t="shared" si="2"/>
        <v>0.13009672275632339</v>
      </c>
      <c r="L59" s="94">
        <f t="shared" si="11"/>
        <v>1920708.3141762451</v>
      </c>
      <c r="M59" s="94">
        <f t="shared" si="3"/>
        <v>783648.99218390801</v>
      </c>
      <c r="N59" s="94">
        <f t="shared" si="4"/>
        <v>783.64899218390804</v>
      </c>
      <c r="O59" s="94">
        <f t="shared" si="5"/>
        <v>2822703.6698464369</v>
      </c>
      <c r="P59" s="94">
        <f t="shared" si="6"/>
        <v>2822.7036698464372</v>
      </c>
      <c r="Q59" s="65">
        <f t="shared" si="7"/>
        <v>367.2244967592685</v>
      </c>
    </row>
    <row r="60" spans="2:17" x14ac:dyDescent="0.4">
      <c r="B60" s="97">
        <v>53</v>
      </c>
      <c r="C60" s="7" t="s">
        <v>81</v>
      </c>
      <c r="D60" s="94">
        <v>27180.12</v>
      </c>
      <c r="E60" s="94">
        <f t="shared" si="8"/>
        <v>9920743.7999999989</v>
      </c>
      <c r="F60" s="94">
        <f t="shared" si="9"/>
        <v>9502.6281609195394</v>
      </c>
      <c r="G60" s="94">
        <f t="shared" si="10"/>
        <v>1900525.6321839078</v>
      </c>
      <c r="I60" s="97">
        <f t="shared" si="0"/>
        <v>53</v>
      </c>
      <c r="J60" s="97" t="str">
        <f t="shared" si="1"/>
        <v>R58</v>
      </c>
      <c r="K60" s="95">
        <f t="shared" si="2"/>
        <v>0.12509300265031092</v>
      </c>
      <c r="L60" s="94">
        <f t="shared" si="11"/>
        <v>1900525.6321839078</v>
      </c>
      <c r="M60" s="94">
        <f t="shared" si="3"/>
        <v>775414.45793103438</v>
      </c>
      <c r="N60" s="94">
        <f t="shared" si="4"/>
        <v>775.41445793103435</v>
      </c>
      <c r="O60" s="94">
        <f t="shared" si="5"/>
        <v>2793042.8774675857</v>
      </c>
      <c r="P60" s="94">
        <f t="shared" si="6"/>
        <v>2793.0428774675856</v>
      </c>
      <c r="Q60" s="65">
        <f t="shared" si="7"/>
        <v>349.39012007348475</v>
      </c>
    </row>
    <row r="61" spans="2:17" x14ac:dyDescent="0.4">
      <c r="B61" s="97">
        <v>54</v>
      </c>
      <c r="C61" s="7" t="s">
        <v>82</v>
      </c>
      <c r="D61" s="94">
        <v>26891.48</v>
      </c>
      <c r="E61" s="94">
        <f t="shared" si="8"/>
        <v>9815390.1999999993</v>
      </c>
      <c r="F61" s="94">
        <f t="shared" si="9"/>
        <v>9401.7147509578535</v>
      </c>
      <c r="G61" s="94">
        <f t="shared" si="10"/>
        <v>1880342.9501915707</v>
      </c>
      <c r="I61" s="97">
        <f t="shared" si="0"/>
        <v>54</v>
      </c>
      <c r="J61" s="97" t="str">
        <f t="shared" si="1"/>
        <v>R59</v>
      </c>
      <c r="K61" s="95">
        <f t="shared" si="2"/>
        <v>0.12028173331760666</v>
      </c>
      <c r="L61" s="94">
        <f t="shared" si="11"/>
        <v>1880342.9501915707</v>
      </c>
      <c r="M61" s="94">
        <f t="shared" si="3"/>
        <v>767179.92367816076</v>
      </c>
      <c r="N61" s="94">
        <f t="shared" si="4"/>
        <v>767.17992367816078</v>
      </c>
      <c r="O61" s="94">
        <f t="shared" si="5"/>
        <v>2763382.085088735</v>
      </c>
      <c r="P61" s="94">
        <f t="shared" si="6"/>
        <v>2763.382085088735</v>
      </c>
      <c r="Q61" s="65">
        <f t="shared" si="7"/>
        <v>332.38438701329505</v>
      </c>
    </row>
    <row r="62" spans="2:17" x14ac:dyDescent="0.4">
      <c r="B62" s="97">
        <v>55</v>
      </c>
      <c r="C62" s="7" t="s">
        <v>83</v>
      </c>
      <c r="D62" s="94">
        <v>26602.84</v>
      </c>
      <c r="E62" s="94">
        <f t="shared" si="8"/>
        <v>9710036.5999999996</v>
      </c>
      <c r="F62" s="94">
        <f t="shared" si="9"/>
        <v>9300.8013409961677</v>
      </c>
      <c r="G62" s="94">
        <f t="shared" si="10"/>
        <v>1860160.2681992336</v>
      </c>
      <c r="I62" s="97">
        <f t="shared" si="0"/>
        <v>55</v>
      </c>
      <c r="J62" s="97" t="str">
        <f t="shared" si="1"/>
        <v>R60</v>
      </c>
      <c r="K62" s="95">
        <f t="shared" si="2"/>
        <v>0.11565551280539103</v>
      </c>
      <c r="L62" s="94">
        <f t="shared" si="11"/>
        <v>1860160.2681992336</v>
      </c>
      <c r="M62" s="94">
        <f t="shared" si="3"/>
        <v>758945.38942528726</v>
      </c>
      <c r="N62" s="94">
        <f t="shared" si="4"/>
        <v>758.9453894252872</v>
      </c>
      <c r="O62" s="94">
        <f t="shared" si="5"/>
        <v>2733721.2927098847</v>
      </c>
      <c r="P62" s="94">
        <f t="shared" si="6"/>
        <v>2733.7212927098849</v>
      </c>
      <c r="Q62" s="65">
        <f t="shared" si="7"/>
        <v>316.16993797537822</v>
      </c>
    </row>
    <row r="63" spans="2:17" x14ac:dyDescent="0.4">
      <c r="B63" s="109">
        <v>56</v>
      </c>
      <c r="C63" s="109" t="s">
        <v>589</v>
      </c>
      <c r="D63" s="111">
        <v>26314.2</v>
      </c>
      <c r="E63" s="111">
        <f t="shared" ref="E63:E64" si="12">D63*365</f>
        <v>9604683</v>
      </c>
      <c r="F63" s="111">
        <f t="shared" ref="F63:F64" si="13">E63/(17.4*60)</f>
        <v>9199.8879310344819</v>
      </c>
      <c r="G63" s="111">
        <f t="shared" ref="G63:G64" si="14">F63*200</f>
        <v>1839977.5862068965</v>
      </c>
      <c r="I63" s="109">
        <f t="shared" ref="I63:I64" si="15">B63</f>
        <v>56</v>
      </c>
      <c r="J63" s="109" t="str">
        <f t="shared" ref="J63:J64" si="16">C63</f>
        <v>R61</v>
      </c>
      <c r="K63" s="95">
        <f t="shared" ref="K63:K64" si="17">(1+$K$5)^-I63</f>
        <v>0.11120722385133754</v>
      </c>
      <c r="L63" s="111">
        <f t="shared" ref="L63:L64" si="18">G63</f>
        <v>1839977.5862068965</v>
      </c>
      <c r="M63" s="111">
        <f t="shared" ref="M63:M64" si="19">L63*0.408</f>
        <v>750710.85517241375</v>
      </c>
      <c r="N63" s="111">
        <f t="shared" ref="N63:N64" si="20">M63/1000</f>
        <v>750.71085517241374</v>
      </c>
      <c r="O63" s="111">
        <f t="shared" ref="O63:O64" si="21">N63*3602</f>
        <v>2704060.5003310344</v>
      </c>
      <c r="P63" s="111">
        <f t="shared" ref="P63:P64" si="22">O63/1000</f>
        <v>2704.0605003310343</v>
      </c>
      <c r="Q63" s="65">
        <f t="shared" ref="Q63:Q64" si="23">K63*P63</f>
        <v>300.71106136787313</v>
      </c>
    </row>
    <row r="64" spans="2:17" x14ac:dyDescent="0.4">
      <c r="B64" s="109">
        <v>57</v>
      </c>
      <c r="C64" s="109" t="s">
        <v>590</v>
      </c>
      <c r="D64" s="111">
        <v>26025.56</v>
      </c>
      <c r="E64" s="111">
        <f t="shared" si="12"/>
        <v>9499329.4000000004</v>
      </c>
      <c r="F64" s="111">
        <f t="shared" si="13"/>
        <v>9098.9745210727979</v>
      </c>
      <c r="G64" s="111">
        <f t="shared" si="14"/>
        <v>1819794.9042145596</v>
      </c>
      <c r="I64" s="109">
        <f t="shared" si="15"/>
        <v>57</v>
      </c>
      <c r="J64" s="109" t="str">
        <f t="shared" si="16"/>
        <v>R62</v>
      </c>
      <c r="K64" s="95">
        <f t="shared" si="17"/>
        <v>0.10693002293397837</v>
      </c>
      <c r="L64" s="111">
        <f t="shared" si="18"/>
        <v>1819794.9042145596</v>
      </c>
      <c r="M64" s="111">
        <f t="shared" si="19"/>
        <v>742476.32091954025</v>
      </c>
      <c r="N64" s="111">
        <f t="shared" si="20"/>
        <v>742.47632091954029</v>
      </c>
      <c r="O64" s="111">
        <f t="shared" si="21"/>
        <v>2674399.7079521841</v>
      </c>
      <c r="P64" s="111">
        <f t="shared" si="22"/>
        <v>2674.3997079521841</v>
      </c>
      <c r="Q64" s="65">
        <f t="shared" si="23"/>
        <v>285.97362210595207</v>
      </c>
    </row>
    <row r="65" spans="4:17" x14ac:dyDescent="0.4">
      <c r="D65" s="96"/>
      <c r="E65" s="96"/>
      <c r="F65" s="96"/>
      <c r="G65" s="96"/>
      <c r="I65" s="20"/>
      <c r="J65" s="20"/>
      <c r="K65" s="20"/>
      <c r="L65" s="96"/>
      <c r="M65" s="96"/>
      <c r="N65" s="96"/>
      <c r="O65" s="96"/>
      <c r="P65" s="19" t="s">
        <v>84</v>
      </c>
      <c r="Q65" s="21">
        <f>SUM(Q13:Q64)</f>
        <v>65596.492243082001</v>
      </c>
    </row>
  </sheetData>
  <mergeCells count="5">
    <mergeCell ref="B3:B6"/>
    <mergeCell ref="C3:C6"/>
    <mergeCell ref="I3:I6"/>
    <mergeCell ref="J3:J6"/>
    <mergeCell ref="Q3:Q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5C1E-547E-4591-A105-84792C03983D}">
  <dimension ref="B2:F12"/>
  <sheetViews>
    <sheetView workbookViewId="0"/>
  </sheetViews>
  <sheetFormatPr defaultRowHeight="18.75" x14ac:dyDescent="0.4"/>
  <cols>
    <col min="2" max="2" width="5.125" style="1" customWidth="1"/>
    <col min="3" max="4" width="9" style="1"/>
    <col min="5" max="5" width="11.5" style="1" customWidth="1"/>
    <col min="6" max="6" width="10.5" style="1" bestFit="1" customWidth="1"/>
  </cols>
  <sheetData>
    <row r="2" spans="2:6" x14ac:dyDescent="0.4">
      <c r="B2" s="1" t="s">
        <v>572</v>
      </c>
    </row>
    <row r="3" spans="2:6" x14ac:dyDescent="0.4">
      <c r="B3" s="140" t="s">
        <v>573</v>
      </c>
      <c r="C3" s="140"/>
      <c r="D3" s="140"/>
      <c r="E3" s="140"/>
      <c r="F3" s="140"/>
    </row>
    <row r="4" spans="2:6" x14ac:dyDescent="0.4">
      <c r="B4" s="133" t="s">
        <v>26</v>
      </c>
      <c r="C4" s="133"/>
      <c r="D4" s="133"/>
      <c r="E4" s="133"/>
      <c r="F4" s="3" t="s">
        <v>574</v>
      </c>
    </row>
    <row r="5" spans="2:6" x14ac:dyDescent="0.4">
      <c r="B5" s="141" t="s">
        <v>575</v>
      </c>
      <c r="C5" s="142" t="s">
        <v>0</v>
      </c>
      <c r="D5" s="142"/>
      <c r="E5" s="142"/>
      <c r="F5" s="12">
        <f>'費用（C）'!AN64</f>
        <v>2188845.7003444005</v>
      </c>
    </row>
    <row r="6" spans="2:6" x14ac:dyDescent="0.4">
      <c r="B6" s="141"/>
      <c r="C6" s="142" t="s">
        <v>576</v>
      </c>
      <c r="D6" s="142"/>
      <c r="E6" s="142"/>
      <c r="F6" s="12">
        <f>'費用（C）'!BE64</f>
        <v>71832.295392143424</v>
      </c>
    </row>
    <row r="7" spans="2:6" x14ac:dyDescent="0.4">
      <c r="B7" s="141"/>
      <c r="C7" s="142" t="s">
        <v>577</v>
      </c>
      <c r="D7" s="142"/>
      <c r="E7" s="142"/>
      <c r="F7" s="12">
        <f>-'費用（C）'!Q11</f>
        <v>-131068.75217983995</v>
      </c>
    </row>
    <row r="8" spans="2:6" x14ac:dyDescent="0.4">
      <c r="B8" s="141"/>
      <c r="C8" s="143" t="s">
        <v>578</v>
      </c>
      <c r="D8" s="143"/>
      <c r="E8" s="143"/>
      <c r="F8" s="12">
        <f>SUM(F5:F7)</f>
        <v>2129609.2435567039</v>
      </c>
    </row>
    <row r="9" spans="2:6" x14ac:dyDescent="0.4">
      <c r="B9" s="141" t="s">
        <v>104</v>
      </c>
      <c r="C9" s="142" t="s">
        <v>579</v>
      </c>
      <c r="D9" s="142"/>
      <c r="E9" s="142"/>
      <c r="F9" s="12">
        <f>'地震による断水回避便益（B）'!AA65</f>
        <v>5743771.5712166494</v>
      </c>
    </row>
    <row r="10" spans="2:6" ht="20.25" x14ac:dyDescent="0.4">
      <c r="B10" s="141"/>
      <c r="C10" s="142" t="s">
        <v>580</v>
      </c>
      <c r="D10" s="142"/>
      <c r="E10" s="142"/>
      <c r="F10" s="12">
        <f>'CO2削減便益（B）'!Q65</f>
        <v>65596.492243082001</v>
      </c>
    </row>
    <row r="11" spans="2:6" x14ac:dyDescent="0.4">
      <c r="B11" s="141"/>
      <c r="C11" s="143" t="s">
        <v>581</v>
      </c>
      <c r="D11" s="143"/>
      <c r="E11" s="143"/>
      <c r="F11" s="12">
        <f>SUM(F9:F10)</f>
        <v>5809368.0634597316</v>
      </c>
    </row>
    <row r="12" spans="2:6" x14ac:dyDescent="0.4">
      <c r="B12" s="143" t="s">
        <v>582</v>
      </c>
      <c r="C12" s="143"/>
      <c r="D12" s="143"/>
      <c r="E12" s="143"/>
      <c r="F12" s="98">
        <f>F11/F8</f>
        <v>2.7279032907264185</v>
      </c>
    </row>
  </sheetData>
  <mergeCells count="12">
    <mergeCell ref="B9:B11"/>
    <mergeCell ref="C9:E9"/>
    <mergeCell ref="C10:E10"/>
    <mergeCell ref="C11:E11"/>
    <mergeCell ref="B12:E12"/>
    <mergeCell ref="B3:F3"/>
    <mergeCell ref="B4:E4"/>
    <mergeCell ref="B5:B8"/>
    <mergeCell ref="C5:E5"/>
    <mergeCell ref="C6:E6"/>
    <mergeCell ref="C7:E7"/>
    <mergeCell ref="C8:E8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2C4A-D86B-49F8-A8F2-15D72C569D1A}">
  <dimension ref="B2:AC202"/>
  <sheetViews>
    <sheetView zoomScale="85" zoomScaleNormal="85" workbookViewId="0"/>
  </sheetViews>
  <sheetFormatPr defaultColWidth="9" defaultRowHeight="18.75" x14ac:dyDescent="0.4"/>
  <cols>
    <col min="1" max="2" width="9" style="32"/>
    <col min="3" max="3" width="50" style="32" customWidth="1"/>
    <col min="4" max="4" width="9.625" style="32" bestFit="1" customWidth="1"/>
    <col min="5" max="5" width="11.625" style="32" bestFit="1" customWidth="1"/>
    <col min="6" max="6" width="14.375" style="32" bestFit="1" customWidth="1"/>
    <col min="7" max="7" width="9" style="32"/>
    <col min="8" max="8" width="7.125" style="32" bestFit="1" customWidth="1"/>
    <col min="9" max="9" width="33.875" style="32" bestFit="1" customWidth="1"/>
    <col min="10" max="10" width="8.5" style="32" bestFit="1" customWidth="1"/>
    <col min="11" max="11" width="10.25" style="32" customWidth="1"/>
    <col min="12" max="13" width="11.875" style="32" customWidth="1"/>
    <col min="14" max="14" width="5.25" style="33" bestFit="1" customWidth="1"/>
    <col min="15" max="15" width="7.125" style="32" bestFit="1" customWidth="1"/>
    <col min="16" max="16" width="33.875" style="32" bestFit="1" customWidth="1"/>
    <col min="17" max="17" width="8.5" style="32" bestFit="1" customWidth="1"/>
    <col min="18" max="18" width="10.25" style="32" customWidth="1"/>
    <col min="19" max="19" width="10.25" style="32" hidden="1" customWidth="1"/>
    <col min="20" max="20" width="11.875" style="32" customWidth="1"/>
    <col min="21" max="23" width="9" style="32"/>
    <col min="24" max="24" width="33.875" style="32" bestFit="1" customWidth="1"/>
    <col min="25" max="25" width="5.25" style="32" bestFit="1" customWidth="1"/>
    <col min="26" max="27" width="11" style="32" bestFit="1" customWidth="1"/>
    <col min="28" max="16384" width="9" style="32"/>
  </cols>
  <sheetData>
    <row r="2" spans="2:29" x14ac:dyDescent="0.4">
      <c r="B2" s="129" t="s">
        <v>544</v>
      </c>
      <c r="H2" s="129" t="s">
        <v>591</v>
      </c>
      <c r="O2" s="130" t="s">
        <v>592</v>
      </c>
      <c r="W2" s="129" t="s">
        <v>593</v>
      </c>
    </row>
    <row r="3" spans="2:29" x14ac:dyDescent="0.4">
      <c r="B3" s="32" t="s">
        <v>543</v>
      </c>
      <c r="O3" s="128"/>
    </row>
    <row r="4" spans="2:29" x14ac:dyDescent="0.4">
      <c r="B4" s="89"/>
      <c r="C4" s="32" t="s">
        <v>542</v>
      </c>
    </row>
    <row r="5" spans="2:29" x14ac:dyDescent="0.4">
      <c r="B5" s="88"/>
      <c r="C5" s="32" t="s">
        <v>541</v>
      </c>
    </row>
    <row r="6" spans="2:29" x14ac:dyDescent="0.4">
      <c r="B6" s="87"/>
      <c r="C6" s="32" t="s">
        <v>540</v>
      </c>
    </row>
    <row r="8" spans="2:29" x14ac:dyDescent="0.4">
      <c r="F8" s="32" t="s">
        <v>539</v>
      </c>
      <c r="N8" s="85"/>
      <c r="U8" s="86" t="s">
        <v>539</v>
      </c>
      <c r="W8" s="85"/>
    </row>
    <row r="9" spans="2:29" ht="18.75" customHeight="1" x14ac:dyDescent="0.4">
      <c r="B9" s="157" t="s">
        <v>536</v>
      </c>
      <c r="C9" s="158"/>
      <c r="D9" s="84" t="s">
        <v>256</v>
      </c>
      <c r="E9" s="83" t="s">
        <v>148</v>
      </c>
      <c r="F9" s="83" t="s">
        <v>538</v>
      </c>
      <c r="H9" s="157" t="s">
        <v>536</v>
      </c>
      <c r="I9" s="158"/>
      <c r="J9" s="84" t="s">
        <v>256</v>
      </c>
      <c r="K9" s="83" t="s">
        <v>148</v>
      </c>
      <c r="L9" s="83" t="s">
        <v>538</v>
      </c>
      <c r="N9" s="167" t="s">
        <v>537</v>
      </c>
      <c r="O9" s="157" t="s">
        <v>536</v>
      </c>
      <c r="P9" s="158"/>
      <c r="Q9" s="163" t="s">
        <v>255</v>
      </c>
      <c r="R9" s="165" t="s">
        <v>147</v>
      </c>
      <c r="S9" s="83"/>
      <c r="T9" s="153" t="s">
        <v>532</v>
      </c>
      <c r="U9" s="167" t="s">
        <v>534</v>
      </c>
      <c r="W9" s="157" t="s">
        <v>536</v>
      </c>
      <c r="X9" s="158"/>
      <c r="Y9" s="161" t="s">
        <v>255</v>
      </c>
      <c r="Z9" s="153" t="s">
        <v>147</v>
      </c>
      <c r="AA9" s="153" t="s">
        <v>535</v>
      </c>
      <c r="AB9" s="155" t="s">
        <v>534</v>
      </c>
      <c r="AC9" s="153" t="s">
        <v>533</v>
      </c>
    </row>
    <row r="10" spans="2:29" x14ac:dyDescent="0.4">
      <c r="B10" s="159"/>
      <c r="C10" s="160"/>
      <c r="D10" s="82" t="s">
        <v>255</v>
      </c>
      <c r="E10" s="81" t="s">
        <v>147</v>
      </c>
      <c r="F10" s="81" t="s">
        <v>532</v>
      </c>
      <c r="H10" s="159"/>
      <c r="I10" s="160"/>
      <c r="J10" s="82" t="s">
        <v>255</v>
      </c>
      <c r="K10" s="81" t="s">
        <v>147</v>
      </c>
      <c r="L10" s="81" t="s">
        <v>532</v>
      </c>
      <c r="M10" s="80"/>
      <c r="N10" s="167"/>
      <c r="O10" s="159"/>
      <c r="P10" s="160"/>
      <c r="Q10" s="164"/>
      <c r="R10" s="166"/>
      <c r="S10" s="79" t="s">
        <v>531</v>
      </c>
      <c r="T10" s="154"/>
      <c r="U10" s="167"/>
      <c r="W10" s="159"/>
      <c r="X10" s="160"/>
      <c r="Y10" s="162"/>
      <c r="Z10" s="154"/>
      <c r="AA10" s="154"/>
      <c r="AB10" s="156"/>
      <c r="AC10" s="154"/>
    </row>
    <row r="11" spans="2:29" x14ac:dyDescent="0.4">
      <c r="B11" s="77" t="s">
        <v>530</v>
      </c>
      <c r="C11" s="76" t="s">
        <v>529</v>
      </c>
      <c r="D11" s="75">
        <v>0</v>
      </c>
      <c r="E11" s="74">
        <v>816.7</v>
      </c>
      <c r="F11" s="73">
        <f t="shared" ref="F11:F42" si="0">D11/E11</f>
        <v>0</v>
      </c>
      <c r="G11" s="42"/>
      <c r="H11" s="66" t="s">
        <v>272</v>
      </c>
      <c r="I11" s="66" t="s">
        <v>271</v>
      </c>
      <c r="J11" s="65">
        <v>12.9</v>
      </c>
      <c r="K11" s="65">
        <v>8416.2000000000007</v>
      </c>
      <c r="L11" s="67">
        <f t="shared" ref="L11:L42" si="1">J11/K11</f>
        <v>1.5327582519426819E-3</v>
      </c>
      <c r="M11" s="69"/>
      <c r="N11" s="68">
        <v>1</v>
      </c>
      <c r="O11" s="71" t="s">
        <v>258</v>
      </c>
      <c r="P11" s="71" t="s">
        <v>257</v>
      </c>
      <c r="Q11" s="72">
        <v>4.2</v>
      </c>
      <c r="R11" s="72">
        <v>66.7</v>
      </c>
      <c r="S11" s="71">
        <v>153.19999999999999</v>
      </c>
      <c r="T11" s="112">
        <f t="shared" ref="T11:T42" si="2">Q11/R11</f>
        <v>6.296851574212893E-2</v>
      </c>
      <c r="U11" s="148" t="s">
        <v>124</v>
      </c>
      <c r="W11" s="71" t="s">
        <v>258</v>
      </c>
      <c r="X11" s="71" t="s">
        <v>257</v>
      </c>
      <c r="Y11" s="72">
        <v>4.2</v>
      </c>
      <c r="Z11" s="72">
        <v>66.7</v>
      </c>
      <c r="AA11" s="78">
        <v>153.19999999999999</v>
      </c>
      <c r="AB11" s="151" t="s">
        <v>528</v>
      </c>
      <c r="AC11" s="152">
        <f>SUM(AA11:AA20)</f>
        <v>158295</v>
      </c>
    </row>
    <row r="12" spans="2:29" x14ac:dyDescent="0.4">
      <c r="B12" s="77" t="s">
        <v>527</v>
      </c>
      <c r="C12" s="76" t="s">
        <v>526</v>
      </c>
      <c r="D12" s="75">
        <v>0</v>
      </c>
      <c r="E12" s="74">
        <v>201</v>
      </c>
      <c r="F12" s="73">
        <f t="shared" si="0"/>
        <v>0</v>
      </c>
      <c r="G12" s="40"/>
      <c r="H12" s="66" t="s">
        <v>270</v>
      </c>
      <c r="I12" s="66" t="s">
        <v>269</v>
      </c>
      <c r="J12" s="65">
        <v>10</v>
      </c>
      <c r="K12" s="65">
        <v>7801.6</v>
      </c>
      <c r="L12" s="67">
        <f t="shared" si="1"/>
        <v>1.281788351107465E-3</v>
      </c>
      <c r="M12" s="69"/>
      <c r="N12" s="68">
        <v>2</v>
      </c>
      <c r="O12" s="71" t="s">
        <v>160</v>
      </c>
      <c r="P12" s="71" t="s">
        <v>159</v>
      </c>
      <c r="Q12" s="72">
        <v>60</v>
      </c>
      <c r="R12" s="72">
        <v>1512.4</v>
      </c>
      <c r="S12" s="71">
        <v>4358</v>
      </c>
      <c r="T12" s="70">
        <f t="shared" si="2"/>
        <v>3.9672044432689763E-2</v>
      </c>
      <c r="U12" s="149"/>
      <c r="W12" s="71" t="s">
        <v>160</v>
      </c>
      <c r="X12" s="71" t="s">
        <v>159</v>
      </c>
      <c r="Y12" s="72">
        <v>60</v>
      </c>
      <c r="Z12" s="72">
        <v>1512.4</v>
      </c>
      <c r="AA12" s="78">
        <v>4358</v>
      </c>
      <c r="AB12" s="151"/>
      <c r="AC12" s="152"/>
    </row>
    <row r="13" spans="2:29" x14ac:dyDescent="0.4">
      <c r="B13" s="77" t="s">
        <v>525</v>
      </c>
      <c r="C13" s="76" t="s">
        <v>524</v>
      </c>
      <c r="D13" s="75">
        <v>0.2</v>
      </c>
      <c r="E13" s="74">
        <v>1030.0999999999999</v>
      </c>
      <c r="F13" s="73">
        <f t="shared" si="0"/>
        <v>1.941559071934764E-4</v>
      </c>
      <c r="G13" s="40"/>
      <c r="H13" s="66" t="s">
        <v>268</v>
      </c>
      <c r="I13" s="66" t="s">
        <v>267</v>
      </c>
      <c r="J13" s="65">
        <v>19.899999999999999</v>
      </c>
      <c r="K13" s="65">
        <v>8074.2</v>
      </c>
      <c r="L13" s="67">
        <f t="shared" si="1"/>
        <v>2.4646404597359491E-3</v>
      </c>
      <c r="M13" s="69"/>
      <c r="N13" s="68">
        <v>3</v>
      </c>
      <c r="O13" s="71" t="s">
        <v>192</v>
      </c>
      <c r="P13" s="71" t="s">
        <v>191</v>
      </c>
      <c r="Q13" s="72">
        <v>40.4</v>
      </c>
      <c r="R13" s="72">
        <v>1020.8</v>
      </c>
      <c r="S13" s="71">
        <v>2723.3</v>
      </c>
      <c r="T13" s="112">
        <f t="shared" si="2"/>
        <v>3.9576802507836989E-2</v>
      </c>
      <c r="U13" s="149"/>
      <c r="W13" s="71" t="s">
        <v>192</v>
      </c>
      <c r="X13" s="71" t="s">
        <v>523</v>
      </c>
      <c r="Y13" s="72">
        <v>40.4</v>
      </c>
      <c r="Z13" s="72">
        <v>1020.8</v>
      </c>
      <c r="AA13" s="78">
        <v>2723.3</v>
      </c>
      <c r="AB13" s="151"/>
      <c r="AC13" s="152"/>
    </row>
    <row r="14" spans="2:29" x14ac:dyDescent="0.4">
      <c r="B14" s="77" t="s">
        <v>522</v>
      </c>
      <c r="C14" s="76" t="s">
        <v>521</v>
      </c>
      <c r="D14" s="75">
        <v>0</v>
      </c>
      <c r="E14" s="74">
        <v>346.2</v>
      </c>
      <c r="F14" s="73">
        <f t="shared" si="0"/>
        <v>0</v>
      </c>
      <c r="G14" s="40"/>
      <c r="H14" s="66" t="s">
        <v>266</v>
      </c>
      <c r="I14" s="66" t="s">
        <v>265</v>
      </c>
      <c r="J14" s="65">
        <v>9.1</v>
      </c>
      <c r="K14" s="65">
        <v>6620</v>
      </c>
      <c r="L14" s="67">
        <f t="shared" si="1"/>
        <v>1.3746223564954682E-3</v>
      </c>
      <c r="M14" s="69"/>
      <c r="N14" s="68">
        <v>4</v>
      </c>
      <c r="O14" s="71" t="s">
        <v>190</v>
      </c>
      <c r="P14" s="71" t="s">
        <v>189</v>
      </c>
      <c r="Q14" s="72">
        <v>96.7</v>
      </c>
      <c r="R14" s="72">
        <v>2472.1999999999998</v>
      </c>
      <c r="S14" s="71">
        <v>6307.3</v>
      </c>
      <c r="T14" s="112">
        <f t="shared" si="2"/>
        <v>3.9114958336704156E-2</v>
      </c>
      <c r="U14" s="149"/>
      <c r="W14" s="71" t="s">
        <v>190</v>
      </c>
      <c r="X14" s="71" t="s">
        <v>520</v>
      </c>
      <c r="Y14" s="72">
        <v>96.7</v>
      </c>
      <c r="Z14" s="72">
        <v>2472.1999999999998</v>
      </c>
      <c r="AA14" s="78">
        <v>6307.3</v>
      </c>
      <c r="AB14" s="151"/>
      <c r="AC14" s="152"/>
    </row>
    <row r="15" spans="2:29" x14ac:dyDescent="0.4">
      <c r="B15" s="77" t="s">
        <v>519</v>
      </c>
      <c r="C15" s="76" t="s">
        <v>518</v>
      </c>
      <c r="D15" s="75">
        <v>0</v>
      </c>
      <c r="E15" s="74">
        <v>77.599999999999994</v>
      </c>
      <c r="F15" s="73">
        <f t="shared" si="0"/>
        <v>0</v>
      </c>
      <c r="G15" s="40"/>
      <c r="H15" s="66" t="s">
        <v>264</v>
      </c>
      <c r="I15" s="66" t="s">
        <v>263</v>
      </c>
      <c r="J15" s="65">
        <v>9.6</v>
      </c>
      <c r="K15" s="65">
        <v>4420.8999999999996</v>
      </c>
      <c r="L15" s="67">
        <f t="shared" si="1"/>
        <v>2.1715035400031667E-3</v>
      </c>
      <c r="M15" s="69"/>
      <c r="N15" s="68">
        <v>5</v>
      </c>
      <c r="O15" s="71" t="s">
        <v>180</v>
      </c>
      <c r="P15" s="71" t="s">
        <v>179</v>
      </c>
      <c r="Q15" s="72">
        <v>92.1</v>
      </c>
      <c r="R15" s="72">
        <v>2701.1</v>
      </c>
      <c r="S15" s="71">
        <v>11597.2</v>
      </c>
      <c r="T15" s="70">
        <f t="shared" si="2"/>
        <v>3.4097219651253195E-2</v>
      </c>
      <c r="U15" s="149"/>
      <c r="W15" s="71" t="s">
        <v>180</v>
      </c>
      <c r="X15" s="71" t="s">
        <v>179</v>
      </c>
      <c r="Y15" s="72">
        <v>92.1</v>
      </c>
      <c r="Z15" s="72">
        <v>2701.1</v>
      </c>
      <c r="AA15" s="78">
        <v>11597.2</v>
      </c>
      <c r="AB15" s="151"/>
      <c r="AC15" s="152"/>
    </row>
    <row r="16" spans="2:29" x14ac:dyDescent="0.4">
      <c r="B16" s="77" t="s">
        <v>517</v>
      </c>
      <c r="C16" s="76" t="s">
        <v>516</v>
      </c>
      <c r="D16" s="75">
        <v>0.4</v>
      </c>
      <c r="E16" s="74">
        <v>370.3</v>
      </c>
      <c r="F16" s="73">
        <f t="shared" si="0"/>
        <v>1.0802052389954091E-3</v>
      </c>
      <c r="G16" s="40"/>
      <c r="H16" s="66" t="s">
        <v>262</v>
      </c>
      <c r="I16" s="66" t="s">
        <v>261</v>
      </c>
      <c r="J16" s="65">
        <v>8.1999999999999993</v>
      </c>
      <c r="K16" s="65">
        <v>10643.3</v>
      </c>
      <c r="L16" s="67">
        <f t="shared" si="1"/>
        <v>7.7043774017456987E-4</v>
      </c>
      <c r="M16" s="69"/>
      <c r="N16" s="68">
        <v>6</v>
      </c>
      <c r="O16" s="71" t="s">
        <v>194</v>
      </c>
      <c r="P16" s="71" t="s">
        <v>193</v>
      </c>
      <c r="Q16" s="72">
        <v>139.69999999999999</v>
      </c>
      <c r="R16" s="72">
        <v>4233.8999999999996</v>
      </c>
      <c r="S16" s="71">
        <v>22983</v>
      </c>
      <c r="T16" s="112">
        <f t="shared" si="2"/>
        <v>3.2995583268381395E-2</v>
      </c>
      <c r="U16" s="149"/>
      <c r="W16" s="71" t="s">
        <v>194</v>
      </c>
      <c r="X16" s="71" t="s">
        <v>193</v>
      </c>
      <c r="Y16" s="72">
        <v>139.69999999999999</v>
      </c>
      <c r="Z16" s="72">
        <v>4233.8999999999996</v>
      </c>
      <c r="AA16" s="78">
        <v>22983</v>
      </c>
      <c r="AB16" s="151"/>
      <c r="AC16" s="152"/>
    </row>
    <row r="17" spans="2:29" x14ac:dyDescent="0.4">
      <c r="B17" s="77" t="s">
        <v>515</v>
      </c>
      <c r="C17" s="76" t="s">
        <v>514</v>
      </c>
      <c r="D17" s="75">
        <v>5.4</v>
      </c>
      <c r="E17" s="74">
        <v>2659.8</v>
      </c>
      <c r="F17" s="73">
        <f t="shared" si="0"/>
        <v>2.0302278366794496E-3</v>
      </c>
      <c r="G17" s="40"/>
      <c r="H17" s="66" t="s">
        <v>260</v>
      </c>
      <c r="I17" s="66" t="s">
        <v>259</v>
      </c>
      <c r="J17" s="65">
        <v>7.7</v>
      </c>
      <c r="K17" s="65">
        <v>2338.1999999999998</v>
      </c>
      <c r="L17" s="67">
        <f t="shared" si="1"/>
        <v>3.2931314686510996E-3</v>
      </c>
      <c r="M17" s="69"/>
      <c r="N17" s="68">
        <v>7</v>
      </c>
      <c r="O17" s="66" t="s">
        <v>238</v>
      </c>
      <c r="P17" s="66" t="s">
        <v>237</v>
      </c>
      <c r="Q17" s="65">
        <v>38.9</v>
      </c>
      <c r="R17" s="65">
        <v>1619.2</v>
      </c>
      <c r="S17" s="66">
        <v>4690.3</v>
      </c>
      <c r="T17" s="67">
        <f t="shared" si="2"/>
        <v>2.4024209486166008E-2</v>
      </c>
      <c r="U17" s="149"/>
      <c r="W17" s="71" t="s">
        <v>164</v>
      </c>
      <c r="X17" s="71" t="s">
        <v>163</v>
      </c>
      <c r="Y17" s="72">
        <v>40.5</v>
      </c>
      <c r="Z17" s="72">
        <v>1887.8</v>
      </c>
      <c r="AA17" s="78">
        <v>3231.9</v>
      </c>
      <c r="AB17" s="151"/>
      <c r="AC17" s="152"/>
    </row>
    <row r="18" spans="2:29" x14ac:dyDescent="0.4">
      <c r="B18" s="77" t="s">
        <v>513</v>
      </c>
      <c r="C18" s="76" t="s">
        <v>512</v>
      </c>
      <c r="D18" s="75">
        <v>0.5</v>
      </c>
      <c r="E18" s="74">
        <v>171</v>
      </c>
      <c r="F18" s="73">
        <f t="shared" si="0"/>
        <v>2.9239766081871343E-3</v>
      </c>
      <c r="G18" s="40"/>
      <c r="H18" s="66" t="s">
        <v>258</v>
      </c>
      <c r="I18" s="66" t="s">
        <v>257</v>
      </c>
      <c r="J18" s="65">
        <v>4.2</v>
      </c>
      <c r="K18" s="65">
        <v>66.7</v>
      </c>
      <c r="L18" s="67">
        <f t="shared" si="1"/>
        <v>6.296851574212893E-2</v>
      </c>
      <c r="M18" s="69"/>
      <c r="N18" s="68">
        <v>8</v>
      </c>
      <c r="O18" s="66" t="s">
        <v>254</v>
      </c>
      <c r="P18" s="66" t="s">
        <v>253</v>
      </c>
      <c r="Q18" s="65">
        <v>49.5</v>
      </c>
      <c r="R18" s="65">
        <v>2098.5</v>
      </c>
      <c r="S18" s="66">
        <v>5992.3</v>
      </c>
      <c r="T18" s="67">
        <f t="shared" si="2"/>
        <v>2.3588277340957826E-2</v>
      </c>
      <c r="U18" s="149"/>
      <c r="W18" s="71" t="s">
        <v>162</v>
      </c>
      <c r="X18" s="71" t="s">
        <v>161</v>
      </c>
      <c r="Y18" s="72">
        <v>141.30000000000001</v>
      </c>
      <c r="Z18" s="72">
        <v>9776.2999999999993</v>
      </c>
      <c r="AA18" s="78">
        <v>16688.3</v>
      </c>
      <c r="AB18" s="151"/>
      <c r="AC18" s="152"/>
    </row>
    <row r="19" spans="2:29" x14ac:dyDescent="0.4">
      <c r="B19" s="77" t="s">
        <v>511</v>
      </c>
      <c r="C19" s="76" t="s">
        <v>510</v>
      </c>
      <c r="D19" s="75">
        <v>0.1</v>
      </c>
      <c r="E19" s="74">
        <v>37.200000000000003</v>
      </c>
      <c r="F19" s="73">
        <f t="shared" si="0"/>
        <v>2.6881720430107525E-3</v>
      </c>
      <c r="G19" s="40"/>
      <c r="H19" s="66" t="s">
        <v>254</v>
      </c>
      <c r="I19" s="66" t="s">
        <v>253</v>
      </c>
      <c r="J19" s="65">
        <v>49.5</v>
      </c>
      <c r="K19" s="65">
        <v>2098.5</v>
      </c>
      <c r="L19" s="67">
        <f t="shared" si="1"/>
        <v>2.3588277340957826E-2</v>
      </c>
      <c r="M19" s="69"/>
      <c r="N19" s="68">
        <v>9</v>
      </c>
      <c r="O19" s="71" t="s">
        <v>164</v>
      </c>
      <c r="P19" s="71" t="s">
        <v>163</v>
      </c>
      <c r="Q19" s="72">
        <v>40.5</v>
      </c>
      <c r="R19" s="72">
        <v>1887.8</v>
      </c>
      <c r="S19" s="71">
        <v>3231.9</v>
      </c>
      <c r="T19" s="70">
        <f t="shared" si="2"/>
        <v>2.1453543807606737E-2</v>
      </c>
      <c r="U19" s="149"/>
      <c r="W19" s="71" t="s">
        <v>250</v>
      </c>
      <c r="X19" s="71" t="s">
        <v>249</v>
      </c>
      <c r="Y19" s="72">
        <v>180.8</v>
      </c>
      <c r="Z19" s="72">
        <v>14872.2</v>
      </c>
      <c r="AA19" s="78">
        <v>43758.3</v>
      </c>
      <c r="AB19" s="151"/>
      <c r="AC19" s="152"/>
    </row>
    <row r="20" spans="2:29" x14ac:dyDescent="0.4">
      <c r="B20" s="77" t="s">
        <v>509</v>
      </c>
      <c r="C20" s="76" t="s">
        <v>508</v>
      </c>
      <c r="D20" s="75">
        <v>0.1</v>
      </c>
      <c r="E20" s="74">
        <v>135.5</v>
      </c>
      <c r="F20" s="73">
        <f t="shared" si="0"/>
        <v>7.3800738007380082E-4</v>
      </c>
      <c r="G20" s="40"/>
      <c r="H20" s="66" t="s">
        <v>252</v>
      </c>
      <c r="I20" s="66" t="s">
        <v>251</v>
      </c>
      <c r="J20" s="65">
        <v>28.2</v>
      </c>
      <c r="K20" s="65">
        <v>12591.2</v>
      </c>
      <c r="L20" s="67">
        <f t="shared" si="1"/>
        <v>2.2396594446915303E-3</v>
      </c>
      <c r="M20" s="69"/>
      <c r="N20" s="68">
        <v>10</v>
      </c>
      <c r="O20" s="66" t="s">
        <v>154</v>
      </c>
      <c r="P20" s="66" t="s">
        <v>153</v>
      </c>
      <c r="Q20" s="65">
        <v>32.1</v>
      </c>
      <c r="R20" s="65">
        <v>1636</v>
      </c>
      <c r="S20" s="66">
        <v>6290.3</v>
      </c>
      <c r="T20" s="67">
        <f t="shared" si="2"/>
        <v>1.9621026894865525E-2</v>
      </c>
      <c r="U20" s="149"/>
      <c r="W20" s="71" t="s">
        <v>186</v>
      </c>
      <c r="X20" s="71" t="s">
        <v>185</v>
      </c>
      <c r="Y20" s="72">
        <v>167</v>
      </c>
      <c r="Z20" s="72">
        <v>22010.2</v>
      </c>
      <c r="AA20" s="78">
        <v>46494.5</v>
      </c>
      <c r="AB20" s="151"/>
      <c r="AC20" s="152"/>
    </row>
    <row r="21" spans="2:29" x14ac:dyDescent="0.4">
      <c r="B21" s="77" t="s">
        <v>507</v>
      </c>
      <c r="C21" s="76" t="s">
        <v>506</v>
      </c>
      <c r="D21" s="75">
        <v>0.1</v>
      </c>
      <c r="E21" s="74">
        <v>146.6</v>
      </c>
      <c r="F21" s="73">
        <f t="shared" si="0"/>
        <v>6.8212824010914063E-4</v>
      </c>
      <c r="G21" s="40"/>
      <c r="H21" s="66" t="s">
        <v>250</v>
      </c>
      <c r="I21" s="66" t="s">
        <v>249</v>
      </c>
      <c r="J21" s="65">
        <v>180.8</v>
      </c>
      <c r="K21" s="65">
        <v>14872.2</v>
      </c>
      <c r="L21" s="67">
        <f t="shared" si="1"/>
        <v>1.2156910208308119E-2</v>
      </c>
      <c r="M21" s="69"/>
      <c r="N21" s="68">
        <v>11</v>
      </c>
      <c r="O21" s="66" t="s">
        <v>234</v>
      </c>
      <c r="P21" s="66" t="s">
        <v>233</v>
      </c>
      <c r="Q21" s="65">
        <v>9.6</v>
      </c>
      <c r="R21" s="65">
        <v>537</v>
      </c>
      <c r="S21" s="66">
        <v>2288.1999999999998</v>
      </c>
      <c r="T21" s="67">
        <f t="shared" si="2"/>
        <v>1.7877094972067038E-2</v>
      </c>
      <c r="U21" s="149"/>
      <c r="W21" s="66" t="s">
        <v>238</v>
      </c>
      <c r="X21" s="66" t="s">
        <v>237</v>
      </c>
      <c r="Y21" s="65">
        <v>38.9</v>
      </c>
      <c r="Z21" s="65">
        <v>1619.2</v>
      </c>
      <c r="AA21" s="64">
        <v>4690.3</v>
      </c>
      <c r="AB21" s="146" t="s">
        <v>505</v>
      </c>
      <c r="AC21" s="147">
        <f>SUM(AA21:AA71)</f>
        <v>572826.99999999988</v>
      </c>
    </row>
    <row r="22" spans="2:29" x14ac:dyDescent="0.4">
      <c r="B22" s="77" t="s">
        <v>504</v>
      </c>
      <c r="C22" s="76" t="s">
        <v>503</v>
      </c>
      <c r="D22" s="75">
        <v>0.2</v>
      </c>
      <c r="E22" s="74">
        <v>564.5</v>
      </c>
      <c r="F22" s="73">
        <f t="shared" si="0"/>
        <v>3.5429583702391499E-4</v>
      </c>
      <c r="G22" s="40"/>
      <c r="H22" s="66" t="s">
        <v>248</v>
      </c>
      <c r="I22" s="66" t="s">
        <v>247</v>
      </c>
      <c r="J22" s="65">
        <v>24.9</v>
      </c>
      <c r="K22" s="65">
        <v>8440.7999999999993</v>
      </c>
      <c r="L22" s="67">
        <f t="shared" si="1"/>
        <v>2.9499573500142168E-3</v>
      </c>
      <c r="M22" s="69"/>
      <c r="N22" s="68">
        <v>12</v>
      </c>
      <c r="O22" s="66" t="s">
        <v>196</v>
      </c>
      <c r="P22" s="66" t="s">
        <v>195</v>
      </c>
      <c r="Q22" s="65">
        <v>114.4</v>
      </c>
      <c r="R22" s="65">
        <v>6770.1</v>
      </c>
      <c r="S22" s="66">
        <v>27215.8</v>
      </c>
      <c r="T22" s="67">
        <f t="shared" si="2"/>
        <v>1.6897830164990177E-2</v>
      </c>
      <c r="U22" s="149"/>
      <c r="W22" s="66" t="s">
        <v>254</v>
      </c>
      <c r="X22" s="66" t="s">
        <v>253</v>
      </c>
      <c r="Y22" s="65">
        <v>49.5</v>
      </c>
      <c r="Z22" s="65">
        <v>2098.5</v>
      </c>
      <c r="AA22" s="64">
        <v>5992.3</v>
      </c>
      <c r="AB22" s="146"/>
      <c r="AC22" s="147"/>
    </row>
    <row r="23" spans="2:29" x14ac:dyDescent="0.4">
      <c r="B23" s="77" t="s">
        <v>502</v>
      </c>
      <c r="C23" s="76" t="s">
        <v>501</v>
      </c>
      <c r="D23" s="75">
        <v>0.3</v>
      </c>
      <c r="E23" s="74">
        <v>51.5</v>
      </c>
      <c r="F23" s="73">
        <f t="shared" si="0"/>
        <v>5.8252427184466021E-3</v>
      </c>
      <c r="G23" s="40"/>
      <c r="H23" s="66" t="s">
        <v>246</v>
      </c>
      <c r="I23" s="66" t="s">
        <v>245</v>
      </c>
      <c r="J23" s="65">
        <v>18</v>
      </c>
      <c r="K23" s="65">
        <v>4852.8</v>
      </c>
      <c r="L23" s="67">
        <f t="shared" si="1"/>
        <v>3.7091988130563795E-3</v>
      </c>
      <c r="M23" s="69"/>
      <c r="N23" s="68">
        <v>13</v>
      </c>
      <c r="O23" s="66" t="s">
        <v>188</v>
      </c>
      <c r="P23" s="66" t="s">
        <v>187</v>
      </c>
      <c r="Q23" s="65">
        <v>103.5</v>
      </c>
      <c r="R23" s="65">
        <v>6426.9</v>
      </c>
      <c r="S23" s="66">
        <v>13870.1</v>
      </c>
      <c r="T23" s="67">
        <f t="shared" si="2"/>
        <v>1.6104187088643047E-2</v>
      </c>
      <c r="U23" s="149"/>
      <c r="W23" s="66" t="s">
        <v>154</v>
      </c>
      <c r="X23" s="66" t="s">
        <v>153</v>
      </c>
      <c r="Y23" s="65">
        <v>32.1</v>
      </c>
      <c r="Z23" s="65">
        <v>1636</v>
      </c>
      <c r="AA23" s="64">
        <v>6290.3</v>
      </c>
      <c r="AB23" s="146"/>
      <c r="AC23" s="147"/>
    </row>
    <row r="24" spans="2:29" x14ac:dyDescent="0.4">
      <c r="B24" s="77" t="s">
        <v>500</v>
      </c>
      <c r="C24" s="76" t="s">
        <v>499</v>
      </c>
      <c r="D24" s="75">
        <v>0.7</v>
      </c>
      <c r="E24" s="74">
        <v>57.2</v>
      </c>
      <c r="F24" s="73">
        <f t="shared" si="0"/>
        <v>1.2237762237762236E-2</v>
      </c>
      <c r="G24" s="40"/>
      <c r="H24" s="66" t="s">
        <v>244</v>
      </c>
      <c r="I24" s="66" t="s">
        <v>243</v>
      </c>
      <c r="J24" s="65">
        <v>45.3</v>
      </c>
      <c r="K24" s="65">
        <v>6540</v>
      </c>
      <c r="L24" s="67">
        <f t="shared" si="1"/>
        <v>6.9266055045871557E-3</v>
      </c>
      <c r="M24" s="69"/>
      <c r="N24" s="68">
        <v>14</v>
      </c>
      <c r="O24" s="66" t="s">
        <v>212</v>
      </c>
      <c r="P24" s="66" t="s">
        <v>211</v>
      </c>
      <c r="Q24" s="65">
        <v>32.700000000000003</v>
      </c>
      <c r="R24" s="65">
        <v>2123.6999999999998</v>
      </c>
      <c r="S24" s="66">
        <v>5403.3</v>
      </c>
      <c r="T24" s="67">
        <f t="shared" si="2"/>
        <v>1.5397655036022039E-2</v>
      </c>
      <c r="U24" s="149"/>
      <c r="W24" s="66" t="s">
        <v>234</v>
      </c>
      <c r="X24" s="66" t="s">
        <v>233</v>
      </c>
      <c r="Y24" s="65">
        <v>9.6</v>
      </c>
      <c r="Z24" s="65">
        <v>537</v>
      </c>
      <c r="AA24" s="64">
        <v>2288.1999999999998</v>
      </c>
      <c r="AB24" s="146"/>
      <c r="AC24" s="147"/>
    </row>
    <row r="25" spans="2:29" x14ac:dyDescent="0.4">
      <c r="B25" s="77" t="s">
        <v>498</v>
      </c>
      <c r="C25" s="76" t="s">
        <v>497</v>
      </c>
      <c r="D25" s="75">
        <v>0.1</v>
      </c>
      <c r="E25" s="74">
        <v>92.5</v>
      </c>
      <c r="F25" s="73">
        <f t="shared" si="0"/>
        <v>1.0810810810810811E-3</v>
      </c>
      <c r="G25" s="40"/>
      <c r="H25" s="66" t="s">
        <v>242</v>
      </c>
      <c r="I25" s="66" t="s">
        <v>241</v>
      </c>
      <c r="J25" s="65">
        <v>3.9</v>
      </c>
      <c r="K25" s="65">
        <v>5321.9</v>
      </c>
      <c r="L25" s="67">
        <f t="shared" si="1"/>
        <v>7.3282098498656499E-4</v>
      </c>
      <c r="M25" s="69"/>
      <c r="N25" s="68">
        <v>15</v>
      </c>
      <c r="O25" s="66" t="s">
        <v>158</v>
      </c>
      <c r="P25" s="66" t="s">
        <v>157</v>
      </c>
      <c r="Q25" s="65">
        <v>40.5</v>
      </c>
      <c r="R25" s="65">
        <v>2733.1</v>
      </c>
      <c r="S25" s="66">
        <v>8474.2999999999993</v>
      </c>
      <c r="T25" s="67">
        <f t="shared" si="2"/>
        <v>1.4818338150817753E-2</v>
      </c>
      <c r="U25" s="149"/>
      <c r="W25" s="66" t="s">
        <v>196</v>
      </c>
      <c r="X25" s="66" t="s">
        <v>195</v>
      </c>
      <c r="Y25" s="65">
        <v>114.4</v>
      </c>
      <c r="Z25" s="65">
        <v>6770.1</v>
      </c>
      <c r="AA25" s="64">
        <v>27215.8</v>
      </c>
      <c r="AB25" s="146"/>
      <c r="AC25" s="147"/>
    </row>
    <row r="26" spans="2:29" x14ac:dyDescent="0.4">
      <c r="B26" s="77" t="s">
        <v>496</v>
      </c>
      <c r="C26" s="76" t="s">
        <v>495</v>
      </c>
      <c r="D26" s="75">
        <v>0.4</v>
      </c>
      <c r="E26" s="74">
        <v>71</v>
      </c>
      <c r="F26" s="73">
        <f t="shared" si="0"/>
        <v>5.6338028169014088E-3</v>
      </c>
      <c r="G26" s="40"/>
      <c r="H26" s="66" t="s">
        <v>240</v>
      </c>
      <c r="I26" s="66" t="s">
        <v>239</v>
      </c>
      <c r="J26" s="65">
        <v>0</v>
      </c>
      <c r="K26" s="65">
        <v>5693.5</v>
      </c>
      <c r="L26" s="67">
        <f t="shared" si="1"/>
        <v>0</v>
      </c>
      <c r="M26" s="69"/>
      <c r="N26" s="68">
        <v>16</v>
      </c>
      <c r="O26" s="71" t="s">
        <v>162</v>
      </c>
      <c r="P26" s="71" t="s">
        <v>161</v>
      </c>
      <c r="Q26" s="72">
        <v>141.30000000000001</v>
      </c>
      <c r="R26" s="72">
        <v>9776.2999999999993</v>
      </c>
      <c r="S26" s="71">
        <v>16688.3</v>
      </c>
      <c r="T26" s="70">
        <f t="shared" si="2"/>
        <v>1.4453320785982429E-2</v>
      </c>
      <c r="U26" s="149"/>
      <c r="W26" s="66" t="s">
        <v>188</v>
      </c>
      <c r="X26" s="66" t="s">
        <v>187</v>
      </c>
      <c r="Y26" s="65">
        <v>103.5</v>
      </c>
      <c r="Z26" s="65">
        <v>6426.9</v>
      </c>
      <c r="AA26" s="64">
        <v>13870.1</v>
      </c>
      <c r="AB26" s="146"/>
      <c r="AC26" s="147"/>
    </row>
    <row r="27" spans="2:29" x14ac:dyDescent="0.4">
      <c r="B27" s="55" t="s">
        <v>494</v>
      </c>
      <c r="C27" s="54" t="s">
        <v>493</v>
      </c>
      <c r="D27" s="53">
        <v>10.1</v>
      </c>
      <c r="E27" s="52">
        <v>4975.3999999999996</v>
      </c>
      <c r="F27" s="51">
        <f t="shared" si="0"/>
        <v>2.0299875386903567E-3</v>
      </c>
      <c r="G27" s="40"/>
      <c r="H27" s="66" t="s">
        <v>238</v>
      </c>
      <c r="I27" s="66" t="s">
        <v>237</v>
      </c>
      <c r="J27" s="65">
        <v>38.9</v>
      </c>
      <c r="K27" s="65">
        <v>1619.2</v>
      </c>
      <c r="L27" s="67">
        <f t="shared" si="1"/>
        <v>2.4024209486166008E-2</v>
      </c>
      <c r="M27" s="69"/>
      <c r="N27" s="68">
        <v>17</v>
      </c>
      <c r="O27" s="66" t="s">
        <v>182</v>
      </c>
      <c r="P27" s="66" t="s">
        <v>181</v>
      </c>
      <c r="Q27" s="65">
        <v>53.2</v>
      </c>
      <c r="R27" s="65">
        <v>3681.1</v>
      </c>
      <c r="S27" s="66">
        <v>11875.5</v>
      </c>
      <c r="T27" s="67">
        <f t="shared" si="2"/>
        <v>1.445220178750917E-2</v>
      </c>
      <c r="U27" s="149"/>
      <c r="W27" s="66" t="s">
        <v>212</v>
      </c>
      <c r="X27" s="66" t="s">
        <v>211</v>
      </c>
      <c r="Y27" s="65">
        <v>32.700000000000003</v>
      </c>
      <c r="Z27" s="65">
        <v>2123.6999999999998</v>
      </c>
      <c r="AA27" s="64">
        <v>5403.3</v>
      </c>
      <c r="AB27" s="146"/>
      <c r="AC27" s="147"/>
    </row>
    <row r="28" spans="2:29" x14ac:dyDescent="0.4">
      <c r="B28" s="55" t="s">
        <v>492</v>
      </c>
      <c r="C28" s="54" t="s">
        <v>491</v>
      </c>
      <c r="D28" s="53">
        <v>3.2</v>
      </c>
      <c r="E28" s="52">
        <v>1971</v>
      </c>
      <c r="F28" s="51">
        <f t="shared" si="0"/>
        <v>1.6235413495687468E-3</v>
      </c>
      <c r="G28" s="40"/>
      <c r="H28" s="66" t="s">
        <v>236</v>
      </c>
      <c r="I28" s="66" t="s">
        <v>235</v>
      </c>
      <c r="J28" s="65">
        <v>0.5</v>
      </c>
      <c r="K28" s="65">
        <v>51.6</v>
      </c>
      <c r="L28" s="67">
        <f t="shared" si="1"/>
        <v>9.6899224806201549E-3</v>
      </c>
      <c r="M28" s="69"/>
      <c r="N28" s="68">
        <v>18</v>
      </c>
      <c r="O28" s="71" t="s">
        <v>250</v>
      </c>
      <c r="P28" s="71" t="s">
        <v>249</v>
      </c>
      <c r="Q28" s="72">
        <v>180.8</v>
      </c>
      <c r="R28" s="72">
        <v>14872.2</v>
      </c>
      <c r="S28" s="71">
        <v>43758.3</v>
      </c>
      <c r="T28" s="70">
        <f t="shared" si="2"/>
        <v>1.2156910208308119E-2</v>
      </c>
      <c r="U28" s="149"/>
      <c r="W28" s="66" t="s">
        <v>158</v>
      </c>
      <c r="X28" s="66" t="s">
        <v>157</v>
      </c>
      <c r="Y28" s="65">
        <v>40.5</v>
      </c>
      <c r="Z28" s="65">
        <v>2733.1</v>
      </c>
      <c r="AA28" s="64">
        <v>8474.2999999999993</v>
      </c>
      <c r="AB28" s="146"/>
      <c r="AC28" s="147"/>
    </row>
    <row r="29" spans="2:29" x14ac:dyDescent="0.4">
      <c r="B29" s="55" t="s">
        <v>490</v>
      </c>
      <c r="C29" s="54" t="s">
        <v>489</v>
      </c>
      <c r="D29" s="53">
        <v>0.8</v>
      </c>
      <c r="E29" s="52">
        <v>2193.5</v>
      </c>
      <c r="F29" s="51">
        <f t="shared" si="0"/>
        <v>3.6471392751310692E-4</v>
      </c>
      <c r="G29" s="40"/>
      <c r="H29" s="66" t="s">
        <v>234</v>
      </c>
      <c r="I29" s="66" t="s">
        <v>233</v>
      </c>
      <c r="J29" s="65">
        <v>9.6</v>
      </c>
      <c r="K29" s="65">
        <v>537</v>
      </c>
      <c r="L29" s="67">
        <f t="shared" si="1"/>
        <v>1.7877094972067038E-2</v>
      </c>
      <c r="M29" s="69"/>
      <c r="N29" s="68">
        <v>19</v>
      </c>
      <c r="O29" s="66" t="s">
        <v>230</v>
      </c>
      <c r="P29" s="66" t="s">
        <v>229</v>
      </c>
      <c r="Q29" s="65">
        <v>73.7</v>
      </c>
      <c r="R29" s="65">
        <v>6111.1</v>
      </c>
      <c r="S29" s="66">
        <v>6111.1</v>
      </c>
      <c r="T29" s="67">
        <f t="shared" si="2"/>
        <v>1.2060021927312595E-2</v>
      </c>
      <c r="U29" s="149"/>
      <c r="W29" s="66" t="s">
        <v>182</v>
      </c>
      <c r="X29" s="66" t="s">
        <v>181</v>
      </c>
      <c r="Y29" s="65">
        <v>53.2</v>
      </c>
      <c r="Z29" s="65">
        <v>3681.1</v>
      </c>
      <c r="AA29" s="64">
        <v>11875.5</v>
      </c>
      <c r="AB29" s="146"/>
      <c r="AC29" s="147"/>
    </row>
    <row r="30" spans="2:29" x14ac:dyDescent="0.4">
      <c r="B30" s="55" t="s">
        <v>488</v>
      </c>
      <c r="C30" s="54" t="s">
        <v>487</v>
      </c>
      <c r="D30" s="53">
        <v>9.6</v>
      </c>
      <c r="E30" s="52">
        <v>3978.4</v>
      </c>
      <c r="F30" s="51">
        <f t="shared" si="0"/>
        <v>2.413030363965413E-3</v>
      </c>
      <c r="G30" s="40"/>
      <c r="H30" s="66" t="s">
        <v>232</v>
      </c>
      <c r="I30" s="66" t="s">
        <v>231</v>
      </c>
      <c r="J30" s="65">
        <v>9.8000000000000007</v>
      </c>
      <c r="K30" s="65">
        <v>2977.4</v>
      </c>
      <c r="L30" s="67">
        <f t="shared" si="1"/>
        <v>3.2914623497010817E-3</v>
      </c>
      <c r="M30" s="69"/>
      <c r="N30" s="68">
        <v>20</v>
      </c>
      <c r="O30" s="66" t="s">
        <v>228</v>
      </c>
      <c r="P30" s="66" t="s">
        <v>227</v>
      </c>
      <c r="Q30" s="65">
        <v>37.799999999999997</v>
      </c>
      <c r="R30" s="65">
        <v>3738</v>
      </c>
      <c r="S30" s="66">
        <v>3738</v>
      </c>
      <c r="T30" s="67">
        <f t="shared" si="2"/>
        <v>1.0112359550561797E-2</v>
      </c>
      <c r="U30" s="149"/>
      <c r="W30" s="66" t="s">
        <v>230</v>
      </c>
      <c r="X30" s="66" t="s">
        <v>229</v>
      </c>
      <c r="Y30" s="65">
        <v>73.7</v>
      </c>
      <c r="Z30" s="65">
        <v>6111.1</v>
      </c>
      <c r="AA30" s="64">
        <v>6111.1</v>
      </c>
      <c r="AB30" s="146"/>
      <c r="AC30" s="147"/>
    </row>
    <row r="31" spans="2:29" x14ac:dyDescent="0.4">
      <c r="B31" s="55" t="s">
        <v>486</v>
      </c>
      <c r="C31" s="54" t="s">
        <v>485</v>
      </c>
      <c r="D31" s="53">
        <v>1.4</v>
      </c>
      <c r="E31" s="52">
        <v>481.4</v>
      </c>
      <c r="F31" s="51">
        <f t="shared" si="0"/>
        <v>2.9081844619858743E-3</v>
      </c>
      <c r="G31" s="40"/>
      <c r="H31" s="66" t="s">
        <v>230</v>
      </c>
      <c r="I31" s="66" t="s">
        <v>229</v>
      </c>
      <c r="J31" s="65">
        <v>73.7</v>
      </c>
      <c r="K31" s="65">
        <v>6111.1</v>
      </c>
      <c r="L31" s="67">
        <f t="shared" si="1"/>
        <v>1.2060021927312595E-2</v>
      </c>
      <c r="M31" s="69"/>
      <c r="N31" s="68">
        <v>21</v>
      </c>
      <c r="O31" s="66" t="s">
        <v>236</v>
      </c>
      <c r="P31" s="66" t="s">
        <v>235</v>
      </c>
      <c r="Q31" s="65">
        <v>0.5</v>
      </c>
      <c r="R31" s="65">
        <v>51.6</v>
      </c>
      <c r="S31" s="66">
        <v>138.30000000000001</v>
      </c>
      <c r="T31" s="67">
        <f t="shared" si="2"/>
        <v>9.6899224806201549E-3</v>
      </c>
      <c r="U31" s="150"/>
      <c r="W31" s="66" t="s">
        <v>228</v>
      </c>
      <c r="X31" s="66" t="s">
        <v>227</v>
      </c>
      <c r="Y31" s="65">
        <v>37.799999999999997</v>
      </c>
      <c r="Z31" s="65">
        <v>3738</v>
      </c>
      <c r="AA31" s="64">
        <v>3738</v>
      </c>
      <c r="AB31" s="146"/>
      <c r="AC31" s="147"/>
    </row>
    <row r="32" spans="2:29" x14ac:dyDescent="0.4">
      <c r="B32" s="55" t="s">
        <v>484</v>
      </c>
      <c r="C32" s="54" t="s">
        <v>483</v>
      </c>
      <c r="D32" s="53">
        <v>8.6999999999999993</v>
      </c>
      <c r="E32" s="52">
        <v>2238.9</v>
      </c>
      <c r="F32" s="51">
        <f t="shared" si="0"/>
        <v>3.8858367948546154E-3</v>
      </c>
      <c r="G32" s="40"/>
      <c r="H32" s="66" t="s">
        <v>228</v>
      </c>
      <c r="I32" s="66" t="s">
        <v>227</v>
      </c>
      <c r="J32" s="65">
        <v>37.799999999999997</v>
      </c>
      <c r="K32" s="65">
        <v>3738</v>
      </c>
      <c r="L32" s="67">
        <f t="shared" si="1"/>
        <v>1.0112359550561797E-2</v>
      </c>
      <c r="M32" s="69"/>
      <c r="N32" s="68">
        <v>22</v>
      </c>
      <c r="O32" s="66" t="s">
        <v>184</v>
      </c>
      <c r="P32" s="66" t="s">
        <v>183</v>
      </c>
      <c r="Q32" s="65">
        <v>7.5</v>
      </c>
      <c r="R32" s="65">
        <v>887.9</v>
      </c>
      <c r="S32" s="66">
        <v>1989.7</v>
      </c>
      <c r="T32" s="67">
        <f t="shared" si="2"/>
        <v>8.446897173105079E-3</v>
      </c>
      <c r="U32" s="148" t="s">
        <v>143</v>
      </c>
      <c r="W32" s="66" t="s">
        <v>236</v>
      </c>
      <c r="X32" s="66" t="s">
        <v>235</v>
      </c>
      <c r="Y32" s="65">
        <v>0.5</v>
      </c>
      <c r="Z32" s="65">
        <v>51.6</v>
      </c>
      <c r="AA32" s="64">
        <v>138.30000000000001</v>
      </c>
      <c r="AB32" s="146"/>
      <c r="AC32" s="147"/>
    </row>
    <row r="33" spans="2:29" x14ac:dyDescent="0.4">
      <c r="B33" s="55" t="s">
        <v>482</v>
      </c>
      <c r="C33" s="54" t="s">
        <v>481</v>
      </c>
      <c r="D33" s="53">
        <v>14</v>
      </c>
      <c r="E33" s="52">
        <v>4295</v>
      </c>
      <c r="F33" s="51">
        <f t="shared" si="0"/>
        <v>3.2596041909196739E-3</v>
      </c>
      <c r="G33" s="40"/>
      <c r="H33" s="66" t="s">
        <v>226</v>
      </c>
      <c r="I33" s="66" t="s">
        <v>225</v>
      </c>
      <c r="J33" s="65">
        <v>0.5</v>
      </c>
      <c r="K33" s="65">
        <v>2797.1</v>
      </c>
      <c r="L33" s="67">
        <f t="shared" si="1"/>
        <v>1.7875656930392192E-4</v>
      </c>
      <c r="M33" s="69"/>
      <c r="N33" s="68">
        <v>23</v>
      </c>
      <c r="O33" s="66" t="s">
        <v>208</v>
      </c>
      <c r="P33" s="66" t="s">
        <v>207</v>
      </c>
      <c r="Q33" s="65">
        <v>80.7</v>
      </c>
      <c r="R33" s="65">
        <v>9845.9</v>
      </c>
      <c r="S33" s="66">
        <v>17952.599999999999</v>
      </c>
      <c r="T33" s="67">
        <f t="shared" si="2"/>
        <v>8.1963050609898547E-3</v>
      </c>
      <c r="U33" s="149"/>
      <c r="W33" s="66" t="s">
        <v>184</v>
      </c>
      <c r="X33" s="66" t="s">
        <v>183</v>
      </c>
      <c r="Y33" s="65">
        <v>7.5</v>
      </c>
      <c r="Z33" s="65">
        <v>887.9</v>
      </c>
      <c r="AA33" s="64">
        <v>1989.7</v>
      </c>
      <c r="AB33" s="146"/>
      <c r="AC33" s="147"/>
    </row>
    <row r="34" spans="2:29" x14ac:dyDescent="0.4">
      <c r="B34" s="55" t="s">
        <v>480</v>
      </c>
      <c r="C34" s="54" t="s">
        <v>479</v>
      </c>
      <c r="D34" s="53">
        <v>6.9</v>
      </c>
      <c r="E34" s="52">
        <v>974.7</v>
      </c>
      <c r="F34" s="51">
        <f t="shared" si="0"/>
        <v>7.0791012619267468E-3</v>
      </c>
      <c r="G34" s="40"/>
      <c r="H34" s="66" t="s">
        <v>224</v>
      </c>
      <c r="I34" s="66" t="s">
        <v>223</v>
      </c>
      <c r="J34" s="65">
        <v>1.6</v>
      </c>
      <c r="K34" s="65">
        <v>421.9</v>
      </c>
      <c r="L34" s="67">
        <f t="shared" si="1"/>
        <v>3.7923678596823896E-3</v>
      </c>
      <c r="M34" s="69"/>
      <c r="N34" s="68">
        <v>24</v>
      </c>
      <c r="O34" s="66" t="s">
        <v>198</v>
      </c>
      <c r="P34" s="66" t="s">
        <v>197</v>
      </c>
      <c r="Q34" s="65">
        <v>44.1</v>
      </c>
      <c r="R34" s="65">
        <v>5596.3</v>
      </c>
      <c r="S34" s="66">
        <v>15411</v>
      </c>
      <c r="T34" s="67">
        <f t="shared" si="2"/>
        <v>7.8802065650519088E-3</v>
      </c>
      <c r="U34" s="149"/>
      <c r="W34" s="66" t="s">
        <v>208</v>
      </c>
      <c r="X34" s="66" t="s">
        <v>207</v>
      </c>
      <c r="Y34" s="65">
        <v>80.7</v>
      </c>
      <c r="Z34" s="65">
        <v>9845.9</v>
      </c>
      <c r="AA34" s="64">
        <v>17952.599999999999</v>
      </c>
      <c r="AB34" s="146"/>
      <c r="AC34" s="147"/>
    </row>
    <row r="35" spans="2:29" x14ac:dyDescent="0.4">
      <c r="B35" s="55" t="s">
        <v>478</v>
      </c>
      <c r="C35" s="54" t="s">
        <v>477</v>
      </c>
      <c r="D35" s="53">
        <v>7</v>
      </c>
      <c r="E35" s="52">
        <v>1980.7</v>
      </c>
      <c r="F35" s="51">
        <f t="shared" si="0"/>
        <v>3.5341041046094814E-3</v>
      </c>
      <c r="G35" s="40"/>
      <c r="H35" s="66" t="s">
        <v>222</v>
      </c>
      <c r="I35" s="66" t="s">
        <v>221</v>
      </c>
      <c r="J35" s="65">
        <v>0.2</v>
      </c>
      <c r="K35" s="65">
        <v>554.29999999999995</v>
      </c>
      <c r="L35" s="67">
        <f t="shared" si="1"/>
        <v>3.6081544290095621E-4</v>
      </c>
      <c r="M35" s="69"/>
      <c r="N35" s="68">
        <v>25</v>
      </c>
      <c r="O35" s="71" t="s">
        <v>186</v>
      </c>
      <c r="P35" s="71" t="s">
        <v>185</v>
      </c>
      <c r="Q35" s="72">
        <v>167</v>
      </c>
      <c r="R35" s="72">
        <v>22010.2</v>
      </c>
      <c r="S35" s="71">
        <v>46494.5</v>
      </c>
      <c r="T35" s="70">
        <f t="shared" si="2"/>
        <v>7.587391300397088E-3</v>
      </c>
      <c r="U35" s="149"/>
      <c r="W35" s="66" t="s">
        <v>198</v>
      </c>
      <c r="X35" s="66" t="s">
        <v>197</v>
      </c>
      <c r="Y35" s="65">
        <v>44.1</v>
      </c>
      <c r="Z35" s="65">
        <v>5596.3</v>
      </c>
      <c r="AA35" s="64">
        <v>15411</v>
      </c>
      <c r="AB35" s="146"/>
      <c r="AC35" s="147"/>
    </row>
    <row r="36" spans="2:29" x14ac:dyDescent="0.4">
      <c r="B36" s="55" t="s">
        <v>476</v>
      </c>
      <c r="C36" s="54" t="s">
        <v>475</v>
      </c>
      <c r="D36" s="53">
        <v>0.1</v>
      </c>
      <c r="E36" s="52">
        <v>1107.2</v>
      </c>
      <c r="F36" s="51">
        <f t="shared" si="0"/>
        <v>9.0317919075144504E-5</v>
      </c>
      <c r="G36" s="40"/>
      <c r="H36" s="66" t="s">
        <v>220</v>
      </c>
      <c r="I36" s="66" t="s">
        <v>219</v>
      </c>
      <c r="J36" s="65">
        <v>0.2</v>
      </c>
      <c r="K36" s="65">
        <v>1274.5999999999999</v>
      </c>
      <c r="L36" s="67">
        <f t="shared" si="1"/>
        <v>1.5691197238349287E-4</v>
      </c>
      <c r="M36" s="69"/>
      <c r="N36" s="68">
        <v>26</v>
      </c>
      <c r="O36" s="66" t="s">
        <v>244</v>
      </c>
      <c r="P36" s="66" t="s">
        <v>243</v>
      </c>
      <c r="Q36" s="65">
        <v>45.3</v>
      </c>
      <c r="R36" s="65">
        <v>6540</v>
      </c>
      <c r="S36" s="66">
        <v>23399.3</v>
      </c>
      <c r="T36" s="67">
        <f t="shared" si="2"/>
        <v>6.9266055045871557E-3</v>
      </c>
      <c r="U36" s="149"/>
      <c r="W36" s="66" t="s">
        <v>244</v>
      </c>
      <c r="X36" s="66" t="s">
        <v>243</v>
      </c>
      <c r="Y36" s="65">
        <v>45.3</v>
      </c>
      <c r="Z36" s="65">
        <v>6540</v>
      </c>
      <c r="AA36" s="64">
        <v>23399.3</v>
      </c>
      <c r="AB36" s="146"/>
      <c r="AC36" s="147"/>
    </row>
    <row r="37" spans="2:29" x14ac:dyDescent="0.4">
      <c r="B37" s="55" t="s">
        <v>474</v>
      </c>
      <c r="C37" s="54" t="s">
        <v>473</v>
      </c>
      <c r="D37" s="53">
        <v>1.5</v>
      </c>
      <c r="E37" s="52">
        <v>260.89999999999998</v>
      </c>
      <c r="F37" s="51">
        <f t="shared" si="0"/>
        <v>5.7493292449214261E-3</v>
      </c>
      <c r="G37" s="40"/>
      <c r="H37" s="66" t="s">
        <v>218</v>
      </c>
      <c r="I37" s="66" t="s">
        <v>217</v>
      </c>
      <c r="J37" s="65">
        <v>0.5</v>
      </c>
      <c r="K37" s="65">
        <v>258</v>
      </c>
      <c r="L37" s="67">
        <f t="shared" si="1"/>
        <v>1.937984496124031E-3</v>
      </c>
      <c r="M37" s="69"/>
      <c r="N37" s="68">
        <v>27</v>
      </c>
      <c r="O37" s="66" t="s">
        <v>174</v>
      </c>
      <c r="P37" s="66" t="s">
        <v>173</v>
      </c>
      <c r="Q37" s="65">
        <v>3.3</v>
      </c>
      <c r="R37" s="65">
        <v>504.7</v>
      </c>
      <c r="S37" s="66">
        <v>2147.4</v>
      </c>
      <c r="T37" s="67">
        <f t="shared" si="2"/>
        <v>6.5385377451951656E-3</v>
      </c>
      <c r="U37" s="149"/>
      <c r="W37" s="66" t="s">
        <v>174</v>
      </c>
      <c r="X37" s="66" t="s">
        <v>173</v>
      </c>
      <c r="Y37" s="65">
        <v>3.3</v>
      </c>
      <c r="Z37" s="65">
        <v>504.7</v>
      </c>
      <c r="AA37" s="64">
        <v>2147.4</v>
      </c>
      <c r="AB37" s="146"/>
      <c r="AC37" s="147"/>
    </row>
    <row r="38" spans="2:29" x14ac:dyDescent="0.4">
      <c r="B38" s="55" t="s">
        <v>472</v>
      </c>
      <c r="C38" s="54" t="s">
        <v>471</v>
      </c>
      <c r="D38" s="53">
        <v>0.1</v>
      </c>
      <c r="E38" s="52">
        <v>47.7</v>
      </c>
      <c r="F38" s="51">
        <f t="shared" si="0"/>
        <v>2.0964360587002098E-3</v>
      </c>
      <c r="G38" s="40"/>
      <c r="H38" s="66" t="s">
        <v>216</v>
      </c>
      <c r="I38" s="66" t="s">
        <v>215</v>
      </c>
      <c r="J38" s="65">
        <v>5.5</v>
      </c>
      <c r="K38" s="65">
        <v>1214</v>
      </c>
      <c r="L38" s="67">
        <f t="shared" si="1"/>
        <v>4.5304777594728169E-3</v>
      </c>
      <c r="M38" s="69"/>
      <c r="N38" s="68">
        <v>28</v>
      </c>
      <c r="O38" s="66" t="s">
        <v>178</v>
      </c>
      <c r="P38" s="66" t="s">
        <v>177</v>
      </c>
      <c r="Q38" s="65">
        <v>10.199999999999999</v>
      </c>
      <c r="R38" s="65">
        <v>1827.5</v>
      </c>
      <c r="S38" s="66">
        <v>4774.7</v>
      </c>
      <c r="T38" s="67">
        <f t="shared" si="2"/>
        <v>5.5813953488372085E-3</v>
      </c>
      <c r="U38" s="149"/>
      <c r="W38" s="66" t="s">
        <v>178</v>
      </c>
      <c r="X38" s="66" t="s">
        <v>177</v>
      </c>
      <c r="Y38" s="65">
        <v>10.199999999999999</v>
      </c>
      <c r="Z38" s="65">
        <v>1827.5</v>
      </c>
      <c r="AA38" s="64">
        <v>4774.7</v>
      </c>
      <c r="AB38" s="146"/>
      <c r="AC38" s="147"/>
    </row>
    <row r="39" spans="2:29" x14ac:dyDescent="0.4">
      <c r="B39" s="55" t="s">
        <v>470</v>
      </c>
      <c r="C39" s="54" t="s">
        <v>469</v>
      </c>
      <c r="D39" s="53">
        <v>0.2</v>
      </c>
      <c r="E39" s="52">
        <v>164.6</v>
      </c>
      <c r="F39" s="51">
        <f t="shared" si="0"/>
        <v>1.2150668286755773E-3</v>
      </c>
      <c r="G39" s="40"/>
      <c r="H39" s="66" t="s">
        <v>214</v>
      </c>
      <c r="I39" s="66" t="s">
        <v>213</v>
      </c>
      <c r="J39" s="65">
        <v>1.1000000000000001</v>
      </c>
      <c r="K39" s="65">
        <v>539.1</v>
      </c>
      <c r="L39" s="67">
        <f t="shared" si="1"/>
        <v>2.0404377666481174E-3</v>
      </c>
      <c r="M39" s="69"/>
      <c r="N39" s="68">
        <v>29</v>
      </c>
      <c r="O39" s="66" t="s">
        <v>156</v>
      </c>
      <c r="P39" s="66" t="s">
        <v>155</v>
      </c>
      <c r="Q39" s="65">
        <v>0.9</v>
      </c>
      <c r="R39" s="65">
        <v>164.3</v>
      </c>
      <c r="S39" s="66">
        <v>536.70000000000005</v>
      </c>
      <c r="T39" s="67">
        <f t="shared" si="2"/>
        <v>5.4777845404747408E-3</v>
      </c>
      <c r="U39" s="149"/>
      <c r="W39" s="66" t="s">
        <v>156</v>
      </c>
      <c r="X39" s="66" t="s">
        <v>155</v>
      </c>
      <c r="Y39" s="65">
        <v>0.9</v>
      </c>
      <c r="Z39" s="65">
        <v>164.3</v>
      </c>
      <c r="AA39" s="64">
        <v>536.70000000000005</v>
      </c>
      <c r="AB39" s="146"/>
      <c r="AC39" s="147"/>
    </row>
    <row r="40" spans="2:29" x14ac:dyDescent="0.4">
      <c r="B40" s="55" t="s">
        <v>468</v>
      </c>
      <c r="C40" s="54" t="s">
        <v>467</v>
      </c>
      <c r="D40" s="53">
        <v>0</v>
      </c>
      <c r="E40" s="52">
        <v>28.8</v>
      </c>
      <c r="F40" s="51">
        <f t="shared" si="0"/>
        <v>0</v>
      </c>
      <c r="G40" s="40"/>
      <c r="H40" s="66" t="s">
        <v>212</v>
      </c>
      <c r="I40" s="66" t="s">
        <v>211</v>
      </c>
      <c r="J40" s="65">
        <v>32.700000000000003</v>
      </c>
      <c r="K40" s="65">
        <v>2123.6999999999998</v>
      </c>
      <c r="L40" s="67">
        <f t="shared" si="1"/>
        <v>1.5397655036022039E-2</v>
      </c>
      <c r="M40" s="69"/>
      <c r="N40" s="68">
        <v>30</v>
      </c>
      <c r="O40" s="66" t="s">
        <v>216</v>
      </c>
      <c r="P40" s="66" t="s">
        <v>215</v>
      </c>
      <c r="Q40" s="65">
        <v>5.5</v>
      </c>
      <c r="R40" s="65">
        <v>1214</v>
      </c>
      <c r="S40" s="66">
        <v>3045.2</v>
      </c>
      <c r="T40" s="67">
        <f t="shared" si="2"/>
        <v>4.5304777594728169E-3</v>
      </c>
      <c r="U40" s="149"/>
      <c r="W40" s="66" t="s">
        <v>216</v>
      </c>
      <c r="X40" s="66" t="s">
        <v>215</v>
      </c>
      <c r="Y40" s="65">
        <v>5.5</v>
      </c>
      <c r="Z40" s="65">
        <v>1214</v>
      </c>
      <c r="AA40" s="64">
        <v>3045.2</v>
      </c>
      <c r="AB40" s="146"/>
      <c r="AC40" s="147"/>
    </row>
    <row r="41" spans="2:29" x14ac:dyDescent="0.4">
      <c r="B41" s="55" t="s">
        <v>466</v>
      </c>
      <c r="C41" s="54" t="s">
        <v>465</v>
      </c>
      <c r="D41" s="53">
        <v>2.2000000000000002</v>
      </c>
      <c r="E41" s="52">
        <v>100.8</v>
      </c>
      <c r="F41" s="51">
        <f t="shared" si="0"/>
        <v>2.1825396825396828E-2</v>
      </c>
      <c r="G41" s="40"/>
      <c r="H41" s="66" t="s">
        <v>210</v>
      </c>
      <c r="I41" s="66" t="s">
        <v>209</v>
      </c>
      <c r="J41" s="65">
        <v>0.9</v>
      </c>
      <c r="K41" s="65">
        <v>334.5</v>
      </c>
      <c r="L41" s="67">
        <f t="shared" si="1"/>
        <v>2.6905829596412557E-3</v>
      </c>
      <c r="M41" s="69"/>
      <c r="N41" s="68">
        <v>31</v>
      </c>
      <c r="O41" s="66" t="s">
        <v>224</v>
      </c>
      <c r="P41" s="66" t="s">
        <v>223</v>
      </c>
      <c r="Q41" s="65">
        <v>1.6</v>
      </c>
      <c r="R41" s="65">
        <v>421.9</v>
      </c>
      <c r="S41" s="66">
        <v>739.8</v>
      </c>
      <c r="T41" s="67">
        <f t="shared" si="2"/>
        <v>3.7923678596823896E-3</v>
      </c>
      <c r="U41" s="149"/>
      <c r="W41" s="66" t="s">
        <v>224</v>
      </c>
      <c r="X41" s="66" t="s">
        <v>223</v>
      </c>
      <c r="Y41" s="65">
        <v>1.6</v>
      </c>
      <c r="Z41" s="65">
        <v>421.9</v>
      </c>
      <c r="AA41" s="64">
        <v>739.8</v>
      </c>
      <c r="AB41" s="146"/>
      <c r="AC41" s="147"/>
    </row>
    <row r="42" spans="2:29" x14ac:dyDescent="0.4">
      <c r="B42" s="55" t="s">
        <v>464</v>
      </c>
      <c r="C42" s="54" t="s">
        <v>463</v>
      </c>
      <c r="D42" s="53">
        <v>0.4</v>
      </c>
      <c r="E42" s="52">
        <v>252.6</v>
      </c>
      <c r="F42" s="51">
        <f t="shared" si="0"/>
        <v>1.5835312747426763E-3</v>
      </c>
      <c r="G42" s="40"/>
      <c r="H42" s="66" t="s">
        <v>208</v>
      </c>
      <c r="I42" s="66" t="s">
        <v>207</v>
      </c>
      <c r="J42" s="65">
        <v>80.7</v>
      </c>
      <c r="K42" s="65">
        <v>9845.9</v>
      </c>
      <c r="L42" s="67">
        <f t="shared" si="1"/>
        <v>8.1963050609898547E-3</v>
      </c>
      <c r="M42" s="69"/>
      <c r="N42" s="68">
        <v>32</v>
      </c>
      <c r="O42" s="66" t="s">
        <v>246</v>
      </c>
      <c r="P42" s="66" t="s">
        <v>245</v>
      </c>
      <c r="Q42" s="65">
        <v>18</v>
      </c>
      <c r="R42" s="65">
        <v>4852.8</v>
      </c>
      <c r="S42" s="66">
        <v>12788.7</v>
      </c>
      <c r="T42" s="67">
        <f t="shared" si="2"/>
        <v>3.7091988130563795E-3</v>
      </c>
      <c r="U42" s="149"/>
      <c r="W42" s="66" t="s">
        <v>246</v>
      </c>
      <c r="X42" s="66" t="s">
        <v>245</v>
      </c>
      <c r="Y42" s="65">
        <v>18</v>
      </c>
      <c r="Z42" s="65">
        <v>4852.8</v>
      </c>
      <c r="AA42" s="64">
        <v>12788.7</v>
      </c>
      <c r="AB42" s="146"/>
      <c r="AC42" s="147"/>
    </row>
    <row r="43" spans="2:29" x14ac:dyDescent="0.4">
      <c r="B43" s="55" t="s">
        <v>462</v>
      </c>
      <c r="C43" s="54" t="s">
        <v>461</v>
      </c>
      <c r="D43" s="53">
        <v>1.1000000000000001</v>
      </c>
      <c r="E43" s="52">
        <v>554.6</v>
      </c>
      <c r="F43" s="51">
        <f t="shared" ref="F43:F74" si="3">D43/E43</f>
        <v>1.9834114677244863E-3</v>
      </c>
      <c r="G43" s="40"/>
      <c r="H43" s="66" t="s">
        <v>206</v>
      </c>
      <c r="I43" s="66" t="s">
        <v>205</v>
      </c>
      <c r="J43" s="65">
        <v>2</v>
      </c>
      <c r="K43" s="65">
        <v>2378</v>
      </c>
      <c r="L43" s="67">
        <f t="shared" ref="L43:L71" si="4">J43/K43</f>
        <v>8.4104289318755253E-4</v>
      </c>
      <c r="M43" s="69"/>
      <c r="N43" s="68">
        <v>33</v>
      </c>
      <c r="O43" s="66" t="s">
        <v>260</v>
      </c>
      <c r="P43" s="66" t="s">
        <v>259</v>
      </c>
      <c r="Q43" s="65">
        <v>7.7</v>
      </c>
      <c r="R43" s="65">
        <v>2338.1999999999998</v>
      </c>
      <c r="S43" s="66">
        <v>3089.2</v>
      </c>
      <c r="T43" s="67">
        <f t="shared" ref="T43:T71" si="5">Q43/R43</f>
        <v>3.2931314686510996E-3</v>
      </c>
      <c r="U43" s="149"/>
      <c r="W43" s="66" t="s">
        <v>260</v>
      </c>
      <c r="X43" s="66" t="s">
        <v>259</v>
      </c>
      <c r="Y43" s="65">
        <v>7.7</v>
      </c>
      <c r="Z43" s="65">
        <v>2338.1999999999998</v>
      </c>
      <c r="AA43" s="64">
        <v>3089.2</v>
      </c>
      <c r="AB43" s="146"/>
      <c r="AC43" s="147"/>
    </row>
    <row r="44" spans="2:29" x14ac:dyDescent="0.4">
      <c r="B44" s="55" t="s">
        <v>460</v>
      </c>
      <c r="C44" s="54" t="s">
        <v>459</v>
      </c>
      <c r="D44" s="53">
        <v>0.4</v>
      </c>
      <c r="E44" s="52">
        <v>79.7</v>
      </c>
      <c r="F44" s="51">
        <f t="shared" si="3"/>
        <v>5.0188205771643669E-3</v>
      </c>
      <c r="G44" s="40"/>
      <c r="H44" s="66" t="s">
        <v>204</v>
      </c>
      <c r="I44" s="66" t="s">
        <v>203</v>
      </c>
      <c r="J44" s="65">
        <v>4.2</v>
      </c>
      <c r="K44" s="65">
        <v>9904.2999999999993</v>
      </c>
      <c r="L44" s="67">
        <f t="shared" si="4"/>
        <v>4.2405823733126022E-4</v>
      </c>
      <c r="M44" s="69"/>
      <c r="N44" s="68">
        <v>34</v>
      </c>
      <c r="O44" s="66" t="s">
        <v>232</v>
      </c>
      <c r="P44" s="66" t="s">
        <v>231</v>
      </c>
      <c r="Q44" s="65">
        <v>9.8000000000000007</v>
      </c>
      <c r="R44" s="65">
        <v>2977.4</v>
      </c>
      <c r="S44" s="66">
        <v>13697.8</v>
      </c>
      <c r="T44" s="67">
        <f t="shared" si="5"/>
        <v>3.2914623497010817E-3</v>
      </c>
      <c r="U44" s="149"/>
      <c r="W44" s="66" t="s">
        <v>232</v>
      </c>
      <c r="X44" s="66" t="s">
        <v>231</v>
      </c>
      <c r="Y44" s="65">
        <v>9.8000000000000007</v>
      </c>
      <c r="Z44" s="65">
        <v>2977.4</v>
      </c>
      <c r="AA44" s="64">
        <v>13697.8</v>
      </c>
      <c r="AB44" s="146"/>
      <c r="AC44" s="147"/>
    </row>
    <row r="45" spans="2:29" x14ac:dyDescent="0.4">
      <c r="B45" s="55" t="s">
        <v>458</v>
      </c>
      <c r="C45" s="54" t="s">
        <v>457</v>
      </c>
      <c r="D45" s="53">
        <v>0.7</v>
      </c>
      <c r="E45" s="52">
        <v>425.5</v>
      </c>
      <c r="F45" s="51">
        <f t="shared" si="3"/>
        <v>1.6451233842538189E-3</v>
      </c>
      <c r="G45" s="40"/>
      <c r="H45" s="66" t="s">
        <v>202</v>
      </c>
      <c r="I45" s="66" t="s">
        <v>201</v>
      </c>
      <c r="J45" s="65">
        <v>11.7</v>
      </c>
      <c r="K45" s="65">
        <v>4980.8</v>
      </c>
      <c r="L45" s="67">
        <f t="shared" si="4"/>
        <v>2.3490202377128172E-3</v>
      </c>
      <c r="M45" s="69"/>
      <c r="N45" s="68">
        <v>35</v>
      </c>
      <c r="O45" s="66" t="s">
        <v>166</v>
      </c>
      <c r="P45" s="66" t="s">
        <v>165</v>
      </c>
      <c r="Q45" s="65">
        <v>45.7</v>
      </c>
      <c r="R45" s="65">
        <v>14983</v>
      </c>
      <c r="S45" s="66">
        <v>54438.9</v>
      </c>
      <c r="T45" s="67">
        <f t="shared" si="5"/>
        <v>3.050123473269706E-3</v>
      </c>
      <c r="U45" s="149"/>
      <c r="W45" s="66" t="s">
        <v>166</v>
      </c>
      <c r="X45" s="66" t="s">
        <v>165</v>
      </c>
      <c r="Y45" s="65">
        <v>45.7</v>
      </c>
      <c r="Z45" s="65">
        <v>14983</v>
      </c>
      <c r="AA45" s="64">
        <v>54438.9</v>
      </c>
      <c r="AB45" s="146"/>
      <c r="AC45" s="147"/>
    </row>
    <row r="46" spans="2:29" x14ac:dyDescent="0.4">
      <c r="B46" s="55" t="s">
        <v>456</v>
      </c>
      <c r="C46" s="54" t="s">
        <v>455</v>
      </c>
      <c r="D46" s="53">
        <v>0.5</v>
      </c>
      <c r="E46" s="52">
        <v>683.2</v>
      </c>
      <c r="F46" s="51">
        <f t="shared" si="3"/>
        <v>7.3185011709601868E-4</v>
      </c>
      <c r="G46" s="40"/>
      <c r="H46" s="66" t="s">
        <v>200</v>
      </c>
      <c r="I46" s="66" t="s">
        <v>199</v>
      </c>
      <c r="J46" s="65">
        <v>5.7</v>
      </c>
      <c r="K46" s="65">
        <v>3330.1</v>
      </c>
      <c r="L46" s="67">
        <f t="shared" si="4"/>
        <v>1.7116603105011862E-3</v>
      </c>
      <c r="M46" s="69"/>
      <c r="N46" s="68">
        <v>36</v>
      </c>
      <c r="O46" s="66" t="s">
        <v>248</v>
      </c>
      <c r="P46" s="66" t="s">
        <v>247</v>
      </c>
      <c r="Q46" s="65">
        <v>24.9</v>
      </c>
      <c r="R46" s="65">
        <v>8440.7999999999993</v>
      </c>
      <c r="S46" s="66">
        <v>23544.9</v>
      </c>
      <c r="T46" s="67">
        <f t="shared" si="5"/>
        <v>2.9499573500142168E-3</v>
      </c>
      <c r="U46" s="149"/>
      <c r="W46" s="66" t="s">
        <v>248</v>
      </c>
      <c r="X46" s="66" t="s">
        <v>247</v>
      </c>
      <c r="Y46" s="65">
        <v>24.9</v>
      </c>
      <c r="Z46" s="65">
        <v>8440.7999999999993</v>
      </c>
      <c r="AA46" s="64">
        <v>23544.9</v>
      </c>
      <c r="AB46" s="146"/>
      <c r="AC46" s="147"/>
    </row>
    <row r="47" spans="2:29" x14ac:dyDescent="0.4">
      <c r="B47" s="55" t="s">
        <v>454</v>
      </c>
      <c r="C47" s="54" t="s">
        <v>453</v>
      </c>
      <c r="D47" s="53">
        <v>0.7</v>
      </c>
      <c r="E47" s="52">
        <v>626.1</v>
      </c>
      <c r="F47" s="51">
        <f t="shared" si="3"/>
        <v>1.1180322632167385E-3</v>
      </c>
      <c r="G47" s="40"/>
      <c r="H47" s="66" t="s">
        <v>198</v>
      </c>
      <c r="I47" s="66" t="s">
        <v>197</v>
      </c>
      <c r="J47" s="65">
        <v>44.1</v>
      </c>
      <c r="K47" s="65">
        <v>5596.3</v>
      </c>
      <c r="L47" s="67">
        <f t="shared" si="4"/>
        <v>7.8802065650519088E-3</v>
      </c>
      <c r="M47" s="69"/>
      <c r="N47" s="68">
        <v>37</v>
      </c>
      <c r="O47" s="66" t="s">
        <v>210</v>
      </c>
      <c r="P47" s="66" t="s">
        <v>209</v>
      </c>
      <c r="Q47" s="65">
        <v>0.9</v>
      </c>
      <c r="R47" s="65">
        <v>334.5</v>
      </c>
      <c r="S47" s="66">
        <v>1532.7</v>
      </c>
      <c r="T47" s="67">
        <f t="shared" si="5"/>
        <v>2.6905829596412557E-3</v>
      </c>
      <c r="U47" s="149"/>
      <c r="W47" s="66" t="s">
        <v>210</v>
      </c>
      <c r="X47" s="66" t="s">
        <v>209</v>
      </c>
      <c r="Y47" s="65">
        <v>0.9</v>
      </c>
      <c r="Z47" s="65">
        <v>334.5</v>
      </c>
      <c r="AA47" s="64">
        <v>1532.7</v>
      </c>
      <c r="AB47" s="146"/>
      <c r="AC47" s="147"/>
    </row>
    <row r="48" spans="2:29" x14ac:dyDescent="0.4">
      <c r="B48" s="55" t="s">
        <v>452</v>
      </c>
      <c r="C48" s="54" t="s">
        <v>451</v>
      </c>
      <c r="D48" s="53">
        <v>0.9</v>
      </c>
      <c r="E48" s="52">
        <v>1007.2</v>
      </c>
      <c r="F48" s="51">
        <f t="shared" si="3"/>
        <v>8.9356632247815729E-4</v>
      </c>
      <c r="G48" s="40"/>
      <c r="H48" s="66" t="s">
        <v>196</v>
      </c>
      <c r="I48" s="66" t="s">
        <v>195</v>
      </c>
      <c r="J48" s="65">
        <v>114.4</v>
      </c>
      <c r="K48" s="65">
        <v>6770.1</v>
      </c>
      <c r="L48" s="67">
        <f t="shared" si="4"/>
        <v>1.6897830164990177E-2</v>
      </c>
      <c r="M48" s="69"/>
      <c r="N48" s="68">
        <v>38</v>
      </c>
      <c r="O48" s="66" t="s">
        <v>268</v>
      </c>
      <c r="P48" s="66" t="s">
        <v>267</v>
      </c>
      <c r="Q48" s="65">
        <v>19.899999999999999</v>
      </c>
      <c r="R48" s="65">
        <v>8074.2</v>
      </c>
      <c r="S48" s="66">
        <v>15521.3</v>
      </c>
      <c r="T48" s="67">
        <f t="shared" si="5"/>
        <v>2.4646404597359491E-3</v>
      </c>
      <c r="U48" s="149"/>
      <c r="W48" s="66" t="s">
        <v>268</v>
      </c>
      <c r="X48" s="66" t="s">
        <v>267</v>
      </c>
      <c r="Y48" s="65">
        <v>19.899999999999999</v>
      </c>
      <c r="Z48" s="65">
        <v>8074.2</v>
      </c>
      <c r="AA48" s="64">
        <v>15521.3</v>
      </c>
      <c r="AB48" s="146"/>
      <c r="AC48" s="147"/>
    </row>
    <row r="49" spans="2:29" x14ac:dyDescent="0.4">
      <c r="B49" s="55" t="s">
        <v>450</v>
      </c>
      <c r="C49" s="54" t="s">
        <v>449</v>
      </c>
      <c r="D49" s="53">
        <v>2.2000000000000002</v>
      </c>
      <c r="E49" s="52">
        <v>395.2</v>
      </c>
      <c r="F49" s="51">
        <f t="shared" si="3"/>
        <v>5.5668016194331989E-3</v>
      </c>
      <c r="G49" s="40"/>
      <c r="H49" s="66" t="s">
        <v>194</v>
      </c>
      <c r="I49" s="66" t="s">
        <v>193</v>
      </c>
      <c r="J49" s="65">
        <v>139.69999999999999</v>
      </c>
      <c r="K49" s="65">
        <v>4233.8999999999996</v>
      </c>
      <c r="L49" s="67">
        <f t="shared" si="4"/>
        <v>3.2995583268381395E-2</v>
      </c>
      <c r="M49" s="69"/>
      <c r="N49" s="68">
        <v>39</v>
      </c>
      <c r="O49" s="66" t="s">
        <v>202</v>
      </c>
      <c r="P49" s="66" t="s">
        <v>201</v>
      </c>
      <c r="Q49" s="65">
        <v>11.7</v>
      </c>
      <c r="R49" s="65">
        <v>4980.8</v>
      </c>
      <c r="S49" s="66">
        <v>8424.6</v>
      </c>
      <c r="T49" s="67">
        <f t="shared" si="5"/>
        <v>2.3490202377128172E-3</v>
      </c>
      <c r="U49" s="149"/>
      <c r="W49" s="66" t="s">
        <v>202</v>
      </c>
      <c r="X49" s="66" t="s">
        <v>201</v>
      </c>
      <c r="Y49" s="65">
        <v>11.7</v>
      </c>
      <c r="Z49" s="65">
        <v>4980.8</v>
      </c>
      <c r="AA49" s="64">
        <v>8424.6</v>
      </c>
      <c r="AB49" s="146"/>
      <c r="AC49" s="147"/>
    </row>
    <row r="50" spans="2:29" x14ac:dyDescent="0.4">
      <c r="B50" s="55" t="s">
        <v>448</v>
      </c>
      <c r="C50" s="54" t="s">
        <v>447</v>
      </c>
      <c r="D50" s="53">
        <v>16.2</v>
      </c>
      <c r="E50" s="52">
        <v>1651.5</v>
      </c>
      <c r="F50" s="51">
        <f t="shared" si="3"/>
        <v>9.8092643051771108E-3</v>
      </c>
      <c r="G50" s="40"/>
      <c r="H50" s="66" t="s">
        <v>192</v>
      </c>
      <c r="I50" s="66" t="s">
        <v>191</v>
      </c>
      <c r="J50" s="65">
        <v>40.4</v>
      </c>
      <c r="K50" s="65">
        <v>1020.8</v>
      </c>
      <c r="L50" s="67">
        <f t="shared" si="4"/>
        <v>3.9576802507836989E-2</v>
      </c>
      <c r="M50" s="69"/>
      <c r="N50" s="68">
        <v>40</v>
      </c>
      <c r="O50" s="66" t="s">
        <v>150</v>
      </c>
      <c r="P50" s="66" t="s">
        <v>149</v>
      </c>
      <c r="Q50" s="65">
        <v>6.2</v>
      </c>
      <c r="R50" s="65">
        <v>2707.2</v>
      </c>
      <c r="S50" s="66">
        <v>7735.3</v>
      </c>
      <c r="T50" s="67">
        <f t="shared" si="5"/>
        <v>2.2901891252955085E-3</v>
      </c>
      <c r="U50" s="149"/>
      <c r="W50" s="66" t="s">
        <v>150</v>
      </c>
      <c r="X50" s="66" t="s">
        <v>149</v>
      </c>
      <c r="Y50" s="65">
        <v>6.2</v>
      </c>
      <c r="Z50" s="65">
        <v>2707.2</v>
      </c>
      <c r="AA50" s="64">
        <v>7735.3</v>
      </c>
      <c r="AB50" s="146"/>
      <c r="AC50" s="147"/>
    </row>
    <row r="51" spans="2:29" x14ac:dyDescent="0.4">
      <c r="B51" s="55" t="s">
        <v>446</v>
      </c>
      <c r="C51" s="54" t="s">
        <v>445</v>
      </c>
      <c r="D51" s="53">
        <v>1.3</v>
      </c>
      <c r="E51" s="52">
        <v>800.3</v>
      </c>
      <c r="F51" s="51">
        <f t="shared" si="3"/>
        <v>1.6243908534299639E-3</v>
      </c>
      <c r="G51" s="40"/>
      <c r="H51" s="66" t="s">
        <v>190</v>
      </c>
      <c r="I51" s="66" t="s">
        <v>189</v>
      </c>
      <c r="J51" s="65">
        <v>96.7</v>
      </c>
      <c r="K51" s="65">
        <v>2472.1999999999998</v>
      </c>
      <c r="L51" s="67">
        <f t="shared" si="4"/>
        <v>3.9114958336704156E-2</v>
      </c>
      <c r="M51" s="69"/>
      <c r="N51" s="68">
        <v>41</v>
      </c>
      <c r="O51" s="66" t="s">
        <v>252</v>
      </c>
      <c r="P51" s="66" t="s">
        <v>251</v>
      </c>
      <c r="Q51" s="65">
        <v>28.2</v>
      </c>
      <c r="R51" s="65">
        <v>12591.2</v>
      </c>
      <c r="S51" s="66">
        <v>48960</v>
      </c>
      <c r="T51" s="67">
        <f t="shared" si="5"/>
        <v>2.2396594446915303E-3</v>
      </c>
      <c r="U51" s="149"/>
      <c r="W51" s="66" t="s">
        <v>252</v>
      </c>
      <c r="X51" s="66" t="s">
        <v>251</v>
      </c>
      <c r="Y51" s="65">
        <v>28.2</v>
      </c>
      <c r="Z51" s="65">
        <v>12591.2</v>
      </c>
      <c r="AA51" s="64">
        <v>48960</v>
      </c>
      <c r="AB51" s="146"/>
      <c r="AC51" s="147"/>
    </row>
    <row r="52" spans="2:29" x14ac:dyDescent="0.4">
      <c r="B52" s="55" t="s">
        <v>444</v>
      </c>
      <c r="C52" s="54" t="s">
        <v>443</v>
      </c>
      <c r="D52" s="53">
        <v>2</v>
      </c>
      <c r="E52" s="52">
        <v>1057.8</v>
      </c>
      <c r="F52" s="51">
        <f t="shared" si="3"/>
        <v>1.8907165815844206E-3</v>
      </c>
      <c r="G52" s="40"/>
      <c r="H52" s="66" t="s">
        <v>188</v>
      </c>
      <c r="I52" s="66" t="s">
        <v>187</v>
      </c>
      <c r="J52" s="65">
        <v>103.5</v>
      </c>
      <c r="K52" s="65">
        <v>6426.9</v>
      </c>
      <c r="L52" s="67">
        <f t="shared" si="4"/>
        <v>1.6104187088643047E-2</v>
      </c>
      <c r="M52" s="69"/>
      <c r="N52" s="68">
        <v>42</v>
      </c>
      <c r="O52" s="66" t="s">
        <v>264</v>
      </c>
      <c r="P52" s="66" t="s">
        <v>263</v>
      </c>
      <c r="Q52" s="65">
        <v>9.6</v>
      </c>
      <c r="R52" s="65">
        <v>4420.8999999999996</v>
      </c>
      <c r="S52" s="66">
        <v>9367.6</v>
      </c>
      <c r="T52" s="67">
        <f t="shared" si="5"/>
        <v>2.1715035400031667E-3</v>
      </c>
      <c r="U52" s="149"/>
      <c r="W52" s="66" t="s">
        <v>264</v>
      </c>
      <c r="X52" s="66" t="s">
        <v>263</v>
      </c>
      <c r="Y52" s="65">
        <v>9.6</v>
      </c>
      <c r="Z52" s="65">
        <v>4420.8999999999996</v>
      </c>
      <c r="AA52" s="64">
        <v>9367.6</v>
      </c>
      <c r="AB52" s="146"/>
      <c r="AC52" s="147"/>
    </row>
    <row r="53" spans="2:29" x14ac:dyDescent="0.4">
      <c r="B53" s="55" t="s">
        <v>442</v>
      </c>
      <c r="C53" s="54" t="s">
        <v>441</v>
      </c>
      <c r="D53" s="53">
        <v>3.7</v>
      </c>
      <c r="E53" s="52">
        <v>873.5</v>
      </c>
      <c r="F53" s="51">
        <f t="shared" si="3"/>
        <v>4.235832856325129E-3</v>
      </c>
      <c r="G53" s="40"/>
      <c r="H53" s="66" t="s">
        <v>186</v>
      </c>
      <c r="I53" s="66" t="s">
        <v>185</v>
      </c>
      <c r="J53" s="65">
        <v>167</v>
      </c>
      <c r="K53" s="65">
        <v>22010.2</v>
      </c>
      <c r="L53" s="67">
        <f t="shared" si="4"/>
        <v>7.587391300397088E-3</v>
      </c>
      <c r="M53" s="69"/>
      <c r="N53" s="68">
        <v>43</v>
      </c>
      <c r="O53" s="66" t="s">
        <v>170</v>
      </c>
      <c r="P53" s="66" t="s">
        <v>169</v>
      </c>
      <c r="Q53" s="65">
        <v>7.7</v>
      </c>
      <c r="R53" s="65">
        <v>3646.1</v>
      </c>
      <c r="S53" s="66">
        <v>6253.3</v>
      </c>
      <c r="T53" s="67">
        <f t="shared" si="5"/>
        <v>2.1118455335838292E-3</v>
      </c>
      <c r="U53" s="149"/>
      <c r="W53" s="66" t="s">
        <v>170</v>
      </c>
      <c r="X53" s="66" t="s">
        <v>169</v>
      </c>
      <c r="Y53" s="65">
        <v>7.7</v>
      </c>
      <c r="Z53" s="65">
        <v>3646.1</v>
      </c>
      <c r="AA53" s="64">
        <v>6253.3</v>
      </c>
      <c r="AB53" s="146"/>
      <c r="AC53" s="147"/>
    </row>
    <row r="54" spans="2:29" x14ac:dyDescent="0.4">
      <c r="B54" s="55" t="s">
        <v>440</v>
      </c>
      <c r="C54" s="54" t="s">
        <v>439</v>
      </c>
      <c r="D54" s="53">
        <v>1.3</v>
      </c>
      <c r="E54" s="52">
        <v>1610.1</v>
      </c>
      <c r="F54" s="51">
        <f t="shared" si="3"/>
        <v>8.0740326687783379E-4</v>
      </c>
      <c r="G54" s="40"/>
      <c r="H54" s="66" t="s">
        <v>184</v>
      </c>
      <c r="I54" s="66" t="s">
        <v>183</v>
      </c>
      <c r="J54" s="65">
        <v>7.5</v>
      </c>
      <c r="K54" s="65">
        <v>887.9</v>
      </c>
      <c r="L54" s="67">
        <f t="shared" si="4"/>
        <v>8.446897173105079E-3</v>
      </c>
      <c r="M54" s="69"/>
      <c r="N54" s="68">
        <v>44</v>
      </c>
      <c r="O54" s="66" t="s">
        <v>214</v>
      </c>
      <c r="P54" s="66" t="s">
        <v>213</v>
      </c>
      <c r="Q54" s="65">
        <v>1.1000000000000001</v>
      </c>
      <c r="R54" s="65">
        <v>539.1</v>
      </c>
      <c r="S54" s="66">
        <v>1214.2</v>
      </c>
      <c r="T54" s="67">
        <f t="shared" si="5"/>
        <v>2.0404377666481174E-3</v>
      </c>
      <c r="U54" s="149"/>
      <c r="W54" s="66" t="s">
        <v>214</v>
      </c>
      <c r="X54" s="66" t="s">
        <v>213</v>
      </c>
      <c r="Y54" s="65">
        <v>1.1000000000000001</v>
      </c>
      <c r="Z54" s="65">
        <v>539.1</v>
      </c>
      <c r="AA54" s="64">
        <v>1214.2</v>
      </c>
      <c r="AB54" s="146"/>
      <c r="AC54" s="147"/>
    </row>
    <row r="55" spans="2:29" x14ac:dyDescent="0.4">
      <c r="B55" s="55" t="s">
        <v>438</v>
      </c>
      <c r="C55" s="54" t="s">
        <v>437</v>
      </c>
      <c r="D55" s="53">
        <v>1.4</v>
      </c>
      <c r="E55" s="52">
        <v>197.7</v>
      </c>
      <c r="F55" s="51">
        <f t="shared" si="3"/>
        <v>7.0814365199797676E-3</v>
      </c>
      <c r="G55" s="40"/>
      <c r="H55" s="66" t="s">
        <v>182</v>
      </c>
      <c r="I55" s="66" t="s">
        <v>181</v>
      </c>
      <c r="J55" s="65">
        <v>53.2</v>
      </c>
      <c r="K55" s="65">
        <v>3681.1</v>
      </c>
      <c r="L55" s="67">
        <f t="shared" si="4"/>
        <v>1.445220178750917E-2</v>
      </c>
      <c r="M55" s="69"/>
      <c r="N55" s="68">
        <v>45</v>
      </c>
      <c r="O55" s="66" t="s">
        <v>218</v>
      </c>
      <c r="P55" s="66" t="s">
        <v>217</v>
      </c>
      <c r="Q55" s="65">
        <v>0.5</v>
      </c>
      <c r="R55" s="65">
        <v>258</v>
      </c>
      <c r="S55" s="66">
        <v>811.8</v>
      </c>
      <c r="T55" s="67">
        <f t="shared" si="5"/>
        <v>1.937984496124031E-3</v>
      </c>
      <c r="U55" s="149"/>
      <c r="W55" s="66" t="s">
        <v>218</v>
      </c>
      <c r="X55" s="66" t="s">
        <v>217</v>
      </c>
      <c r="Y55" s="65">
        <v>0.5</v>
      </c>
      <c r="Z55" s="65">
        <v>258</v>
      </c>
      <c r="AA55" s="64">
        <v>811.8</v>
      </c>
      <c r="AB55" s="146"/>
      <c r="AC55" s="147"/>
    </row>
    <row r="56" spans="2:29" x14ac:dyDescent="0.4">
      <c r="B56" s="55" t="s">
        <v>436</v>
      </c>
      <c r="C56" s="54" t="s">
        <v>435</v>
      </c>
      <c r="D56" s="53">
        <v>1.5</v>
      </c>
      <c r="E56" s="52">
        <v>282</v>
      </c>
      <c r="F56" s="51">
        <f t="shared" si="3"/>
        <v>5.3191489361702126E-3</v>
      </c>
      <c r="G56" s="40"/>
      <c r="H56" s="66" t="s">
        <v>180</v>
      </c>
      <c r="I56" s="66" t="s">
        <v>179</v>
      </c>
      <c r="J56" s="65">
        <v>92.1</v>
      </c>
      <c r="K56" s="65">
        <v>2701.1</v>
      </c>
      <c r="L56" s="67">
        <f t="shared" si="4"/>
        <v>3.4097219651253195E-2</v>
      </c>
      <c r="M56" s="69"/>
      <c r="N56" s="68">
        <v>46</v>
      </c>
      <c r="O56" s="66" t="s">
        <v>200</v>
      </c>
      <c r="P56" s="66" t="s">
        <v>199</v>
      </c>
      <c r="Q56" s="65">
        <v>5.7</v>
      </c>
      <c r="R56" s="65">
        <v>3330.1</v>
      </c>
      <c r="S56" s="66">
        <v>6925.1</v>
      </c>
      <c r="T56" s="67">
        <f t="shared" si="5"/>
        <v>1.7116603105011862E-3</v>
      </c>
      <c r="U56" s="149"/>
      <c r="W56" s="66" t="s">
        <v>200</v>
      </c>
      <c r="X56" s="66" t="s">
        <v>199</v>
      </c>
      <c r="Y56" s="65">
        <v>5.7</v>
      </c>
      <c r="Z56" s="65">
        <v>3330.1</v>
      </c>
      <c r="AA56" s="64">
        <v>6925.1</v>
      </c>
      <c r="AB56" s="146"/>
      <c r="AC56" s="147"/>
    </row>
    <row r="57" spans="2:29" x14ac:dyDescent="0.4">
      <c r="B57" s="55" t="s">
        <v>434</v>
      </c>
      <c r="C57" s="54" t="s">
        <v>433</v>
      </c>
      <c r="D57" s="53">
        <v>5.5</v>
      </c>
      <c r="E57" s="52">
        <v>916.4</v>
      </c>
      <c r="F57" s="51">
        <f t="shared" si="3"/>
        <v>6.0017459624618075E-3</v>
      </c>
      <c r="G57" s="40"/>
      <c r="H57" s="66" t="s">
        <v>178</v>
      </c>
      <c r="I57" s="66" t="s">
        <v>177</v>
      </c>
      <c r="J57" s="65">
        <v>10.199999999999999</v>
      </c>
      <c r="K57" s="65">
        <v>1827.5</v>
      </c>
      <c r="L57" s="67">
        <f t="shared" si="4"/>
        <v>5.5813953488372085E-3</v>
      </c>
      <c r="M57" s="69"/>
      <c r="N57" s="68">
        <v>47</v>
      </c>
      <c r="O57" s="66" t="s">
        <v>272</v>
      </c>
      <c r="P57" s="66" t="s">
        <v>271</v>
      </c>
      <c r="Q57" s="65">
        <v>12.9</v>
      </c>
      <c r="R57" s="65">
        <v>8416.2000000000007</v>
      </c>
      <c r="S57" s="66">
        <v>15733.9</v>
      </c>
      <c r="T57" s="67">
        <f t="shared" si="5"/>
        <v>1.5327582519426819E-3</v>
      </c>
      <c r="U57" s="149"/>
      <c r="W57" s="66" t="s">
        <v>272</v>
      </c>
      <c r="X57" s="66" t="s">
        <v>271</v>
      </c>
      <c r="Y57" s="65">
        <v>12.9</v>
      </c>
      <c r="Z57" s="65">
        <v>8416.2000000000007</v>
      </c>
      <c r="AA57" s="64">
        <v>15733.9</v>
      </c>
      <c r="AB57" s="146"/>
      <c r="AC57" s="147"/>
    </row>
    <row r="58" spans="2:29" x14ac:dyDescent="0.4">
      <c r="B58" s="55" t="s">
        <v>432</v>
      </c>
      <c r="C58" s="54" t="s">
        <v>431</v>
      </c>
      <c r="D58" s="53">
        <v>2.1</v>
      </c>
      <c r="E58" s="52">
        <v>1797.3</v>
      </c>
      <c r="F58" s="51">
        <f t="shared" si="3"/>
        <v>1.168419295610082E-3</v>
      </c>
      <c r="G58" s="40"/>
      <c r="H58" s="66" t="s">
        <v>176</v>
      </c>
      <c r="I58" s="66" t="s">
        <v>175</v>
      </c>
      <c r="J58" s="65">
        <v>1.4</v>
      </c>
      <c r="K58" s="65">
        <v>3344.6</v>
      </c>
      <c r="L58" s="67">
        <f t="shared" si="4"/>
        <v>4.1858518208455421E-4</v>
      </c>
      <c r="M58" s="69"/>
      <c r="N58" s="68">
        <v>48</v>
      </c>
      <c r="O58" s="66" t="s">
        <v>266</v>
      </c>
      <c r="P58" s="66" t="s">
        <v>265</v>
      </c>
      <c r="Q58" s="65">
        <v>9.1</v>
      </c>
      <c r="R58" s="65">
        <v>6620</v>
      </c>
      <c r="S58" s="66">
        <v>13215.1</v>
      </c>
      <c r="T58" s="67">
        <f t="shared" si="5"/>
        <v>1.3746223564954682E-3</v>
      </c>
      <c r="U58" s="149"/>
      <c r="W58" s="66" t="s">
        <v>266</v>
      </c>
      <c r="X58" s="66" t="s">
        <v>265</v>
      </c>
      <c r="Y58" s="65">
        <v>9.1</v>
      </c>
      <c r="Z58" s="65">
        <v>6620</v>
      </c>
      <c r="AA58" s="64">
        <v>13215.1</v>
      </c>
      <c r="AB58" s="146"/>
      <c r="AC58" s="147"/>
    </row>
    <row r="59" spans="2:29" x14ac:dyDescent="0.4">
      <c r="B59" s="55" t="s">
        <v>430</v>
      </c>
      <c r="C59" s="54" t="s">
        <v>429</v>
      </c>
      <c r="D59" s="53">
        <v>10.7</v>
      </c>
      <c r="E59" s="52">
        <v>2102.8000000000002</v>
      </c>
      <c r="F59" s="51">
        <f t="shared" si="3"/>
        <v>5.0884534905839829E-3</v>
      </c>
      <c r="G59" s="40"/>
      <c r="H59" s="66" t="s">
        <v>174</v>
      </c>
      <c r="I59" s="66" t="s">
        <v>173</v>
      </c>
      <c r="J59" s="65">
        <v>3.3</v>
      </c>
      <c r="K59" s="65">
        <v>504.7</v>
      </c>
      <c r="L59" s="67">
        <f t="shared" si="4"/>
        <v>6.5385377451951656E-3</v>
      </c>
      <c r="M59" s="69"/>
      <c r="N59" s="68">
        <v>49</v>
      </c>
      <c r="O59" s="66" t="s">
        <v>270</v>
      </c>
      <c r="P59" s="66" t="s">
        <v>269</v>
      </c>
      <c r="Q59" s="65">
        <v>10</v>
      </c>
      <c r="R59" s="65">
        <v>7801.6</v>
      </c>
      <c r="S59" s="66">
        <v>15048.6</v>
      </c>
      <c r="T59" s="67">
        <f t="shared" si="5"/>
        <v>1.281788351107465E-3</v>
      </c>
      <c r="U59" s="149"/>
      <c r="W59" s="66" t="s">
        <v>270</v>
      </c>
      <c r="X59" s="66" t="s">
        <v>269</v>
      </c>
      <c r="Y59" s="65">
        <v>10</v>
      </c>
      <c r="Z59" s="65">
        <v>7801.6</v>
      </c>
      <c r="AA59" s="64">
        <v>15048.6</v>
      </c>
      <c r="AB59" s="146"/>
      <c r="AC59" s="147"/>
    </row>
    <row r="60" spans="2:29" x14ac:dyDescent="0.4">
      <c r="B60" s="55" t="s">
        <v>428</v>
      </c>
      <c r="C60" s="54" t="s">
        <v>427</v>
      </c>
      <c r="D60" s="53">
        <v>1.2</v>
      </c>
      <c r="E60" s="52">
        <v>238.9</v>
      </c>
      <c r="F60" s="51">
        <f t="shared" si="3"/>
        <v>5.0230221850146506E-3</v>
      </c>
      <c r="G60" s="40"/>
      <c r="H60" s="66" t="s">
        <v>172</v>
      </c>
      <c r="I60" s="66" t="s">
        <v>171</v>
      </c>
      <c r="J60" s="65">
        <v>1.1000000000000001</v>
      </c>
      <c r="K60" s="65">
        <v>6830.9</v>
      </c>
      <c r="L60" s="67">
        <f t="shared" si="4"/>
        <v>1.6103295319796807E-4</v>
      </c>
      <c r="M60" s="69"/>
      <c r="N60" s="68">
        <v>50</v>
      </c>
      <c r="O60" s="66" t="s">
        <v>168</v>
      </c>
      <c r="P60" s="66" t="s">
        <v>167</v>
      </c>
      <c r="Q60" s="65">
        <v>4.7</v>
      </c>
      <c r="R60" s="65">
        <v>4853.1000000000004</v>
      </c>
      <c r="S60" s="66">
        <v>6782.5</v>
      </c>
      <c r="T60" s="67">
        <f t="shared" si="5"/>
        <v>9.6845315365436525E-4</v>
      </c>
      <c r="U60" s="149"/>
      <c r="W60" s="66" t="s">
        <v>168</v>
      </c>
      <c r="X60" s="66" t="s">
        <v>167</v>
      </c>
      <c r="Y60" s="65">
        <v>4.7</v>
      </c>
      <c r="Z60" s="65">
        <v>4853.1000000000004</v>
      </c>
      <c r="AA60" s="64">
        <v>6782.5</v>
      </c>
      <c r="AB60" s="146"/>
      <c r="AC60" s="147"/>
    </row>
    <row r="61" spans="2:29" x14ac:dyDescent="0.4">
      <c r="B61" s="55" t="s">
        <v>426</v>
      </c>
      <c r="C61" s="54" t="s">
        <v>425</v>
      </c>
      <c r="D61" s="53">
        <v>4.9000000000000004</v>
      </c>
      <c r="E61" s="52">
        <v>947.8</v>
      </c>
      <c r="F61" s="51">
        <f t="shared" si="3"/>
        <v>5.1698670605613006E-3</v>
      </c>
      <c r="G61" s="40"/>
      <c r="H61" s="66" t="s">
        <v>170</v>
      </c>
      <c r="I61" s="66" t="s">
        <v>169</v>
      </c>
      <c r="J61" s="65">
        <v>7.7</v>
      </c>
      <c r="K61" s="65">
        <v>3646.1</v>
      </c>
      <c r="L61" s="67">
        <f t="shared" si="4"/>
        <v>2.1118455335838292E-3</v>
      </c>
      <c r="M61" s="69"/>
      <c r="N61" s="68">
        <v>51</v>
      </c>
      <c r="O61" s="66" t="s">
        <v>206</v>
      </c>
      <c r="P61" s="66" t="s">
        <v>205</v>
      </c>
      <c r="Q61" s="65">
        <v>2</v>
      </c>
      <c r="R61" s="65">
        <v>2378</v>
      </c>
      <c r="S61" s="66">
        <v>4396.2</v>
      </c>
      <c r="T61" s="67">
        <f t="shared" si="5"/>
        <v>8.4104289318755253E-4</v>
      </c>
      <c r="U61" s="149"/>
      <c r="W61" s="66" t="s">
        <v>206</v>
      </c>
      <c r="X61" s="66" t="s">
        <v>205</v>
      </c>
      <c r="Y61" s="65">
        <v>2</v>
      </c>
      <c r="Z61" s="65">
        <v>2378</v>
      </c>
      <c r="AA61" s="64">
        <v>4396.2</v>
      </c>
      <c r="AB61" s="146"/>
      <c r="AC61" s="147"/>
    </row>
    <row r="62" spans="2:29" x14ac:dyDescent="0.4">
      <c r="B62" s="55" t="s">
        <v>424</v>
      </c>
      <c r="C62" s="54" t="s">
        <v>423</v>
      </c>
      <c r="D62" s="53">
        <v>5.0999999999999996</v>
      </c>
      <c r="E62" s="52">
        <v>1460.6</v>
      </c>
      <c r="F62" s="51">
        <f t="shared" si="3"/>
        <v>3.4917157332603039E-3</v>
      </c>
      <c r="G62" s="40"/>
      <c r="H62" s="66" t="s">
        <v>168</v>
      </c>
      <c r="I62" s="66" t="s">
        <v>167</v>
      </c>
      <c r="J62" s="65">
        <v>4.7</v>
      </c>
      <c r="K62" s="65">
        <v>4853.1000000000004</v>
      </c>
      <c r="L62" s="67">
        <f t="shared" si="4"/>
        <v>9.6845315365436525E-4</v>
      </c>
      <c r="M62" s="69"/>
      <c r="N62" s="68">
        <v>52</v>
      </c>
      <c r="O62" s="66" t="s">
        <v>262</v>
      </c>
      <c r="P62" s="66" t="s">
        <v>261</v>
      </c>
      <c r="Q62" s="65">
        <v>8.1999999999999993</v>
      </c>
      <c r="R62" s="65">
        <v>10643.3</v>
      </c>
      <c r="S62" s="66">
        <v>20010.2</v>
      </c>
      <c r="T62" s="67">
        <f t="shared" si="5"/>
        <v>7.7043774017456987E-4</v>
      </c>
      <c r="U62" s="149"/>
      <c r="W62" s="66" t="s">
        <v>262</v>
      </c>
      <c r="X62" s="66" t="s">
        <v>261</v>
      </c>
      <c r="Y62" s="65">
        <v>8.1999999999999993</v>
      </c>
      <c r="Z62" s="65">
        <v>10643.3</v>
      </c>
      <c r="AA62" s="64">
        <v>20010.2</v>
      </c>
      <c r="AB62" s="146"/>
      <c r="AC62" s="147"/>
    </row>
    <row r="63" spans="2:29" x14ac:dyDescent="0.4">
      <c r="B63" s="55" t="s">
        <v>422</v>
      </c>
      <c r="C63" s="54" t="s">
        <v>421</v>
      </c>
      <c r="D63" s="53">
        <v>1.7</v>
      </c>
      <c r="E63" s="52">
        <v>219.7</v>
      </c>
      <c r="F63" s="51">
        <f t="shared" si="3"/>
        <v>7.737824305871643E-3</v>
      </c>
      <c r="G63" s="40"/>
      <c r="H63" s="66" t="s">
        <v>166</v>
      </c>
      <c r="I63" s="66" t="s">
        <v>165</v>
      </c>
      <c r="J63" s="65">
        <v>45.7</v>
      </c>
      <c r="K63" s="65">
        <v>14983</v>
      </c>
      <c r="L63" s="67">
        <f t="shared" si="4"/>
        <v>3.050123473269706E-3</v>
      </c>
      <c r="M63" s="69"/>
      <c r="N63" s="68">
        <v>53</v>
      </c>
      <c r="O63" s="66" t="s">
        <v>242</v>
      </c>
      <c r="P63" s="66" t="s">
        <v>241</v>
      </c>
      <c r="Q63" s="65">
        <v>3.9</v>
      </c>
      <c r="R63" s="65">
        <v>5321.9</v>
      </c>
      <c r="S63" s="66">
        <v>14935</v>
      </c>
      <c r="T63" s="67">
        <f t="shared" si="5"/>
        <v>7.3282098498656499E-4</v>
      </c>
      <c r="U63" s="149"/>
      <c r="W63" s="66" t="s">
        <v>242</v>
      </c>
      <c r="X63" s="66" t="s">
        <v>241</v>
      </c>
      <c r="Y63" s="65">
        <v>3.9</v>
      </c>
      <c r="Z63" s="65">
        <v>5321.9</v>
      </c>
      <c r="AA63" s="64">
        <v>14935</v>
      </c>
      <c r="AB63" s="146"/>
      <c r="AC63" s="147"/>
    </row>
    <row r="64" spans="2:29" x14ac:dyDescent="0.4">
      <c r="B64" s="55" t="s">
        <v>420</v>
      </c>
      <c r="C64" s="54" t="s">
        <v>419</v>
      </c>
      <c r="D64" s="53">
        <v>37.5</v>
      </c>
      <c r="E64" s="52">
        <v>5632.3</v>
      </c>
      <c r="F64" s="51">
        <f t="shared" si="3"/>
        <v>6.6580260284430873E-3</v>
      </c>
      <c r="G64" s="40"/>
      <c r="H64" s="66" t="s">
        <v>164</v>
      </c>
      <c r="I64" s="66" t="s">
        <v>163</v>
      </c>
      <c r="J64" s="65">
        <v>40.5</v>
      </c>
      <c r="K64" s="65">
        <v>1887.8</v>
      </c>
      <c r="L64" s="67">
        <f t="shared" si="4"/>
        <v>2.1453543807606737E-2</v>
      </c>
      <c r="M64" s="69"/>
      <c r="N64" s="68">
        <v>54</v>
      </c>
      <c r="O64" s="66" t="s">
        <v>204</v>
      </c>
      <c r="P64" s="66" t="s">
        <v>203</v>
      </c>
      <c r="Q64" s="65">
        <v>4.2</v>
      </c>
      <c r="R64" s="65">
        <v>9904.2999999999993</v>
      </c>
      <c r="S64" s="66">
        <v>27277.5</v>
      </c>
      <c r="T64" s="67">
        <f t="shared" si="5"/>
        <v>4.2405823733126022E-4</v>
      </c>
      <c r="U64" s="149"/>
      <c r="W64" s="66" t="s">
        <v>204</v>
      </c>
      <c r="X64" s="66" t="s">
        <v>203</v>
      </c>
      <c r="Y64" s="65">
        <v>4.2</v>
      </c>
      <c r="Z64" s="65">
        <v>9904.2999999999993</v>
      </c>
      <c r="AA64" s="64">
        <v>27277.5</v>
      </c>
      <c r="AB64" s="146"/>
      <c r="AC64" s="147"/>
    </row>
    <row r="65" spans="2:29" x14ac:dyDescent="0.4">
      <c r="B65" s="55" t="s">
        <v>418</v>
      </c>
      <c r="C65" s="54" t="s">
        <v>417</v>
      </c>
      <c r="D65" s="53">
        <v>1.4</v>
      </c>
      <c r="E65" s="52">
        <v>726</v>
      </c>
      <c r="F65" s="51">
        <f t="shared" si="3"/>
        <v>1.9283746556473828E-3</v>
      </c>
      <c r="G65" s="40"/>
      <c r="H65" s="66" t="s">
        <v>162</v>
      </c>
      <c r="I65" s="66" t="s">
        <v>161</v>
      </c>
      <c r="J65" s="65">
        <v>141.30000000000001</v>
      </c>
      <c r="K65" s="65">
        <v>9776.2999999999993</v>
      </c>
      <c r="L65" s="67">
        <f t="shared" si="4"/>
        <v>1.4453320785982429E-2</v>
      </c>
      <c r="M65" s="69"/>
      <c r="N65" s="68">
        <v>55</v>
      </c>
      <c r="O65" s="66" t="s">
        <v>176</v>
      </c>
      <c r="P65" s="66" t="s">
        <v>175</v>
      </c>
      <c r="Q65" s="65">
        <v>1.4</v>
      </c>
      <c r="R65" s="65">
        <v>3344.6</v>
      </c>
      <c r="S65" s="66">
        <v>6725.4</v>
      </c>
      <c r="T65" s="67">
        <f t="shared" si="5"/>
        <v>4.1858518208455421E-4</v>
      </c>
      <c r="U65" s="149"/>
      <c r="W65" s="66" t="s">
        <v>176</v>
      </c>
      <c r="X65" s="66" t="s">
        <v>175</v>
      </c>
      <c r="Y65" s="65">
        <v>1.4</v>
      </c>
      <c r="Z65" s="65">
        <v>3344.6</v>
      </c>
      <c r="AA65" s="64">
        <v>6725.4</v>
      </c>
      <c r="AB65" s="146"/>
      <c r="AC65" s="147"/>
    </row>
    <row r="66" spans="2:29" x14ac:dyDescent="0.4">
      <c r="B66" s="55" t="s">
        <v>416</v>
      </c>
      <c r="C66" s="54" t="s">
        <v>415</v>
      </c>
      <c r="D66" s="53">
        <v>1.7</v>
      </c>
      <c r="E66" s="52">
        <v>896.4</v>
      </c>
      <c r="F66" s="51">
        <f t="shared" si="3"/>
        <v>1.8964747880410532E-3</v>
      </c>
      <c r="G66" s="40"/>
      <c r="H66" s="66" t="s">
        <v>160</v>
      </c>
      <c r="I66" s="66" t="s">
        <v>159</v>
      </c>
      <c r="J66" s="65">
        <v>60</v>
      </c>
      <c r="K66" s="65">
        <v>1512.4</v>
      </c>
      <c r="L66" s="67">
        <f t="shared" si="4"/>
        <v>3.9672044432689763E-2</v>
      </c>
      <c r="M66" s="69"/>
      <c r="N66" s="68">
        <v>56</v>
      </c>
      <c r="O66" s="66" t="s">
        <v>222</v>
      </c>
      <c r="P66" s="66" t="s">
        <v>221</v>
      </c>
      <c r="Q66" s="65">
        <v>0.2</v>
      </c>
      <c r="R66" s="65">
        <v>554.29999999999995</v>
      </c>
      <c r="S66" s="66">
        <v>1446.1</v>
      </c>
      <c r="T66" s="67">
        <f t="shared" si="5"/>
        <v>3.6081544290095621E-4</v>
      </c>
      <c r="U66" s="149"/>
      <c r="W66" s="66" t="s">
        <v>222</v>
      </c>
      <c r="X66" s="66" t="s">
        <v>221</v>
      </c>
      <c r="Y66" s="65">
        <v>0.2</v>
      </c>
      <c r="Z66" s="65">
        <v>554.29999999999995</v>
      </c>
      <c r="AA66" s="64">
        <v>1446.1</v>
      </c>
      <c r="AB66" s="146"/>
      <c r="AC66" s="147"/>
    </row>
    <row r="67" spans="2:29" x14ac:dyDescent="0.4">
      <c r="B67" s="55" t="s">
        <v>414</v>
      </c>
      <c r="C67" s="54" t="s">
        <v>413</v>
      </c>
      <c r="D67" s="53">
        <v>0.6</v>
      </c>
      <c r="E67" s="52">
        <v>903.7</v>
      </c>
      <c r="F67" s="51">
        <f t="shared" si="3"/>
        <v>6.6393714728339042E-4</v>
      </c>
      <c r="G67" s="40"/>
      <c r="H67" s="66" t="s">
        <v>158</v>
      </c>
      <c r="I67" s="66" t="s">
        <v>157</v>
      </c>
      <c r="J67" s="65">
        <v>40.5</v>
      </c>
      <c r="K67" s="65">
        <v>2733.1</v>
      </c>
      <c r="L67" s="67">
        <f t="shared" si="4"/>
        <v>1.4818338150817753E-2</v>
      </c>
      <c r="M67" s="69"/>
      <c r="N67" s="68">
        <v>57</v>
      </c>
      <c r="O67" s="66" t="s">
        <v>226</v>
      </c>
      <c r="P67" s="66" t="s">
        <v>225</v>
      </c>
      <c r="Q67" s="65">
        <v>0.5</v>
      </c>
      <c r="R67" s="65">
        <v>2797.1</v>
      </c>
      <c r="S67" s="66">
        <v>3281.3</v>
      </c>
      <c r="T67" s="67">
        <f t="shared" si="5"/>
        <v>1.7875656930392192E-4</v>
      </c>
      <c r="U67" s="149"/>
      <c r="W67" s="66" t="s">
        <v>226</v>
      </c>
      <c r="X67" s="66" t="s">
        <v>225</v>
      </c>
      <c r="Y67" s="65">
        <v>0.5</v>
      </c>
      <c r="Z67" s="65">
        <v>2797.1</v>
      </c>
      <c r="AA67" s="64">
        <v>3281.3</v>
      </c>
      <c r="AB67" s="146"/>
      <c r="AC67" s="147"/>
    </row>
    <row r="68" spans="2:29" x14ac:dyDescent="0.4">
      <c r="B68" s="55" t="s">
        <v>412</v>
      </c>
      <c r="C68" s="54" t="s">
        <v>411</v>
      </c>
      <c r="D68" s="53">
        <v>0.7</v>
      </c>
      <c r="E68" s="52">
        <v>173.9</v>
      </c>
      <c r="F68" s="51">
        <f t="shared" si="3"/>
        <v>4.0253018976423227E-3</v>
      </c>
      <c r="G68" s="40"/>
      <c r="H68" s="66" t="s">
        <v>156</v>
      </c>
      <c r="I68" s="66" t="s">
        <v>155</v>
      </c>
      <c r="J68" s="65">
        <v>0.9</v>
      </c>
      <c r="K68" s="65">
        <v>164.3</v>
      </c>
      <c r="L68" s="67">
        <f t="shared" si="4"/>
        <v>5.4777845404747408E-3</v>
      </c>
      <c r="M68" s="69"/>
      <c r="N68" s="68">
        <v>58</v>
      </c>
      <c r="O68" s="66" t="s">
        <v>172</v>
      </c>
      <c r="P68" s="66" t="s">
        <v>171</v>
      </c>
      <c r="Q68" s="65">
        <v>1.1000000000000001</v>
      </c>
      <c r="R68" s="65">
        <v>6830.9</v>
      </c>
      <c r="S68" s="66">
        <v>8220.7999999999993</v>
      </c>
      <c r="T68" s="67">
        <f t="shared" si="5"/>
        <v>1.6103295319796807E-4</v>
      </c>
      <c r="U68" s="149"/>
      <c r="W68" s="66" t="s">
        <v>172</v>
      </c>
      <c r="X68" s="66" t="s">
        <v>171</v>
      </c>
      <c r="Y68" s="65">
        <v>1.1000000000000001</v>
      </c>
      <c r="Z68" s="65">
        <v>6830.9</v>
      </c>
      <c r="AA68" s="64">
        <v>8220.7999999999993</v>
      </c>
      <c r="AB68" s="146"/>
      <c r="AC68" s="147"/>
    </row>
    <row r="69" spans="2:29" x14ac:dyDescent="0.4">
      <c r="B69" s="55" t="s">
        <v>410</v>
      </c>
      <c r="C69" s="54" t="s">
        <v>409</v>
      </c>
      <c r="D69" s="53">
        <v>3.8</v>
      </c>
      <c r="E69" s="52">
        <v>1822.3</v>
      </c>
      <c r="F69" s="51">
        <f t="shared" si="3"/>
        <v>2.0852768479394171E-3</v>
      </c>
      <c r="G69" s="40"/>
      <c r="H69" s="66" t="s">
        <v>154</v>
      </c>
      <c r="I69" s="66" t="s">
        <v>153</v>
      </c>
      <c r="J69" s="65">
        <v>32.1</v>
      </c>
      <c r="K69" s="65">
        <v>1636</v>
      </c>
      <c r="L69" s="67">
        <f t="shared" si="4"/>
        <v>1.9621026894865525E-2</v>
      </c>
      <c r="M69" s="69"/>
      <c r="N69" s="68">
        <v>59</v>
      </c>
      <c r="O69" s="66" t="s">
        <v>220</v>
      </c>
      <c r="P69" s="66" t="s">
        <v>219</v>
      </c>
      <c r="Q69" s="65">
        <v>0.2</v>
      </c>
      <c r="R69" s="65">
        <v>1274.5999999999999</v>
      </c>
      <c r="S69" s="66">
        <v>1668.7</v>
      </c>
      <c r="T69" s="67">
        <f t="shared" si="5"/>
        <v>1.5691197238349287E-4</v>
      </c>
      <c r="U69" s="149"/>
      <c r="W69" s="66" t="s">
        <v>220</v>
      </c>
      <c r="X69" s="66" t="s">
        <v>219</v>
      </c>
      <c r="Y69" s="65">
        <v>0.2</v>
      </c>
      <c r="Z69" s="65">
        <v>1274.5999999999999</v>
      </c>
      <c r="AA69" s="64">
        <v>1668.7</v>
      </c>
      <c r="AB69" s="146"/>
      <c r="AC69" s="147"/>
    </row>
    <row r="70" spans="2:29" x14ac:dyDescent="0.4">
      <c r="B70" s="55" t="s">
        <v>408</v>
      </c>
      <c r="C70" s="54" t="s">
        <v>407</v>
      </c>
      <c r="D70" s="53">
        <v>5.7</v>
      </c>
      <c r="E70" s="52">
        <v>6860.6</v>
      </c>
      <c r="F70" s="51">
        <f t="shared" si="3"/>
        <v>8.3083112264233452E-4</v>
      </c>
      <c r="G70" s="40"/>
      <c r="H70" s="66" t="s">
        <v>152</v>
      </c>
      <c r="I70" s="66" t="s">
        <v>151</v>
      </c>
      <c r="J70" s="65">
        <v>0</v>
      </c>
      <c r="K70" s="65">
        <v>1482.1</v>
      </c>
      <c r="L70" s="67">
        <f t="shared" si="4"/>
        <v>0</v>
      </c>
      <c r="M70" s="69"/>
      <c r="N70" s="68">
        <v>60</v>
      </c>
      <c r="O70" s="66" t="s">
        <v>240</v>
      </c>
      <c r="P70" s="66" t="s">
        <v>239</v>
      </c>
      <c r="Q70" s="65">
        <v>0</v>
      </c>
      <c r="R70" s="65">
        <v>5693.5</v>
      </c>
      <c r="S70" s="66">
        <v>52214.3</v>
      </c>
      <c r="T70" s="67">
        <f t="shared" si="5"/>
        <v>0</v>
      </c>
      <c r="U70" s="149"/>
      <c r="W70" s="66" t="s">
        <v>240</v>
      </c>
      <c r="X70" s="66" t="s">
        <v>239</v>
      </c>
      <c r="Y70" s="65">
        <v>0</v>
      </c>
      <c r="Z70" s="65">
        <v>5693.5</v>
      </c>
      <c r="AA70" s="64">
        <v>52214.3</v>
      </c>
      <c r="AB70" s="146"/>
      <c r="AC70" s="147"/>
    </row>
    <row r="71" spans="2:29" x14ac:dyDescent="0.4">
      <c r="B71" s="55" t="s">
        <v>406</v>
      </c>
      <c r="C71" s="54" t="s">
        <v>405</v>
      </c>
      <c r="D71" s="53">
        <v>3.2</v>
      </c>
      <c r="E71" s="52">
        <v>1095.9000000000001</v>
      </c>
      <c r="F71" s="51">
        <f t="shared" si="3"/>
        <v>2.9199744502235603E-3</v>
      </c>
      <c r="G71" s="40"/>
      <c r="H71" s="66" t="s">
        <v>150</v>
      </c>
      <c r="I71" s="66" t="s">
        <v>149</v>
      </c>
      <c r="J71" s="65">
        <v>6.2</v>
      </c>
      <c r="K71" s="65">
        <v>2707.2</v>
      </c>
      <c r="L71" s="67">
        <f t="shared" si="4"/>
        <v>2.2901891252955085E-3</v>
      </c>
      <c r="M71" s="69"/>
      <c r="N71" s="68">
        <v>61</v>
      </c>
      <c r="O71" s="66" t="s">
        <v>152</v>
      </c>
      <c r="P71" s="66" t="s">
        <v>151</v>
      </c>
      <c r="Q71" s="65">
        <v>0</v>
      </c>
      <c r="R71" s="65">
        <v>1482.1</v>
      </c>
      <c r="S71" s="66">
        <v>1482.1</v>
      </c>
      <c r="T71" s="67">
        <f t="shared" si="5"/>
        <v>0</v>
      </c>
      <c r="U71" s="150"/>
      <c r="W71" s="66" t="s">
        <v>152</v>
      </c>
      <c r="X71" s="66" t="s">
        <v>151</v>
      </c>
      <c r="Y71" s="65">
        <v>0</v>
      </c>
      <c r="Z71" s="65">
        <v>1482.1</v>
      </c>
      <c r="AA71" s="64">
        <v>1482.1</v>
      </c>
      <c r="AB71" s="146"/>
      <c r="AC71" s="147"/>
    </row>
    <row r="72" spans="2:29" x14ac:dyDescent="0.4">
      <c r="B72" s="55" t="s">
        <v>404</v>
      </c>
      <c r="C72" s="54" t="s">
        <v>403</v>
      </c>
      <c r="D72" s="53">
        <v>7.6</v>
      </c>
      <c r="E72" s="52">
        <v>6461.5</v>
      </c>
      <c r="F72" s="51">
        <f t="shared" si="3"/>
        <v>1.1761974773659366E-3</v>
      </c>
      <c r="G72" s="40"/>
      <c r="I72" s="59" t="s">
        <v>35</v>
      </c>
      <c r="J72" s="63">
        <f>SUM(J11:J71)</f>
        <v>2004.2000000000005</v>
      </c>
      <c r="K72" s="63">
        <f>SUM(K11:K71)</f>
        <v>277472.19999999995</v>
      </c>
      <c r="L72" s="62">
        <f>AVERAGE(L11:L71)</f>
        <v>9.8949749819114592E-3</v>
      </c>
      <c r="M72" s="61"/>
      <c r="Q72" s="60"/>
    </row>
    <row r="73" spans="2:29" x14ac:dyDescent="0.4">
      <c r="B73" s="55" t="s">
        <v>402</v>
      </c>
      <c r="C73" s="54" t="s">
        <v>401</v>
      </c>
      <c r="D73" s="53">
        <v>0.3</v>
      </c>
      <c r="E73" s="52">
        <v>547.20000000000005</v>
      </c>
      <c r="F73" s="51">
        <f t="shared" si="3"/>
        <v>5.4824561403508769E-4</v>
      </c>
      <c r="G73" s="40"/>
      <c r="I73" s="59" t="s">
        <v>400</v>
      </c>
      <c r="J73" s="144">
        <f>J72/K72</f>
        <v>7.2230659503907087E-3</v>
      </c>
      <c r="K73" s="145"/>
      <c r="L73" s="58" t="s">
        <v>399</v>
      </c>
      <c r="M73" s="57"/>
      <c r="Q73" s="56"/>
    </row>
    <row r="74" spans="2:29" x14ac:dyDescent="0.4">
      <c r="B74" s="55" t="s">
        <v>398</v>
      </c>
      <c r="C74" s="54" t="s">
        <v>397</v>
      </c>
      <c r="D74" s="53">
        <v>1</v>
      </c>
      <c r="E74" s="52">
        <v>709</v>
      </c>
      <c r="F74" s="51">
        <f t="shared" si="3"/>
        <v>1.4104372355430183E-3</v>
      </c>
      <c r="G74" s="40"/>
    </row>
    <row r="75" spans="2:29" x14ac:dyDescent="0.4">
      <c r="B75" s="55" t="s">
        <v>396</v>
      </c>
      <c r="C75" s="54" t="s">
        <v>395</v>
      </c>
      <c r="D75" s="53">
        <v>0</v>
      </c>
      <c r="E75" s="52">
        <v>34.700000000000003</v>
      </c>
      <c r="F75" s="51">
        <f t="shared" ref="F75:F106" si="6">D75/E75</f>
        <v>0</v>
      </c>
      <c r="G75" s="40"/>
    </row>
    <row r="76" spans="2:29" x14ac:dyDescent="0.4">
      <c r="B76" s="55" t="s">
        <v>394</v>
      </c>
      <c r="C76" s="54" t="s">
        <v>393</v>
      </c>
      <c r="D76" s="53">
        <v>0.1</v>
      </c>
      <c r="E76" s="52">
        <v>118.2</v>
      </c>
      <c r="F76" s="51">
        <f t="shared" si="6"/>
        <v>8.4602368866328265E-4</v>
      </c>
      <c r="G76" s="40"/>
    </row>
    <row r="77" spans="2:29" x14ac:dyDescent="0.4">
      <c r="B77" s="55" t="s">
        <v>392</v>
      </c>
      <c r="C77" s="54" t="s">
        <v>391</v>
      </c>
      <c r="D77" s="53">
        <v>1.4</v>
      </c>
      <c r="E77" s="52">
        <v>612.9</v>
      </c>
      <c r="F77" s="51">
        <f t="shared" si="6"/>
        <v>2.2842225485397291E-3</v>
      </c>
      <c r="G77" s="40"/>
    </row>
    <row r="78" spans="2:29" x14ac:dyDescent="0.4">
      <c r="B78" s="55" t="s">
        <v>390</v>
      </c>
      <c r="C78" s="54" t="s">
        <v>389</v>
      </c>
      <c r="D78" s="53">
        <v>2.6</v>
      </c>
      <c r="E78" s="52">
        <v>1405.7</v>
      </c>
      <c r="F78" s="51">
        <f t="shared" si="6"/>
        <v>1.8496122928078537E-3</v>
      </c>
      <c r="G78" s="40"/>
    </row>
    <row r="79" spans="2:29" x14ac:dyDescent="0.4">
      <c r="B79" s="55" t="s">
        <v>388</v>
      </c>
      <c r="C79" s="54" t="s">
        <v>387</v>
      </c>
      <c r="D79" s="53">
        <v>0.6</v>
      </c>
      <c r="E79" s="52">
        <v>299.39999999999998</v>
      </c>
      <c r="F79" s="51">
        <f t="shared" si="6"/>
        <v>2.0040080160320644E-3</v>
      </c>
      <c r="G79" s="40"/>
    </row>
    <row r="80" spans="2:29" x14ac:dyDescent="0.4">
      <c r="B80" s="55" t="s">
        <v>386</v>
      </c>
      <c r="C80" s="54" t="s">
        <v>385</v>
      </c>
      <c r="D80" s="53">
        <v>0.3</v>
      </c>
      <c r="E80" s="52">
        <v>197.4</v>
      </c>
      <c r="F80" s="51">
        <f t="shared" si="6"/>
        <v>1.5197568389057751E-3</v>
      </c>
      <c r="G80" s="40"/>
    </row>
    <row r="81" spans="2:7" x14ac:dyDescent="0.4">
      <c r="B81" s="55" t="s">
        <v>384</v>
      </c>
      <c r="C81" s="54" t="s">
        <v>383</v>
      </c>
      <c r="D81" s="53">
        <v>1.2</v>
      </c>
      <c r="E81" s="52">
        <v>769.9</v>
      </c>
      <c r="F81" s="51">
        <f t="shared" si="6"/>
        <v>1.5586439797376282E-3</v>
      </c>
      <c r="G81" s="40"/>
    </row>
    <row r="82" spans="2:7" x14ac:dyDescent="0.4">
      <c r="B82" s="55" t="s">
        <v>382</v>
      </c>
      <c r="C82" s="54" t="s">
        <v>381</v>
      </c>
      <c r="D82" s="53">
        <v>2.6</v>
      </c>
      <c r="E82" s="52">
        <v>5129.7</v>
      </c>
      <c r="F82" s="51">
        <f t="shared" si="6"/>
        <v>5.0685225256837639E-4</v>
      </c>
      <c r="G82" s="40"/>
    </row>
    <row r="83" spans="2:7" x14ac:dyDescent="0.4">
      <c r="B83" s="55" t="s">
        <v>380</v>
      </c>
      <c r="C83" s="54" t="s">
        <v>379</v>
      </c>
      <c r="D83" s="53">
        <v>0</v>
      </c>
      <c r="E83" s="52">
        <v>0</v>
      </c>
      <c r="F83" s="51" t="e">
        <f t="shared" si="6"/>
        <v>#DIV/0!</v>
      </c>
      <c r="G83" s="40"/>
    </row>
    <row r="84" spans="2:7" x14ac:dyDescent="0.4">
      <c r="B84" s="55" t="s">
        <v>378</v>
      </c>
      <c r="C84" s="54" t="s">
        <v>377</v>
      </c>
      <c r="D84" s="53">
        <v>18</v>
      </c>
      <c r="E84" s="52">
        <v>4959.6000000000004</v>
      </c>
      <c r="F84" s="51">
        <f t="shared" si="6"/>
        <v>3.6293249455601256E-3</v>
      </c>
      <c r="G84" s="40"/>
    </row>
    <row r="85" spans="2:7" x14ac:dyDescent="0.4">
      <c r="B85" s="55" t="s">
        <v>376</v>
      </c>
      <c r="C85" s="54" t="s">
        <v>375</v>
      </c>
      <c r="D85" s="53">
        <v>1.6</v>
      </c>
      <c r="E85" s="52">
        <v>580.6</v>
      </c>
      <c r="F85" s="51">
        <f t="shared" si="6"/>
        <v>2.7557698932139168E-3</v>
      </c>
      <c r="G85" s="40"/>
    </row>
    <row r="86" spans="2:7" x14ac:dyDescent="0.4">
      <c r="B86" s="55" t="s">
        <v>374</v>
      </c>
      <c r="C86" s="54" t="s">
        <v>373</v>
      </c>
      <c r="D86" s="53">
        <v>12.8</v>
      </c>
      <c r="E86" s="52">
        <v>2579.6999999999998</v>
      </c>
      <c r="F86" s="51">
        <f t="shared" si="6"/>
        <v>4.9618172655735166E-3</v>
      </c>
      <c r="G86" s="40"/>
    </row>
    <row r="87" spans="2:7" x14ac:dyDescent="0.4">
      <c r="B87" s="55" t="s">
        <v>372</v>
      </c>
      <c r="C87" s="54" t="s">
        <v>371</v>
      </c>
      <c r="D87" s="53">
        <v>2.4</v>
      </c>
      <c r="E87" s="52">
        <v>901.3</v>
      </c>
      <c r="F87" s="51">
        <f t="shared" si="6"/>
        <v>2.662820370575835E-3</v>
      </c>
      <c r="G87" s="40"/>
    </row>
    <row r="88" spans="2:7" x14ac:dyDescent="0.4">
      <c r="B88" s="55" t="s">
        <v>370</v>
      </c>
      <c r="C88" s="54" t="s">
        <v>369</v>
      </c>
      <c r="D88" s="53">
        <v>0.8</v>
      </c>
      <c r="E88" s="52">
        <v>1196.3</v>
      </c>
      <c r="F88" s="51">
        <f t="shared" si="6"/>
        <v>6.6872857978767875E-4</v>
      </c>
      <c r="G88" s="40"/>
    </row>
    <row r="89" spans="2:7" x14ac:dyDescent="0.4">
      <c r="B89" s="55" t="s">
        <v>368</v>
      </c>
      <c r="C89" s="54" t="s">
        <v>367</v>
      </c>
      <c r="D89" s="53">
        <v>2.2999999999999998</v>
      </c>
      <c r="E89" s="52">
        <v>2960</v>
      </c>
      <c r="F89" s="51">
        <f t="shared" si="6"/>
        <v>7.7702702702702701E-4</v>
      </c>
      <c r="G89" s="40"/>
    </row>
    <row r="90" spans="2:7" x14ac:dyDescent="0.4">
      <c r="B90" s="55" t="s">
        <v>366</v>
      </c>
      <c r="C90" s="54" t="s">
        <v>365</v>
      </c>
      <c r="D90" s="53">
        <v>0</v>
      </c>
      <c r="E90" s="52">
        <v>0</v>
      </c>
      <c r="F90" s="51" t="e">
        <f t="shared" si="6"/>
        <v>#DIV/0!</v>
      </c>
      <c r="G90" s="40"/>
    </row>
    <row r="91" spans="2:7" x14ac:dyDescent="0.4">
      <c r="B91" s="55" t="s">
        <v>364</v>
      </c>
      <c r="C91" s="54" t="s">
        <v>363</v>
      </c>
      <c r="D91" s="53">
        <v>0.4</v>
      </c>
      <c r="E91" s="52">
        <v>838.3</v>
      </c>
      <c r="F91" s="51">
        <f t="shared" si="6"/>
        <v>4.7715614934987482E-4</v>
      </c>
      <c r="G91" s="40"/>
    </row>
    <row r="92" spans="2:7" x14ac:dyDescent="0.4">
      <c r="B92" s="55" t="s">
        <v>362</v>
      </c>
      <c r="C92" s="54" t="s">
        <v>361</v>
      </c>
      <c r="D92" s="53">
        <v>2.6</v>
      </c>
      <c r="E92" s="52">
        <v>2706.6</v>
      </c>
      <c r="F92" s="51">
        <f t="shared" si="6"/>
        <v>9.6061479346781949E-4</v>
      </c>
      <c r="G92" s="40"/>
    </row>
    <row r="93" spans="2:7" x14ac:dyDescent="0.4">
      <c r="B93" s="55" t="s">
        <v>360</v>
      </c>
      <c r="C93" s="54" t="s">
        <v>359</v>
      </c>
      <c r="D93" s="53">
        <v>0.9</v>
      </c>
      <c r="E93" s="52">
        <v>1407</v>
      </c>
      <c r="F93" s="51">
        <f t="shared" si="6"/>
        <v>6.3965884861407255E-4</v>
      </c>
      <c r="G93" s="40"/>
    </row>
    <row r="94" spans="2:7" x14ac:dyDescent="0.4">
      <c r="B94" s="55" t="s">
        <v>358</v>
      </c>
      <c r="C94" s="54" t="s">
        <v>357</v>
      </c>
      <c r="D94" s="53">
        <v>0.7</v>
      </c>
      <c r="E94" s="52">
        <v>1034.2</v>
      </c>
      <c r="F94" s="51">
        <f t="shared" si="6"/>
        <v>6.7685167279056264E-4</v>
      </c>
      <c r="G94" s="40"/>
    </row>
    <row r="95" spans="2:7" x14ac:dyDescent="0.4">
      <c r="B95" s="55" t="s">
        <v>356</v>
      </c>
      <c r="C95" s="54" t="s">
        <v>355</v>
      </c>
      <c r="D95" s="53">
        <v>0.3</v>
      </c>
      <c r="E95" s="52">
        <v>548</v>
      </c>
      <c r="F95" s="51">
        <f t="shared" si="6"/>
        <v>5.4744525547445249E-4</v>
      </c>
      <c r="G95" s="40"/>
    </row>
    <row r="96" spans="2:7" x14ac:dyDescent="0.4">
      <c r="B96" s="55" t="s">
        <v>354</v>
      </c>
      <c r="C96" s="54" t="s">
        <v>353</v>
      </c>
      <c r="D96" s="53">
        <v>4.3</v>
      </c>
      <c r="E96" s="52">
        <v>2993.5</v>
      </c>
      <c r="F96" s="51">
        <f t="shared" si="6"/>
        <v>1.4364456322031067E-3</v>
      </c>
      <c r="G96" s="40"/>
    </row>
    <row r="97" spans="2:7" x14ac:dyDescent="0.4">
      <c r="B97" s="55" t="s">
        <v>352</v>
      </c>
      <c r="C97" s="54" t="s">
        <v>351</v>
      </c>
      <c r="D97" s="53">
        <v>0.4</v>
      </c>
      <c r="E97" s="52">
        <v>1249.5999999999999</v>
      </c>
      <c r="F97" s="51">
        <f t="shared" si="6"/>
        <v>3.2010243277848916E-4</v>
      </c>
      <c r="G97" s="40"/>
    </row>
    <row r="98" spans="2:7" x14ac:dyDescent="0.4">
      <c r="B98" s="55" t="s">
        <v>350</v>
      </c>
      <c r="C98" s="54" t="s">
        <v>349</v>
      </c>
      <c r="D98" s="53">
        <v>1.1000000000000001</v>
      </c>
      <c r="E98" s="52">
        <v>1081</v>
      </c>
      <c r="F98" s="51">
        <f t="shared" si="6"/>
        <v>1.0175763182238668E-3</v>
      </c>
      <c r="G98" s="40"/>
    </row>
    <row r="99" spans="2:7" x14ac:dyDescent="0.4">
      <c r="B99" s="55" t="s">
        <v>348</v>
      </c>
      <c r="C99" s="54" t="s">
        <v>347</v>
      </c>
      <c r="D99" s="53">
        <v>0.2</v>
      </c>
      <c r="E99" s="52">
        <v>900.7</v>
      </c>
      <c r="F99" s="51">
        <f t="shared" si="6"/>
        <v>2.2204951704230043E-4</v>
      </c>
      <c r="G99" s="40"/>
    </row>
    <row r="100" spans="2:7" x14ac:dyDescent="0.4">
      <c r="B100" s="55" t="s">
        <v>346</v>
      </c>
      <c r="C100" s="54" t="s">
        <v>345</v>
      </c>
      <c r="D100" s="53">
        <v>0.6</v>
      </c>
      <c r="E100" s="52">
        <v>820.4</v>
      </c>
      <c r="F100" s="51">
        <f t="shared" si="6"/>
        <v>7.3135056070209648E-4</v>
      </c>
      <c r="G100" s="40"/>
    </row>
    <row r="101" spans="2:7" x14ac:dyDescent="0.4">
      <c r="B101" s="55" t="s">
        <v>344</v>
      </c>
      <c r="C101" s="54" t="s">
        <v>343</v>
      </c>
      <c r="D101" s="53">
        <v>2.8</v>
      </c>
      <c r="E101" s="52">
        <v>1524.7</v>
      </c>
      <c r="F101" s="51">
        <f t="shared" si="6"/>
        <v>1.8364268380665048E-3</v>
      </c>
      <c r="G101" s="40"/>
    </row>
    <row r="102" spans="2:7" x14ac:dyDescent="0.4">
      <c r="B102" s="55" t="s">
        <v>342</v>
      </c>
      <c r="C102" s="54" t="s">
        <v>341</v>
      </c>
      <c r="D102" s="53">
        <v>0.2</v>
      </c>
      <c r="E102" s="52">
        <v>426</v>
      </c>
      <c r="F102" s="51">
        <f t="shared" si="6"/>
        <v>4.6948356807511741E-4</v>
      </c>
      <c r="G102" s="40"/>
    </row>
    <row r="103" spans="2:7" x14ac:dyDescent="0.4">
      <c r="B103" s="55" t="s">
        <v>340</v>
      </c>
      <c r="C103" s="54" t="s">
        <v>339</v>
      </c>
      <c r="D103" s="53">
        <v>0.5</v>
      </c>
      <c r="E103" s="52">
        <v>1676.6</v>
      </c>
      <c r="F103" s="51">
        <f t="shared" si="6"/>
        <v>2.9822259334367173E-4</v>
      </c>
      <c r="G103" s="40"/>
    </row>
    <row r="104" spans="2:7" x14ac:dyDescent="0.4">
      <c r="B104" s="55" t="s">
        <v>338</v>
      </c>
      <c r="C104" s="54" t="s">
        <v>337</v>
      </c>
      <c r="D104" s="53">
        <v>0.2</v>
      </c>
      <c r="E104" s="52">
        <v>152.69999999999999</v>
      </c>
      <c r="F104" s="51">
        <f t="shared" si="6"/>
        <v>1.3097576948264574E-3</v>
      </c>
      <c r="G104" s="40"/>
    </row>
    <row r="105" spans="2:7" x14ac:dyDescent="0.4">
      <c r="B105" s="55" t="s">
        <v>336</v>
      </c>
      <c r="C105" s="54" t="s">
        <v>335</v>
      </c>
      <c r="D105" s="53">
        <v>1.2</v>
      </c>
      <c r="E105" s="52">
        <v>569.79999999999995</v>
      </c>
      <c r="F105" s="51">
        <f t="shared" si="6"/>
        <v>2.106002106002106E-3</v>
      </c>
      <c r="G105" s="40"/>
    </row>
    <row r="106" spans="2:7" x14ac:dyDescent="0.4">
      <c r="B106" s="55" t="s">
        <v>334</v>
      </c>
      <c r="C106" s="54" t="s">
        <v>333</v>
      </c>
      <c r="D106" s="53">
        <v>0.7</v>
      </c>
      <c r="E106" s="52">
        <v>624.5</v>
      </c>
      <c r="F106" s="51">
        <f t="shared" si="6"/>
        <v>1.1208967173738991E-3</v>
      </c>
      <c r="G106" s="40"/>
    </row>
    <row r="107" spans="2:7" x14ac:dyDescent="0.4">
      <c r="B107" s="55" t="s">
        <v>332</v>
      </c>
      <c r="C107" s="54" t="s">
        <v>331</v>
      </c>
      <c r="D107" s="53">
        <v>1.5</v>
      </c>
      <c r="E107" s="52">
        <v>1505</v>
      </c>
      <c r="F107" s="51">
        <f t="shared" ref="F107:F138" si="7">D107/E107</f>
        <v>9.9667774086378727E-4</v>
      </c>
      <c r="G107" s="40"/>
    </row>
    <row r="108" spans="2:7" x14ac:dyDescent="0.4">
      <c r="B108" s="55" t="s">
        <v>330</v>
      </c>
      <c r="C108" s="54" t="s">
        <v>329</v>
      </c>
      <c r="D108" s="53">
        <v>0.9</v>
      </c>
      <c r="E108" s="52">
        <v>1530.3</v>
      </c>
      <c r="F108" s="51">
        <f t="shared" si="7"/>
        <v>5.8811997647520095E-4</v>
      </c>
      <c r="G108" s="40"/>
    </row>
    <row r="109" spans="2:7" x14ac:dyDescent="0.4">
      <c r="B109" s="55" t="s">
        <v>328</v>
      </c>
      <c r="C109" s="54" t="s">
        <v>327</v>
      </c>
      <c r="D109" s="53">
        <v>2.4</v>
      </c>
      <c r="E109" s="52">
        <v>2025.3</v>
      </c>
      <c r="F109" s="51">
        <f t="shared" si="7"/>
        <v>1.1850096282032291E-3</v>
      </c>
      <c r="G109" s="40"/>
    </row>
    <row r="110" spans="2:7" x14ac:dyDescent="0.4">
      <c r="B110" s="55" t="s">
        <v>326</v>
      </c>
      <c r="C110" s="54" t="s">
        <v>325</v>
      </c>
      <c r="D110" s="53">
        <v>0.4</v>
      </c>
      <c r="E110" s="52">
        <v>584</v>
      </c>
      <c r="F110" s="51">
        <f t="shared" si="7"/>
        <v>6.8493150684931507E-4</v>
      </c>
      <c r="G110" s="40"/>
    </row>
    <row r="111" spans="2:7" x14ac:dyDescent="0.4">
      <c r="B111" s="55" t="s">
        <v>324</v>
      </c>
      <c r="C111" s="54" t="s">
        <v>323</v>
      </c>
      <c r="D111" s="53">
        <v>0.2</v>
      </c>
      <c r="E111" s="52">
        <v>738.4</v>
      </c>
      <c r="F111" s="51">
        <f t="shared" si="7"/>
        <v>2.708559046587216E-4</v>
      </c>
      <c r="G111" s="40"/>
    </row>
    <row r="112" spans="2:7" x14ac:dyDescent="0.4">
      <c r="B112" s="55" t="s">
        <v>322</v>
      </c>
      <c r="C112" s="54" t="s">
        <v>321</v>
      </c>
      <c r="D112" s="53">
        <v>0.6</v>
      </c>
      <c r="E112" s="52">
        <v>703.2</v>
      </c>
      <c r="F112" s="51">
        <f t="shared" si="7"/>
        <v>8.5324232081911253E-4</v>
      </c>
      <c r="G112" s="40"/>
    </row>
    <row r="113" spans="2:7" x14ac:dyDescent="0.4">
      <c r="B113" s="55" t="s">
        <v>320</v>
      </c>
      <c r="C113" s="54" t="s">
        <v>319</v>
      </c>
      <c r="D113" s="53">
        <v>0.7</v>
      </c>
      <c r="E113" s="52">
        <v>902.6</v>
      </c>
      <c r="F113" s="51">
        <f t="shared" si="7"/>
        <v>7.7553733658320399E-4</v>
      </c>
      <c r="G113" s="40"/>
    </row>
    <row r="114" spans="2:7" x14ac:dyDescent="0.4">
      <c r="B114" s="55" t="s">
        <v>318</v>
      </c>
      <c r="C114" s="54" t="s">
        <v>317</v>
      </c>
      <c r="D114" s="53">
        <v>0.1</v>
      </c>
      <c r="E114" s="52">
        <v>217.3</v>
      </c>
      <c r="F114" s="51">
        <f t="shared" si="7"/>
        <v>4.6019328117809482E-4</v>
      </c>
      <c r="G114" s="40"/>
    </row>
    <row r="115" spans="2:7" x14ac:dyDescent="0.4">
      <c r="B115" s="55" t="s">
        <v>316</v>
      </c>
      <c r="C115" s="54" t="s">
        <v>315</v>
      </c>
      <c r="D115" s="53">
        <v>1.1000000000000001</v>
      </c>
      <c r="E115" s="52">
        <v>190.1</v>
      </c>
      <c r="F115" s="51">
        <f t="shared" si="7"/>
        <v>5.7864281956864815E-3</v>
      </c>
      <c r="G115" s="40"/>
    </row>
    <row r="116" spans="2:7" x14ac:dyDescent="0.4">
      <c r="B116" s="55" t="s">
        <v>314</v>
      </c>
      <c r="C116" s="54" t="s">
        <v>313</v>
      </c>
      <c r="D116" s="53">
        <v>6.2</v>
      </c>
      <c r="E116" s="52">
        <v>3188.9</v>
      </c>
      <c r="F116" s="51">
        <f t="shared" si="7"/>
        <v>1.9442440967104644E-3</v>
      </c>
      <c r="G116" s="40"/>
    </row>
    <row r="117" spans="2:7" x14ac:dyDescent="0.4">
      <c r="B117" s="55" t="s">
        <v>312</v>
      </c>
      <c r="C117" s="54" t="s">
        <v>311</v>
      </c>
      <c r="D117" s="53">
        <v>10.199999999999999</v>
      </c>
      <c r="E117" s="52">
        <v>5079.7</v>
      </c>
      <c r="F117" s="51">
        <f t="shared" si="7"/>
        <v>2.0079925979880702E-3</v>
      </c>
      <c r="G117" s="40"/>
    </row>
    <row r="118" spans="2:7" x14ac:dyDescent="0.4">
      <c r="B118" s="55" t="s">
        <v>310</v>
      </c>
      <c r="C118" s="54" t="s">
        <v>309</v>
      </c>
      <c r="D118" s="53">
        <v>3</v>
      </c>
      <c r="E118" s="52">
        <v>5265.1</v>
      </c>
      <c r="F118" s="51">
        <f t="shared" si="7"/>
        <v>5.6978974758314178E-4</v>
      </c>
      <c r="G118" s="40"/>
    </row>
    <row r="119" spans="2:7" x14ac:dyDescent="0.4">
      <c r="B119" s="55" t="s">
        <v>308</v>
      </c>
      <c r="C119" s="54" t="s">
        <v>307</v>
      </c>
      <c r="D119" s="53">
        <v>1</v>
      </c>
      <c r="E119" s="52">
        <v>1760.7</v>
      </c>
      <c r="F119" s="51">
        <f t="shared" si="7"/>
        <v>5.6795592662009422E-4</v>
      </c>
      <c r="G119" s="40"/>
    </row>
    <row r="120" spans="2:7" x14ac:dyDescent="0.4">
      <c r="B120" s="55" t="s">
        <v>306</v>
      </c>
      <c r="C120" s="54" t="s">
        <v>305</v>
      </c>
      <c r="D120" s="53">
        <v>0.2</v>
      </c>
      <c r="E120" s="52">
        <v>670.3</v>
      </c>
      <c r="F120" s="51">
        <f t="shared" si="7"/>
        <v>2.9837386244964945E-4</v>
      </c>
      <c r="G120" s="40"/>
    </row>
    <row r="121" spans="2:7" x14ac:dyDescent="0.4">
      <c r="B121" s="55" t="s">
        <v>304</v>
      </c>
      <c r="C121" s="54" t="s">
        <v>303</v>
      </c>
      <c r="D121" s="53">
        <v>0.4</v>
      </c>
      <c r="E121" s="52">
        <v>743</v>
      </c>
      <c r="F121" s="51">
        <f t="shared" si="7"/>
        <v>5.3835800807537019E-4</v>
      </c>
      <c r="G121" s="40"/>
    </row>
    <row r="122" spans="2:7" x14ac:dyDescent="0.4">
      <c r="B122" s="55" t="s">
        <v>302</v>
      </c>
      <c r="C122" s="54" t="s">
        <v>301</v>
      </c>
      <c r="D122" s="53">
        <v>2.1</v>
      </c>
      <c r="E122" s="52">
        <v>1535.9</v>
      </c>
      <c r="F122" s="51">
        <f t="shared" si="7"/>
        <v>1.367276515398138E-3</v>
      </c>
      <c r="G122" s="40"/>
    </row>
    <row r="123" spans="2:7" x14ac:dyDescent="0.4">
      <c r="B123" s="55" t="s">
        <v>300</v>
      </c>
      <c r="C123" s="54" t="s">
        <v>299</v>
      </c>
      <c r="D123" s="53">
        <v>0.7</v>
      </c>
      <c r="E123" s="52">
        <v>1695.6</v>
      </c>
      <c r="F123" s="51">
        <f t="shared" si="7"/>
        <v>4.1283321538098609E-4</v>
      </c>
      <c r="G123" s="40"/>
    </row>
    <row r="124" spans="2:7" x14ac:dyDescent="0.4">
      <c r="B124" s="55" t="s">
        <v>298</v>
      </c>
      <c r="C124" s="54" t="s">
        <v>297</v>
      </c>
      <c r="D124" s="53">
        <v>0.3</v>
      </c>
      <c r="E124" s="52">
        <v>289.2</v>
      </c>
      <c r="F124" s="51">
        <f t="shared" si="7"/>
        <v>1.037344398340249E-3</v>
      </c>
      <c r="G124" s="40"/>
    </row>
    <row r="125" spans="2:7" x14ac:dyDescent="0.4">
      <c r="B125" s="55" t="s">
        <v>296</v>
      </c>
      <c r="C125" s="54" t="s">
        <v>295</v>
      </c>
      <c r="D125" s="53">
        <v>0.4</v>
      </c>
      <c r="E125" s="52">
        <v>1203.8</v>
      </c>
      <c r="F125" s="51">
        <f t="shared" si="7"/>
        <v>3.3228110981890682E-4</v>
      </c>
      <c r="G125" s="40"/>
    </row>
    <row r="126" spans="2:7" x14ac:dyDescent="0.4">
      <c r="B126" s="55" t="s">
        <v>294</v>
      </c>
      <c r="C126" s="54" t="s">
        <v>293</v>
      </c>
      <c r="D126" s="53">
        <v>4.7</v>
      </c>
      <c r="E126" s="52">
        <v>12303.1</v>
      </c>
      <c r="F126" s="51">
        <f t="shared" si="7"/>
        <v>3.8201754029472249E-4</v>
      </c>
      <c r="G126" s="40"/>
    </row>
    <row r="127" spans="2:7" x14ac:dyDescent="0.4">
      <c r="B127" s="55" t="s">
        <v>292</v>
      </c>
      <c r="C127" s="54" t="s">
        <v>291</v>
      </c>
      <c r="D127" s="53">
        <v>1.1000000000000001</v>
      </c>
      <c r="E127" s="52">
        <v>2622.8</v>
      </c>
      <c r="F127" s="51">
        <f t="shared" si="7"/>
        <v>4.1939911544913835E-4</v>
      </c>
      <c r="G127" s="40"/>
    </row>
    <row r="128" spans="2:7" x14ac:dyDescent="0.4">
      <c r="B128" s="55" t="s">
        <v>290</v>
      </c>
      <c r="C128" s="54" t="s">
        <v>289</v>
      </c>
      <c r="D128" s="53">
        <v>0.1</v>
      </c>
      <c r="E128" s="52">
        <v>235.7</v>
      </c>
      <c r="F128" s="51">
        <f t="shared" si="7"/>
        <v>4.2426813746287658E-4</v>
      </c>
      <c r="G128" s="40"/>
    </row>
    <row r="129" spans="2:7" x14ac:dyDescent="0.4">
      <c r="B129" s="55" t="s">
        <v>288</v>
      </c>
      <c r="C129" s="54" t="s">
        <v>287</v>
      </c>
      <c r="D129" s="53">
        <v>6.8</v>
      </c>
      <c r="E129" s="52">
        <v>16812.5</v>
      </c>
      <c r="F129" s="51">
        <f t="shared" si="7"/>
        <v>4.0446096654275093E-4</v>
      </c>
      <c r="G129" s="40"/>
    </row>
    <row r="130" spans="2:7" x14ac:dyDescent="0.4">
      <c r="B130" s="55" t="s">
        <v>286</v>
      </c>
      <c r="C130" s="54" t="s">
        <v>285</v>
      </c>
      <c r="D130" s="53">
        <v>1.5</v>
      </c>
      <c r="E130" s="52">
        <v>1621.5</v>
      </c>
      <c r="F130" s="51">
        <f t="shared" si="7"/>
        <v>9.2506938020351531E-4</v>
      </c>
      <c r="G130" s="40"/>
    </row>
    <row r="131" spans="2:7" x14ac:dyDescent="0.4">
      <c r="B131" s="55" t="s">
        <v>284</v>
      </c>
      <c r="C131" s="54" t="s">
        <v>283</v>
      </c>
      <c r="D131" s="53">
        <v>3.3</v>
      </c>
      <c r="E131" s="52">
        <v>918.6</v>
      </c>
      <c r="F131" s="51">
        <f t="shared" si="7"/>
        <v>3.5924232527759633E-3</v>
      </c>
      <c r="G131" s="40"/>
    </row>
    <row r="132" spans="2:7" x14ac:dyDescent="0.4">
      <c r="B132" s="55" t="s">
        <v>282</v>
      </c>
      <c r="C132" s="54" t="s">
        <v>281</v>
      </c>
      <c r="D132" s="53">
        <v>0.4</v>
      </c>
      <c r="E132" s="52">
        <v>1022.5</v>
      </c>
      <c r="F132" s="51">
        <f t="shared" si="7"/>
        <v>3.9119804400977997E-4</v>
      </c>
      <c r="G132" s="40"/>
    </row>
    <row r="133" spans="2:7" x14ac:dyDescent="0.4">
      <c r="B133" s="55" t="s">
        <v>280</v>
      </c>
      <c r="C133" s="54" t="s">
        <v>279</v>
      </c>
      <c r="D133" s="53">
        <v>0.2</v>
      </c>
      <c r="E133" s="52">
        <v>776.5</v>
      </c>
      <c r="F133" s="51">
        <f t="shared" si="7"/>
        <v>2.5756600128783001E-4</v>
      </c>
      <c r="G133" s="40"/>
    </row>
    <row r="134" spans="2:7" x14ac:dyDescent="0.4">
      <c r="B134" s="55" t="s">
        <v>278</v>
      </c>
      <c r="C134" s="54" t="s">
        <v>277</v>
      </c>
      <c r="D134" s="53">
        <v>0.1</v>
      </c>
      <c r="E134" s="52">
        <v>312</v>
      </c>
      <c r="F134" s="51">
        <f t="shared" si="7"/>
        <v>3.2051282051282051E-4</v>
      </c>
      <c r="G134" s="40"/>
    </row>
    <row r="135" spans="2:7" x14ac:dyDescent="0.4">
      <c r="B135" s="55" t="s">
        <v>276</v>
      </c>
      <c r="C135" s="54" t="s">
        <v>275</v>
      </c>
      <c r="D135" s="53">
        <v>1.7</v>
      </c>
      <c r="E135" s="52">
        <v>1667.4</v>
      </c>
      <c r="F135" s="51">
        <f t="shared" si="7"/>
        <v>1.0195513973851504E-3</v>
      </c>
      <c r="G135" s="40"/>
    </row>
    <row r="136" spans="2:7" x14ac:dyDescent="0.4">
      <c r="B136" s="55" t="s">
        <v>274</v>
      </c>
      <c r="C136" s="54" t="s">
        <v>273</v>
      </c>
      <c r="D136" s="53">
        <v>1</v>
      </c>
      <c r="E136" s="52">
        <v>752.9</v>
      </c>
      <c r="F136" s="51">
        <f t="shared" si="7"/>
        <v>1.3281976358082083E-3</v>
      </c>
      <c r="G136" s="40"/>
    </row>
    <row r="137" spans="2:7" x14ac:dyDescent="0.4">
      <c r="B137" s="44" t="s">
        <v>272</v>
      </c>
      <c r="C137" s="43" t="s">
        <v>271</v>
      </c>
      <c r="D137" s="42">
        <v>12.9</v>
      </c>
      <c r="E137" s="41">
        <v>8416.2000000000007</v>
      </c>
      <c r="F137" s="50">
        <f t="shared" si="7"/>
        <v>1.5327582519426819E-3</v>
      </c>
      <c r="G137" s="40"/>
    </row>
    <row r="138" spans="2:7" x14ac:dyDescent="0.4">
      <c r="B138" s="44" t="s">
        <v>270</v>
      </c>
      <c r="C138" s="43" t="s">
        <v>269</v>
      </c>
      <c r="D138" s="42">
        <v>10</v>
      </c>
      <c r="E138" s="41">
        <v>7801.6</v>
      </c>
      <c r="F138" s="39">
        <f t="shared" si="7"/>
        <v>1.281788351107465E-3</v>
      </c>
      <c r="G138" s="40"/>
    </row>
    <row r="139" spans="2:7" x14ac:dyDescent="0.4">
      <c r="B139" s="44" t="s">
        <v>268</v>
      </c>
      <c r="C139" s="43" t="s">
        <v>267</v>
      </c>
      <c r="D139" s="42">
        <v>19.899999999999999</v>
      </c>
      <c r="E139" s="41">
        <v>8074.2</v>
      </c>
      <c r="F139" s="39">
        <f t="shared" ref="F139:F170" si="8">D139/E139</f>
        <v>2.4646404597359491E-3</v>
      </c>
      <c r="G139" s="40"/>
    </row>
    <row r="140" spans="2:7" x14ac:dyDescent="0.4">
      <c r="B140" s="44" t="s">
        <v>266</v>
      </c>
      <c r="C140" s="43" t="s">
        <v>265</v>
      </c>
      <c r="D140" s="42">
        <v>9.1</v>
      </c>
      <c r="E140" s="41">
        <v>6620</v>
      </c>
      <c r="F140" s="39">
        <f t="shared" si="8"/>
        <v>1.3746223564954682E-3</v>
      </c>
      <c r="G140" s="40"/>
    </row>
    <row r="141" spans="2:7" x14ac:dyDescent="0.4">
      <c r="B141" s="44" t="s">
        <v>264</v>
      </c>
      <c r="C141" s="43" t="s">
        <v>263</v>
      </c>
      <c r="D141" s="42">
        <v>9.6</v>
      </c>
      <c r="E141" s="41">
        <v>4420.8999999999996</v>
      </c>
      <c r="F141" s="39">
        <f t="shared" si="8"/>
        <v>2.1715035400031667E-3</v>
      </c>
      <c r="G141" s="40"/>
    </row>
    <row r="142" spans="2:7" x14ac:dyDescent="0.4">
      <c r="B142" s="44" t="s">
        <v>262</v>
      </c>
      <c r="C142" s="43" t="s">
        <v>261</v>
      </c>
      <c r="D142" s="42">
        <v>8.1999999999999993</v>
      </c>
      <c r="E142" s="41">
        <v>10643.3</v>
      </c>
      <c r="F142" s="39">
        <f t="shared" si="8"/>
        <v>7.7043774017456987E-4</v>
      </c>
      <c r="G142" s="40"/>
    </row>
    <row r="143" spans="2:7" x14ac:dyDescent="0.4">
      <c r="B143" s="44" t="s">
        <v>260</v>
      </c>
      <c r="C143" s="43" t="s">
        <v>259</v>
      </c>
      <c r="D143" s="42">
        <v>7.7</v>
      </c>
      <c r="E143" s="41">
        <v>2338.1999999999998</v>
      </c>
      <c r="F143" s="39">
        <f t="shared" si="8"/>
        <v>3.2931314686510996E-3</v>
      </c>
      <c r="G143" s="40"/>
    </row>
    <row r="144" spans="2:7" x14ac:dyDescent="0.4">
      <c r="B144" s="44" t="s">
        <v>258</v>
      </c>
      <c r="C144" s="43" t="s">
        <v>257</v>
      </c>
      <c r="D144" s="42">
        <v>4.2</v>
      </c>
      <c r="E144" s="41">
        <v>66.7</v>
      </c>
      <c r="F144" s="39">
        <f t="shared" si="8"/>
        <v>6.296851574212893E-2</v>
      </c>
      <c r="G144" s="40"/>
    </row>
    <row r="145" spans="2:7" x14ac:dyDescent="0.4">
      <c r="B145" s="49" t="s">
        <v>256</v>
      </c>
      <c r="C145" s="48" t="s">
        <v>255</v>
      </c>
      <c r="D145" s="47">
        <v>381</v>
      </c>
      <c r="E145" s="46">
        <v>2370.4</v>
      </c>
      <c r="F145" s="45">
        <f t="shared" si="8"/>
        <v>0.16073236584542694</v>
      </c>
      <c r="G145" s="40"/>
    </row>
    <row r="146" spans="2:7" x14ac:dyDescent="0.4">
      <c r="B146" s="44" t="s">
        <v>254</v>
      </c>
      <c r="C146" s="43" t="s">
        <v>253</v>
      </c>
      <c r="D146" s="42">
        <v>49.5</v>
      </c>
      <c r="E146" s="41">
        <v>2098.5</v>
      </c>
      <c r="F146" s="39">
        <f t="shared" si="8"/>
        <v>2.3588277340957826E-2</v>
      </c>
      <c r="G146" s="40"/>
    </row>
    <row r="147" spans="2:7" x14ac:dyDescent="0.4">
      <c r="B147" s="44" t="s">
        <v>252</v>
      </c>
      <c r="C147" s="43" t="s">
        <v>251</v>
      </c>
      <c r="D147" s="42">
        <v>28.2</v>
      </c>
      <c r="E147" s="41">
        <v>12591.2</v>
      </c>
      <c r="F147" s="39">
        <f t="shared" si="8"/>
        <v>2.2396594446915303E-3</v>
      </c>
      <c r="G147" s="40"/>
    </row>
    <row r="148" spans="2:7" x14ac:dyDescent="0.4">
      <c r="B148" s="44" t="s">
        <v>250</v>
      </c>
      <c r="C148" s="43" t="s">
        <v>249</v>
      </c>
      <c r="D148" s="42">
        <v>180.8</v>
      </c>
      <c r="E148" s="41">
        <v>14872.2</v>
      </c>
      <c r="F148" s="39">
        <f t="shared" si="8"/>
        <v>1.2156910208308119E-2</v>
      </c>
      <c r="G148" s="40"/>
    </row>
    <row r="149" spans="2:7" x14ac:dyDescent="0.4">
      <c r="B149" s="44" t="s">
        <v>248</v>
      </c>
      <c r="C149" s="43" t="s">
        <v>247</v>
      </c>
      <c r="D149" s="42">
        <v>24.9</v>
      </c>
      <c r="E149" s="41">
        <v>8440.7999999999993</v>
      </c>
      <c r="F149" s="39">
        <f t="shared" si="8"/>
        <v>2.9499573500142168E-3</v>
      </c>
      <c r="G149" s="40"/>
    </row>
    <row r="150" spans="2:7" x14ac:dyDescent="0.4">
      <c r="B150" s="44" t="s">
        <v>246</v>
      </c>
      <c r="C150" s="43" t="s">
        <v>245</v>
      </c>
      <c r="D150" s="42">
        <v>18</v>
      </c>
      <c r="E150" s="41">
        <v>4852.8</v>
      </c>
      <c r="F150" s="39">
        <f t="shared" si="8"/>
        <v>3.7091988130563795E-3</v>
      </c>
      <c r="G150" s="40"/>
    </row>
    <row r="151" spans="2:7" x14ac:dyDescent="0.4">
      <c r="B151" s="44" t="s">
        <v>244</v>
      </c>
      <c r="C151" s="43" t="s">
        <v>243</v>
      </c>
      <c r="D151" s="42">
        <v>45.3</v>
      </c>
      <c r="E151" s="41">
        <v>6540</v>
      </c>
      <c r="F151" s="39">
        <f t="shared" si="8"/>
        <v>6.9266055045871557E-3</v>
      </c>
      <c r="G151" s="40"/>
    </row>
    <row r="152" spans="2:7" x14ac:dyDescent="0.4">
      <c r="B152" s="44" t="s">
        <v>242</v>
      </c>
      <c r="C152" s="43" t="s">
        <v>241</v>
      </c>
      <c r="D152" s="42">
        <v>3.9</v>
      </c>
      <c r="E152" s="41">
        <v>5321.9</v>
      </c>
      <c r="F152" s="39">
        <f t="shared" si="8"/>
        <v>7.3282098498656499E-4</v>
      </c>
      <c r="G152" s="40"/>
    </row>
    <row r="153" spans="2:7" x14ac:dyDescent="0.4">
      <c r="B153" s="44" t="s">
        <v>240</v>
      </c>
      <c r="C153" s="43" t="s">
        <v>239</v>
      </c>
      <c r="D153" s="42">
        <v>0</v>
      </c>
      <c r="E153" s="41">
        <v>5693.5</v>
      </c>
      <c r="F153" s="39">
        <f t="shared" si="8"/>
        <v>0</v>
      </c>
      <c r="G153" s="40"/>
    </row>
    <row r="154" spans="2:7" x14ac:dyDescent="0.4">
      <c r="B154" s="44" t="s">
        <v>238</v>
      </c>
      <c r="C154" s="43" t="s">
        <v>237</v>
      </c>
      <c r="D154" s="42">
        <v>38.9</v>
      </c>
      <c r="E154" s="41">
        <v>1619.2</v>
      </c>
      <c r="F154" s="39">
        <f t="shared" si="8"/>
        <v>2.4024209486166008E-2</v>
      </c>
      <c r="G154" s="40"/>
    </row>
    <row r="155" spans="2:7" x14ac:dyDescent="0.4">
      <c r="B155" s="44" t="s">
        <v>236</v>
      </c>
      <c r="C155" s="43" t="s">
        <v>235</v>
      </c>
      <c r="D155" s="42">
        <v>0.5</v>
      </c>
      <c r="E155" s="41">
        <v>51.6</v>
      </c>
      <c r="F155" s="39">
        <f t="shared" si="8"/>
        <v>9.6899224806201549E-3</v>
      </c>
      <c r="G155" s="40"/>
    </row>
    <row r="156" spans="2:7" x14ac:dyDescent="0.4">
      <c r="B156" s="44" t="s">
        <v>234</v>
      </c>
      <c r="C156" s="43" t="s">
        <v>233</v>
      </c>
      <c r="D156" s="42">
        <v>9.6</v>
      </c>
      <c r="E156" s="41">
        <v>537</v>
      </c>
      <c r="F156" s="39">
        <f t="shared" si="8"/>
        <v>1.7877094972067038E-2</v>
      </c>
      <c r="G156" s="40"/>
    </row>
    <row r="157" spans="2:7" x14ac:dyDescent="0.4">
      <c r="B157" s="44" t="s">
        <v>232</v>
      </c>
      <c r="C157" s="43" t="s">
        <v>231</v>
      </c>
      <c r="D157" s="42">
        <v>9.8000000000000007</v>
      </c>
      <c r="E157" s="41">
        <v>2977.4</v>
      </c>
      <c r="F157" s="39">
        <f t="shared" si="8"/>
        <v>3.2914623497010817E-3</v>
      </c>
      <c r="G157" s="40"/>
    </row>
    <row r="158" spans="2:7" x14ac:dyDescent="0.4">
      <c r="B158" s="44" t="s">
        <v>230</v>
      </c>
      <c r="C158" s="43" t="s">
        <v>229</v>
      </c>
      <c r="D158" s="42">
        <v>73.7</v>
      </c>
      <c r="E158" s="41">
        <v>6111.1</v>
      </c>
      <c r="F158" s="39">
        <f t="shared" si="8"/>
        <v>1.2060021927312595E-2</v>
      </c>
      <c r="G158" s="40"/>
    </row>
    <row r="159" spans="2:7" x14ac:dyDescent="0.4">
      <c r="B159" s="44" t="s">
        <v>228</v>
      </c>
      <c r="C159" s="43" t="s">
        <v>227</v>
      </c>
      <c r="D159" s="42">
        <v>37.799999999999997</v>
      </c>
      <c r="E159" s="41">
        <v>3738</v>
      </c>
      <c r="F159" s="39">
        <f t="shared" si="8"/>
        <v>1.0112359550561797E-2</v>
      </c>
      <c r="G159" s="40"/>
    </row>
    <row r="160" spans="2:7" x14ac:dyDescent="0.4">
      <c r="B160" s="44" t="s">
        <v>226</v>
      </c>
      <c r="C160" s="43" t="s">
        <v>225</v>
      </c>
      <c r="D160" s="42">
        <v>0.5</v>
      </c>
      <c r="E160" s="41">
        <v>2797.1</v>
      </c>
      <c r="F160" s="39">
        <f t="shared" si="8"/>
        <v>1.7875656930392192E-4</v>
      </c>
      <c r="G160" s="40"/>
    </row>
    <row r="161" spans="2:7" x14ac:dyDescent="0.4">
      <c r="B161" s="44" t="s">
        <v>224</v>
      </c>
      <c r="C161" s="43" t="s">
        <v>223</v>
      </c>
      <c r="D161" s="42">
        <v>1.6</v>
      </c>
      <c r="E161" s="41">
        <v>421.9</v>
      </c>
      <c r="F161" s="39">
        <f t="shared" si="8"/>
        <v>3.7923678596823896E-3</v>
      </c>
      <c r="G161" s="40"/>
    </row>
    <row r="162" spans="2:7" x14ac:dyDescent="0.4">
      <c r="B162" s="44" t="s">
        <v>222</v>
      </c>
      <c r="C162" s="43" t="s">
        <v>221</v>
      </c>
      <c r="D162" s="42">
        <v>0.2</v>
      </c>
      <c r="E162" s="41">
        <v>554.29999999999995</v>
      </c>
      <c r="F162" s="39">
        <f t="shared" si="8"/>
        <v>3.6081544290095621E-4</v>
      </c>
      <c r="G162" s="40"/>
    </row>
    <row r="163" spans="2:7" x14ac:dyDescent="0.4">
      <c r="B163" s="44" t="s">
        <v>220</v>
      </c>
      <c r="C163" s="43" t="s">
        <v>219</v>
      </c>
      <c r="D163" s="42">
        <v>0.2</v>
      </c>
      <c r="E163" s="41">
        <v>1274.5999999999999</v>
      </c>
      <c r="F163" s="39">
        <f t="shared" si="8"/>
        <v>1.5691197238349287E-4</v>
      </c>
      <c r="G163" s="40"/>
    </row>
    <row r="164" spans="2:7" x14ac:dyDescent="0.4">
      <c r="B164" s="44" t="s">
        <v>218</v>
      </c>
      <c r="C164" s="43" t="s">
        <v>217</v>
      </c>
      <c r="D164" s="42">
        <v>0.5</v>
      </c>
      <c r="E164" s="41">
        <v>258</v>
      </c>
      <c r="F164" s="39">
        <f t="shared" si="8"/>
        <v>1.937984496124031E-3</v>
      </c>
      <c r="G164" s="40"/>
    </row>
    <row r="165" spans="2:7" x14ac:dyDescent="0.4">
      <c r="B165" s="44" t="s">
        <v>216</v>
      </c>
      <c r="C165" s="43" t="s">
        <v>215</v>
      </c>
      <c r="D165" s="42">
        <v>5.5</v>
      </c>
      <c r="E165" s="41">
        <v>1214</v>
      </c>
      <c r="F165" s="39">
        <f t="shared" si="8"/>
        <v>4.5304777594728169E-3</v>
      </c>
      <c r="G165" s="40"/>
    </row>
    <row r="166" spans="2:7" x14ac:dyDescent="0.4">
      <c r="B166" s="44" t="s">
        <v>214</v>
      </c>
      <c r="C166" s="43" t="s">
        <v>213</v>
      </c>
      <c r="D166" s="42">
        <v>1.1000000000000001</v>
      </c>
      <c r="E166" s="41">
        <v>539.1</v>
      </c>
      <c r="F166" s="39">
        <f t="shared" si="8"/>
        <v>2.0404377666481174E-3</v>
      </c>
      <c r="G166" s="40"/>
    </row>
    <row r="167" spans="2:7" x14ac:dyDescent="0.4">
      <c r="B167" s="44" t="s">
        <v>212</v>
      </c>
      <c r="C167" s="43" t="s">
        <v>211</v>
      </c>
      <c r="D167" s="42">
        <v>32.700000000000003</v>
      </c>
      <c r="E167" s="41">
        <v>2123.6999999999998</v>
      </c>
      <c r="F167" s="39">
        <f t="shared" si="8"/>
        <v>1.5397655036022039E-2</v>
      </c>
      <c r="G167" s="40"/>
    </row>
    <row r="168" spans="2:7" x14ac:dyDescent="0.4">
      <c r="B168" s="44" t="s">
        <v>210</v>
      </c>
      <c r="C168" s="43" t="s">
        <v>209</v>
      </c>
      <c r="D168" s="42">
        <v>0.9</v>
      </c>
      <c r="E168" s="41">
        <v>334.5</v>
      </c>
      <c r="F168" s="39">
        <f t="shared" si="8"/>
        <v>2.6905829596412557E-3</v>
      </c>
      <c r="G168" s="40"/>
    </row>
    <row r="169" spans="2:7" x14ac:dyDescent="0.4">
      <c r="B169" s="44" t="s">
        <v>208</v>
      </c>
      <c r="C169" s="43" t="s">
        <v>207</v>
      </c>
      <c r="D169" s="42">
        <v>80.7</v>
      </c>
      <c r="E169" s="41">
        <v>9845.9</v>
      </c>
      <c r="F169" s="39">
        <f t="shared" si="8"/>
        <v>8.1963050609898547E-3</v>
      </c>
      <c r="G169" s="40"/>
    </row>
    <row r="170" spans="2:7" x14ac:dyDescent="0.4">
      <c r="B170" s="44" t="s">
        <v>206</v>
      </c>
      <c r="C170" s="43" t="s">
        <v>205</v>
      </c>
      <c r="D170" s="42">
        <v>2</v>
      </c>
      <c r="E170" s="41">
        <v>2378</v>
      </c>
      <c r="F170" s="39">
        <f t="shared" si="8"/>
        <v>8.4104289318755253E-4</v>
      </c>
      <c r="G170" s="40"/>
    </row>
    <row r="171" spans="2:7" x14ac:dyDescent="0.4">
      <c r="B171" s="44" t="s">
        <v>204</v>
      </c>
      <c r="C171" s="43" t="s">
        <v>203</v>
      </c>
      <c r="D171" s="42">
        <v>4.2</v>
      </c>
      <c r="E171" s="41">
        <v>9904.2999999999993</v>
      </c>
      <c r="F171" s="39">
        <f t="shared" ref="F171:F199" si="9">D171/E171</f>
        <v>4.2405823733126022E-4</v>
      </c>
      <c r="G171" s="40"/>
    </row>
    <row r="172" spans="2:7" x14ac:dyDescent="0.4">
      <c r="B172" s="44" t="s">
        <v>202</v>
      </c>
      <c r="C172" s="43" t="s">
        <v>201</v>
      </c>
      <c r="D172" s="42">
        <v>11.7</v>
      </c>
      <c r="E172" s="41">
        <v>4980.8</v>
      </c>
      <c r="F172" s="39">
        <f t="shared" si="9"/>
        <v>2.3490202377128172E-3</v>
      </c>
      <c r="G172" s="40"/>
    </row>
    <row r="173" spans="2:7" x14ac:dyDescent="0.4">
      <c r="B173" s="44" t="s">
        <v>200</v>
      </c>
      <c r="C173" s="43" t="s">
        <v>199</v>
      </c>
      <c r="D173" s="42">
        <v>5.7</v>
      </c>
      <c r="E173" s="41">
        <v>3330.1</v>
      </c>
      <c r="F173" s="39">
        <f t="shared" si="9"/>
        <v>1.7116603105011862E-3</v>
      </c>
      <c r="G173" s="40"/>
    </row>
    <row r="174" spans="2:7" x14ac:dyDescent="0.4">
      <c r="B174" s="44" t="s">
        <v>198</v>
      </c>
      <c r="C174" s="43" t="s">
        <v>197</v>
      </c>
      <c r="D174" s="42">
        <v>44.1</v>
      </c>
      <c r="E174" s="41">
        <v>5596.3</v>
      </c>
      <c r="F174" s="39">
        <f t="shared" si="9"/>
        <v>7.8802065650519088E-3</v>
      </c>
      <c r="G174" s="40"/>
    </row>
    <row r="175" spans="2:7" x14ac:dyDescent="0.4">
      <c r="B175" s="44" t="s">
        <v>196</v>
      </c>
      <c r="C175" s="43" t="s">
        <v>195</v>
      </c>
      <c r="D175" s="42">
        <v>114.4</v>
      </c>
      <c r="E175" s="41">
        <v>6770.1</v>
      </c>
      <c r="F175" s="39">
        <f t="shared" si="9"/>
        <v>1.6897830164990177E-2</v>
      </c>
      <c r="G175" s="40"/>
    </row>
    <row r="176" spans="2:7" x14ac:dyDescent="0.4">
      <c r="B176" s="44" t="s">
        <v>194</v>
      </c>
      <c r="C176" s="43" t="s">
        <v>193</v>
      </c>
      <c r="D176" s="42">
        <v>139.69999999999999</v>
      </c>
      <c r="E176" s="41">
        <v>4233.8999999999996</v>
      </c>
      <c r="F176" s="39">
        <f t="shared" si="9"/>
        <v>3.2995583268381395E-2</v>
      </c>
      <c r="G176" s="40"/>
    </row>
    <row r="177" spans="2:7" x14ac:dyDescent="0.4">
      <c r="B177" s="44" t="s">
        <v>192</v>
      </c>
      <c r="C177" s="43" t="s">
        <v>191</v>
      </c>
      <c r="D177" s="42">
        <v>40.4</v>
      </c>
      <c r="E177" s="41">
        <v>1020.8</v>
      </c>
      <c r="F177" s="39">
        <f t="shared" si="9"/>
        <v>3.9576802507836989E-2</v>
      </c>
      <c r="G177" s="40"/>
    </row>
    <row r="178" spans="2:7" x14ac:dyDescent="0.4">
      <c r="B178" s="44" t="s">
        <v>190</v>
      </c>
      <c r="C178" s="43" t="s">
        <v>189</v>
      </c>
      <c r="D178" s="42">
        <v>96.7</v>
      </c>
      <c r="E178" s="41">
        <v>2472.1999999999998</v>
      </c>
      <c r="F178" s="39">
        <f t="shared" si="9"/>
        <v>3.9114958336704156E-2</v>
      </c>
      <c r="G178" s="40"/>
    </row>
    <row r="179" spans="2:7" x14ac:dyDescent="0.4">
      <c r="B179" s="44" t="s">
        <v>188</v>
      </c>
      <c r="C179" s="43" t="s">
        <v>187</v>
      </c>
      <c r="D179" s="42">
        <v>103.5</v>
      </c>
      <c r="E179" s="41">
        <v>6426.9</v>
      </c>
      <c r="F179" s="39">
        <f t="shared" si="9"/>
        <v>1.6104187088643047E-2</v>
      </c>
      <c r="G179" s="40"/>
    </row>
    <row r="180" spans="2:7" x14ac:dyDescent="0.4">
      <c r="B180" s="44" t="s">
        <v>186</v>
      </c>
      <c r="C180" s="43" t="s">
        <v>185</v>
      </c>
      <c r="D180" s="42">
        <v>167</v>
      </c>
      <c r="E180" s="41">
        <v>22010.2</v>
      </c>
      <c r="F180" s="39">
        <f t="shared" si="9"/>
        <v>7.587391300397088E-3</v>
      </c>
      <c r="G180" s="40"/>
    </row>
    <row r="181" spans="2:7" x14ac:dyDescent="0.4">
      <c r="B181" s="44" t="s">
        <v>184</v>
      </c>
      <c r="C181" s="43" t="s">
        <v>183</v>
      </c>
      <c r="D181" s="42">
        <v>7.5</v>
      </c>
      <c r="E181" s="41">
        <v>887.9</v>
      </c>
      <c r="F181" s="39">
        <f t="shared" si="9"/>
        <v>8.446897173105079E-3</v>
      </c>
      <c r="G181" s="40"/>
    </row>
    <row r="182" spans="2:7" x14ac:dyDescent="0.4">
      <c r="B182" s="44" t="s">
        <v>182</v>
      </c>
      <c r="C182" s="43" t="s">
        <v>181</v>
      </c>
      <c r="D182" s="42">
        <v>53.2</v>
      </c>
      <c r="E182" s="41">
        <v>3681.1</v>
      </c>
      <c r="F182" s="39">
        <f t="shared" si="9"/>
        <v>1.445220178750917E-2</v>
      </c>
      <c r="G182" s="40"/>
    </row>
    <row r="183" spans="2:7" x14ac:dyDescent="0.4">
      <c r="B183" s="44" t="s">
        <v>180</v>
      </c>
      <c r="C183" s="43" t="s">
        <v>179</v>
      </c>
      <c r="D183" s="42">
        <v>92.1</v>
      </c>
      <c r="E183" s="41">
        <v>2701.1</v>
      </c>
      <c r="F183" s="39">
        <f t="shared" si="9"/>
        <v>3.4097219651253195E-2</v>
      </c>
      <c r="G183" s="40"/>
    </row>
    <row r="184" spans="2:7" x14ac:dyDescent="0.4">
      <c r="B184" s="44" t="s">
        <v>178</v>
      </c>
      <c r="C184" s="43" t="s">
        <v>177</v>
      </c>
      <c r="D184" s="42">
        <v>10.199999999999999</v>
      </c>
      <c r="E184" s="41">
        <v>1827.5</v>
      </c>
      <c r="F184" s="39">
        <f t="shared" si="9"/>
        <v>5.5813953488372085E-3</v>
      </c>
      <c r="G184" s="40"/>
    </row>
    <row r="185" spans="2:7" x14ac:dyDescent="0.4">
      <c r="B185" s="44" t="s">
        <v>176</v>
      </c>
      <c r="C185" s="43" t="s">
        <v>175</v>
      </c>
      <c r="D185" s="42">
        <v>1.4</v>
      </c>
      <c r="E185" s="41">
        <v>3344.6</v>
      </c>
      <c r="F185" s="39">
        <f t="shared" si="9"/>
        <v>4.1858518208455421E-4</v>
      </c>
      <c r="G185" s="40"/>
    </row>
    <row r="186" spans="2:7" x14ac:dyDescent="0.4">
      <c r="B186" s="44" t="s">
        <v>174</v>
      </c>
      <c r="C186" s="43" t="s">
        <v>173</v>
      </c>
      <c r="D186" s="42">
        <v>3.3</v>
      </c>
      <c r="E186" s="41">
        <v>504.7</v>
      </c>
      <c r="F186" s="39">
        <f t="shared" si="9"/>
        <v>6.5385377451951656E-3</v>
      </c>
      <c r="G186" s="40"/>
    </row>
    <row r="187" spans="2:7" x14ac:dyDescent="0.4">
      <c r="B187" s="44" t="s">
        <v>172</v>
      </c>
      <c r="C187" s="43" t="s">
        <v>171</v>
      </c>
      <c r="D187" s="42">
        <v>1.1000000000000001</v>
      </c>
      <c r="E187" s="41">
        <v>6830.9</v>
      </c>
      <c r="F187" s="39">
        <f t="shared" si="9"/>
        <v>1.6103295319796807E-4</v>
      </c>
      <c r="G187" s="40"/>
    </row>
    <row r="188" spans="2:7" x14ac:dyDescent="0.4">
      <c r="B188" s="44" t="s">
        <v>170</v>
      </c>
      <c r="C188" s="43" t="s">
        <v>169</v>
      </c>
      <c r="D188" s="42">
        <v>7.7</v>
      </c>
      <c r="E188" s="41">
        <v>3646.1</v>
      </c>
      <c r="F188" s="39">
        <f t="shared" si="9"/>
        <v>2.1118455335838292E-3</v>
      </c>
      <c r="G188" s="40"/>
    </row>
    <row r="189" spans="2:7" x14ac:dyDescent="0.4">
      <c r="B189" s="44" t="s">
        <v>168</v>
      </c>
      <c r="C189" s="43" t="s">
        <v>167</v>
      </c>
      <c r="D189" s="42">
        <v>4.7</v>
      </c>
      <c r="E189" s="41">
        <v>4853.1000000000004</v>
      </c>
      <c r="F189" s="39">
        <f t="shared" si="9"/>
        <v>9.6845315365436525E-4</v>
      </c>
      <c r="G189" s="40"/>
    </row>
    <row r="190" spans="2:7" x14ac:dyDescent="0.4">
      <c r="B190" s="44" t="s">
        <v>166</v>
      </c>
      <c r="C190" s="43" t="s">
        <v>165</v>
      </c>
      <c r="D190" s="42">
        <v>45.7</v>
      </c>
      <c r="E190" s="41">
        <v>14983</v>
      </c>
      <c r="F190" s="39">
        <f t="shared" si="9"/>
        <v>3.050123473269706E-3</v>
      </c>
      <c r="G190" s="40"/>
    </row>
    <row r="191" spans="2:7" x14ac:dyDescent="0.4">
      <c r="B191" s="44" t="s">
        <v>164</v>
      </c>
      <c r="C191" s="43" t="s">
        <v>163</v>
      </c>
      <c r="D191" s="42">
        <v>40.5</v>
      </c>
      <c r="E191" s="41">
        <v>1887.8</v>
      </c>
      <c r="F191" s="39">
        <f t="shared" si="9"/>
        <v>2.1453543807606737E-2</v>
      </c>
      <c r="G191" s="40"/>
    </row>
    <row r="192" spans="2:7" x14ac:dyDescent="0.4">
      <c r="B192" s="44" t="s">
        <v>162</v>
      </c>
      <c r="C192" s="43" t="s">
        <v>161</v>
      </c>
      <c r="D192" s="42">
        <v>141.30000000000001</v>
      </c>
      <c r="E192" s="41">
        <v>9776.2999999999993</v>
      </c>
      <c r="F192" s="39">
        <f t="shared" si="9"/>
        <v>1.4453320785982429E-2</v>
      </c>
      <c r="G192" s="40"/>
    </row>
    <row r="193" spans="2:9" x14ac:dyDescent="0.4">
      <c r="B193" s="44" t="s">
        <v>160</v>
      </c>
      <c r="C193" s="43" t="s">
        <v>159</v>
      </c>
      <c r="D193" s="42">
        <v>60</v>
      </c>
      <c r="E193" s="41">
        <v>1512.4</v>
      </c>
      <c r="F193" s="39">
        <f t="shared" si="9"/>
        <v>3.9672044432689763E-2</v>
      </c>
      <c r="G193" s="40"/>
    </row>
    <row r="194" spans="2:9" x14ac:dyDescent="0.4">
      <c r="B194" s="44" t="s">
        <v>158</v>
      </c>
      <c r="C194" s="43" t="s">
        <v>157</v>
      </c>
      <c r="D194" s="42">
        <v>40.5</v>
      </c>
      <c r="E194" s="41">
        <v>2733.1</v>
      </c>
      <c r="F194" s="39">
        <f t="shared" si="9"/>
        <v>1.4818338150817753E-2</v>
      </c>
      <c r="G194" s="40"/>
    </row>
    <row r="195" spans="2:9" x14ac:dyDescent="0.4">
      <c r="B195" s="44" t="s">
        <v>156</v>
      </c>
      <c r="C195" s="43" t="s">
        <v>155</v>
      </c>
      <c r="D195" s="42">
        <v>0.9</v>
      </c>
      <c r="E195" s="41">
        <v>164.3</v>
      </c>
      <c r="F195" s="39">
        <f t="shared" si="9"/>
        <v>5.4777845404747408E-3</v>
      </c>
      <c r="G195" s="40"/>
    </row>
    <row r="196" spans="2:9" x14ac:dyDescent="0.4">
      <c r="B196" s="44" t="s">
        <v>154</v>
      </c>
      <c r="C196" s="43" t="s">
        <v>153</v>
      </c>
      <c r="D196" s="42">
        <v>32.1</v>
      </c>
      <c r="E196" s="41">
        <v>1636</v>
      </c>
      <c r="F196" s="39">
        <f t="shared" si="9"/>
        <v>1.9621026894865525E-2</v>
      </c>
      <c r="G196" s="40"/>
    </row>
    <row r="197" spans="2:9" x14ac:dyDescent="0.4">
      <c r="B197" s="44" t="s">
        <v>152</v>
      </c>
      <c r="C197" s="43" t="s">
        <v>151</v>
      </c>
      <c r="D197" s="42">
        <v>0</v>
      </c>
      <c r="E197" s="41">
        <v>1482.1</v>
      </c>
      <c r="F197" s="39">
        <f t="shared" si="9"/>
        <v>0</v>
      </c>
      <c r="G197" s="40"/>
      <c r="H197" s="131"/>
      <c r="I197" s="131"/>
    </row>
    <row r="198" spans="2:9" x14ac:dyDescent="0.4">
      <c r="B198" s="38" t="s">
        <v>150</v>
      </c>
      <c r="C198" s="37" t="s">
        <v>149</v>
      </c>
      <c r="D198" s="36">
        <v>6.2</v>
      </c>
      <c r="E198" s="35">
        <v>2707.2</v>
      </c>
      <c r="F198" s="39">
        <f t="shared" si="9"/>
        <v>2.2901891252955085E-3</v>
      </c>
      <c r="G198" s="40"/>
      <c r="H198" s="131"/>
      <c r="I198" s="131"/>
    </row>
    <row r="199" spans="2:9" x14ac:dyDescent="0.4">
      <c r="B199" s="38" t="s">
        <v>148</v>
      </c>
      <c r="C199" s="37" t="s">
        <v>147</v>
      </c>
      <c r="D199" s="36">
        <v>2705</v>
      </c>
      <c r="E199" s="35">
        <v>464652.9</v>
      </c>
      <c r="F199" s="34">
        <f t="shared" si="9"/>
        <v>5.8215498063177908E-3</v>
      </c>
      <c r="G199" s="40"/>
      <c r="H199" s="131"/>
      <c r="I199" s="131"/>
    </row>
    <row r="200" spans="2:9" x14ac:dyDescent="0.4">
      <c r="H200" s="131"/>
      <c r="I200" s="131"/>
    </row>
    <row r="201" spans="2:9" x14ac:dyDescent="0.4">
      <c r="H201" s="131"/>
      <c r="I201" s="131"/>
    </row>
    <row r="202" spans="2:9" x14ac:dyDescent="0.4">
      <c r="H202" s="131"/>
      <c r="I202" s="131"/>
    </row>
  </sheetData>
  <mergeCells count="21">
    <mergeCell ref="Q9:Q10"/>
    <mergeCell ref="R9:R10"/>
    <mergeCell ref="T9:T10"/>
    <mergeCell ref="U9:U10"/>
    <mergeCell ref="B9:C10"/>
    <mergeCell ref="H9:I10"/>
    <mergeCell ref="N9:N10"/>
    <mergeCell ref="O9:P10"/>
    <mergeCell ref="Z9:Z10"/>
    <mergeCell ref="AA9:AA10"/>
    <mergeCell ref="AB9:AB10"/>
    <mergeCell ref="AC9:AC10"/>
    <mergeCell ref="W9:X10"/>
    <mergeCell ref="Y9:Y10"/>
    <mergeCell ref="J73:K73"/>
    <mergeCell ref="AB21:AB71"/>
    <mergeCell ref="AC21:AC71"/>
    <mergeCell ref="U32:U71"/>
    <mergeCell ref="U11:U31"/>
    <mergeCell ref="AB11:AB20"/>
    <mergeCell ref="AC11:AC20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費用（C）</vt:lpstr>
      <vt:lpstr>地震による断水回避便益（B）</vt:lpstr>
      <vt:lpstr>CO2削減便益（B）</vt:lpstr>
      <vt:lpstr>まとめ</vt:lpstr>
      <vt:lpstr>産業連関表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