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水道事業課\02認可L\0204_事業評価\030費用対効果マニュアル\R7改正\30_マニュアル改定案\0427_製本版\ツール\"/>
    </mc:Choice>
  </mc:AlternateContent>
  <xr:revisionPtr revIDLastSave="0" documentId="13_ncr:1_{5EB237B4-9591-46BA-B498-4D2DCC05E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費用" sheetId="1" r:id="rId1"/>
    <sheet name="便益" sheetId="2" r:id="rId2"/>
    <sheet name="まとめ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H4" i="2" s="1"/>
  <c r="F7" i="3" l="1"/>
  <c r="G9" i="3"/>
  <c r="G10" i="3" s="1"/>
  <c r="G5" i="3"/>
  <c r="G7" i="3" s="1"/>
  <c r="I5" i="3"/>
  <c r="I6" i="3" s="1"/>
  <c r="C25" i="2"/>
  <c r="C14" i="2"/>
  <c r="C24" i="2" s="1"/>
  <c r="C7" i="2"/>
  <c r="C23" i="2" s="1"/>
  <c r="D14" i="1"/>
  <c r="F5" i="1"/>
  <c r="F6" i="1"/>
  <c r="F7" i="1"/>
  <c r="F8" i="1"/>
  <c r="F9" i="1"/>
  <c r="C10" i="1"/>
  <c r="G6" i="3" l="1"/>
  <c r="I9" i="3"/>
  <c r="I10" i="3" s="1"/>
  <c r="G8" i="3"/>
  <c r="I7" i="3"/>
  <c r="I8" i="3" s="1"/>
  <c r="I11" i="3" s="1"/>
  <c r="H17" i="2"/>
  <c r="H20" i="2" s="1"/>
  <c r="H24" i="2" s="1"/>
  <c r="H27" i="2" s="1"/>
  <c r="G14" i="3" s="1"/>
  <c r="G15" i="3" s="1"/>
  <c r="H6" i="2" l="1"/>
  <c r="H10" i="2" s="1"/>
  <c r="H13" i="2" s="1"/>
  <c r="G12" i="3" s="1"/>
  <c r="I14" i="3"/>
  <c r="I15" i="3" s="1"/>
  <c r="G13" i="3" l="1"/>
  <c r="I12" i="3"/>
  <c r="I13" i="3" s="1"/>
  <c r="I16" i="3" s="1"/>
  <c r="I17" i="3" s="1"/>
</calcChain>
</file>

<file path=xl/sharedStrings.xml><?xml version="1.0" encoding="utf-8"?>
<sst xmlns="http://schemas.openxmlformats.org/spreadsheetml/2006/main" count="140" uniqueCount="83">
  <si>
    <t>事業費</t>
    <rPh sb="0" eb="3">
      <t>ジギョウヒ</t>
    </rPh>
    <phoneticPr fontId="3"/>
  </si>
  <si>
    <t>年度</t>
    <rPh sb="0" eb="2">
      <t>ネンド</t>
    </rPh>
    <phoneticPr fontId="3"/>
  </si>
  <si>
    <t>費用（千円）</t>
    <rPh sb="0" eb="2">
      <t>ヒヨウ</t>
    </rPh>
    <rPh sb="3" eb="5">
      <t>センエン</t>
    </rPh>
    <phoneticPr fontId="3"/>
  </si>
  <si>
    <t>ポンプ場A</t>
    <rPh sb="3" eb="4">
      <t>ジョウ</t>
    </rPh>
    <phoneticPr fontId="3"/>
  </si>
  <si>
    <t>ポンプ場B</t>
    <rPh sb="3" eb="4">
      <t>ジョウ</t>
    </rPh>
    <phoneticPr fontId="3"/>
  </si>
  <si>
    <t>ポンプ場C</t>
    <rPh sb="3" eb="4">
      <t>ジョウ</t>
    </rPh>
    <phoneticPr fontId="3"/>
  </si>
  <si>
    <t>年度計①</t>
    <rPh sb="0" eb="2">
      <t>ネンド</t>
    </rPh>
    <rPh sb="2" eb="3">
      <t>ケイ</t>
    </rPh>
    <phoneticPr fontId="3"/>
  </si>
  <si>
    <t>R6</t>
    <phoneticPr fontId="3"/>
  </si>
  <si>
    <t>R7</t>
  </si>
  <si>
    <t>R8</t>
  </si>
  <si>
    <t>R9</t>
  </si>
  <si>
    <t>合計</t>
    <rPh sb="0" eb="2">
      <t>ゴウケイ</t>
    </rPh>
    <phoneticPr fontId="3"/>
  </si>
  <si>
    <t>維持管理費</t>
    <rPh sb="0" eb="5">
      <t>イジカンリヒ</t>
    </rPh>
    <phoneticPr fontId="2"/>
  </si>
  <si>
    <t>減断水の被害原単位</t>
    <rPh sb="0" eb="3">
      <t>ゲンダンスイ</t>
    </rPh>
    <rPh sb="4" eb="6">
      <t>ヒガイ</t>
    </rPh>
    <rPh sb="6" eb="9">
      <t>ゲンタンイ</t>
    </rPh>
    <phoneticPr fontId="3"/>
  </si>
  <si>
    <t>地震による断水被害額</t>
    <rPh sb="0" eb="2">
      <t>ジシン</t>
    </rPh>
    <rPh sb="5" eb="10">
      <t>ダンスイヒガイガク</t>
    </rPh>
    <phoneticPr fontId="3"/>
  </si>
  <si>
    <t>(1)生活用</t>
    <rPh sb="3" eb="6">
      <t>セイカツヨウ</t>
    </rPh>
    <phoneticPr fontId="3"/>
  </si>
  <si>
    <t>項目</t>
    <rPh sb="0" eb="2">
      <t>コウモク</t>
    </rPh>
    <phoneticPr fontId="3"/>
  </si>
  <si>
    <t>数値</t>
    <rPh sb="0" eb="2">
      <t>スウチ</t>
    </rPh>
    <phoneticPr fontId="3"/>
  </si>
  <si>
    <t>単位</t>
    <rPh sb="0" eb="2">
      <t>タンイ</t>
    </rPh>
    <phoneticPr fontId="3"/>
  </si>
  <si>
    <t>断水被害原単位</t>
    <rPh sb="0" eb="2">
      <t>ダンスイ</t>
    </rPh>
    <rPh sb="2" eb="4">
      <t>ヒガイ</t>
    </rPh>
    <rPh sb="4" eb="7">
      <t>ゲンタンイ</t>
    </rPh>
    <phoneticPr fontId="3"/>
  </si>
  <si>
    <t>千円/日</t>
    <rPh sb="0" eb="2">
      <t>センエン</t>
    </rPh>
    <rPh sb="3" eb="4">
      <t>ニチ</t>
    </rPh>
    <phoneticPr fontId="3"/>
  </si>
  <si>
    <t>断水被害額の減少分</t>
    <rPh sb="0" eb="5">
      <t>ダンスイヒガイガク</t>
    </rPh>
    <rPh sb="6" eb="8">
      <t>ゲンショウ</t>
    </rPh>
    <rPh sb="8" eb="9">
      <t>ブン</t>
    </rPh>
    <phoneticPr fontId="3"/>
  </si>
  <si>
    <t>％日</t>
    <rPh sb="1" eb="2">
      <t>ニチ</t>
    </rPh>
    <phoneticPr fontId="3"/>
  </si>
  <si>
    <t>補正後</t>
    <rPh sb="0" eb="3">
      <t>ホセイゴ</t>
    </rPh>
    <phoneticPr fontId="3"/>
  </si>
  <si>
    <t>円/人・日</t>
    <rPh sb="0" eb="1">
      <t>エン</t>
    </rPh>
    <rPh sb="2" eb="3">
      <t>ヒト</t>
    </rPh>
    <rPh sb="4" eb="5">
      <t>ニチ</t>
    </rPh>
    <phoneticPr fontId="3"/>
  </si>
  <si>
    <t>断水被害額</t>
    <rPh sb="0" eb="2">
      <t>ダンスイ</t>
    </rPh>
    <rPh sb="2" eb="4">
      <t>ヒガイ</t>
    </rPh>
    <rPh sb="4" eb="5">
      <t>ガク</t>
    </rPh>
    <phoneticPr fontId="3"/>
  </si>
  <si>
    <t>千円</t>
    <rPh sb="0" eb="2">
      <t>センエン</t>
    </rPh>
    <phoneticPr fontId="3"/>
  </si>
  <si>
    <t>給水人口</t>
    <rPh sb="0" eb="4">
      <t>キュウスイジンコウ</t>
    </rPh>
    <phoneticPr fontId="3"/>
  </si>
  <si>
    <t>人</t>
    <rPh sb="0" eb="1">
      <t>ヒト</t>
    </rPh>
    <phoneticPr fontId="3"/>
  </si>
  <si>
    <t>原単位</t>
    <rPh sb="0" eb="3">
      <t>ゲンタンイ</t>
    </rPh>
    <phoneticPr fontId="3"/>
  </si>
  <si>
    <t>地震による断水回避便益</t>
    <rPh sb="0" eb="2">
      <t>ジシン</t>
    </rPh>
    <rPh sb="5" eb="7">
      <t>ダンスイ</t>
    </rPh>
    <rPh sb="7" eb="11">
      <t>カイヒベンエキ</t>
    </rPh>
    <phoneticPr fontId="3"/>
  </si>
  <si>
    <t>(2)業務営業用原単位（総計）</t>
    <rPh sb="3" eb="8">
      <t>ギョウムエイギョウヨウ</t>
    </rPh>
    <rPh sb="8" eb="11">
      <t>ゲンタンイ</t>
    </rPh>
    <rPh sb="12" eb="14">
      <t>ソウケイ</t>
    </rPh>
    <phoneticPr fontId="3"/>
  </si>
  <si>
    <t>断水被害額</t>
    <rPh sb="0" eb="5">
      <t>ダンスイヒガイガク</t>
    </rPh>
    <phoneticPr fontId="3"/>
  </si>
  <si>
    <t>地震発生回数</t>
    <rPh sb="0" eb="6">
      <t>ジシンハッセイカイスウ</t>
    </rPh>
    <phoneticPr fontId="3"/>
  </si>
  <si>
    <t>回</t>
    <rPh sb="0" eb="1">
      <t>カイ</t>
    </rPh>
    <phoneticPr fontId="3"/>
  </si>
  <si>
    <t>評価期間</t>
    <rPh sb="0" eb="4">
      <t>ヒョウカキカン</t>
    </rPh>
    <phoneticPr fontId="3"/>
  </si>
  <si>
    <t>年</t>
    <rPh sb="0" eb="1">
      <t>ネン</t>
    </rPh>
    <phoneticPr fontId="3"/>
  </si>
  <si>
    <t>影響：大</t>
    <rPh sb="0" eb="2">
      <t>エイキョウ</t>
    </rPh>
    <rPh sb="3" eb="4">
      <t>ダイ</t>
    </rPh>
    <phoneticPr fontId="3"/>
  </si>
  <si>
    <t>年平均被害軽減額</t>
    <rPh sb="0" eb="3">
      <t>ネンヘイキン</t>
    </rPh>
    <rPh sb="3" eb="5">
      <t>ヒガイ</t>
    </rPh>
    <rPh sb="5" eb="8">
      <t>ケイゲンガク</t>
    </rPh>
    <phoneticPr fontId="3"/>
  </si>
  <si>
    <t>千円/年</t>
    <rPh sb="0" eb="2">
      <t>センエン</t>
    </rPh>
    <rPh sb="3" eb="4">
      <t>ネン</t>
    </rPh>
    <phoneticPr fontId="3"/>
  </si>
  <si>
    <t>影響：小</t>
    <rPh sb="0" eb="2">
      <t>エイキョウ</t>
    </rPh>
    <rPh sb="3" eb="4">
      <t>チイ</t>
    </rPh>
    <phoneticPr fontId="3"/>
  </si>
  <si>
    <t>総計</t>
    <rPh sb="0" eb="2">
      <t>ソウケイ</t>
    </rPh>
    <phoneticPr fontId="3"/>
  </si>
  <si>
    <t>風害によるによる断水被害額</t>
    <rPh sb="0" eb="2">
      <t>フウガイ</t>
    </rPh>
    <rPh sb="8" eb="13">
      <t>ダンスイヒガイガク</t>
    </rPh>
    <phoneticPr fontId="3"/>
  </si>
  <si>
    <t>(3)工場用</t>
    <rPh sb="3" eb="6">
      <t>コウジョウヨウ</t>
    </rPh>
    <phoneticPr fontId="3"/>
  </si>
  <si>
    <t>断水日数</t>
    <rPh sb="0" eb="4">
      <t>ダンスイニッスウ</t>
    </rPh>
    <phoneticPr fontId="3"/>
  </si>
  <si>
    <t>日</t>
    <rPh sb="0" eb="1">
      <t>ニチ</t>
    </rPh>
    <phoneticPr fontId="3"/>
  </si>
  <si>
    <t>バックアップ率</t>
    <rPh sb="6" eb="7">
      <t>リツ</t>
    </rPh>
    <phoneticPr fontId="3"/>
  </si>
  <si>
    <t>(4)１日あたりの減断水被害原単位</t>
    <phoneticPr fontId="3"/>
  </si>
  <si>
    <t>風害による断水回避便益</t>
    <rPh sb="0" eb="2">
      <t>フウガイ</t>
    </rPh>
    <rPh sb="5" eb="7">
      <t>ダンスイ</t>
    </rPh>
    <rPh sb="7" eb="11">
      <t>カイヒベンエキ</t>
    </rPh>
    <phoneticPr fontId="3"/>
  </si>
  <si>
    <t>生活用</t>
    <rPh sb="0" eb="3">
      <t>セイカツヨウ</t>
    </rPh>
    <phoneticPr fontId="3"/>
  </si>
  <si>
    <t>業務営業用</t>
    <rPh sb="0" eb="5">
      <t>ギョウムエイギョウヨウ</t>
    </rPh>
    <phoneticPr fontId="3"/>
  </si>
  <si>
    <t>工場用</t>
    <rPh sb="0" eb="3">
      <t>コウジョウヨウ</t>
    </rPh>
    <phoneticPr fontId="3"/>
  </si>
  <si>
    <t>千円/年</t>
  </si>
  <si>
    <t>更新費</t>
    <rPh sb="0" eb="3">
      <t>コウシンヒ</t>
    </rPh>
    <phoneticPr fontId="2"/>
  </si>
  <si>
    <t>項目</t>
    <rPh sb="0" eb="2">
      <t>コウモク</t>
    </rPh>
    <phoneticPr fontId="2"/>
  </si>
  <si>
    <t>更新周期</t>
    <rPh sb="0" eb="4">
      <t>コウシンシュウキ</t>
    </rPh>
    <phoneticPr fontId="2"/>
  </si>
  <si>
    <t>事業費</t>
    <rPh sb="0" eb="3">
      <t>ジギョウヒ</t>
    </rPh>
    <phoneticPr fontId="2"/>
  </si>
  <si>
    <t>数値</t>
    <rPh sb="0" eb="2">
      <t>スウチ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</si>
  <si>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</si>
  <si>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</si>
  <si>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年</t>
    <rPh sb="0" eb="1">
      <t>ネン</t>
    </rPh>
    <phoneticPr fontId="2"/>
  </si>
  <si>
    <t>事業全体の投資効率性</t>
    <rPh sb="0" eb="4">
      <t>ジギョウゼンタイ</t>
    </rPh>
    <rPh sb="5" eb="10">
      <t>トウシコウリツセイ</t>
    </rPh>
    <phoneticPr fontId="3"/>
  </si>
  <si>
    <t>建設期間</t>
    <rPh sb="0" eb="4">
      <t>ケンセツキカン</t>
    </rPh>
    <phoneticPr fontId="3"/>
  </si>
  <si>
    <t>費用・便益</t>
    <rPh sb="0" eb="2">
      <t>ヒヨウ</t>
    </rPh>
    <rPh sb="3" eb="5">
      <t>ベンエキ</t>
    </rPh>
    <phoneticPr fontId="3"/>
  </si>
  <si>
    <t>換算係数</t>
    <rPh sb="0" eb="4">
      <t>カンサンケイスウ</t>
    </rPh>
    <phoneticPr fontId="3"/>
  </si>
  <si>
    <t>総費用/総便益</t>
    <rPh sb="0" eb="3">
      <t>ソウヒヨウ</t>
    </rPh>
    <rPh sb="4" eb="7">
      <t>ソウベンエキ</t>
    </rPh>
    <phoneticPr fontId="3"/>
  </si>
  <si>
    <t>耐用年数</t>
    <rPh sb="0" eb="4">
      <t>タイヨウネンスウ</t>
    </rPh>
    <phoneticPr fontId="3"/>
  </si>
  <si>
    <t>①</t>
    <phoneticPr fontId="3"/>
  </si>
  <si>
    <t>②</t>
    <phoneticPr fontId="3"/>
  </si>
  <si>
    <t>①×②</t>
    <phoneticPr fontId="3"/>
  </si>
  <si>
    <t>費用</t>
    <rPh sb="0" eb="2">
      <t>ヒヨウ</t>
    </rPh>
    <phoneticPr fontId="3"/>
  </si>
  <si>
    <t>自家発電設備</t>
    <rPh sb="0" eb="6">
      <t>ジカハツデンセツビ</t>
    </rPh>
    <phoneticPr fontId="3"/>
  </si>
  <si>
    <t>更新費</t>
    <rPh sb="0" eb="3">
      <t>コウシンヒ</t>
    </rPh>
    <phoneticPr fontId="3"/>
  </si>
  <si>
    <t>維持管理費</t>
    <rPh sb="0" eb="5">
      <t>イジカンリヒ</t>
    </rPh>
    <phoneticPr fontId="3"/>
  </si>
  <si>
    <t>年平均</t>
    <rPh sb="0" eb="3">
      <t>ネンヘイキン</t>
    </rPh>
    <phoneticPr fontId="3"/>
  </si>
  <si>
    <t>合計C</t>
    <rPh sb="0" eb="2">
      <t>ゴウケイ</t>
    </rPh>
    <phoneticPr fontId="3"/>
  </si>
  <si>
    <t>便益</t>
    <rPh sb="0" eb="2">
      <t>ベンエキ</t>
    </rPh>
    <phoneticPr fontId="3"/>
  </si>
  <si>
    <t>地震による断水被害の低減額</t>
    <rPh sb="0" eb="2">
      <t>ジシン</t>
    </rPh>
    <rPh sb="5" eb="9">
      <t>ダンスイヒガイ</t>
    </rPh>
    <rPh sb="10" eb="13">
      <t>テイゲンガク</t>
    </rPh>
    <phoneticPr fontId="3"/>
  </si>
  <si>
    <t>風害による断水被害の低減額</t>
    <rPh sb="0" eb="2">
      <t>フウガイ</t>
    </rPh>
    <rPh sb="5" eb="9">
      <t>ダンスイヒガイ</t>
    </rPh>
    <rPh sb="10" eb="13">
      <t>テイゲンガク</t>
    </rPh>
    <phoneticPr fontId="3"/>
  </si>
  <si>
    <t>合計B</t>
    <rPh sb="0" eb="2">
      <t>ゴウケイ</t>
    </rPh>
    <phoneticPr fontId="3"/>
  </si>
  <si>
    <t>費用便益比　B/C</t>
    <phoneticPr fontId="3"/>
  </si>
  <si>
    <t>R10</t>
  </si>
  <si>
    <t>※詳細は非常用自家発電設備の整備（年次算定法）算定エクセルを参照</t>
    <rPh sb="4" eb="7">
      <t>ヒジョウヨウ</t>
    </rPh>
    <rPh sb="9" eb="11">
      <t>ハツデン</t>
    </rPh>
    <rPh sb="11" eb="13">
      <t>セツビ</t>
    </rPh>
    <rPh sb="14" eb="16">
      <t>セイビ</t>
    </rPh>
    <rPh sb="17" eb="22">
      <t>ネンジサンテイホウ</t>
    </rPh>
    <rPh sb="23" eb="25">
      <t>サンテイ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</si>
</sst>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vertical="center"/>
    </xf>
    <xf numFmtId="3" fontId="0" fillId="0" borderId="0" xfId="0" applyNumberFormat="1"/>
    <xf numFmtId="38" fontId="0" fillId="0" borderId="1" xfId="0" applyNumberFormat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vertical="center"/>
    </xf>
    <xf numFmtId="38" fontId="0" fillId="3" borderId="1" xfId="1" applyFont="1" applyFill="1" applyBorder="1">
      <alignment vertical="center"/>
    </xf>
    <xf numFmtId="0" fontId="0" fillId="3" borderId="8" xfId="0" applyFill="1" applyBorder="1" applyAlignment="1">
      <alignment horizontal="left" vertical="center"/>
    </xf>
    <xf numFmtId="38" fontId="0" fillId="0" borderId="5" xfId="1" applyFont="1" applyBorder="1">
      <alignment vertical="center"/>
    </xf>
    <xf numFmtId="0" fontId="0" fillId="0" borderId="5" xfId="0" applyBorder="1" applyAlignment="1">
      <alignment horizontal="center" vertical="center"/>
    </xf>
    <xf numFmtId="40" fontId="4" fillId="0" borderId="1" xfId="1" applyNumberFormat="1" applyFont="1" applyBorder="1">
      <alignment vertical="center"/>
    </xf>
    <xf numFmtId="38" fontId="4" fillId="0" borderId="1" xfId="1" applyFont="1" applyBorder="1">
      <alignment vertical="center"/>
    </xf>
    <xf numFmtId="38" fontId="5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7"/>
  <sheetViews>
    <sheetView tabSelected="1" workbookViewId="0"/>
  </sheetViews>
  <sheetFormatPr defaultRowHeight="18.75" x14ac:dyDescent="0.4"/>
  <cols>
    <col min="2" max="2" width="7.125" bestFit="1" customWidth="1"/>
    <col min="3" max="5" width="10.25" bestFit="1" customWidth="1"/>
  </cols>
  <sheetData>
    <row r="2" spans="2:6" x14ac:dyDescent="0.4">
      <c r="B2" s="1" t="s">
        <v>0</v>
      </c>
      <c r="C2" s="2"/>
      <c r="D2" s="2"/>
      <c r="E2" s="2"/>
      <c r="F2" s="2"/>
    </row>
    <row r="3" spans="2:6" x14ac:dyDescent="0.4">
      <c r="B3" s="33" t="s">
        <v>1</v>
      </c>
      <c r="C3" s="35" t="s">
        <v>2</v>
      </c>
      <c r="D3" s="36"/>
      <c r="E3" s="36"/>
      <c r="F3" s="37"/>
    </row>
    <row r="4" spans="2:6" x14ac:dyDescent="0.4">
      <c r="B4" s="34"/>
      <c r="C4" s="3" t="s">
        <v>3</v>
      </c>
      <c r="D4" s="3" t="s">
        <v>4</v>
      </c>
      <c r="E4" s="3" t="s">
        <v>5</v>
      </c>
      <c r="F4" s="3" t="s">
        <v>6</v>
      </c>
    </row>
    <row r="5" spans="2:6" x14ac:dyDescent="0.4">
      <c r="B5" s="4" t="s">
        <v>7</v>
      </c>
      <c r="C5" s="5">
        <v>4930</v>
      </c>
      <c r="D5" s="5">
        <v>4930</v>
      </c>
      <c r="E5" s="5">
        <v>4930</v>
      </c>
      <c r="F5" s="6">
        <f>SUM(C5:E5)</f>
        <v>14790</v>
      </c>
    </row>
    <row r="6" spans="2:6" x14ac:dyDescent="0.4">
      <c r="B6" s="4" t="s">
        <v>8</v>
      </c>
      <c r="C6" s="5">
        <v>14800</v>
      </c>
      <c r="D6" s="5"/>
      <c r="E6" s="5"/>
      <c r="F6" s="6">
        <f t="shared" ref="F6:F9" si="0">SUM(C6:E6)</f>
        <v>14800</v>
      </c>
    </row>
    <row r="7" spans="2:6" x14ac:dyDescent="0.4">
      <c r="B7" s="4" t="s">
        <v>9</v>
      </c>
      <c r="C7" s="5">
        <v>369880</v>
      </c>
      <c r="D7" s="5">
        <v>13240</v>
      </c>
      <c r="E7" s="5"/>
      <c r="F7" s="6">
        <f t="shared" si="0"/>
        <v>383120</v>
      </c>
    </row>
    <row r="8" spans="2:6" x14ac:dyDescent="0.4">
      <c r="B8" s="4" t="s">
        <v>10</v>
      </c>
      <c r="C8" s="5"/>
      <c r="D8" s="5">
        <v>331080</v>
      </c>
      <c r="E8" s="5">
        <v>17900</v>
      </c>
      <c r="F8" s="6">
        <f t="shared" si="0"/>
        <v>348980</v>
      </c>
    </row>
    <row r="9" spans="2:6" x14ac:dyDescent="0.4">
      <c r="B9" s="29" t="s">
        <v>81</v>
      </c>
      <c r="C9" s="5"/>
      <c r="D9" s="5"/>
      <c r="E9" s="5">
        <v>447480</v>
      </c>
      <c r="F9" s="6">
        <f t="shared" si="0"/>
        <v>447480</v>
      </c>
    </row>
    <row r="10" spans="2:6" x14ac:dyDescent="0.4">
      <c r="B10" s="4" t="s">
        <v>11</v>
      </c>
      <c r="C10" s="38">
        <f>SUM(C5:E9)</f>
        <v>1209170</v>
      </c>
      <c r="D10" s="39"/>
      <c r="E10" s="39"/>
      <c r="F10" s="40"/>
    </row>
    <row r="12" spans="2:6" x14ac:dyDescent="0.4">
      <c r="B12" t="s">
        <v>53</v>
      </c>
    </row>
    <row r="13" spans="2:6" x14ac:dyDescent="0.4">
      <c r="B13" s="31" t="s">
        <v>54</v>
      </c>
      <c r="C13" s="31"/>
      <c r="D13" s="15" t="s">
        <v>57</v>
      </c>
      <c r="E13" s="15" t="s">
        <v>58</v>
      </c>
    </row>
    <row r="14" spans="2:6" x14ac:dyDescent="0.4">
      <c r="B14" s="32" t="s">
        <v>56</v>
      </c>
      <c r="C14" s="32"/>
      <c r="D14" s="13">
        <f>C10</f>
        <v>1209170</v>
      </c>
      <c r="E14" s="14" t="s">
        <v>59</v>
      </c>
    </row>
    <row r="15" spans="2:6" x14ac:dyDescent="0.4">
      <c r="B15" s="32" t="s">
        <v>55</v>
      </c>
      <c r="C15" s="32"/>
      <c r="D15" s="14">
        <v>25</v>
      </c>
      <c r="E15" s="14" t="s">
        <v>60</v>
      </c>
    </row>
    <row r="17" spans="2:5" x14ac:dyDescent="0.4">
      <c r="B17" s="7" t="s">
        <v>12</v>
      </c>
      <c r="D17" s="12">
        <v>3800</v>
      </c>
      <c r="E17" t="s">
        <v>52</v>
      </c>
    </row>
  </sheetData>
  <mergeCells count="6">
    <mergeCell ref="B13:C13"/>
    <mergeCell ref="B14:C14"/>
    <mergeCell ref="B15:C15"/>
    <mergeCell ref="B3:B4"/>
    <mergeCell ref="C3:F3"/>
    <mergeCell ref="C10:F1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06C3-E837-46C3-9133-94B01392E52D}">
  <dimension ref="B2:I27"/>
  <sheetViews>
    <sheetView workbookViewId="0"/>
  </sheetViews>
  <sheetFormatPr defaultRowHeight="18.75" x14ac:dyDescent="0.4"/>
  <cols>
    <col min="2" max="2" width="11.5" style="2" customWidth="1"/>
    <col min="3" max="3" width="9.5" style="2" bestFit="1" customWidth="1"/>
    <col min="4" max="4" width="9" style="2"/>
    <col min="5" max="5" width="32.75" style="2" customWidth="1"/>
    <col min="6" max="7" width="9" style="2"/>
    <col min="8" max="8" width="11.625" style="2" bestFit="1" customWidth="1"/>
    <col min="9" max="9" width="9" style="2"/>
  </cols>
  <sheetData>
    <row r="2" spans="2:9" x14ac:dyDescent="0.4">
      <c r="B2" s="2" t="s">
        <v>13</v>
      </c>
      <c r="F2" s="2" t="s">
        <v>14</v>
      </c>
    </row>
    <row r="3" spans="2:9" x14ac:dyDescent="0.4">
      <c r="B3" s="2" t="s">
        <v>15</v>
      </c>
      <c r="F3" s="31" t="s">
        <v>16</v>
      </c>
      <c r="G3" s="31"/>
      <c r="H3" s="3" t="s">
        <v>17</v>
      </c>
      <c r="I3" s="3" t="s">
        <v>18</v>
      </c>
    </row>
    <row r="4" spans="2:9" x14ac:dyDescent="0.4">
      <c r="B4" s="3" t="s">
        <v>16</v>
      </c>
      <c r="C4" s="3" t="s">
        <v>17</v>
      </c>
      <c r="D4" s="3" t="s">
        <v>18</v>
      </c>
      <c r="F4" s="43" t="s">
        <v>19</v>
      </c>
      <c r="G4" s="43"/>
      <c r="H4" s="6">
        <f>C26</f>
        <v>3128355.8139675478</v>
      </c>
      <c r="I4" s="8" t="s">
        <v>20</v>
      </c>
    </row>
    <row r="5" spans="2:9" x14ac:dyDescent="0.4">
      <c r="B5" s="8" t="s">
        <v>23</v>
      </c>
      <c r="C5" s="5">
        <v>9254</v>
      </c>
      <c r="D5" s="4" t="s">
        <v>24</v>
      </c>
      <c r="F5" s="42" t="s">
        <v>21</v>
      </c>
      <c r="G5" s="42"/>
      <c r="H5" s="8">
        <v>150</v>
      </c>
      <c r="I5" s="8" t="s">
        <v>22</v>
      </c>
    </row>
    <row r="6" spans="2:9" x14ac:dyDescent="0.4">
      <c r="B6" s="8" t="s">
        <v>27</v>
      </c>
      <c r="C6" s="5">
        <v>143880</v>
      </c>
      <c r="D6" s="9" t="s">
        <v>28</v>
      </c>
      <c r="F6" s="41" t="s">
        <v>25</v>
      </c>
      <c r="G6" s="41"/>
      <c r="H6" s="5">
        <f>H4*H5/100</f>
        <v>4692533.7209513215</v>
      </c>
      <c r="I6" s="8" t="s">
        <v>26</v>
      </c>
    </row>
    <row r="7" spans="2:9" x14ac:dyDescent="0.4">
      <c r="B7" s="8" t="s">
        <v>29</v>
      </c>
      <c r="C7" s="5">
        <f>C5*C6/1000</f>
        <v>1331465.52</v>
      </c>
      <c r="D7" s="9" t="s">
        <v>20</v>
      </c>
    </row>
    <row r="8" spans="2:9" x14ac:dyDescent="0.4">
      <c r="F8" s="2" t="s">
        <v>30</v>
      </c>
    </row>
    <row r="9" spans="2:9" x14ac:dyDescent="0.4">
      <c r="B9" s="2" t="s">
        <v>31</v>
      </c>
      <c r="F9" s="31" t="s">
        <v>16</v>
      </c>
      <c r="G9" s="31"/>
      <c r="H9" s="3" t="s">
        <v>17</v>
      </c>
      <c r="I9" s="3" t="s">
        <v>18</v>
      </c>
    </row>
    <row r="10" spans="2:9" x14ac:dyDescent="0.4">
      <c r="B10" s="30" t="s">
        <v>82</v>
      </c>
      <c r="F10" s="43" t="s">
        <v>32</v>
      </c>
      <c r="G10" s="43"/>
      <c r="H10" s="6">
        <f>H6</f>
        <v>4692533.7209513215</v>
      </c>
      <c r="I10" s="8" t="s">
        <v>26</v>
      </c>
    </row>
    <row r="11" spans="2:9" x14ac:dyDescent="0.4">
      <c r="B11" s="3" t="s">
        <v>16</v>
      </c>
      <c r="C11" s="3" t="s">
        <v>17</v>
      </c>
      <c r="D11" s="3" t="s">
        <v>18</v>
      </c>
      <c r="F11" s="42" t="s">
        <v>33</v>
      </c>
      <c r="G11" s="42"/>
      <c r="H11" s="8">
        <v>1</v>
      </c>
      <c r="I11" s="8" t="s">
        <v>34</v>
      </c>
    </row>
    <row r="12" spans="2:9" x14ac:dyDescent="0.4">
      <c r="B12" s="8" t="s">
        <v>37</v>
      </c>
      <c r="C12" s="5">
        <v>1152796.6322486869</v>
      </c>
      <c r="D12" s="4" t="s">
        <v>20</v>
      </c>
      <c r="F12" s="42" t="s">
        <v>35</v>
      </c>
      <c r="G12" s="42"/>
      <c r="H12" s="5">
        <v>50</v>
      </c>
      <c r="I12" s="8" t="s">
        <v>36</v>
      </c>
    </row>
    <row r="13" spans="2:9" x14ac:dyDescent="0.4">
      <c r="B13" s="8" t="s">
        <v>40</v>
      </c>
      <c r="C13" s="5">
        <v>632391.29540499405</v>
      </c>
      <c r="D13" s="4" t="s">
        <v>20</v>
      </c>
      <c r="F13" s="41" t="s">
        <v>38</v>
      </c>
      <c r="G13" s="41"/>
      <c r="H13" s="27">
        <f>H10*H11/50</f>
        <v>93850.674419026429</v>
      </c>
      <c r="I13" s="8" t="s">
        <v>39</v>
      </c>
    </row>
    <row r="14" spans="2:9" x14ac:dyDescent="0.4">
      <c r="B14" s="10" t="s">
        <v>41</v>
      </c>
      <c r="C14" s="5">
        <f>SUM(C12:C13)</f>
        <v>1785187.927653681</v>
      </c>
      <c r="D14" s="4" t="s">
        <v>20</v>
      </c>
    </row>
    <row r="15" spans="2:9" x14ac:dyDescent="0.4">
      <c r="F15" s="2" t="s">
        <v>42</v>
      </c>
    </row>
    <row r="16" spans="2:9" x14ac:dyDescent="0.4">
      <c r="B16" s="2" t="s">
        <v>43</v>
      </c>
      <c r="F16" s="31" t="s">
        <v>16</v>
      </c>
      <c r="G16" s="31"/>
      <c r="H16" s="3" t="s">
        <v>17</v>
      </c>
      <c r="I16" s="3" t="s">
        <v>18</v>
      </c>
    </row>
    <row r="17" spans="2:9" x14ac:dyDescent="0.4">
      <c r="B17" s="30" t="s">
        <v>82</v>
      </c>
      <c r="F17" s="43" t="s">
        <v>19</v>
      </c>
      <c r="G17" s="43"/>
      <c r="H17" s="6">
        <f>C26</f>
        <v>3128355.8139675478</v>
      </c>
      <c r="I17" s="8" t="s">
        <v>20</v>
      </c>
    </row>
    <row r="18" spans="2:9" x14ac:dyDescent="0.4">
      <c r="B18" s="3" t="s">
        <v>16</v>
      </c>
      <c r="C18" s="3" t="s">
        <v>17</v>
      </c>
      <c r="D18" s="3" t="s">
        <v>18</v>
      </c>
      <c r="F18" s="42" t="s">
        <v>44</v>
      </c>
      <c r="G18" s="42"/>
      <c r="H18" s="8">
        <v>3</v>
      </c>
      <c r="I18" s="8" t="s">
        <v>45</v>
      </c>
    </row>
    <row r="19" spans="2:9" x14ac:dyDescent="0.4">
      <c r="B19" s="8" t="s">
        <v>29</v>
      </c>
      <c r="C19" s="6">
        <v>11702.366313866964</v>
      </c>
      <c r="D19" s="4" t="s">
        <v>20</v>
      </c>
      <c r="F19" s="42" t="s">
        <v>46</v>
      </c>
      <c r="G19" s="42"/>
      <c r="H19" s="11">
        <v>0.15</v>
      </c>
      <c r="I19" s="8"/>
    </row>
    <row r="20" spans="2:9" x14ac:dyDescent="0.4">
      <c r="F20" s="41" t="s">
        <v>25</v>
      </c>
      <c r="G20" s="41"/>
      <c r="H20" s="28">
        <f>H17*H18*(1-H19)</f>
        <v>7977307.3256172463</v>
      </c>
      <c r="I20" s="8" t="s">
        <v>26</v>
      </c>
    </row>
    <row r="21" spans="2:9" x14ac:dyDescent="0.4">
      <c r="B21" s="2" t="s">
        <v>47</v>
      </c>
    </row>
    <row r="22" spans="2:9" x14ac:dyDescent="0.4">
      <c r="B22" s="3" t="s">
        <v>16</v>
      </c>
      <c r="C22" s="3" t="s">
        <v>17</v>
      </c>
      <c r="D22" s="3" t="s">
        <v>18</v>
      </c>
      <c r="F22" s="2" t="s">
        <v>48</v>
      </c>
    </row>
    <row r="23" spans="2:9" x14ac:dyDescent="0.4">
      <c r="B23" s="8" t="s">
        <v>49</v>
      </c>
      <c r="C23" s="6">
        <f>C7</f>
        <v>1331465.52</v>
      </c>
      <c r="D23" s="4" t="s">
        <v>20</v>
      </c>
      <c r="F23" s="31" t="s">
        <v>16</v>
      </c>
      <c r="G23" s="31"/>
      <c r="H23" s="3" t="s">
        <v>17</v>
      </c>
      <c r="I23" s="3" t="s">
        <v>18</v>
      </c>
    </row>
    <row r="24" spans="2:9" x14ac:dyDescent="0.4">
      <c r="B24" s="8" t="s">
        <v>50</v>
      </c>
      <c r="C24" s="6">
        <f>C14</f>
        <v>1785187.927653681</v>
      </c>
      <c r="D24" s="4" t="s">
        <v>20</v>
      </c>
      <c r="F24" s="43" t="s">
        <v>32</v>
      </c>
      <c r="G24" s="43"/>
      <c r="H24" s="6">
        <f>H20</f>
        <v>7977307.3256172463</v>
      </c>
      <c r="I24" s="8" t="s">
        <v>26</v>
      </c>
    </row>
    <row r="25" spans="2:9" x14ac:dyDescent="0.4">
      <c r="B25" s="8" t="s">
        <v>51</v>
      </c>
      <c r="C25" s="6">
        <f>C19</f>
        <v>11702.366313866964</v>
      </c>
      <c r="D25" s="4" t="s">
        <v>20</v>
      </c>
      <c r="F25" s="42" t="s">
        <v>33</v>
      </c>
      <c r="G25" s="42"/>
      <c r="H25" s="8">
        <v>1</v>
      </c>
      <c r="I25" s="8" t="s">
        <v>34</v>
      </c>
    </row>
    <row r="26" spans="2:9" x14ac:dyDescent="0.4">
      <c r="B26" s="10" t="s">
        <v>41</v>
      </c>
      <c r="C26" s="5">
        <f>SUM(C23:C25)</f>
        <v>3128355.8139675478</v>
      </c>
      <c r="D26" s="4" t="s">
        <v>20</v>
      </c>
      <c r="F26" s="42" t="s">
        <v>35</v>
      </c>
      <c r="G26" s="42"/>
      <c r="H26" s="5">
        <v>50</v>
      </c>
      <c r="I26" s="8" t="s">
        <v>36</v>
      </c>
    </row>
    <row r="27" spans="2:9" x14ac:dyDescent="0.4">
      <c r="F27" s="41" t="s">
        <v>38</v>
      </c>
      <c r="G27" s="41"/>
      <c r="H27" s="27">
        <f>H24*H25/50</f>
        <v>159546.14651234492</v>
      </c>
      <c r="I27" s="8" t="s">
        <v>39</v>
      </c>
    </row>
  </sheetData>
  <mergeCells count="19">
    <mergeCell ref="F18:G18"/>
    <mergeCell ref="F3:G3"/>
    <mergeCell ref="F4:G4"/>
    <mergeCell ref="F5:G5"/>
    <mergeCell ref="F6:G6"/>
    <mergeCell ref="F9:G9"/>
    <mergeCell ref="F10:G10"/>
    <mergeCell ref="F11:G11"/>
    <mergeCell ref="F12:G12"/>
    <mergeCell ref="F13:G13"/>
    <mergeCell ref="F16:G16"/>
    <mergeCell ref="F17:G17"/>
    <mergeCell ref="F27:G27"/>
    <mergeCell ref="F19:G19"/>
    <mergeCell ref="F20:G20"/>
    <mergeCell ref="F23:G23"/>
    <mergeCell ref="F24:G24"/>
    <mergeCell ref="F25:G25"/>
    <mergeCell ref="F26:G2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6AC0-074A-4D58-8DD1-A43EFA1D68D3}">
  <dimension ref="B2:I17"/>
  <sheetViews>
    <sheetView workbookViewId="0"/>
  </sheetViews>
  <sheetFormatPr defaultRowHeight="18.75" x14ac:dyDescent="0.4"/>
  <cols>
    <col min="2" max="2" width="4.375" style="2" customWidth="1"/>
    <col min="3" max="3" width="11" style="2" bestFit="1" customWidth="1"/>
    <col min="4" max="6" width="9" style="2"/>
    <col min="7" max="7" width="11" style="2" bestFit="1" customWidth="1"/>
    <col min="8" max="8" width="9" style="2"/>
    <col min="9" max="9" width="14" style="2" bestFit="1" customWidth="1"/>
  </cols>
  <sheetData>
    <row r="2" spans="2:9" x14ac:dyDescent="0.4">
      <c r="B2" s="2" t="s">
        <v>61</v>
      </c>
    </row>
    <row r="3" spans="2:9" x14ac:dyDescent="0.4">
      <c r="B3" s="31" t="s">
        <v>16</v>
      </c>
      <c r="C3" s="31"/>
      <c r="D3" s="31"/>
      <c r="E3" s="31"/>
      <c r="F3" s="16" t="s">
        <v>62</v>
      </c>
      <c r="G3" s="16" t="s">
        <v>63</v>
      </c>
      <c r="H3" s="16" t="s">
        <v>64</v>
      </c>
      <c r="I3" s="16" t="s">
        <v>65</v>
      </c>
    </row>
    <row r="4" spans="2:9" x14ac:dyDescent="0.4">
      <c r="B4" s="31"/>
      <c r="C4" s="31"/>
      <c r="D4" s="31"/>
      <c r="E4" s="31"/>
      <c r="F4" s="17" t="s">
        <v>66</v>
      </c>
      <c r="G4" s="17" t="s">
        <v>67</v>
      </c>
      <c r="H4" s="17" t="s">
        <v>68</v>
      </c>
      <c r="I4" s="17" t="s">
        <v>69</v>
      </c>
    </row>
    <row r="5" spans="2:9" x14ac:dyDescent="0.4">
      <c r="B5" s="49" t="s">
        <v>70</v>
      </c>
      <c r="C5" s="18" t="s">
        <v>0</v>
      </c>
      <c r="D5" s="19" t="s">
        <v>71</v>
      </c>
      <c r="E5" s="19"/>
      <c r="F5" s="20">
        <v>5</v>
      </c>
      <c r="G5" s="21">
        <f>費用!C10</f>
        <v>1209170</v>
      </c>
      <c r="H5" s="20">
        <v>1.08</v>
      </c>
      <c r="I5" s="22">
        <f>G5*H5</f>
        <v>1305903.6000000001</v>
      </c>
    </row>
    <row r="6" spans="2:9" x14ac:dyDescent="0.4">
      <c r="B6" s="50"/>
      <c r="C6" s="23"/>
      <c r="D6" s="47" t="s">
        <v>11</v>
      </c>
      <c r="E6" s="48"/>
      <c r="F6" s="48"/>
      <c r="G6" s="21">
        <f>SUM(G5)</f>
        <v>1209170</v>
      </c>
      <c r="H6" s="19"/>
      <c r="I6" s="21">
        <f>SUM(I5)</f>
        <v>1305903.6000000001</v>
      </c>
    </row>
    <row r="7" spans="2:9" x14ac:dyDescent="0.4">
      <c r="B7" s="50"/>
      <c r="C7" s="18" t="s">
        <v>72</v>
      </c>
      <c r="D7" s="19" t="s">
        <v>71</v>
      </c>
      <c r="E7" s="19"/>
      <c r="F7" s="20">
        <f>費用!D15</f>
        <v>25</v>
      </c>
      <c r="G7" s="21">
        <f>G5</f>
        <v>1209170</v>
      </c>
      <c r="H7" s="20">
        <v>0.38</v>
      </c>
      <c r="I7" s="22">
        <f>G7*H7</f>
        <v>459484.6</v>
      </c>
    </row>
    <row r="8" spans="2:9" x14ac:dyDescent="0.4">
      <c r="B8" s="50"/>
      <c r="C8" s="23"/>
      <c r="D8" s="47" t="s">
        <v>11</v>
      </c>
      <c r="E8" s="48"/>
      <c r="F8" s="48"/>
      <c r="G8" s="21">
        <f>SUM(G7)</f>
        <v>1209170</v>
      </c>
      <c r="H8" s="19"/>
      <c r="I8" s="21">
        <f>SUM(I7)</f>
        <v>459484.6</v>
      </c>
    </row>
    <row r="9" spans="2:9" x14ac:dyDescent="0.4">
      <c r="B9" s="50"/>
      <c r="C9" s="2" t="s">
        <v>73</v>
      </c>
      <c r="D9" s="19" t="s">
        <v>71</v>
      </c>
      <c r="E9" s="19"/>
      <c r="F9" s="20" t="s">
        <v>74</v>
      </c>
      <c r="G9" s="24">
        <f>費用!D17</f>
        <v>3800</v>
      </c>
      <c r="H9" s="25">
        <v>21.34</v>
      </c>
      <c r="I9" s="22">
        <f>G9*H9</f>
        <v>81092</v>
      </c>
    </row>
    <row r="10" spans="2:9" x14ac:dyDescent="0.4">
      <c r="B10" s="50"/>
      <c r="C10" s="23"/>
      <c r="D10" s="47" t="s">
        <v>11</v>
      </c>
      <c r="E10" s="48"/>
      <c r="F10" s="48"/>
      <c r="G10" s="21">
        <f>SUM(G9)</f>
        <v>3800</v>
      </c>
      <c r="H10" s="19"/>
      <c r="I10" s="21">
        <f>SUM(I9)</f>
        <v>81092</v>
      </c>
    </row>
    <row r="11" spans="2:9" x14ac:dyDescent="0.4">
      <c r="B11" s="51"/>
      <c r="C11" s="48" t="s">
        <v>75</v>
      </c>
      <c r="D11" s="48"/>
      <c r="E11" s="48"/>
      <c r="F11" s="48"/>
      <c r="G11" s="48"/>
      <c r="H11" s="48"/>
      <c r="I11" s="21">
        <f>I6+I8+I10</f>
        <v>1846480.2000000002</v>
      </c>
    </row>
    <row r="12" spans="2:9" x14ac:dyDescent="0.4">
      <c r="B12" s="44" t="s">
        <v>76</v>
      </c>
      <c r="C12" s="8" t="s">
        <v>77</v>
      </c>
      <c r="D12" s="8"/>
      <c r="E12" s="8"/>
      <c r="F12" s="4" t="s">
        <v>74</v>
      </c>
      <c r="G12" s="6">
        <f>便益!H13</f>
        <v>93850.674419026429</v>
      </c>
      <c r="H12" s="4">
        <v>21.48</v>
      </c>
      <c r="I12" s="22">
        <f>G12*H12</f>
        <v>2015912.4865206878</v>
      </c>
    </row>
    <row r="13" spans="2:9" x14ac:dyDescent="0.4">
      <c r="B13" s="44"/>
      <c r="C13" s="45" t="s">
        <v>11</v>
      </c>
      <c r="D13" s="46"/>
      <c r="E13" s="46"/>
      <c r="F13" s="47"/>
      <c r="G13" s="21">
        <f>SUM(G12)</f>
        <v>93850.674419026429</v>
      </c>
      <c r="H13" s="19"/>
      <c r="I13" s="21">
        <f>SUM(I12)</f>
        <v>2015912.4865206878</v>
      </c>
    </row>
    <row r="14" spans="2:9" x14ac:dyDescent="0.4">
      <c r="B14" s="44"/>
      <c r="C14" s="8" t="s">
        <v>78</v>
      </c>
      <c r="D14" s="8"/>
      <c r="E14" s="8"/>
      <c r="F14" s="4" t="s">
        <v>74</v>
      </c>
      <c r="G14" s="6">
        <f>便益!H27</f>
        <v>159546.14651234492</v>
      </c>
      <c r="H14" s="4">
        <v>21.48</v>
      </c>
      <c r="I14" s="22">
        <f>G14*H14</f>
        <v>3427051.2270851689</v>
      </c>
    </row>
    <row r="15" spans="2:9" x14ac:dyDescent="0.4">
      <c r="B15" s="44"/>
      <c r="C15" s="45" t="s">
        <v>11</v>
      </c>
      <c r="D15" s="46"/>
      <c r="E15" s="46"/>
      <c r="F15" s="47"/>
      <c r="G15" s="21">
        <f>SUM(G14)</f>
        <v>159546.14651234492</v>
      </c>
      <c r="H15" s="19"/>
      <c r="I15" s="21">
        <f>SUM(I14)</f>
        <v>3427051.2270851689</v>
      </c>
    </row>
    <row r="16" spans="2:9" x14ac:dyDescent="0.4">
      <c r="B16" s="44"/>
      <c r="C16" s="48" t="s">
        <v>79</v>
      </c>
      <c r="D16" s="48"/>
      <c r="E16" s="48"/>
      <c r="F16" s="48"/>
      <c r="G16" s="48"/>
      <c r="H16" s="48"/>
      <c r="I16" s="21">
        <f>I13+I15</f>
        <v>5442963.7136058565</v>
      </c>
    </row>
    <row r="17" spans="2:9" x14ac:dyDescent="0.4">
      <c r="B17" s="41" t="s">
        <v>80</v>
      </c>
      <c r="C17" s="41"/>
      <c r="D17" s="41"/>
      <c r="E17" s="41"/>
      <c r="F17" s="41"/>
      <c r="G17" s="41"/>
      <c r="H17" s="41"/>
      <c r="I17" s="26">
        <f>I16/I11</f>
        <v>2.9477509228671153</v>
      </c>
    </row>
  </sheetData>
  <mergeCells count="11">
    <mergeCell ref="B3:E4"/>
    <mergeCell ref="B5:B11"/>
    <mergeCell ref="D6:F6"/>
    <mergeCell ref="D8:F8"/>
    <mergeCell ref="D10:F10"/>
    <mergeCell ref="C11:H11"/>
    <mergeCell ref="B12:B16"/>
    <mergeCell ref="C13:F13"/>
    <mergeCell ref="C15:F15"/>
    <mergeCell ref="C16:H16"/>
    <mergeCell ref="B17:H17"/>
  </mergeCells>
  <phoneticPr fontId="2"/>
  <pageMargins left="0.7" right="0.7" top="0.75" bottom="0.75" header="0.3" footer="0.3"/>
  <ignoredErrors>
    <ignoredError sqref="I6 G7 G9 G14 I13 I8" formula="1"/>
  </ignoredError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費用</vt:lpstr>
      <vt:lpstr>便益</vt:lpstr>
      <vt:lpstr>まとめ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