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20" tabRatio="812"/>
  </bookViews>
  <sheets>
    <sheet name="CO2排出量の算出について" sheetId="9" r:id="rId1"/>
    <sheet name="様式1-1（燃料法）" sheetId="12" r:id="rId2"/>
    <sheet name="様式1-1記載例（燃料法）" sheetId="2" r:id="rId3"/>
    <sheet name="様式1-2（燃費法）" sheetId="13" r:id="rId4"/>
    <sheet name="様式1-2記載例（燃費法）" sheetId="11" r:id="rId5"/>
    <sheet name="様式1-3（改良トンキロ法）" sheetId="14" r:id="rId6"/>
    <sheet name="様式1-3記載例（改良トンキロ法）" sheetId="7" r:id="rId7"/>
    <sheet name="様式1-4（従来トンキロ法）" sheetId="15" r:id="rId8"/>
    <sheet name="様式1-4記載例（従来トンキロ法）" sheetId="8" r:id="rId9"/>
  </sheets>
  <definedNames>
    <definedName name="_xlnm.Print_Area" localSheetId="1">'様式1-1（燃料法）'!$A$1:$S$53</definedName>
    <definedName name="_xlnm.Print_Area" localSheetId="2">'様式1-1記載例（燃料法）'!$A$1:$Y$53</definedName>
    <definedName name="_xlnm.Print_Area" localSheetId="3">'様式1-2（燃費法）'!$A$1:$Z$53</definedName>
    <definedName name="_xlnm.Print_Area" localSheetId="4">'様式1-2記載例（燃費法）'!$A$1:$Z$53</definedName>
    <definedName name="_xlnm.Print_Area" localSheetId="5">'様式1-3（改良トンキロ法）'!$A$1:$AD$65</definedName>
    <definedName name="_xlnm.Print_Area" localSheetId="6">'様式1-3記載例（改良トンキロ法）'!$A$1:$AD$65</definedName>
    <definedName name="_xlnm.Print_Area" localSheetId="7">'様式1-4（従来トンキロ法）'!$A$1:$P$50</definedName>
    <definedName name="_xlnm.Print_Area" localSheetId="8">'様式1-4記載例（従来トンキロ法）'!$A$1:$T$50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5" l="1"/>
  <c r="P24" i="15"/>
  <c r="P23" i="15"/>
  <c r="P22" i="15"/>
  <c r="P21" i="15"/>
  <c r="P20" i="15"/>
  <c r="P11" i="15"/>
  <c r="P10" i="15"/>
  <c r="P12" i="15" s="1"/>
  <c r="P23" i="14"/>
  <c r="O20" i="14"/>
  <c r="P20" i="14" s="1"/>
  <c r="O21" i="14"/>
  <c r="P21" i="14" s="1"/>
  <c r="O22" i="14"/>
  <c r="P22" i="14" s="1"/>
  <c r="O23" i="14"/>
  <c r="O24" i="14"/>
  <c r="P24" i="14" s="1"/>
  <c r="E58" i="14"/>
  <c r="E59" i="14" s="1"/>
  <c r="E60" i="14" s="1"/>
  <c r="O25" i="14"/>
  <c r="P25" i="14" s="1"/>
  <c r="O11" i="14"/>
  <c r="P11" i="14" s="1"/>
  <c r="O10" i="14"/>
  <c r="P10" i="14" s="1"/>
  <c r="P12" i="14" s="1"/>
  <c r="Q23" i="13"/>
  <c r="P20" i="13"/>
  <c r="P21" i="13"/>
  <c r="P22" i="13"/>
  <c r="P23" i="13"/>
  <c r="P24" i="13"/>
  <c r="M21" i="13"/>
  <c r="Q21" i="13" s="1"/>
  <c r="M22" i="13"/>
  <c r="Q22" i="13" s="1"/>
  <c r="M23" i="13"/>
  <c r="M24" i="13"/>
  <c r="Q24" i="13" s="1"/>
  <c r="M25" i="13"/>
  <c r="M10" i="13"/>
  <c r="Q10" i="13" s="1"/>
  <c r="M11" i="13"/>
  <c r="M20" i="13"/>
  <c r="Q20" i="13" s="1"/>
  <c r="P25" i="13"/>
  <c r="Q25" i="13"/>
  <c r="P11" i="13"/>
  <c r="Q11" i="13"/>
  <c r="P10" i="13"/>
  <c r="O20" i="12"/>
  <c r="P20" i="12" s="1"/>
  <c r="O21" i="12"/>
  <c r="O22" i="12"/>
  <c r="P22" i="12" s="1"/>
  <c r="O23" i="12"/>
  <c r="O24" i="12"/>
  <c r="O25" i="12"/>
  <c r="P25" i="12" s="1"/>
  <c r="P24" i="12"/>
  <c r="P23" i="12"/>
  <c r="P21" i="12"/>
  <c r="P11" i="12"/>
  <c r="O11" i="12"/>
  <c r="O10" i="12"/>
  <c r="P10" i="12" s="1"/>
  <c r="P25" i="11"/>
  <c r="M25" i="11"/>
  <c r="Q25" i="11" s="1"/>
  <c r="Q24" i="11"/>
  <c r="P23" i="11"/>
  <c r="M23" i="11"/>
  <c r="P22" i="11"/>
  <c r="M22" i="11"/>
  <c r="Q21" i="11"/>
  <c r="P20" i="11"/>
  <c r="M20" i="11"/>
  <c r="Q20" i="11" s="1"/>
  <c r="P11" i="11"/>
  <c r="M11" i="11"/>
  <c r="Q11" i="11" s="1"/>
  <c r="P10" i="11"/>
  <c r="M10" i="11"/>
  <c r="Q10" i="11" s="1"/>
  <c r="Q22" i="11" l="1"/>
  <c r="Q23" i="11"/>
  <c r="P26" i="15"/>
  <c r="E29" i="15" s="1"/>
  <c r="E28" i="15"/>
  <c r="P26" i="14"/>
  <c r="H29" i="14" s="1"/>
  <c r="E63" i="14"/>
  <c r="E62" i="14"/>
  <c r="E65" i="14" s="1"/>
  <c r="E28" i="14"/>
  <c r="Q12" i="13"/>
  <c r="P26" i="12"/>
  <c r="K28" i="12" s="1"/>
  <c r="P12" i="12"/>
  <c r="H29" i="12" s="1"/>
  <c r="Q26" i="11"/>
  <c r="Q12" i="11"/>
  <c r="P21" i="8"/>
  <c r="P20" i="8"/>
  <c r="P10" i="8"/>
  <c r="P21" i="7"/>
  <c r="K28" i="15" l="1"/>
  <c r="H29" i="15"/>
  <c r="E29" i="14"/>
  <c r="K28" i="14"/>
  <c r="Q26" i="13"/>
  <c r="H29" i="13" s="1"/>
  <c r="E28" i="13"/>
  <c r="E28" i="12"/>
  <c r="E29" i="12"/>
  <c r="E29" i="11"/>
  <c r="E28" i="11"/>
  <c r="H29" i="11"/>
  <c r="K28" i="11"/>
  <c r="P21" i="2"/>
  <c r="K28" i="13" l="1"/>
  <c r="E29" i="13"/>
  <c r="E58" i="7"/>
  <c r="E59" i="7"/>
  <c r="E60" i="7" s="1"/>
  <c r="E62" i="7" l="1"/>
  <c r="E65" i="7" s="1"/>
  <c r="E63" i="7"/>
  <c r="P22" i="8" l="1"/>
  <c r="P23" i="8"/>
  <c r="P24" i="8"/>
  <c r="P25" i="8"/>
  <c r="P11" i="8"/>
  <c r="P24" i="7"/>
  <c r="P22" i="7"/>
  <c r="O25" i="7"/>
  <c r="P25" i="7" s="1"/>
  <c r="O23" i="7"/>
  <c r="P23" i="7" s="1"/>
  <c r="O22" i="7"/>
  <c r="O20" i="7"/>
  <c r="P20" i="7" s="1"/>
  <c r="O11" i="7"/>
  <c r="P11" i="7" s="1"/>
  <c r="O10" i="7"/>
  <c r="P10" i="7" s="1"/>
  <c r="P24" i="2"/>
  <c r="P12" i="7" l="1"/>
  <c r="P26" i="7"/>
  <c r="P26" i="8"/>
  <c r="K28" i="8" s="1"/>
  <c r="P12" i="8"/>
  <c r="H29" i="7" l="1"/>
  <c r="K28" i="7"/>
  <c r="E29" i="7"/>
  <c r="H29" i="8"/>
  <c r="E28" i="8"/>
  <c r="E29" i="8"/>
  <c r="E28" i="7"/>
  <c r="O25" i="2" l="1"/>
  <c r="P25" i="2" s="1"/>
  <c r="O23" i="2"/>
  <c r="P23" i="2" s="1"/>
  <c r="O22" i="2"/>
  <c r="P22" i="2" s="1"/>
  <c r="O20" i="2"/>
  <c r="P20" i="2" s="1"/>
  <c r="O11" i="2"/>
  <c r="P11" i="2" s="1"/>
  <c r="O10" i="2"/>
  <c r="P10" i="2" s="1"/>
  <c r="P12" i="2" l="1"/>
  <c r="P26" i="2"/>
  <c r="K28" i="2" s="1"/>
  <c r="H29" i="2" l="1"/>
  <c r="E29" i="2"/>
  <c r="E28" i="2"/>
</calcChain>
</file>

<file path=xl/sharedStrings.xml><?xml version="1.0" encoding="utf-8"?>
<sst xmlns="http://schemas.openxmlformats.org/spreadsheetml/2006/main" count="728" uniqueCount="116">
  <si>
    <t>輸送の種類</t>
    <rPh sb="0" eb="2">
      <t>ユソウ</t>
    </rPh>
    <rPh sb="3" eb="5">
      <t>シュルイ</t>
    </rPh>
    <phoneticPr fontId="2"/>
  </si>
  <si>
    <t>発地</t>
    <rPh sb="0" eb="1">
      <t>ハツ</t>
    </rPh>
    <rPh sb="1" eb="2">
      <t>チ</t>
    </rPh>
    <phoneticPr fontId="2"/>
  </si>
  <si>
    <t>着地</t>
    <rPh sb="0" eb="1">
      <t>チャク</t>
    </rPh>
    <rPh sb="1" eb="2">
      <t>チ</t>
    </rPh>
    <phoneticPr fontId="2"/>
  </si>
  <si>
    <t>輸送量</t>
    <rPh sb="0" eb="3">
      <t>ユソウリョウ</t>
    </rPh>
    <phoneticPr fontId="2"/>
  </si>
  <si>
    <t>距離</t>
    <rPh sb="0" eb="2">
      <t>キョリ</t>
    </rPh>
    <phoneticPr fontId="2"/>
  </si>
  <si>
    <t>（年間・トン）</t>
    <rPh sb="1" eb="3">
      <t>ネンカン</t>
    </rPh>
    <phoneticPr fontId="2"/>
  </si>
  <si>
    <t>缶詰の輸送</t>
    <rPh sb="0" eb="2">
      <t>カンヅメ</t>
    </rPh>
    <rPh sb="3" eb="5">
      <t>ユソウ</t>
    </rPh>
    <phoneticPr fontId="2"/>
  </si>
  <si>
    <t>久喜倉庫</t>
    <rPh sb="0" eb="2">
      <t>クキ</t>
    </rPh>
    <rPh sb="2" eb="4">
      <t>ソウコ</t>
    </rPh>
    <phoneticPr fontId="2"/>
  </si>
  <si>
    <t>鹿児島営業所</t>
    <rPh sb="0" eb="3">
      <t>カゴシマ</t>
    </rPh>
    <rPh sb="3" eb="6">
      <t>エイギョウショ</t>
    </rPh>
    <phoneticPr fontId="2"/>
  </si>
  <si>
    <t>パレットの返送</t>
    <rPh sb="5" eb="7">
      <t>ヘンソウ</t>
    </rPh>
    <phoneticPr fontId="2"/>
  </si>
  <si>
    <t>合計</t>
    <rPh sb="0" eb="2">
      <t>ゴウケイ</t>
    </rPh>
    <phoneticPr fontId="2"/>
  </si>
  <si>
    <t>越谷貨物駅</t>
    <rPh sb="0" eb="2">
      <t>コシガヤ</t>
    </rPh>
    <rPh sb="2" eb="5">
      <t>カモツエキ</t>
    </rPh>
    <phoneticPr fontId="2"/>
  </si>
  <si>
    <t>鹿児島貨物駅</t>
    <rPh sb="0" eb="3">
      <t>カゴシマ</t>
    </rPh>
    <rPh sb="3" eb="6">
      <t>カモツエキ</t>
    </rPh>
    <phoneticPr fontId="2"/>
  </si>
  <si>
    <t>鉄道</t>
    <rPh sb="0" eb="2">
      <t>テツドウ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</si>
  <si>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</si>
  <si>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</si>
  <si>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</si>
  <si>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</si>
  <si>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</si>
  <si>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</si>
  <si>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平均的な</t>
    <rPh sb="0" eb="3">
      <t>ヘイキンテキ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</si>
  <si>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</si>
  <si>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</si>
  <si>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積載率</t>
    <rPh sb="0" eb="3">
      <t>セキサイリツ</t>
    </rPh>
    <phoneticPr fontId="2"/>
  </si>
  <si>
    <t>発熱量</t>
    <rPh sb="0" eb="2">
      <t>ハツネツ</t>
    </rPh>
    <rPh sb="2" eb="3">
      <t>リョウ</t>
    </rPh>
    <phoneticPr fontId="2"/>
  </si>
  <si>
    <t>(tC/GJ)</t>
    <phoneticPr fontId="2"/>
  </si>
  <si>
    <t>10tトラック</t>
    <phoneticPr fontId="2"/>
  </si>
  <si>
    <t>10tトラック</t>
    <phoneticPr fontId="2"/>
  </si>
  <si>
    <t>トレーラ</t>
    <phoneticPr fontId="2"/>
  </si>
  <si>
    <t>トレーラ</t>
    <phoneticPr fontId="2"/>
  </si>
  <si>
    <t>トレーラ</t>
    <phoneticPr fontId="2"/>
  </si>
  <si>
    <t>（km）</t>
    <phoneticPr fontId="2"/>
  </si>
  <si>
    <t>（%）</t>
    <phoneticPr fontId="2"/>
  </si>
  <si>
    <t>(GJ/kl)</t>
    <phoneticPr fontId="2"/>
  </si>
  <si>
    <t>f</t>
    <phoneticPr fontId="2"/>
  </si>
  <si>
    <t>e</t>
    <phoneticPr fontId="2"/>
  </si>
  <si>
    <t>b</t>
    <phoneticPr fontId="4"/>
  </si>
  <si>
    <t>c</t>
    <phoneticPr fontId="4"/>
  </si>
  <si>
    <t>d</t>
    <phoneticPr fontId="4"/>
  </si>
  <si>
    <t>燃料</t>
    <rPh sb="0" eb="2">
      <t>ネンリョウ</t>
    </rPh>
    <phoneticPr fontId="4"/>
  </si>
  <si>
    <t>使用量</t>
    <rPh sb="0" eb="3">
      <t>シヨウリョウ</t>
    </rPh>
    <phoneticPr fontId="4"/>
  </si>
  <si>
    <t xml:space="preserve">○現行では、年間 </t>
    <phoneticPr fontId="4"/>
  </si>
  <si>
    <t>削減量：</t>
    <rPh sb="0" eb="2">
      <t>サクゲン</t>
    </rPh>
    <rPh sb="2" eb="3">
      <t>リョウ</t>
    </rPh>
    <phoneticPr fontId="4"/>
  </si>
  <si>
    <t>削減率：</t>
    <rPh sb="0" eb="2">
      <t>サクゲン</t>
    </rPh>
    <rPh sb="2" eb="3">
      <t>リツ</t>
    </rPh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</si>
  <si>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であったものが、計画では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</si>
  <si>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</si>
  <si>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となりました。</t>
    </r>
    <phoneticPr fontId="4"/>
  </si>
  <si>
    <t>年間
運行
回数</t>
    <rPh sb="0" eb="2">
      <t>ネンカン</t>
    </rPh>
    <rPh sb="3" eb="5">
      <t>ウンコウ</t>
    </rPh>
    <rPh sb="6" eb="8">
      <t>カイスウ</t>
    </rPh>
    <phoneticPr fontId="4"/>
  </si>
  <si>
    <t>（年間・t）</t>
    <rPh sb="1" eb="3">
      <t>ネンカン</t>
    </rPh>
    <phoneticPr fontId="2"/>
  </si>
  <si>
    <t>主な
輸送
方法</t>
    <rPh sb="0" eb="1">
      <t>オモ</t>
    </rPh>
    <rPh sb="3" eb="5">
      <t>ユソウ</t>
    </rPh>
    <rPh sb="6" eb="8">
      <t>ホウホウ</t>
    </rPh>
    <phoneticPr fontId="2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</si>
  <si>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2
</t>
    </r>
    <r>
      <rPr>
        <sz val="11"/>
        <color theme="1"/>
        <rFont val="ＭＳ Ｐゴシック"/>
        <family val="2"/>
        <charset val="128"/>
        <scheme val="minor"/>
      </rPr>
      <t>排出量</t>
    </r>
    <rPh sb="4" eb="6">
      <t>ハイシュツ</t>
    </rPh>
    <rPh sb="6" eb="7">
      <t>リョウ</t>
    </rPh>
    <phoneticPr fontId="2"/>
  </si>
  <si>
    <r>
      <t xml:space="preserve">44/12
</t>
    </r>
    <r>
      <rPr>
        <sz val="8"/>
        <color theme="1"/>
        <rFont val="ＭＳ Ｐゴシック"/>
        <family val="3"/>
        <charset val="128"/>
        <scheme val="minor"/>
      </rPr>
      <t>（炭素量⇒
二酸化
炭素量）</t>
    </r>
    <rPh sb="7" eb="9">
      <t>タンソ</t>
    </rPh>
    <rPh sb="9" eb="10">
      <t>リョウ</t>
    </rPh>
    <rPh sb="12" eb="15">
      <t>ニサンカ</t>
    </rPh>
    <rPh sb="16" eb="18">
      <t>タンソ</t>
    </rPh>
    <rPh sb="18" eb="19">
      <t>リョウ</t>
    </rPh>
    <phoneticPr fontId="2"/>
  </si>
  <si>
    <t>(年間・kl)</t>
    <rPh sb="1" eb="3">
      <t>ネンカン</t>
    </rPh>
    <phoneticPr fontId="2"/>
  </si>
  <si>
    <t>燃料使用</t>
    <rPh sb="0" eb="2">
      <t>ネンリョウ</t>
    </rPh>
    <rPh sb="2" eb="4">
      <t>シヨウ</t>
    </rPh>
    <phoneticPr fontId="4"/>
  </si>
  <si>
    <t>原単位</t>
    <rPh sb="0" eb="3">
      <t>ゲンタンイ</t>
    </rPh>
    <phoneticPr fontId="4"/>
  </si>
  <si>
    <t>(年間・l/t-kl)</t>
    <rPh sb="1" eb="3">
      <t>ネンカン</t>
    </rPh>
    <phoneticPr fontId="2"/>
  </si>
  <si>
    <t>積載量</t>
    <rPh sb="0" eb="3">
      <t>セキサイリョウ</t>
    </rPh>
    <phoneticPr fontId="17"/>
  </si>
  <si>
    <t>改良トンキロ原単位</t>
    <rPh sb="0" eb="2">
      <t>カイリョウ</t>
    </rPh>
    <rPh sb="6" eb="7">
      <t>ハラ</t>
    </rPh>
    <rPh sb="7" eb="9">
      <t>タンイ</t>
    </rPh>
    <phoneticPr fontId="17"/>
  </si>
  <si>
    <t>１運行あたり走行距離</t>
    <rPh sb="1" eb="3">
      <t>ウンコウ</t>
    </rPh>
    <rPh sb="6" eb="8">
      <t>ソウコウ</t>
    </rPh>
    <rPh sb="8" eb="10">
      <t>キョリ</t>
    </rPh>
    <phoneticPr fontId="17"/>
  </si>
  <si>
    <t>１運行あたり燃料消費量</t>
    <rPh sb="1" eb="3">
      <t>ウンコウ</t>
    </rPh>
    <rPh sb="6" eb="8">
      <t>ネンリョウ</t>
    </rPh>
    <rPh sb="8" eb="10">
      <t>ショウヒ</t>
    </rPh>
    <rPh sb="10" eb="11">
      <t>リョウ</t>
    </rPh>
    <phoneticPr fontId="17"/>
  </si>
  <si>
    <t>（参考）1tあたりの燃料消費量</t>
    <rPh sb="10" eb="12">
      <t>ネンリョウ</t>
    </rPh>
    <rPh sb="12" eb="15">
      <t>ショウヒリョウ</t>
    </rPh>
    <phoneticPr fontId="17"/>
  </si>
  <si>
    <t>軽油価格</t>
    <rPh sb="0" eb="2">
      <t>ケイユ</t>
    </rPh>
    <rPh sb="2" eb="4">
      <t>カカク</t>
    </rPh>
    <phoneticPr fontId="17"/>
  </si>
  <si>
    <t>１運行あたりの燃料代</t>
    <rPh sb="1" eb="3">
      <t>ウンコウ</t>
    </rPh>
    <rPh sb="7" eb="10">
      <t>ネンリョウダイ</t>
    </rPh>
    <phoneticPr fontId="17"/>
  </si>
  <si>
    <t>上表にない積載量の車両の場合</t>
    <rPh sb="0" eb="2">
      <t>ジョウヒョウ</t>
    </rPh>
    <rPh sb="5" eb="8">
      <t>セキサイリョウ</t>
    </rPh>
    <rPh sb="9" eb="11">
      <t>シャリョウ</t>
    </rPh>
    <rPh sb="12" eb="14">
      <t>バアイ</t>
    </rPh>
    <phoneticPr fontId="4"/>
  </si>
  <si>
    <t>1台あたり積載率</t>
    <rPh sb="1" eb="2">
      <t>ダイ</t>
    </rPh>
    <rPh sb="5" eb="8">
      <t>セキサイリツ</t>
    </rPh>
    <phoneticPr fontId="17"/>
  </si>
  <si>
    <t>⇒この数値をL列(c)に記入</t>
    <rPh sb="3" eb="5">
      <t>スウチ</t>
    </rPh>
    <rPh sb="7" eb="8">
      <t>レツ</t>
    </rPh>
    <rPh sb="12" eb="14">
      <t>キニュウ</t>
    </rPh>
    <phoneticPr fontId="4"/>
  </si>
  <si>
    <t>（参考）</t>
    <rPh sb="1" eb="3">
      <t>サンコウ</t>
    </rPh>
    <phoneticPr fontId="4"/>
  </si>
  <si>
    <t>最大積載量と積載量を記入して下さい</t>
    <rPh sb="0" eb="2">
      <t>サイダイ</t>
    </rPh>
    <rPh sb="2" eb="5">
      <t>セキサイリョウ</t>
    </rPh>
    <rPh sb="6" eb="9">
      <t>セキサイリョウ</t>
    </rPh>
    <rPh sb="10" eb="12">
      <t>キニュウ</t>
    </rPh>
    <rPh sb="14" eb="15">
      <t>クダ</t>
    </rPh>
    <phoneticPr fontId="4"/>
  </si>
  <si>
    <t>車両の最大積載量</t>
    <rPh sb="0" eb="2">
      <t>シャリョウ</t>
    </rPh>
    <rPh sb="3" eb="5">
      <t>サイダイ</t>
    </rPh>
    <rPh sb="5" eb="8">
      <t>セキサイリョウ</t>
    </rPh>
    <phoneticPr fontId="17"/>
  </si>
  <si>
    <t>c*d*e*f</t>
    <phoneticPr fontId="4"/>
  </si>
  <si>
    <t>　⇒c*d*e*f</t>
    <phoneticPr fontId="4"/>
  </si>
  <si>
    <t>a*b*c/1,000,000</t>
    <phoneticPr fontId="4"/>
  </si>
  <si>
    <t>a*b*c*d*e*f/1,000</t>
    <phoneticPr fontId="4"/>
  </si>
  <si>
    <t>燃費</t>
    <rPh sb="0" eb="2">
      <t>ネンピ</t>
    </rPh>
    <phoneticPr fontId="4"/>
  </si>
  <si>
    <t>(km/l)</t>
    <phoneticPr fontId="4"/>
  </si>
  <si>
    <r>
      <rPr>
        <sz val="11"/>
        <color theme="5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：鉄道・船舶での輸送に係るCO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2" eb="4">
      <t>テツドウ</t>
    </rPh>
    <rPh sb="5" eb="7">
      <t>センパク</t>
    </rPh>
    <rPh sb="9" eb="11">
      <t>ユソウ</t>
    </rPh>
    <rPh sb="12" eb="13">
      <t>カカワ</t>
    </rPh>
    <rPh sb="17" eb="19">
      <t>ハイシュツ</t>
    </rPh>
    <rPh sb="19" eb="20">
      <t>リョウ</t>
    </rPh>
    <rPh sb="21" eb="23">
      <t>ケイサン</t>
    </rPh>
    <rPh sb="24" eb="26">
      <t>ヒツヨウ</t>
    </rPh>
    <rPh sb="27" eb="29">
      <t>コウモク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</si>
  <si>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8" eb="10">
      <t>ユソウ</t>
    </rPh>
    <rPh sb="11" eb="12">
      <t>カカワ</t>
    </rPh>
    <rPh sb="16" eb="18">
      <t>ハイシュツ</t>
    </rPh>
    <rPh sb="18" eb="19">
      <t>リョウ</t>
    </rPh>
    <rPh sb="20" eb="22">
      <t>ケイサン</t>
    </rPh>
    <rPh sb="23" eb="25">
      <t>ヒツヨウ</t>
    </rPh>
    <rPh sb="26" eb="28">
      <t>コウモク</t>
    </rPh>
    <phoneticPr fontId="4"/>
  </si>
  <si>
    <t>g</t>
    <phoneticPr fontId="2"/>
  </si>
  <si>
    <t>h</t>
    <phoneticPr fontId="2"/>
  </si>
  <si>
    <t>d*e*f*g</t>
    <phoneticPr fontId="4"/>
  </si>
  <si>
    <t>　⇒(a/d/1000*b)*f*g*h</t>
    <phoneticPr fontId="4"/>
  </si>
  <si>
    <t>e*f*g*h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</si>
  <si>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：いずれの計算にも必要な項目</t>
    </r>
    <rPh sb="6" eb="8">
      <t>ケイサン</t>
    </rPh>
    <rPh sb="10" eb="12">
      <t>ヒツヨウ</t>
    </rPh>
    <rPh sb="13" eb="15">
      <t>コウモク</t>
    </rPh>
    <phoneticPr fontId="4"/>
  </si>
  <si>
    <t>　⇒a*b*c*d*e*f/1,000</t>
    <phoneticPr fontId="4"/>
  </si>
  <si>
    <t>　⇒a*b*c/1,000,000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</si>
  <si>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：計算に必要な項目</t>
    </r>
    <rPh sb="2" eb="4">
      <t>ケイサン</t>
    </rPh>
    <rPh sb="5" eb="7">
      <t>ヒツヨウ</t>
    </rPh>
    <rPh sb="8" eb="10">
      <t>コウモク</t>
    </rPh>
    <phoneticPr fontId="4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</si>
  <si>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排出量の計算については、資源エネルギー庁にて公開されている</t>
    </r>
    <rPh sb="3" eb="5">
      <t>ハイシュツ</t>
    </rPh>
    <rPh sb="5" eb="6">
      <t>リョウ</t>
    </rPh>
    <rPh sb="7" eb="9">
      <t>ケイサン</t>
    </rPh>
    <rPh sb="15" eb="17">
      <t>シゲン</t>
    </rPh>
    <rPh sb="22" eb="23">
      <t>チョウ</t>
    </rPh>
    <rPh sb="25" eb="27">
      <t>コウカイ</t>
    </rPh>
    <phoneticPr fontId="4"/>
  </si>
  <si>
    <t>https://www.enecho.meti.go.jp/category/saving_and_new/saving/ninushi/pdf/guidelinev3.1.pdf</t>
    <phoneticPr fontId="4"/>
  </si>
  <si>
    <t>燃料法、燃費法、改良トンキロ法、従来トンキロ法のそれぞれの特性を</t>
    <rPh sb="0" eb="2">
      <t>ネンリョウ</t>
    </rPh>
    <rPh sb="2" eb="3">
      <t>ホウ</t>
    </rPh>
    <rPh sb="4" eb="6">
      <t>ネンピ</t>
    </rPh>
    <rPh sb="6" eb="7">
      <t>ホウ</t>
    </rPh>
    <rPh sb="8" eb="10">
      <t>カイリョウ</t>
    </rPh>
    <rPh sb="14" eb="15">
      <t>ホウ</t>
    </rPh>
    <rPh sb="16" eb="18">
      <t>ジュウライ</t>
    </rPh>
    <rPh sb="22" eb="23">
      <t>ホウ</t>
    </rPh>
    <rPh sb="29" eb="31">
      <t>トクセイ</t>
    </rPh>
    <phoneticPr fontId="4"/>
  </si>
  <si>
    <t>良くご理解いただき、より精度の高い計算方法によって算出してください。</t>
    <rPh sb="0" eb="1">
      <t>ヨ</t>
    </rPh>
    <rPh sb="3" eb="5">
      <t>リカイ</t>
    </rPh>
    <rPh sb="12" eb="14">
      <t>セイド</t>
    </rPh>
    <rPh sb="15" eb="16">
      <t>タカ</t>
    </rPh>
    <rPh sb="17" eb="19">
      <t>ケイサン</t>
    </rPh>
    <rPh sb="19" eb="21">
      <t>ホウホウ</t>
    </rPh>
    <rPh sb="25" eb="27">
      <t>サンシュツ</t>
    </rPh>
    <phoneticPr fontId="4"/>
  </si>
  <si>
    <t>参考：算定手法一覧（ガイドラインVer3.1　P21より）</t>
    <rPh sb="0" eb="2">
      <t>サンコウ</t>
    </rPh>
    <rPh sb="3" eb="5">
      <t>サンテイ</t>
    </rPh>
    <rPh sb="5" eb="7">
      <t>シュホウ</t>
    </rPh>
    <rPh sb="7" eb="9">
      <t>イチラン</t>
    </rPh>
    <phoneticPr fontId="4"/>
  </si>
  <si>
    <t>様式1-1</t>
    <rPh sb="0" eb="2">
      <t>ヨウシキ</t>
    </rPh>
    <phoneticPr fontId="4"/>
  </si>
  <si>
    <t>様式1-2</t>
    <rPh sb="0" eb="2">
      <t>ヨウシキ</t>
    </rPh>
    <phoneticPr fontId="4"/>
  </si>
  <si>
    <t>様式1-3</t>
    <rPh sb="0" eb="2">
      <t>ヨウシキ</t>
    </rPh>
    <phoneticPr fontId="4"/>
  </si>
  <si>
    <t>様式1-4</t>
    <rPh sb="0" eb="2">
      <t>ヨウシキ</t>
    </rPh>
    <phoneticPr fontId="4"/>
  </si>
  <si>
    <t>また、記載例も用意しております。ご活用ください。</t>
    <rPh sb="3" eb="6">
      <t>キサイレイ</t>
    </rPh>
    <rPh sb="7" eb="9">
      <t>ヨウイ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</si>
  <si>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3">
      <t>キサイレイ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</si>
  <si>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</si>
  <si>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2">
      <t>キサイ</t>
    </rPh>
    <rPh sb="22" eb="23">
      <t>レイ</t>
    </rPh>
    <phoneticPr fontId="4"/>
  </si>
  <si>
    <t>それぞれの手法に則った計算シートを様式1-1～1-4として用意しております。</t>
    <rPh sb="5" eb="7">
      <t>シュホウ</t>
    </rPh>
    <rPh sb="8" eb="9">
      <t>ノット</t>
    </rPh>
    <rPh sb="11" eb="13">
      <t>ケイサン</t>
    </rPh>
    <rPh sb="17" eb="19">
      <t>ヨウシキ</t>
    </rPh>
    <rPh sb="29" eb="31">
      <t>ヨウイ</t>
    </rPh>
    <phoneticPr fontId="4"/>
  </si>
  <si>
    <t>様式</t>
    <rPh sb="0" eb="2">
      <t>ヨウシキ</t>
    </rPh>
    <phoneticPr fontId="4"/>
  </si>
  <si>
    <t>事業実施前</t>
    <rPh sb="0" eb="2">
      <t>ジギョウ</t>
    </rPh>
    <rPh sb="2" eb="5">
      <t>ジッシマエ</t>
    </rPh>
    <phoneticPr fontId="4"/>
  </si>
  <si>
    <t>事業実施後</t>
    <rPh sb="0" eb="2">
      <t>ジギョウ</t>
    </rPh>
    <rPh sb="2" eb="4">
      <t>ジッシ</t>
    </rPh>
    <rPh sb="4" eb="5">
      <t>アト</t>
    </rPh>
    <phoneticPr fontId="4"/>
  </si>
  <si>
    <t>事業実施前</t>
    <rPh sb="0" eb="2">
      <t>ジギョウ</t>
    </rPh>
    <rPh sb="2" eb="4">
      <t>ジッシ</t>
    </rPh>
    <rPh sb="4" eb="5">
      <t>マエ</t>
    </rPh>
    <phoneticPr fontId="4"/>
  </si>
  <si>
    <t>CO2排出（削減）量の算出について</t>
    <rPh sb="3" eb="5">
      <t>ハイシュツ</t>
    </rPh>
    <rPh sb="6" eb="8">
      <t>サクゲン</t>
    </rPh>
    <rPh sb="9" eb="10">
      <t>リョウ</t>
    </rPh>
    <rPh sb="11" eb="13">
      <t>サンシュツ</t>
    </rPh>
    <phoneticPr fontId="4"/>
  </si>
  <si>
    <t>排出原単位</t>
    <rPh sb="0" eb="2">
      <t>ハイシュツ</t>
    </rPh>
    <rPh sb="2" eb="5">
      <t>ゲンタンイ</t>
    </rPh>
    <phoneticPr fontId="4"/>
  </si>
  <si>
    <r>
      <t>　⇒鉄道・船舶はa*b*CO</t>
    </r>
    <r>
      <rPr>
        <b/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b/>
        <sz val="11"/>
        <color rgb="FFFF0000"/>
        <rFont val="ＭＳ Ｐゴシック"/>
        <family val="3"/>
        <charset val="128"/>
        <scheme val="minor"/>
      </rPr>
      <t>排出原単位（右下グラフより）：従来トンキロ法にて算出</t>
    </r>
    <rPh sb="2" eb="4">
      <t>テツドウ</t>
    </rPh>
    <rPh sb="5" eb="7">
      <t>センパク</t>
    </rPh>
    <rPh sb="15" eb="17">
      <t>ハイシュツ</t>
    </rPh>
    <rPh sb="17" eb="20">
      <t>ゲンタンイ</t>
    </rPh>
    <rPh sb="21" eb="23">
      <t>ミギシタ</t>
    </rPh>
    <rPh sb="30" eb="32">
      <t>ジュウライ</t>
    </rPh>
    <rPh sb="36" eb="37">
      <t>ホウ</t>
    </rPh>
    <rPh sb="39" eb="41">
      <t>サンシュツ</t>
    </rPh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</si>
  <si>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：トラック、鉄道、船舶いずれの計算にも必要な項目</t>
    </r>
    <rPh sb="7" eb="9">
      <t>テツドウ</t>
    </rPh>
    <rPh sb="10" eb="12">
      <t>センパク</t>
    </rPh>
    <rPh sb="16" eb="18">
      <t>ケイサン</t>
    </rPh>
    <rPh sb="20" eb="22">
      <t>ヒツヨウ</t>
    </rPh>
    <rPh sb="23" eb="25">
      <t>コウモク</t>
    </rPh>
    <phoneticPr fontId="4"/>
  </si>
  <si>
    <t>出典：「ロジスティクス分野におけるCO2排出量算定方法 共同ガイドラインVer.3.1」（平成28年3月）</t>
    <rPh sb="0" eb="2">
      <t>シュッテン</t>
    </rPh>
    <phoneticPr fontId="4"/>
  </si>
  <si>
    <t>「ロジスティクス分野におけるCO2排出量算定方法 共同ガイドラインVer.3.1」などを参考に、</t>
    <rPh sb="44" eb="46">
      <t>サンコウ</t>
    </rPh>
    <phoneticPr fontId="4"/>
  </si>
  <si>
    <t>図表①単位発熱量と排出係数</t>
    <rPh sb="0" eb="2">
      <t>ズヒョウ</t>
    </rPh>
    <rPh sb="3" eb="5">
      <t>タンイ</t>
    </rPh>
    <rPh sb="5" eb="7">
      <t>ハツネツ</t>
    </rPh>
    <rPh sb="7" eb="8">
      <t>リョウ</t>
    </rPh>
    <rPh sb="9" eb="11">
      <t>ハイシュツ</t>
    </rPh>
    <rPh sb="11" eb="13">
      <t>ケイスウ</t>
    </rPh>
    <phoneticPr fontId="4"/>
  </si>
  <si>
    <t>図表②従来トンキロ法における排出係数</t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</si>
  <si>
    <t>図表①燃費表（実測燃費が不明な場合は下記を利用して下さい）</t>
    <rPh sb="0" eb="2">
      <t>ズヒョウ</t>
    </rPh>
    <rPh sb="3" eb="5">
      <t>ネンピ</t>
    </rPh>
    <rPh sb="5" eb="6">
      <t>ヒョウ</t>
    </rPh>
    <rPh sb="7" eb="9">
      <t>ジッソク</t>
    </rPh>
    <rPh sb="9" eb="11">
      <t>ネンピ</t>
    </rPh>
    <rPh sb="12" eb="14">
      <t>フメイ</t>
    </rPh>
    <rPh sb="15" eb="17">
      <t>バアイ</t>
    </rPh>
    <rPh sb="18" eb="20">
      <t>カキ</t>
    </rPh>
    <rPh sb="21" eb="23">
      <t>リヨウ</t>
    </rPh>
    <rPh sb="25" eb="26">
      <t>クダ</t>
    </rPh>
    <phoneticPr fontId="4"/>
  </si>
  <si>
    <t>図表③単位発熱量と排出係数</t>
    <rPh sb="0" eb="2">
      <t>ズヒョウ</t>
    </rPh>
    <rPh sb="3" eb="5">
      <t>タンイ</t>
    </rPh>
    <rPh sb="5" eb="7">
      <t>ハツネツ</t>
    </rPh>
    <rPh sb="7" eb="8">
      <t>リョウ</t>
    </rPh>
    <rPh sb="9" eb="11">
      <t>ハイシュツ</t>
    </rPh>
    <rPh sb="11" eb="13">
      <t>ケイスウ</t>
    </rPh>
    <phoneticPr fontId="4"/>
  </si>
  <si>
    <t>図表①改良トンキロ法エネルギー消費原単位</t>
    <rPh sb="0" eb="2">
      <t>ズヒョウ</t>
    </rPh>
    <rPh sb="3" eb="5">
      <t>カイリョウ</t>
    </rPh>
    <rPh sb="9" eb="10">
      <t>ホウ</t>
    </rPh>
    <rPh sb="15" eb="17">
      <t>ショウヒ</t>
    </rPh>
    <rPh sb="17" eb="20">
      <t>ゲンタンイ</t>
    </rPh>
    <phoneticPr fontId="4"/>
  </si>
  <si>
    <t>図表①従来トンキロ法における排出係数</t>
    <rPh sb="0" eb="2">
      <t>ズヒョウ</t>
    </rPh>
    <rPh sb="3" eb="5">
      <t>ジュウライ</t>
    </rPh>
    <rPh sb="9" eb="10">
      <t>ホウ</t>
    </rPh>
    <rPh sb="14" eb="16">
      <t>ハイシュツ</t>
    </rPh>
    <rPh sb="16" eb="18">
      <t>ケイスウ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</si>
</sst>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##,###.#\ \t\ "/>
    <numFmt numFmtId="178" formatCode="0.0\ \t\ "/>
    <numFmt numFmtId="179" formatCode="0.0000"/>
    <numFmt numFmtId="180" formatCode="0.0"/>
    <numFmt numFmtId="181" formatCode="0.0_);[Red]\(0.0\)"/>
    <numFmt numFmtId="182" formatCode="#,##0.0;&quot;▲ &quot;#,##0.0"/>
    <numFmt numFmtId="183" formatCode="#,##0.0000;&quot;▲ &quot;#,##0.0000"/>
    <numFmt numFmtId="184" formatCode="0.000"/>
    <numFmt numFmtId="185" formatCode="#,##0.0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vertAlign val="subscript"/>
      <sz val="11"/>
      <color rgb="FFFF0000"/>
      <name val="ＭＳ Ｐゴシック"/>
      <family val="3"/>
      <charset val="128"/>
      <scheme val="minor"/>
    </font>
    <font>
      <sz val="11"/>
      <color theme="8" tint="0.399975585192419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5" tint="0.39997558519241921"/>
      <name val="ＭＳ Ｐゴシック"/>
      <family val="3"/>
      <charset val="128"/>
      <scheme val="minor"/>
    </font>
    <font>
      <sz val="11"/>
      <color theme="9" tint="0.399975585192419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178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right" vertical="center"/>
    </xf>
    <xf numFmtId="178" fontId="0" fillId="0" borderId="38" xfId="0" applyNumberFormat="1" applyBorder="1">
      <alignment vertical="center"/>
    </xf>
    <xf numFmtId="178" fontId="13" fillId="4" borderId="39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3" fillId="0" borderId="0" xfId="0" applyNumberFormat="1" applyFont="1" applyFill="1" applyBorder="1">
      <alignment vertical="center"/>
    </xf>
    <xf numFmtId="0" fontId="14" fillId="2" borderId="29" xfId="0" applyFont="1" applyFill="1" applyBorder="1">
      <alignment vertical="center"/>
    </xf>
    <xf numFmtId="178" fontId="14" fillId="2" borderId="30" xfId="0" applyNumberFormat="1" applyFont="1" applyFill="1" applyBorder="1">
      <alignment vertical="center"/>
    </xf>
    <xf numFmtId="0" fontId="14" fillId="2" borderId="32" xfId="0" applyFont="1" applyFill="1" applyBorder="1">
      <alignment vertical="center"/>
    </xf>
    <xf numFmtId="178" fontId="14" fillId="2" borderId="33" xfId="0" applyNumberFormat="1" applyFont="1" applyFill="1" applyBorder="1">
      <alignment vertical="center"/>
    </xf>
    <xf numFmtId="9" fontId="15" fillId="2" borderId="32" xfId="3" applyFont="1" applyFill="1" applyBorder="1" applyAlignment="1">
      <alignment horizontal="left"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8" fontId="13" fillId="3" borderId="37" xfId="0" applyNumberFormat="1" applyFont="1" applyFill="1" applyBorder="1">
      <alignment vertical="center"/>
    </xf>
    <xf numFmtId="0" fontId="14" fillId="2" borderId="32" xfId="0" applyFont="1" applyFill="1" applyBorder="1" applyAlignment="1">
      <alignment horizontal="right" vertical="center" shrinkToFit="1"/>
    </xf>
    <xf numFmtId="181" fontId="15" fillId="2" borderId="29" xfId="0" applyNumberFormat="1" applyFont="1" applyFill="1" applyBorder="1">
      <alignment vertical="center"/>
    </xf>
    <xf numFmtId="181" fontId="15" fillId="2" borderId="32" xfId="0" applyNumberFormat="1" applyFont="1" applyFill="1" applyBorder="1">
      <alignment vertical="center"/>
    </xf>
    <xf numFmtId="181" fontId="15" fillId="2" borderId="2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83" fontId="14" fillId="5" borderId="43" xfId="0" applyNumberFormat="1" applyFont="1" applyFill="1" applyBorder="1" applyAlignment="1">
      <alignment vertical="center" shrinkToFit="1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0" fillId="6" borderId="0" xfId="0" applyFill="1" applyBorder="1" applyAlignment="1">
      <alignment vertical="center" shrinkToFit="1"/>
    </xf>
    <xf numFmtId="180" fontId="0" fillId="6" borderId="0" xfId="0" applyNumberFormat="1" applyFill="1" applyBorder="1" applyAlignment="1">
      <alignment vertical="center" shrinkToFit="1"/>
    </xf>
    <xf numFmtId="184" fontId="0" fillId="6" borderId="0" xfId="0" applyNumberFormat="1" applyFill="1" applyBorder="1" applyAlignment="1">
      <alignment vertical="center" shrinkToFit="1"/>
    </xf>
    <xf numFmtId="38" fontId="0" fillId="6" borderId="0" xfId="2" applyFont="1" applyFill="1" applyAlignment="1">
      <alignment vertical="center" shrinkToFit="1"/>
    </xf>
    <xf numFmtId="182" fontId="0" fillId="4" borderId="0" xfId="0" applyNumberFormat="1" applyFill="1" applyBorder="1" applyAlignment="1">
      <alignment vertical="center" shrinkToFit="1"/>
    </xf>
    <xf numFmtId="9" fontId="0" fillId="4" borderId="0" xfId="3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1" fillId="7" borderId="4" xfId="0" applyFont="1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85" fontId="0" fillId="0" borderId="1" xfId="0" applyNumberFormat="1" applyBorder="1">
      <alignment vertical="center"/>
    </xf>
    <xf numFmtId="181" fontId="14" fillId="2" borderId="29" xfId="0" applyNumberFormat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0" fillId="8" borderId="3" xfId="0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8" fillId="0" borderId="11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0" xfId="0" applyFill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4" fillId="0" borderId="0" xfId="4">
      <alignment vertical="center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17" fontId="0" fillId="7" borderId="19" xfId="0" quotePrefix="1" applyNumberFormat="1" applyFill="1" applyBorder="1" applyAlignment="1">
      <alignment horizontal="center" vertical="center" wrapText="1" shrinkToFit="1"/>
    </xf>
    <xf numFmtId="17" fontId="0" fillId="7" borderId="1" xfId="0" quotePrefix="1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0" fillId="8" borderId="4" xfId="0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wrapText="1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3" borderId="12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6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1" fontId="0" fillId="0" borderId="1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 shrinkToFit="1"/>
    </xf>
    <xf numFmtId="0" fontId="1" fillId="8" borderId="40" xfId="0" applyFont="1" applyFill="1" applyBorder="1" applyAlignment="1">
      <alignment horizontal="center" vertical="center" shrinkToFit="1"/>
    </xf>
    <xf numFmtId="0" fontId="1" fillId="8" borderId="21" xfId="0" applyFont="1" applyFill="1" applyBorder="1" applyAlignment="1">
      <alignment horizontal="center" vertical="center" shrinkToFit="1"/>
    </xf>
    <xf numFmtId="0" fontId="1" fillId="8" borderId="11" xfId="0" applyFont="1" applyFill="1" applyBorder="1" applyAlignment="1">
      <alignment horizontal="center" vertical="center" shrinkToFit="1"/>
    </xf>
    <xf numFmtId="0" fontId="1" fillId="8" borderId="0" xfId="0" applyFont="1" applyFill="1" applyBorder="1" applyAlignment="1">
      <alignment horizontal="center" vertical="center" shrinkToFit="1"/>
    </xf>
    <xf numFmtId="0" fontId="1" fillId="8" borderId="23" xfId="0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center" vertical="center" shrinkToFit="1"/>
    </xf>
    <xf numFmtId="0" fontId="1" fillId="8" borderId="41" xfId="0" applyFont="1" applyFill="1" applyBorder="1" applyAlignment="1">
      <alignment horizontal="center" vertical="center" shrinkToFit="1"/>
    </xf>
    <xf numFmtId="0" fontId="1" fillId="8" borderId="25" xfId="0" applyFont="1" applyFill="1" applyBorder="1" applyAlignment="1">
      <alignment horizontal="center" vertical="center" shrinkToFit="1"/>
    </xf>
  </cellXfs>
  <cellStyles count="5">
    <cellStyle name="パーセント" xfId="3" builtinId="5"/>
    <cellStyle name="ハイパーリンク" xfId="4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561970</xdr:colOff>
      <xdr:row>13</xdr:row>
      <xdr:rowOff>35716</xdr:rowOff>
    </xdr:from>
    <xdr:to>
      <xdr:col>8</xdr:col>
      <xdr:colOff>190498</xdr:colOff>
      <xdr:row>38</xdr:row>
      <xdr:rowOff>127002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2" b="1"/>
        <a:stretch/>
      </xdr:blipFill>
      <xdr:spPr>
        <a:xfrm>
          <a:off x="561970" y="2345529"/>
          <a:ext cx="5153028" cy="4258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220445" y="2906805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321129</xdr:colOff>
      <xdr:row>3</xdr:row>
      <xdr:rowOff>27215</xdr:rowOff>
    </xdr:from>
    <xdr:to>
      <xdr:col>16</xdr:col>
      <xdr:colOff>530677</xdr:colOff>
      <xdr:row>4</xdr:row>
      <xdr:rowOff>107257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0458450" y="707572"/>
          <a:ext cx="835477" cy="256935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61676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22413</xdr:colOff>
      <xdr:row>31</xdr:row>
      <xdr:rowOff>51505</xdr:rowOff>
    </xdr:from>
    <xdr:to>
      <xdr:col>10</xdr:col>
      <xdr:colOff>669551</xdr:colOff>
      <xdr:row>51</xdr:row>
      <xdr:rowOff>555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6" y="7066387"/>
          <a:ext cx="7138145" cy="33668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517873</xdr:colOff>
      <xdr:row>12</xdr:row>
      <xdr:rowOff>40021</xdr:rowOff>
    </xdr:from>
    <xdr:to>
      <xdr:col>16</xdr:col>
      <xdr:colOff>299358</xdr:colOff>
      <xdr:row>15</xdr:row>
      <xdr:rowOff>95250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9294480" y="2747842"/>
          <a:ext cx="1768128" cy="749194"/>
        </a:xfrm>
        <a:prstGeom prst="wedgeRoundRectCallout">
          <a:avLst>
            <a:gd name="adj1" fmla="val 1207"/>
            <a:gd name="adj2" fmla="val 1815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下記掲載の図表②参照</a:t>
          </a:r>
        </a:p>
      </xdr:txBody>
    </xdr:sp>
    <xdr:clientData/>
  </xdr:twoCellAnchor>
  <xdr:twoCellAnchor>
    <xdr:from>
      <xdr:col>13</xdr:col>
      <xdr:colOff>406772</xdr:colOff>
      <xdr:row>0</xdr:row>
      <xdr:rowOff>81643</xdr:rowOff>
    </xdr:from>
    <xdr:to>
      <xdr:col>15</xdr:col>
      <xdr:colOff>145675</xdr:colOff>
      <xdr:row>4</xdr:row>
      <xdr:rowOff>156883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9183379" y="81643"/>
          <a:ext cx="1099617" cy="932490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下記掲載の図表①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571500</xdr:colOff>
      <xdr:row>0</xdr:row>
      <xdr:rowOff>84532</xdr:rowOff>
    </xdr:from>
    <xdr:to>
      <xdr:col>13</xdr:col>
      <xdr:colOff>381000</xdr:colOff>
      <xdr:row>4</xdr:row>
      <xdr:rowOff>134471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7987393" y="84532"/>
          <a:ext cx="1170214" cy="907189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ほか、下記掲載の図表①参照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734784</xdr:colOff>
      <xdr:row>30</xdr:row>
      <xdr:rowOff>217713</xdr:rowOff>
    </xdr:from>
    <xdr:to>
      <xdr:col>18</xdr:col>
      <xdr:colOff>227724</xdr:colOff>
      <xdr:row>51</xdr:row>
      <xdr:rowOff>40821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65" r="4193"/>
        <a:stretch/>
      </xdr:blipFill>
      <xdr:spPr>
        <a:xfrm>
          <a:off x="7361463" y="7225392"/>
          <a:ext cx="4990225" cy="364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224367" y="2689411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76200</xdr:colOff>
      <xdr:row>3</xdr:row>
      <xdr:rowOff>40278</xdr:rowOff>
    </xdr:from>
    <xdr:to>
      <xdr:col>17</xdr:col>
      <xdr:colOff>169332</xdr:colOff>
      <xdr:row>4</xdr:row>
      <xdr:rowOff>145054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0839450" y="707028"/>
          <a:ext cx="781049" cy="274109"/>
        </a:xfrm>
        <a:prstGeom prst="wedgeRoundRectCallout">
          <a:avLst>
            <a:gd name="adj1" fmla="val -171160"/>
            <a:gd name="adj2" fmla="val 19526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50470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44825</xdr:colOff>
      <xdr:row>31</xdr:row>
      <xdr:rowOff>51505</xdr:rowOff>
    </xdr:from>
    <xdr:to>
      <xdr:col>10</xdr:col>
      <xdr:colOff>728382</xdr:colOff>
      <xdr:row>51</xdr:row>
      <xdr:rowOff>555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8" y="7066387"/>
          <a:ext cx="7138145" cy="33668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42333</xdr:colOff>
      <xdr:row>30</xdr:row>
      <xdr:rowOff>222250</xdr:rowOff>
    </xdr:from>
    <xdr:to>
      <xdr:col>18</xdr:col>
      <xdr:colOff>280642</xdr:colOff>
      <xdr:row>52</xdr:row>
      <xdr:rowOff>16632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65" r="4193"/>
        <a:stretch/>
      </xdr:blipFill>
      <xdr:spPr>
        <a:xfrm>
          <a:off x="7429500" y="7239000"/>
          <a:ext cx="4990225" cy="3646715"/>
        </a:xfrm>
        <a:prstGeom prst="rect">
          <a:avLst/>
        </a:prstGeom>
      </xdr:spPr>
    </xdr:pic>
    <xdr:clientData/>
  </xdr:twoCellAnchor>
  <xdr:twoCellAnchor>
    <xdr:from>
      <xdr:col>13</xdr:col>
      <xdr:colOff>502755</xdr:colOff>
      <xdr:row>12</xdr:row>
      <xdr:rowOff>52113</xdr:rowOff>
    </xdr:from>
    <xdr:to>
      <xdr:col>16</xdr:col>
      <xdr:colOff>270633</xdr:colOff>
      <xdr:row>15</xdr:row>
      <xdr:rowOff>102807</xdr:rowOff>
    </xdr:to>
    <xdr:sp macro="" textlink="">
      <xdr:nvSpPr>
        <xdr:cNvPr id="15" name="AutoShape 7"/>
        <xdr:cNvSpPr>
          <a:spLocks noChangeArrowheads="1"/>
        </xdr:cNvSpPr>
      </xdr:nvSpPr>
      <xdr:spPr bwMode="auto">
        <a:xfrm>
          <a:off x="9265755" y="2750863"/>
          <a:ext cx="1768128" cy="749194"/>
        </a:xfrm>
        <a:prstGeom prst="wedgeRoundRectCallout">
          <a:avLst>
            <a:gd name="adj1" fmla="val 1207"/>
            <a:gd name="adj2" fmla="val 1815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下記掲載の図表②参照</a:t>
          </a:r>
        </a:p>
      </xdr:txBody>
    </xdr:sp>
    <xdr:clientData/>
  </xdr:twoCellAnchor>
  <xdr:twoCellAnchor>
    <xdr:from>
      <xdr:col>14</xdr:col>
      <xdr:colOff>70</xdr:colOff>
      <xdr:row>0</xdr:row>
      <xdr:rowOff>84665</xdr:rowOff>
    </xdr:from>
    <xdr:to>
      <xdr:col>16</xdr:col>
      <xdr:colOff>31750</xdr:colOff>
      <xdr:row>4</xdr:row>
      <xdr:rowOff>181072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9450987" y="84665"/>
          <a:ext cx="1344013" cy="932490"/>
        </a:xfrm>
        <a:prstGeom prst="wedgeRoundRectCallout">
          <a:avLst>
            <a:gd name="adj1" fmla="val -56463"/>
            <a:gd name="adj2" fmla="val 8835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下記掲載の図表①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116418</xdr:colOff>
      <xdr:row>0</xdr:row>
      <xdr:rowOff>84667</xdr:rowOff>
    </xdr:from>
    <xdr:to>
      <xdr:col>13</xdr:col>
      <xdr:colOff>645583</xdr:colOff>
      <xdr:row>4</xdr:row>
      <xdr:rowOff>200993</xdr:rowOff>
    </xdr:to>
    <xdr:sp macro="" textlink="">
      <xdr:nvSpPr>
        <xdr:cNvPr id="17" name="AutoShape 9"/>
        <xdr:cNvSpPr>
          <a:spLocks noChangeArrowheads="1"/>
        </xdr:cNvSpPr>
      </xdr:nvSpPr>
      <xdr:spPr bwMode="auto">
        <a:xfrm>
          <a:off x="8191501" y="84667"/>
          <a:ext cx="1217082" cy="952409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ほか、下記掲載の図表①参照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472606</xdr:colOff>
      <xdr:row>0</xdr:row>
      <xdr:rowOff>59531</xdr:rowOff>
    </xdr:from>
    <xdr:to>
      <xdr:col>16</xdr:col>
      <xdr:colOff>416719</xdr:colOff>
      <xdr:row>4</xdr:row>
      <xdr:rowOff>219775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9723762" y="59531"/>
          <a:ext cx="1325238" cy="981775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12</xdr:col>
      <xdr:colOff>639436</xdr:colOff>
      <xdr:row>0</xdr:row>
      <xdr:rowOff>55270</xdr:rowOff>
    </xdr:from>
    <xdr:to>
      <xdr:col>14</xdr:col>
      <xdr:colOff>440531</xdr:colOff>
      <xdr:row>5</xdr:row>
      <xdr:rowOff>14009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8509467" y="55270"/>
          <a:ext cx="1182220" cy="1006489"/>
        </a:xfrm>
        <a:prstGeom prst="wedgeRoundRectCallout">
          <a:avLst>
            <a:gd name="adj1" fmla="val -642"/>
            <a:gd name="adj2" fmla="val 6867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449497</xdr:colOff>
      <xdr:row>2</xdr:row>
      <xdr:rowOff>297658</xdr:rowOff>
    </xdr:from>
    <xdr:to>
      <xdr:col>17</xdr:col>
      <xdr:colOff>559593</xdr:colOff>
      <xdr:row>4</xdr:row>
      <xdr:rowOff>143578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1081778" y="631033"/>
          <a:ext cx="741128" cy="334076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/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7</xdr:col>
      <xdr:colOff>202406</xdr:colOff>
      <xdr:row>3</xdr:row>
      <xdr:rowOff>35720</xdr:rowOff>
    </xdr:from>
    <xdr:to>
      <xdr:col>12</xdr:col>
      <xdr:colOff>535781</xdr:colOff>
      <xdr:row>5</xdr:row>
      <xdr:rowOff>83345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5191125" y="690564"/>
          <a:ext cx="3214687" cy="440531"/>
        </a:xfrm>
        <a:prstGeom prst="wedgeRoundRectCallout">
          <a:avLst>
            <a:gd name="adj1" fmla="val 25643"/>
            <a:gd name="adj2" fmla="val 7960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実測値がわからない場合、下記掲載の図表①を参照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22412</xdr:colOff>
      <xdr:row>31</xdr:row>
      <xdr:rowOff>22411</xdr:rowOff>
    </xdr:from>
    <xdr:to>
      <xdr:col>6</xdr:col>
      <xdr:colOff>175371</xdr:colOff>
      <xdr:row>50</xdr:row>
      <xdr:rowOff>153433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166161"/>
          <a:ext cx="4448174" cy="34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14</xdr:row>
      <xdr:rowOff>166968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14</xdr:col>
      <xdr:colOff>547689</xdr:colOff>
      <xdr:row>31</xdr:row>
      <xdr:rowOff>10503</xdr:rowOff>
    </xdr:from>
    <xdr:to>
      <xdr:col>25</xdr:col>
      <xdr:colOff>603718</xdr:colOff>
      <xdr:row>51</xdr:row>
      <xdr:rowOff>139261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845" y="7082816"/>
          <a:ext cx="7592686" cy="352203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431006</xdr:colOff>
      <xdr:row>12</xdr:row>
      <xdr:rowOff>83344</xdr:rowOff>
    </xdr:from>
    <xdr:to>
      <xdr:col>17</xdr:col>
      <xdr:colOff>285749</xdr:colOff>
      <xdr:row>15</xdr:row>
      <xdr:rowOff>41497</xdr:rowOff>
    </xdr:to>
    <xdr:sp macro="" textlink="">
      <xdr:nvSpPr>
        <xdr:cNvPr id="12" name="AutoShape 7"/>
        <xdr:cNvSpPr>
          <a:spLocks noChangeArrowheads="1"/>
        </xdr:cNvSpPr>
      </xdr:nvSpPr>
      <xdr:spPr bwMode="auto">
        <a:xfrm>
          <a:off x="9682162" y="2714625"/>
          <a:ext cx="1866900" cy="636810"/>
        </a:xfrm>
        <a:prstGeom prst="wedgeRoundRectCallout">
          <a:avLst>
            <a:gd name="adj1" fmla="val 1076"/>
            <a:gd name="adj2" fmla="val 24484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 editAs="oneCell">
    <xdr:from>
      <xdr:col>6</xdr:col>
      <xdr:colOff>435429</xdr:colOff>
      <xdr:row>31</xdr:row>
      <xdr:rowOff>27214</xdr:rowOff>
    </xdr:from>
    <xdr:to>
      <xdr:col>14</xdr:col>
      <xdr:colOff>462642</xdr:colOff>
      <xdr:row>50</xdr:row>
      <xdr:rowOff>95249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65" t="3495" r="4193"/>
        <a:stretch/>
      </xdr:blipFill>
      <xdr:spPr>
        <a:xfrm>
          <a:off x="4748893" y="7266214"/>
          <a:ext cx="4939392" cy="3483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/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 editAs="oneCell">
    <xdr:from>
      <xdr:col>0</xdr:col>
      <xdr:colOff>22412</xdr:colOff>
      <xdr:row>31</xdr:row>
      <xdr:rowOff>22411</xdr:rowOff>
    </xdr:from>
    <xdr:to>
      <xdr:col>6</xdr:col>
      <xdr:colOff>175371</xdr:colOff>
      <xdr:row>50</xdr:row>
      <xdr:rowOff>153433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166161"/>
          <a:ext cx="4448174" cy="34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14</xdr:row>
      <xdr:rowOff>166968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14</xdr:col>
      <xdr:colOff>488158</xdr:colOff>
      <xdr:row>31</xdr:row>
      <xdr:rowOff>22410</xdr:rowOff>
    </xdr:from>
    <xdr:to>
      <xdr:col>25</xdr:col>
      <xdr:colOff>544187</xdr:colOff>
      <xdr:row>51</xdr:row>
      <xdr:rowOff>151168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9314" y="7094723"/>
          <a:ext cx="7592686" cy="352203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654844</xdr:colOff>
      <xdr:row>31</xdr:row>
      <xdr:rowOff>59530</xdr:rowOff>
    </xdr:from>
    <xdr:to>
      <xdr:col>14</xdr:col>
      <xdr:colOff>303582</xdr:colOff>
      <xdr:row>50</xdr:row>
      <xdr:rowOff>78240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65" t="3495" r="4193"/>
        <a:stretch/>
      </xdr:blipFill>
      <xdr:spPr>
        <a:xfrm>
          <a:off x="4953000" y="7131843"/>
          <a:ext cx="4601738" cy="3245303"/>
        </a:xfrm>
        <a:prstGeom prst="rect">
          <a:avLst/>
        </a:prstGeom>
      </xdr:spPr>
    </xdr:pic>
    <xdr:clientData/>
  </xdr:twoCellAnchor>
  <xdr:twoCellAnchor>
    <xdr:from>
      <xdr:col>14</xdr:col>
      <xdr:colOff>431006</xdr:colOff>
      <xdr:row>12</xdr:row>
      <xdr:rowOff>83344</xdr:rowOff>
    </xdr:from>
    <xdr:to>
      <xdr:col>17</xdr:col>
      <xdr:colOff>285749</xdr:colOff>
      <xdr:row>15</xdr:row>
      <xdr:rowOff>41497</xdr:rowOff>
    </xdr:to>
    <xdr:sp macro="" textlink="">
      <xdr:nvSpPr>
        <xdr:cNvPr id="17" name="AutoShape 7"/>
        <xdr:cNvSpPr>
          <a:spLocks noChangeArrowheads="1"/>
        </xdr:cNvSpPr>
      </xdr:nvSpPr>
      <xdr:spPr bwMode="auto">
        <a:xfrm>
          <a:off x="9682162" y="2714625"/>
          <a:ext cx="1866900" cy="636810"/>
        </a:xfrm>
        <a:prstGeom prst="wedgeRoundRectCallout">
          <a:avLst>
            <a:gd name="adj1" fmla="val 1076"/>
            <a:gd name="adj2" fmla="val 24484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  <xdr:twoCellAnchor>
    <xdr:from>
      <xdr:col>14</xdr:col>
      <xdr:colOff>472606</xdr:colOff>
      <xdr:row>0</xdr:row>
      <xdr:rowOff>87604</xdr:rowOff>
    </xdr:from>
    <xdr:to>
      <xdr:col>16</xdr:col>
      <xdr:colOff>416719</xdr:colOff>
      <xdr:row>5</xdr:row>
      <xdr:rowOff>21629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9723762" y="87604"/>
          <a:ext cx="1325238" cy="981775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12</xdr:col>
      <xdr:colOff>639436</xdr:colOff>
      <xdr:row>0</xdr:row>
      <xdr:rowOff>83343</xdr:rowOff>
    </xdr:from>
    <xdr:to>
      <xdr:col>14</xdr:col>
      <xdr:colOff>440531</xdr:colOff>
      <xdr:row>5</xdr:row>
      <xdr:rowOff>42082</xdr:rowOff>
    </xdr:to>
    <xdr:sp macro="" textlink="">
      <xdr:nvSpPr>
        <xdr:cNvPr id="19" name="AutoShape 9"/>
        <xdr:cNvSpPr>
          <a:spLocks noChangeArrowheads="1"/>
        </xdr:cNvSpPr>
      </xdr:nvSpPr>
      <xdr:spPr bwMode="auto">
        <a:xfrm>
          <a:off x="8509467" y="83343"/>
          <a:ext cx="1182220" cy="1006489"/>
        </a:xfrm>
        <a:prstGeom prst="wedgeRoundRectCallout">
          <a:avLst>
            <a:gd name="adj1" fmla="val -642"/>
            <a:gd name="adj2" fmla="val 6867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449497</xdr:colOff>
      <xdr:row>3</xdr:row>
      <xdr:rowOff>4262</xdr:rowOff>
    </xdr:from>
    <xdr:to>
      <xdr:col>17</xdr:col>
      <xdr:colOff>559593</xdr:colOff>
      <xdr:row>4</xdr:row>
      <xdr:rowOff>171651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081778" y="659106"/>
          <a:ext cx="741128" cy="334076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202406</xdr:colOff>
      <xdr:row>3</xdr:row>
      <xdr:rowOff>63793</xdr:rowOff>
    </xdr:from>
    <xdr:to>
      <xdr:col>12</xdr:col>
      <xdr:colOff>535781</xdr:colOff>
      <xdr:row>5</xdr:row>
      <xdr:rowOff>111418</xdr:rowOff>
    </xdr:to>
    <xdr:sp macro="" textlink="">
      <xdr:nvSpPr>
        <xdr:cNvPr id="21" name="AutoShape 9"/>
        <xdr:cNvSpPr>
          <a:spLocks noChangeArrowheads="1"/>
        </xdr:cNvSpPr>
      </xdr:nvSpPr>
      <xdr:spPr bwMode="auto">
        <a:xfrm>
          <a:off x="5191125" y="718637"/>
          <a:ext cx="3214687" cy="440531"/>
        </a:xfrm>
        <a:prstGeom prst="wedgeRoundRectCallout">
          <a:avLst>
            <a:gd name="adj1" fmla="val 25643"/>
            <a:gd name="adj2" fmla="val 7960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実測値がわからない場合、下記掲載の図表①を参照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199466</xdr:colOff>
      <xdr:row>3</xdr:row>
      <xdr:rowOff>136073</xdr:rowOff>
    </xdr:from>
    <xdr:to>
      <xdr:col>17</xdr:col>
      <xdr:colOff>421820</xdr:colOff>
      <xdr:row>5</xdr:row>
      <xdr:rowOff>120865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030752" y="816430"/>
          <a:ext cx="902711" cy="393006"/>
        </a:xfrm>
        <a:prstGeom prst="wedgeRoundRectCallout">
          <a:avLst>
            <a:gd name="adj1" fmla="val -168146"/>
            <a:gd name="adj2" fmla="val 11025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6</xdr:col>
      <xdr:colOff>108857</xdr:colOff>
      <xdr:row>3</xdr:row>
      <xdr:rowOff>33617</xdr:rowOff>
    </xdr:from>
    <xdr:to>
      <xdr:col>11</xdr:col>
      <xdr:colOff>523875</xdr:colOff>
      <xdr:row>5</xdr:row>
      <xdr:rowOff>47625</xdr:rowOff>
    </xdr:to>
    <xdr:sp macro="" textlink="">
      <xdr:nvSpPr>
        <xdr:cNvPr id="6" name="AutoShape 9"/>
        <xdr:cNvSpPr>
          <a:spLocks noChangeArrowheads="1"/>
        </xdr:cNvSpPr>
      </xdr:nvSpPr>
      <xdr:spPr bwMode="auto">
        <a:xfrm>
          <a:off x="4422321" y="713974"/>
          <a:ext cx="3476625" cy="422222"/>
        </a:xfrm>
        <a:prstGeom prst="wedgeRoundRectCallout">
          <a:avLst>
            <a:gd name="adj1" fmla="val 39973"/>
            <a:gd name="adj2" fmla="val 813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33617</xdr:colOff>
      <xdr:row>31</xdr:row>
      <xdr:rowOff>33617</xdr:rowOff>
    </xdr:from>
    <xdr:to>
      <xdr:col>10</xdr:col>
      <xdr:colOff>775585</xdr:colOff>
      <xdr:row>54</xdr:row>
      <xdr:rowOff>45946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" b="3907"/>
        <a:stretch/>
      </xdr:blipFill>
      <xdr:spPr bwMode="auto">
        <a:xfrm>
          <a:off x="33617" y="7272617"/>
          <a:ext cx="7327825" cy="413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33617</xdr:colOff>
      <xdr:row>60</xdr:row>
      <xdr:rowOff>44824</xdr:rowOff>
    </xdr:from>
    <xdr:to>
      <xdr:col>5</xdr:col>
      <xdr:colOff>156882</xdr:colOff>
      <xdr:row>64</xdr:row>
      <xdr:rowOff>134471</xdr:rowOff>
    </xdr:to>
    <xdr:sp macro="" textlink="">
      <xdr:nvSpPr>
        <xdr:cNvPr id="8" name="右中かっこ 7"/>
        <xdr:cNvSpPr/>
      </xdr:nvSpPr>
      <xdr:spPr>
        <a:xfrm>
          <a:off x="3014942" y="12265399"/>
          <a:ext cx="123265" cy="775447"/>
        </a:xfrm>
        <a:prstGeom prst="rightBrace">
          <a:avLst>
            <a:gd name="adj1" fmla="val 101874"/>
            <a:gd name="adj2" fmla="val 50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229328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22411</xdr:colOff>
      <xdr:row>31</xdr:row>
      <xdr:rowOff>33617</xdr:rowOff>
    </xdr:from>
    <xdr:to>
      <xdr:col>29</xdr:col>
      <xdr:colOff>571500</xdr:colOff>
      <xdr:row>51</xdr:row>
      <xdr:rowOff>162375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3205" y="7048499"/>
          <a:ext cx="7519148" cy="35465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88205</xdr:colOff>
      <xdr:row>0</xdr:row>
      <xdr:rowOff>81643</xdr:rowOff>
    </xdr:from>
    <xdr:to>
      <xdr:col>16</xdr:col>
      <xdr:colOff>176893</xdr:colOff>
      <xdr:row>4</xdr:row>
      <xdr:rowOff>170490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9504348" y="81643"/>
          <a:ext cx="1503831" cy="946097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12</xdr:col>
      <xdr:colOff>67233</xdr:colOff>
      <xdr:row>0</xdr:row>
      <xdr:rowOff>56830</xdr:rowOff>
    </xdr:from>
    <xdr:to>
      <xdr:col>14</xdr:col>
      <xdr:colOff>40820</xdr:colOff>
      <xdr:row>4</xdr:row>
      <xdr:rowOff>145677</xdr:rowOff>
    </xdr:to>
    <xdr:sp macro="" textlink="">
      <xdr:nvSpPr>
        <xdr:cNvPr id="12" name="AutoShape 9"/>
        <xdr:cNvSpPr>
          <a:spLocks noChangeArrowheads="1"/>
        </xdr:cNvSpPr>
      </xdr:nvSpPr>
      <xdr:spPr bwMode="auto">
        <a:xfrm>
          <a:off x="8122662" y="56830"/>
          <a:ext cx="1334301" cy="946097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785812</xdr:colOff>
      <xdr:row>31</xdr:row>
      <xdr:rowOff>85444</xdr:rowOff>
    </xdr:from>
    <xdr:to>
      <xdr:col>17</xdr:col>
      <xdr:colOff>410737</xdr:colOff>
      <xdr:row>50</xdr:row>
      <xdr:rowOff>104154</xdr:rowOff>
    </xdr:to>
    <xdr:pic>
      <xdr:nvPicPr>
        <xdr:cNvPr id="15" name="図 1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65" t="3495" r="4193"/>
        <a:stretch/>
      </xdr:blipFill>
      <xdr:spPr>
        <a:xfrm>
          <a:off x="7369968" y="7157757"/>
          <a:ext cx="4601738" cy="3245303"/>
        </a:xfrm>
        <a:prstGeom prst="rect">
          <a:avLst/>
        </a:prstGeom>
      </xdr:spPr>
    </xdr:pic>
    <xdr:clientData/>
  </xdr:twoCellAnchor>
  <xdr:twoCellAnchor>
    <xdr:from>
      <xdr:col>13</xdr:col>
      <xdr:colOff>326571</xdr:colOff>
      <xdr:row>12</xdr:row>
      <xdr:rowOff>54429</xdr:rowOff>
    </xdr:from>
    <xdr:to>
      <xdr:col>16</xdr:col>
      <xdr:colOff>337777</xdr:colOff>
      <xdr:row>15</xdr:row>
      <xdr:rowOff>129268</xdr:rowOff>
    </xdr:to>
    <xdr:sp macro="" textlink="">
      <xdr:nvSpPr>
        <xdr:cNvPr id="16" name="AutoShape 7"/>
        <xdr:cNvSpPr>
          <a:spLocks noChangeArrowheads="1"/>
        </xdr:cNvSpPr>
      </xdr:nvSpPr>
      <xdr:spPr bwMode="auto">
        <a:xfrm>
          <a:off x="9062357" y="2762250"/>
          <a:ext cx="2106706" cy="768804"/>
        </a:xfrm>
        <a:prstGeom prst="wedgeRoundRectCallout">
          <a:avLst>
            <a:gd name="adj1" fmla="val 2375"/>
            <a:gd name="adj2" fmla="val 19518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8" name="角丸四角形 7"/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 editAs="oneCell">
    <xdr:from>
      <xdr:col>0</xdr:col>
      <xdr:colOff>33617</xdr:colOff>
      <xdr:row>31</xdr:row>
      <xdr:rowOff>33617</xdr:rowOff>
    </xdr:from>
    <xdr:to>
      <xdr:col>10</xdr:col>
      <xdr:colOff>775585</xdr:colOff>
      <xdr:row>54</xdr:row>
      <xdr:rowOff>45946</xdr:rowOff>
    </xdr:to>
    <xdr:pic>
      <xdr:nvPicPr>
        <xdr:cNvPr id="12" name="図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" b="3907"/>
        <a:stretch/>
      </xdr:blipFill>
      <xdr:spPr bwMode="auto">
        <a:xfrm>
          <a:off x="33617" y="6880411"/>
          <a:ext cx="7297409" cy="393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33617</xdr:colOff>
      <xdr:row>60</xdr:row>
      <xdr:rowOff>44824</xdr:rowOff>
    </xdr:from>
    <xdr:to>
      <xdr:col>5</xdr:col>
      <xdr:colOff>156882</xdr:colOff>
      <xdr:row>64</xdr:row>
      <xdr:rowOff>134471</xdr:rowOff>
    </xdr:to>
    <xdr:sp macro="" textlink="">
      <xdr:nvSpPr>
        <xdr:cNvPr id="9" name="右中かっこ 8"/>
        <xdr:cNvSpPr/>
      </xdr:nvSpPr>
      <xdr:spPr>
        <a:xfrm>
          <a:off x="3016446" y="11800679"/>
          <a:ext cx="123265" cy="771437"/>
        </a:xfrm>
        <a:prstGeom prst="rightBrace">
          <a:avLst>
            <a:gd name="adj1" fmla="val 101874"/>
            <a:gd name="adj2" fmla="val 50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2297207" y="2678206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33617</xdr:colOff>
      <xdr:row>31</xdr:row>
      <xdr:rowOff>56029</xdr:rowOff>
    </xdr:from>
    <xdr:to>
      <xdr:col>29</xdr:col>
      <xdr:colOff>582706</xdr:colOff>
      <xdr:row>52</xdr:row>
      <xdr:rowOff>16698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1" y="7070911"/>
          <a:ext cx="7519148" cy="35465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23812</xdr:colOff>
      <xdr:row>31</xdr:row>
      <xdr:rowOff>85443</xdr:rowOff>
    </xdr:from>
    <xdr:to>
      <xdr:col>17</xdr:col>
      <xdr:colOff>434550</xdr:colOff>
      <xdr:row>50</xdr:row>
      <xdr:rowOff>104153</xdr:rowOff>
    </xdr:to>
    <xdr:pic>
      <xdr:nvPicPr>
        <xdr:cNvPr id="19" name="図 1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65" t="3495" r="4193"/>
        <a:stretch/>
      </xdr:blipFill>
      <xdr:spPr>
        <a:xfrm>
          <a:off x="7393781" y="7157756"/>
          <a:ext cx="4601738" cy="3245303"/>
        </a:xfrm>
        <a:prstGeom prst="rect">
          <a:avLst/>
        </a:prstGeom>
      </xdr:spPr>
    </xdr:pic>
    <xdr:clientData/>
  </xdr:twoCellAnchor>
  <xdr:twoCellAnchor>
    <xdr:from>
      <xdr:col>16</xdr:col>
      <xdr:colOff>333838</xdr:colOff>
      <xdr:row>3</xdr:row>
      <xdr:rowOff>152382</xdr:rowOff>
    </xdr:from>
    <xdr:to>
      <xdr:col>17</xdr:col>
      <xdr:colOff>545986</xdr:colOff>
      <xdr:row>5</xdr:row>
      <xdr:rowOff>152482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1204244" y="807226"/>
          <a:ext cx="902711" cy="393006"/>
        </a:xfrm>
        <a:prstGeom prst="wedgeRoundRectCallout">
          <a:avLst>
            <a:gd name="adj1" fmla="val -168146"/>
            <a:gd name="adj2" fmla="val 11025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226220</xdr:colOff>
      <xdr:row>3</xdr:row>
      <xdr:rowOff>107156</xdr:rowOff>
    </xdr:from>
    <xdr:to>
      <xdr:col>11</xdr:col>
      <xdr:colOff>631032</xdr:colOff>
      <xdr:row>5</xdr:row>
      <xdr:rowOff>79242</xdr:rowOff>
    </xdr:to>
    <xdr:sp macro="" textlink="">
      <xdr:nvSpPr>
        <xdr:cNvPr id="20" name="AutoShape 9"/>
        <xdr:cNvSpPr>
          <a:spLocks noChangeArrowheads="1"/>
        </xdr:cNvSpPr>
      </xdr:nvSpPr>
      <xdr:spPr bwMode="auto">
        <a:xfrm>
          <a:off x="4524376" y="762000"/>
          <a:ext cx="3476625" cy="364992"/>
        </a:xfrm>
        <a:prstGeom prst="wedgeRoundRectCallout">
          <a:avLst>
            <a:gd name="adj1" fmla="val 39973"/>
            <a:gd name="adj2" fmla="val 813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248091</xdr:colOff>
      <xdr:row>0</xdr:row>
      <xdr:rowOff>60533</xdr:rowOff>
    </xdr:from>
    <xdr:to>
      <xdr:col>16</xdr:col>
      <xdr:colOff>323172</xdr:colOff>
      <xdr:row>4</xdr:row>
      <xdr:rowOff>185099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9689747" y="60533"/>
          <a:ext cx="1503831" cy="946097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下記掲載の図表③を参照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12</xdr:col>
      <xdr:colOff>247530</xdr:colOff>
      <xdr:row>0</xdr:row>
      <xdr:rowOff>47626</xdr:rowOff>
    </xdr:from>
    <xdr:to>
      <xdr:col>14</xdr:col>
      <xdr:colOff>200706</xdr:colOff>
      <xdr:row>4</xdr:row>
      <xdr:rowOff>172192</xdr:rowOff>
    </xdr:to>
    <xdr:sp macro="" textlink="">
      <xdr:nvSpPr>
        <xdr:cNvPr id="22" name="AutoShape 9"/>
        <xdr:cNvSpPr>
          <a:spLocks noChangeArrowheads="1"/>
        </xdr:cNvSpPr>
      </xdr:nvSpPr>
      <xdr:spPr bwMode="auto">
        <a:xfrm>
          <a:off x="8308061" y="47626"/>
          <a:ext cx="1334301" cy="946097"/>
        </a:xfrm>
        <a:prstGeom prst="wedgeRoundRectCallout">
          <a:avLst>
            <a:gd name="adj1" fmla="val -27723"/>
            <a:gd name="adj2" fmla="val 8323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ほか、下記掲載の図表③を参照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286451</xdr:colOff>
      <xdr:row>12</xdr:row>
      <xdr:rowOff>33318</xdr:rowOff>
    </xdr:from>
    <xdr:to>
      <xdr:col>16</xdr:col>
      <xdr:colOff>273845</xdr:colOff>
      <xdr:row>15</xdr:row>
      <xdr:rowOff>123465</xdr:rowOff>
    </xdr:to>
    <xdr:sp macro="" textlink="">
      <xdr:nvSpPr>
        <xdr:cNvPr id="23" name="AutoShape 7"/>
        <xdr:cNvSpPr>
          <a:spLocks noChangeArrowheads="1"/>
        </xdr:cNvSpPr>
      </xdr:nvSpPr>
      <xdr:spPr bwMode="auto">
        <a:xfrm>
          <a:off x="9037545" y="2664599"/>
          <a:ext cx="2106706" cy="768804"/>
        </a:xfrm>
        <a:prstGeom prst="wedgeRoundRectCallout">
          <a:avLst>
            <a:gd name="adj1" fmla="val 4313"/>
            <a:gd name="adj2" fmla="val 204039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下記掲載の図表②を参照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4" name="角丸四角形 3"/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12</xdr:col>
      <xdr:colOff>257735</xdr:colOff>
      <xdr:row>0</xdr:row>
      <xdr:rowOff>154781</xdr:rowOff>
    </xdr:from>
    <xdr:to>
      <xdr:col>14</xdr:col>
      <xdr:colOff>654844</xdr:colOff>
      <xdr:row>3</xdr:row>
      <xdr:rowOff>81243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8318266" y="154781"/>
          <a:ext cx="1778234" cy="581306"/>
        </a:xfrm>
        <a:prstGeom prst="wedgeRoundRectCallout">
          <a:avLst>
            <a:gd name="adj1" fmla="val -15963"/>
            <a:gd name="adj2" fmla="val 1577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225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1901078" y="2918011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417419</xdr:colOff>
      <xdr:row>12</xdr:row>
      <xdr:rowOff>95255</xdr:rowOff>
    </xdr:from>
    <xdr:to>
      <xdr:col>15</xdr:col>
      <xdr:colOff>619124</xdr:colOff>
      <xdr:row>15</xdr:row>
      <xdr:rowOff>43141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477950" y="2726536"/>
          <a:ext cx="2273393" cy="626543"/>
        </a:xfrm>
        <a:prstGeom prst="wedgeRoundRectCallout">
          <a:avLst>
            <a:gd name="adj1" fmla="val -30337"/>
            <a:gd name="adj2" fmla="val 8525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下記掲載の図表①を参照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1131094</xdr:colOff>
      <xdr:row>31</xdr:row>
      <xdr:rowOff>37824</xdr:rowOff>
    </xdr:from>
    <xdr:to>
      <xdr:col>10</xdr:col>
      <xdr:colOff>696489</xdr:colOff>
      <xdr:row>50</xdr:row>
      <xdr:rowOff>56534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65" t="3495" r="4193"/>
        <a:stretch/>
      </xdr:blipFill>
      <xdr:spPr>
        <a:xfrm>
          <a:off x="2678907" y="7110137"/>
          <a:ext cx="4601738" cy="32453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8" name="角丸四角形 7"/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1905000" y="2700617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1107282</xdr:colOff>
      <xdr:row>31</xdr:row>
      <xdr:rowOff>49727</xdr:rowOff>
    </xdr:from>
    <xdr:to>
      <xdr:col>10</xdr:col>
      <xdr:colOff>672677</xdr:colOff>
      <xdr:row>50</xdr:row>
      <xdr:rowOff>68437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65" t="3495" r="4193"/>
        <a:stretch/>
      </xdr:blipFill>
      <xdr:spPr>
        <a:xfrm>
          <a:off x="2655095" y="7122040"/>
          <a:ext cx="4601738" cy="3245303"/>
        </a:xfrm>
        <a:prstGeom prst="rect">
          <a:avLst/>
        </a:prstGeom>
      </xdr:spPr>
    </xdr:pic>
    <xdr:clientData/>
  </xdr:twoCellAnchor>
  <xdr:twoCellAnchor>
    <xdr:from>
      <xdr:col>12</xdr:col>
      <xdr:colOff>678656</xdr:colOff>
      <xdr:row>1</xdr:row>
      <xdr:rowOff>95249</xdr:rowOff>
    </xdr:from>
    <xdr:to>
      <xdr:col>15</xdr:col>
      <xdr:colOff>385202</xdr:colOff>
      <xdr:row>4</xdr:row>
      <xdr:rowOff>9806</xdr:rowOff>
    </xdr:to>
    <xdr:sp macro="" textlink="">
      <xdr:nvSpPr>
        <xdr:cNvPr id="11" name="AutoShape 9"/>
        <xdr:cNvSpPr>
          <a:spLocks noChangeArrowheads="1"/>
        </xdr:cNvSpPr>
      </xdr:nvSpPr>
      <xdr:spPr bwMode="auto">
        <a:xfrm>
          <a:off x="8739187" y="261937"/>
          <a:ext cx="1778234" cy="569400"/>
        </a:xfrm>
        <a:prstGeom prst="wedgeRoundRectCallout">
          <a:avLst>
            <a:gd name="adj1" fmla="val -15963"/>
            <a:gd name="adj2" fmla="val 1577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225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下記掲載の図表①を参照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409716</xdr:colOff>
      <xdr:row>12</xdr:row>
      <xdr:rowOff>119067</xdr:rowOff>
    </xdr:from>
    <xdr:to>
      <xdr:col>15</xdr:col>
      <xdr:colOff>659045</xdr:colOff>
      <xdr:row>15</xdr:row>
      <xdr:rowOff>66953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8470247" y="2750348"/>
          <a:ext cx="2321017" cy="626543"/>
        </a:xfrm>
        <a:prstGeom prst="wedgeRoundRectCallout">
          <a:avLst>
            <a:gd name="adj1" fmla="val -33589"/>
            <a:gd name="adj2" fmla="val 8715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下記掲載の図表①を参照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cho.meti.go.jp/category/saving_and_new/saving/ninushi/pdf/guidelinev3.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80" zoomScaleNormal="80" workbookViewId="0">
      <selection activeCell="K16" sqref="K16"/>
    </sheetView>
  </sheetViews>
  <sheetFormatPr defaultRowHeight="13.5" x14ac:dyDescent="0.15"/>
  <sheetData>
    <row r="1" spans="1:8" ht="14.25" thickBot="1" x14ac:dyDescent="0.2">
      <c r="A1" t="s">
        <v>100</v>
      </c>
    </row>
    <row r="2" spans="1:8" ht="19.5" thickBot="1" x14ac:dyDescent="0.2">
      <c r="B2" s="81" t="s">
        <v>104</v>
      </c>
      <c r="C2" s="82"/>
      <c r="D2" s="82"/>
      <c r="E2" s="82"/>
      <c r="F2" s="82"/>
      <c r="G2" s="82"/>
      <c r="H2" s="83"/>
    </row>
    <row r="4" spans="1:8" ht="16.5" x14ac:dyDescent="0.15">
      <c r="B4" t="s">
        <v>86</v>
      </c>
    </row>
    <row r="5" spans="1:8" x14ac:dyDescent="0.15">
      <c r="B5" t="s">
        <v>109</v>
      </c>
    </row>
    <row r="6" spans="1:8" x14ac:dyDescent="0.15">
      <c r="B6" s="80" t="s">
        <v>87</v>
      </c>
    </row>
    <row r="7" spans="1:8" x14ac:dyDescent="0.15">
      <c r="B7" t="s">
        <v>88</v>
      </c>
    </row>
    <row r="8" spans="1:8" x14ac:dyDescent="0.15">
      <c r="B8" t="s">
        <v>89</v>
      </c>
    </row>
    <row r="10" spans="1:8" x14ac:dyDescent="0.15">
      <c r="B10" s="76" t="s">
        <v>99</v>
      </c>
    </row>
    <row r="11" spans="1:8" x14ac:dyDescent="0.15">
      <c r="B11" s="66" t="s">
        <v>95</v>
      </c>
    </row>
    <row r="13" spans="1:8" x14ac:dyDescent="0.15">
      <c r="C13" t="s">
        <v>90</v>
      </c>
    </row>
  </sheetData>
  <mergeCells count="1">
    <mergeCell ref="B2:H2"/>
  </mergeCells>
  <phoneticPr fontId="4"/>
  <hyperlinks>
    <hyperlink ref="B6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zoomScale="70" zoomScaleNormal="70" zoomScaleSheetLayoutView="85" workbookViewId="0">
      <selection activeCell="M25" sqref="M25:N25"/>
    </sheetView>
  </sheetViews>
  <sheetFormatPr defaultRowHeight="13.5" x14ac:dyDescent="0.15"/>
  <cols>
    <col min="1" max="1" width="1.25" customWidth="1"/>
    <col min="2" max="2" width="15.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7.125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91</v>
      </c>
    </row>
    <row r="3" spans="1:17" ht="25.5" x14ac:dyDescent="0.15">
      <c r="B3" s="118" t="s">
        <v>97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93" t="s">
        <v>101</v>
      </c>
      <c r="C7" s="101" t="s">
        <v>0</v>
      </c>
      <c r="D7" s="102"/>
      <c r="E7" s="107" t="s">
        <v>1</v>
      </c>
      <c r="F7" s="107" t="s">
        <v>2</v>
      </c>
      <c r="G7" s="109" t="s">
        <v>49</v>
      </c>
      <c r="H7" s="121" t="s">
        <v>4</v>
      </c>
      <c r="I7" s="71" t="s">
        <v>20</v>
      </c>
      <c r="J7" s="113" t="s">
        <v>47</v>
      </c>
      <c r="K7" s="121" t="s">
        <v>3</v>
      </c>
      <c r="L7" s="56" t="s">
        <v>39</v>
      </c>
      <c r="M7" s="72" t="s">
        <v>21</v>
      </c>
      <c r="N7" s="116" t="s">
        <v>22</v>
      </c>
      <c r="O7" s="98" t="s">
        <v>51</v>
      </c>
      <c r="P7" s="96" t="s">
        <v>50</v>
      </c>
    </row>
    <row r="8" spans="1:17" ht="18" customHeight="1" x14ac:dyDescent="0.15">
      <c r="B8" s="119"/>
      <c r="C8" s="103"/>
      <c r="D8" s="104"/>
      <c r="E8" s="108"/>
      <c r="F8" s="108"/>
      <c r="G8" s="110"/>
      <c r="H8" s="114"/>
      <c r="I8" s="68" t="s">
        <v>23</v>
      </c>
      <c r="J8" s="114"/>
      <c r="K8" s="114"/>
      <c r="L8" s="58" t="s">
        <v>40</v>
      </c>
      <c r="M8" s="73" t="s">
        <v>24</v>
      </c>
      <c r="N8" s="117"/>
      <c r="O8" s="99"/>
      <c r="P8" s="97"/>
    </row>
    <row r="9" spans="1:17" ht="18" customHeight="1" x14ac:dyDescent="0.15">
      <c r="B9" s="119"/>
      <c r="C9" s="105"/>
      <c r="D9" s="106"/>
      <c r="E9" s="108"/>
      <c r="F9" s="108"/>
      <c r="G9" s="110"/>
      <c r="H9" s="69" t="s">
        <v>31</v>
      </c>
      <c r="I9" s="69" t="s">
        <v>32</v>
      </c>
      <c r="J9" s="115"/>
      <c r="K9" s="69" t="s">
        <v>48</v>
      </c>
      <c r="L9" s="74" t="s">
        <v>52</v>
      </c>
      <c r="M9" s="74" t="s">
        <v>33</v>
      </c>
      <c r="N9" s="74" t="s">
        <v>25</v>
      </c>
      <c r="O9" s="99"/>
      <c r="P9" s="18" t="s">
        <v>69</v>
      </c>
    </row>
    <row r="10" spans="1:17" ht="18" customHeight="1" x14ac:dyDescent="0.15">
      <c r="B10" s="119"/>
      <c r="C10" s="13">
        <v>1</v>
      </c>
      <c r="D10" s="70"/>
      <c r="E10" s="70"/>
      <c r="F10" s="70"/>
      <c r="G10" s="3"/>
      <c r="H10" s="23"/>
      <c r="I10" s="3"/>
      <c r="J10" s="3"/>
      <c r="K10" s="5"/>
      <c r="L10" s="3"/>
      <c r="M10" s="3"/>
      <c r="N10" s="3"/>
      <c r="O10" s="3">
        <f>44/12</f>
        <v>3.6666666666666665</v>
      </c>
      <c r="P10" s="9">
        <f>L10*M10*N10*O10</f>
        <v>0</v>
      </c>
      <c r="Q10" s="55"/>
    </row>
    <row r="11" spans="1:17" ht="18" customHeight="1" thickBot="1" x14ac:dyDescent="0.2">
      <c r="B11" s="119"/>
      <c r="C11" s="13">
        <v>2</v>
      </c>
      <c r="D11" s="70"/>
      <c r="E11" s="70"/>
      <c r="F11" s="70"/>
      <c r="G11" s="3"/>
      <c r="H11" s="23"/>
      <c r="I11" s="3"/>
      <c r="J11" s="3"/>
      <c r="K11" s="5"/>
      <c r="L11" s="3"/>
      <c r="M11" s="3"/>
      <c r="N11" s="3"/>
      <c r="O11" s="3">
        <f>44/12</f>
        <v>3.6666666666666665</v>
      </c>
      <c r="P11" s="25">
        <f>L11*M11*N11*O11</f>
        <v>0</v>
      </c>
    </row>
    <row r="12" spans="1:17" ht="18" customHeight="1" thickBot="1" x14ac:dyDescent="0.2">
      <c r="B12" s="120"/>
      <c r="C12" s="89" t="s">
        <v>10</v>
      </c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64" t="s">
        <v>76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64" t="s">
        <v>75</v>
      </c>
      <c r="O15" s="100"/>
      <c r="P15" s="100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7" ht="18" customHeight="1" x14ac:dyDescent="0.15">
      <c r="B17" s="93" t="s">
        <v>102</v>
      </c>
      <c r="C17" s="101" t="s">
        <v>0</v>
      </c>
      <c r="D17" s="102"/>
      <c r="E17" s="107" t="s">
        <v>1</v>
      </c>
      <c r="F17" s="107" t="s">
        <v>2</v>
      </c>
      <c r="G17" s="109" t="s">
        <v>49</v>
      </c>
      <c r="H17" s="111" t="s">
        <v>4</v>
      </c>
      <c r="I17" s="71" t="s">
        <v>20</v>
      </c>
      <c r="J17" s="113" t="s">
        <v>47</v>
      </c>
      <c r="K17" s="111" t="s">
        <v>3</v>
      </c>
      <c r="L17" s="56" t="s">
        <v>39</v>
      </c>
      <c r="M17" s="72" t="s">
        <v>21</v>
      </c>
      <c r="N17" s="116" t="s">
        <v>22</v>
      </c>
      <c r="O17" s="98" t="s">
        <v>51</v>
      </c>
      <c r="P17" s="96" t="s">
        <v>50</v>
      </c>
    </row>
    <row r="18" spans="2:17" ht="18" customHeight="1" x14ac:dyDescent="0.15">
      <c r="B18" s="94"/>
      <c r="C18" s="103"/>
      <c r="D18" s="104"/>
      <c r="E18" s="108"/>
      <c r="F18" s="108"/>
      <c r="G18" s="110"/>
      <c r="H18" s="112"/>
      <c r="I18" s="68" t="s">
        <v>23</v>
      </c>
      <c r="J18" s="114"/>
      <c r="K18" s="112"/>
      <c r="L18" s="58" t="s">
        <v>40</v>
      </c>
      <c r="M18" s="73" t="s">
        <v>24</v>
      </c>
      <c r="N18" s="117"/>
      <c r="O18" s="99"/>
      <c r="P18" s="97"/>
    </row>
    <row r="19" spans="2:17" ht="18" customHeight="1" x14ac:dyDescent="0.15">
      <c r="B19" s="94"/>
      <c r="C19" s="105"/>
      <c r="D19" s="106"/>
      <c r="E19" s="108"/>
      <c r="F19" s="108"/>
      <c r="G19" s="110"/>
      <c r="H19" s="61" t="s">
        <v>31</v>
      </c>
      <c r="I19" s="69" t="s">
        <v>32</v>
      </c>
      <c r="J19" s="115"/>
      <c r="K19" s="61" t="s">
        <v>5</v>
      </c>
      <c r="L19" s="74" t="s">
        <v>52</v>
      </c>
      <c r="M19" s="74" t="s">
        <v>33</v>
      </c>
      <c r="N19" s="74" t="s">
        <v>25</v>
      </c>
      <c r="O19" s="99"/>
      <c r="P19" s="18" t="s">
        <v>69</v>
      </c>
    </row>
    <row r="20" spans="2:17" ht="18" customHeight="1" x14ac:dyDescent="0.15">
      <c r="B20" s="94"/>
      <c r="C20" s="13">
        <v>1</v>
      </c>
      <c r="D20" s="4"/>
      <c r="E20" s="70"/>
      <c r="F20" s="70"/>
      <c r="G20" s="3"/>
      <c r="H20" s="23"/>
      <c r="I20" s="4"/>
      <c r="J20" s="3"/>
      <c r="K20" s="5"/>
      <c r="L20" s="3"/>
      <c r="M20" s="3"/>
      <c r="N20" s="3"/>
      <c r="O20" s="3">
        <f t="shared" ref="O20:O24" si="0">44/12</f>
        <v>3.6666666666666665</v>
      </c>
      <c r="P20" s="9">
        <f>L20*M20*N20*O20</f>
        <v>0</v>
      </c>
    </row>
    <row r="21" spans="2:17" ht="18" customHeight="1" x14ac:dyDescent="0.15">
      <c r="B21" s="94"/>
      <c r="C21" s="13">
        <v>2</v>
      </c>
      <c r="D21" s="4"/>
      <c r="E21" s="70"/>
      <c r="F21" s="70"/>
      <c r="G21" s="3"/>
      <c r="H21" s="23"/>
      <c r="I21" s="3"/>
      <c r="J21" s="3"/>
      <c r="K21" s="5"/>
      <c r="L21" s="77"/>
      <c r="M21" s="77"/>
      <c r="N21" s="77"/>
      <c r="O21" s="3">
        <f t="shared" si="0"/>
        <v>3.6666666666666665</v>
      </c>
      <c r="P21" s="9">
        <f>H21*K21*L21/1000/1000</f>
        <v>0</v>
      </c>
      <c r="Q21" s="55"/>
    </row>
    <row r="22" spans="2:17" ht="18" customHeight="1" x14ac:dyDescent="0.15">
      <c r="B22" s="94"/>
      <c r="C22" s="13">
        <v>3</v>
      </c>
      <c r="D22" s="4"/>
      <c r="E22" s="70"/>
      <c r="F22" s="70"/>
      <c r="G22" s="3"/>
      <c r="H22" s="24"/>
      <c r="I22" s="10"/>
      <c r="J22" s="10"/>
      <c r="K22" s="5"/>
      <c r="L22" s="3"/>
      <c r="M22" s="3"/>
      <c r="N22" s="3"/>
      <c r="O22" s="3">
        <f t="shared" si="0"/>
        <v>3.6666666666666665</v>
      </c>
      <c r="P22" s="9">
        <f t="shared" ref="P22:P23" si="1">L22*M22*N22*O22</f>
        <v>0</v>
      </c>
    </row>
    <row r="23" spans="2:17" ht="18" customHeight="1" x14ac:dyDescent="0.15">
      <c r="B23" s="94"/>
      <c r="C23" s="13">
        <v>4</v>
      </c>
      <c r="D23" s="4"/>
      <c r="E23" s="70"/>
      <c r="F23" s="70"/>
      <c r="G23" s="3"/>
      <c r="H23" s="23"/>
      <c r="I23" s="3"/>
      <c r="J23" s="3"/>
      <c r="K23" s="5"/>
      <c r="L23" s="3"/>
      <c r="M23" s="3"/>
      <c r="N23" s="3"/>
      <c r="O23" s="3">
        <f t="shared" si="0"/>
        <v>3.6666666666666665</v>
      </c>
      <c r="P23" s="9">
        <f t="shared" si="1"/>
        <v>0</v>
      </c>
    </row>
    <row r="24" spans="2:17" ht="18" customHeight="1" x14ac:dyDescent="0.15">
      <c r="B24" s="94"/>
      <c r="C24" s="13">
        <v>5</v>
      </c>
      <c r="D24" s="4"/>
      <c r="E24" s="70"/>
      <c r="F24" s="70"/>
      <c r="G24" s="3"/>
      <c r="H24" s="23"/>
      <c r="I24" s="3"/>
      <c r="J24" s="3"/>
      <c r="K24" s="5"/>
      <c r="L24" s="77"/>
      <c r="M24" s="77"/>
      <c r="N24" s="77"/>
      <c r="O24" s="3">
        <f t="shared" si="0"/>
        <v>3.6666666666666665</v>
      </c>
      <c r="P24" s="9">
        <f>H24*K24*L24/1000/1000</f>
        <v>0</v>
      </c>
    </row>
    <row r="25" spans="2:17" ht="18" customHeight="1" thickBot="1" x14ac:dyDescent="0.2">
      <c r="B25" s="94"/>
      <c r="C25" s="13">
        <v>6</v>
      </c>
      <c r="D25" s="4"/>
      <c r="E25" s="70"/>
      <c r="F25" s="70"/>
      <c r="G25" s="3"/>
      <c r="H25" s="24"/>
      <c r="I25" s="10"/>
      <c r="J25" s="10"/>
      <c r="K25" s="5"/>
      <c r="L25" s="3"/>
      <c r="M25" s="3"/>
      <c r="N25" s="3"/>
      <c r="O25" s="3">
        <f>44/12</f>
        <v>3.6666666666666665</v>
      </c>
      <c r="P25" s="25">
        <f>L25*M25*N25*O25</f>
        <v>0</v>
      </c>
    </row>
    <row r="26" spans="2:17" ht="18" customHeight="1" thickBot="1" x14ac:dyDescent="0.2">
      <c r="B26" s="95"/>
      <c r="C26" s="89" t="s">
        <v>10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26">
        <f>SUM(P20:P25)</f>
        <v>0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84" t="s">
        <v>41</v>
      </c>
      <c r="C28" s="85"/>
      <c r="D28" s="85"/>
      <c r="E28" s="39">
        <f>P12</f>
        <v>0</v>
      </c>
      <c r="F28" s="86" t="s">
        <v>44</v>
      </c>
      <c r="G28" s="86"/>
      <c r="H28" s="86"/>
      <c r="I28" s="86"/>
      <c r="J28" s="86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87" t="s">
        <v>42</v>
      </c>
      <c r="C29" s="88"/>
      <c r="D29" s="88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B31" t="s">
        <v>110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111</v>
      </c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  <row r="53" spans="2:2" x14ac:dyDescent="0.15">
      <c r="B53" s="54" t="s">
        <v>108</v>
      </c>
    </row>
  </sheetData>
  <mergeCells count="31"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28:D28"/>
    <mergeCell ref="F28:J28"/>
    <mergeCell ref="B29:D29"/>
    <mergeCell ref="C26:D26"/>
    <mergeCell ref="E26:O26"/>
    <mergeCell ref="B17:B26"/>
  </mergeCells>
  <phoneticPr fontId="4"/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zoomScale="90" zoomScaleNormal="90" zoomScaleSheetLayoutView="85" workbookViewId="0">
      <selection activeCell="I5" sqref="I5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91</v>
      </c>
    </row>
    <row r="3" spans="1:17" ht="25.5" x14ac:dyDescent="0.15">
      <c r="B3" s="118" t="s">
        <v>96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34</v>
      </c>
    </row>
    <row r="7" spans="1:17" ht="18" customHeight="1" x14ac:dyDescent="0.15">
      <c r="B7" s="93" t="s">
        <v>103</v>
      </c>
      <c r="C7" s="101" t="s">
        <v>0</v>
      </c>
      <c r="D7" s="102"/>
      <c r="E7" s="107" t="s">
        <v>1</v>
      </c>
      <c r="F7" s="107" t="s">
        <v>2</v>
      </c>
      <c r="G7" s="109" t="s">
        <v>49</v>
      </c>
      <c r="H7" s="121" t="s">
        <v>4</v>
      </c>
      <c r="I7" s="15" t="s">
        <v>20</v>
      </c>
      <c r="J7" s="113" t="s">
        <v>47</v>
      </c>
      <c r="K7" s="121" t="s">
        <v>3</v>
      </c>
      <c r="L7" s="56" t="s">
        <v>39</v>
      </c>
      <c r="M7" s="57" t="s">
        <v>21</v>
      </c>
      <c r="N7" s="116" t="s">
        <v>22</v>
      </c>
      <c r="O7" s="98" t="s">
        <v>51</v>
      </c>
      <c r="P7" s="96" t="s">
        <v>50</v>
      </c>
    </row>
    <row r="8" spans="1:17" ht="18" customHeight="1" x14ac:dyDescent="0.15">
      <c r="B8" s="119"/>
      <c r="C8" s="103"/>
      <c r="D8" s="104"/>
      <c r="E8" s="108"/>
      <c r="F8" s="108"/>
      <c r="G8" s="110"/>
      <c r="H8" s="114"/>
      <c r="I8" s="16" t="s">
        <v>23</v>
      </c>
      <c r="J8" s="114"/>
      <c r="K8" s="114"/>
      <c r="L8" s="58" t="s">
        <v>40</v>
      </c>
      <c r="M8" s="59" t="s">
        <v>24</v>
      </c>
      <c r="N8" s="117"/>
      <c r="O8" s="99"/>
      <c r="P8" s="97"/>
    </row>
    <row r="9" spans="1:17" ht="18" customHeight="1" x14ac:dyDescent="0.15">
      <c r="B9" s="119"/>
      <c r="C9" s="105"/>
      <c r="D9" s="106"/>
      <c r="E9" s="108"/>
      <c r="F9" s="108"/>
      <c r="G9" s="110"/>
      <c r="H9" s="17" t="s">
        <v>31</v>
      </c>
      <c r="I9" s="17" t="s">
        <v>32</v>
      </c>
      <c r="J9" s="115"/>
      <c r="K9" s="17" t="s">
        <v>48</v>
      </c>
      <c r="L9" s="60" t="s">
        <v>52</v>
      </c>
      <c r="M9" s="60" t="s">
        <v>33</v>
      </c>
      <c r="N9" s="60" t="s">
        <v>25</v>
      </c>
      <c r="O9" s="99"/>
      <c r="P9" s="18" t="s">
        <v>69</v>
      </c>
    </row>
    <row r="10" spans="1:17" ht="18" customHeight="1" x14ac:dyDescent="0.15">
      <c r="B10" s="119"/>
      <c r="C10" s="13">
        <v>1</v>
      </c>
      <c r="D10" s="14" t="s">
        <v>6</v>
      </c>
      <c r="E10" s="14" t="s">
        <v>7</v>
      </c>
      <c r="F10" s="14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">
        <v>117</v>
      </c>
      <c r="M10" s="3">
        <v>37.700000000000003</v>
      </c>
      <c r="N10" s="3">
        <v>1.8700000000000001E-2</v>
      </c>
      <c r="O10" s="3">
        <f>44/12</f>
        <v>3.6666666666666665</v>
      </c>
      <c r="P10" s="9">
        <f>L10*M10*N10*O10</f>
        <v>302.44071000000002</v>
      </c>
      <c r="Q10" s="55" t="s">
        <v>70</v>
      </c>
    </row>
    <row r="11" spans="1:17" ht="18" customHeight="1" thickBot="1" x14ac:dyDescent="0.2">
      <c r="B11" s="119"/>
      <c r="C11" s="13">
        <v>2</v>
      </c>
      <c r="D11" s="14" t="s">
        <v>9</v>
      </c>
      <c r="E11" s="14" t="s">
        <v>8</v>
      </c>
      <c r="F11" s="14" t="s">
        <v>7</v>
      </c>
      <c r="G11" s="3" t="s">
        <v>27</v>
      </c>
      <c r="H11" s="23">
        <v>1400</v>
      </c>
      <c r="I11" s="3">
        <v>10</v>
      </c>
      <c r="J11" s="3">
        <v>250</v>
      </c>
      <c r="K11" s="5">
        <v>250</v>
      </c>
      <c r="L11" s="3">
        <v>87.5</v>
      </c>
      <c r="M11" s="3">
        <v>37.700000000000003</v>
      </c>
      <c r="N11" s="3">
        <v>1.8700000000000001E-2</v>
      </c>
      <c r="O11" s="3">
        <f>44/12</f>
        <v>3.6666666666666665</v>
      </c>
      <c r="P11" s="25">
        <f>L11*M11*N11*O11</f>
        <v>226.1842916666667</v>
      </c>
    </row>
    <row r="12" spans="1:17" ht="18" customHeight="1" thickBot="1" x14ac:dyDescent="0.2">
      <c r="B12" s="120"/>
      <c r="C12" s="89" t="s">
        <v>10</v>
      </c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37">
        <f>SUM(P10:P11)</f>
        <v>528.62500166666678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64" t="s">
        <v>76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64" t="s">
        <v>75</v>
      </c>
      <c r="O15" s="100"/>
      <c r="P15" s="100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35</v>
      </c>
      <c r="O16" s="1" t="s">
        <v>19</v>
      </c>
    </row>
    <row r="17" spans="2:17" ht="18" customHeight="1" x14ac:dyDescent="0.15">
      <c r="B17" s="93" t="s">
        <v>102</v>
      </c>
      <c r="C17" s="101" t="s">
        <v>0</v>
      </c>
      <c r="D17" s="102"/>
      <c r="E17" s="107" t="s">
        <v>1</v>
      </c>
      <c r="F17" s="107" t="s">
        <v>2</v>
      </c>
      <c r="G17" s="109" t="s">
        <v>49</v>
      </c>
      <c r="H17" s="111" t="s">
        <v>4</v>
      </c>
      <c r="I17" s="15" t="s">
        <v>20</v>
      </c>
      <c r="J17" s="113" t="s">
        <v>47</v>
      </c>
      <c r="K17" s="111" t="s">
        <v>3</v>
      </c>
      <c r="L17" s="56" t="s">
        <v>39</v>
      </c>
      <c r="M17" s="57" t="s">
        <v>21</v>
      </c>
      <c r="N17" s="116" t="s">
        <v>22</v>
      </c>
      <c r="O17" s="98" t="s">
        <v>51</v>
      </c>
      <c r="P17" s="96" t="s">
        <v>50</v>
      </c>
    </row>
    <row r="18" spans="2:17" ht="18" customHeight="1" x14ac:dyDescent="0.15">
      <c r="B18" s="94"/>
      <c r="C18" s="103"/>
      <c r="D18" s="104"/>
      <c r="E18" s="108"/>
      <c r="F18" s="108"/>
      <c r="G18" s="110"/>
      <c r="H18" s="112"/>
      <c r="I18" s="16" t="s">
        <v>23</v>
      </c>
      <c r="J18" s="114"/>
      <c r="K18" s="112"/>
      <c r="L18" s="58" t="s">
        <v>40</v>
      </c>
      <c r="M18" s="59" t="s">
        <v>24</v>
      </c>
      <c r="N18" s="117"/>
      <c r="O18" s="99"/>
      <c r="P18" s="97"/>
    </row>
    <row r="19" spans="2:17" ht="18" customHeight="1" x14ac:dyDescent="0.15">
      <c r="B19" s="94"/>
      <c r="C19" s="105"/>
      <c r="D19" s="106"/>
      <c r="E19" s="108"/>
      <c r="F19" s="108"/>
      <c r="G19" s="110"/>
      <c r="H19" s="61" t="s">
        <v>31</v>
      </c>
      <c r="I19" s="17" t="s">
        <v>32</v>
      </c>
      <c r="J19" s="115"/>
      <c r="K19" s="61" t="s">
        <v>5</v>
      </c>
      <c r="L19" s="60" t="s">
        <v>52</v>
      </c>
      <c r="M19" s="60" t="s">
        <v>33</v>
      </c>
      <c r="N19" s="60" t="s">
        <v>25</v>
      </c>
      <c r="O19" s="99"/>
      <c r="P19" s="18" t="s">
        <v>69</v>
      </c>
    </row>
    <row r="20" spans="2:17" ht="18" customHeight="1" x14ac:dyDescent="0.15">
      <c r="B20" s="94"/>
      <c r="C20" s="13">
        <v>1</v>
      </c>
      <c r="D20" s="122" t="s">
        <v>6</v>
      </c>
      <c r="E20" s="14" t="s">
        <v>7</v>
      </c>
      <c r="F20" s="14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">
        <v>2.9</v>
      </c>
      <c r="M20" s="3">
        <v>37.700000000000003</v>
      </c>
      <c r="N20" s="3">
        <v>1.8700000000000001E-2</v>
      </c>
      <c r="O20" s="3">
        <f>44/12</f>
        <v>3.6666666666666665</v>
      </c>
      <c r="P20" s="9">
        <f>L20*M20*N20*O20</f>
        <v>7.4963936666666671</v>
      </c>
    </row>
    <row r="21" spans="2:17" ht="18" customHeight="1" x14ac:dyDescent="0.15">
      <c r="B21" s="94"/>
      <c r="C21" s="13">
        <v>2</v>
      </c>
      <c r="D21" s="114"/>
      <c r="E21" s="14" t="s">
        <v>11</v>
      </c>
      <c r="F21" s="14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23">
        <v>18</v>
      </c>
      <c r="M21" s="124"/>
      <c r="N21" s="124"/>
      <c r="O21" s="125"/>
      <c r="P21" s="9">
        <f>H21*K21*L21/1000/1000</f>
        <v>62.1</v>
      </c>
      <c r="Q21" s="55" t="s">
        <v>106</v>
      </c>
    </row>
    <row r="22" spans="2:17" ht="18" customHeight="1" x14ac:dyDescent="0.15">
      <c r="B22" s="94"/>
      <c r="C22" s="13">
        <v>3</v>
      </c>
      <c r="D22" s="115"/>
      <c r="E22" s="14" t="s">
        <v>12</v>
      </c>
      <c r="F22" s="14" t="s">
        <v>8</v>
      </c>
      <c r="G22" s="3" t="s">
        <v>29</v>
      </c>
      <c r="H22" s="24">
        <v>5</v>
      </c>
      <c r="I22" s="10">
        <v>100</v>
      </c>
      <c r="J22" s="10">
        <v>250</v>
      </c>
      <c r="K22" s="5">
        <v>2500</v>
      </c>
      <c r="L22" s="3">
        <v>0.4</v>
      </c>
      <c r="M22" s="3">
        <v>37.700000000000003</v>
      </c>
      <c r="N22" s="3">
        <v>1.8700000000000001E-2</v>
      </c>
      <c r="O22" s="3">
        <f>44/12</f>
        <v>3.6666666666666665</v>
      </c>
      <c r="P22" s="9">
        <f t="shared" ref="P22:P23" si="0">L22*M22*N22*O22</f>
        <v>1.0339853333333335</v>
      </c>
    </row>
    <row r="23" spans="2:17" ht="18" customHeight="1" x14ac:dyDescent="0.15">
      <c r="B23" s="94"/>
      <c r="C23" s="13">
        <v>4</v>
      </c>
      <c r="D23" s="122" t="s">
        <v>9</v>
      </c>
      <c r="E23" s="14" t="s">
        <v>8</v>
      </c>
      <c r="F23" s="14" t="s">
        <v>12</v>
      </c>
      <c r="G23" s="3" t="s">
        <v>30</v>
      </c>
      <c r="H23" s="23">
        <v>5</v>
      </c>
      <c r="I23" s="3">
        <v>10</v>
      </c>
      <c r="J23" s="3">
        <v>250</v>
      </c>
      <c r="K23" s="5">
        <v>250</v>
      </c>
      <c r="L23" s="3">
        <v>0.4</v>
      </c>
      <c r="M23" s="3">
        <v>37.700000000000003</v>
      </c>
      <c r="N23" s="3">
        <v>1.8700000000000001E-2</v>
      </c>
      <c r="O23" s="3">
        <f>44/12</f>
        <v>3.6666666666666665</v>
      </c>
      <c r="P23" s="9">
        <f t="shared" si="0"/>
        <v>1.0339853333333335</v>
      </c>
    </row>
    <row r="24" spans="2:17" ht="18" customHeight="1" x14ac:dyDescent="0.15">
      <c r="B24" s="94"/>
      <c r="C24" s="13">
        <v>5</v>
      </c>
      <c r="D24" s="114"/>
      <c r="E24" s="14" t="s">
        <v>12</v>
      </c>
      <c r="F24" s="14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3">
        <v>18</v>
      </c>
      <c r="M24" s="124"/>
      <c r="N24" s="124"/>
      <c r="O24" s="125"/>
      <c r="P24" s="9">
        <f>H24*K24*L24/1000/1000</f>
        <v>6.21</v>
      </c>
    </row>
    <row r="25" spans="2:17" ht="18" customHeight="1" thickBot="1" x14ac:dyDescent="0.2">
      <c r="B25" s="94"/>
      <c r="C25" s="13">
        <v>6</v>
      </c>
      <c r="D25" s="115"/>
      <c r="E25" s="14" t="s">
        <v>11</v>
      </c>
      <c r="F25" s="14" t="s">
        <v>7</v>
      </c>
      <c r="G25" s="3" t="s">
        <v>30</v>
      </c>
      <c r="H25" s="24">
        <v>40</v>
      </c>
      <c r="I25" s="10">
        <v>10</v>
      </c>
      <c r="J25" s="10">
        <v>250</v>
      </c>
      <c r="K25" s="5">
        <v>250</v>
      </c>
      <c r="L25" s="3">
        <v>2.9</v>
      </c>
      <c r="M25" s="3">
        <v>37.700000000000003</v>
      </c>
      <c r="N25" s="3">
        <v>1.8700000000000001E-2</v>
      </c>
      <c r="O25" s="3">
        <f>44/12</f>
        <v>3.6666666666666665</v>
      </c>
      <c r="P25" s="25">
        <f>L25*M25*N25*O25</f>
        <v>7.4963936666666671</v>
      </c>
    </row>
    <row r="26" spans="2:17" ht="18" customHeight="1" thickBot="1" x14ac:dyDescent="0.2">
      <c r="B26" s="95"/>
      <c r="C26" s="89" t="s">
        <v>10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26">
        <f>SUM(P20:P25)</f>
        <v>85.370757999999995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84" t="s">
        <v>41</v>
      </c>
      <c r="C28" s="85"/>
      <c r="D28" s="85"/>
      <c r="E28" s="39">
        <f>P12</f>
        <v>528.62500166666678</v>
      </c>
      <c r="F28" s="86" t="s">
        <v>44</v>
      </c>
      <c r="G28" s="86"/>
      <c r="H28" s="86"/>
      <c r="I28" s="86"/>
      <c r="J28" s="86"/>
      <c r="K28" s="41">
        <f>P26</f>
        <v>85.370757999999995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87" t="s">
        <v>42</v>
      </c>
      <c r="C29" s="88"/>
      <c r="D29" s="88"/>
      <c r="E29" s="40">
        <f>ROUNDUP(P12-P26,1)</f>
        <v>443.3</v>
      </c>
      <c r="F29" s="32" t="s">
        <v>45</v>
      </c>
      <c r="G29" s="38" t="s">
        <v>43</v>
      </c>
      <c r="H29" s="34">
        <f>ROUNDUP(1-P26/P12,3)</f>
        <v>0.83899999999999997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B31" t="s">
        <v>110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111</v>
      </c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  <row r="53" spans="2:2" x14ac:dyDescent="0.15">
      <c r="B53" s="54" t="s">
        <v>108</v>
      </c>
    </row>
  </sheetData>
  <mergeCells count="35">
    <mergeCell ref="L21:O21"/>
    <mergeCell ref="D23:D25"/>
    <mergeCell ref="J17:J19"/>
    <mergeCell ref="E17:E19"/>
    <mergeCell ref="P17:P18"/>
    <mergeCell ref="J7:J9"/>
    <mergeCell ref="F17:F19"/>
    <mergeCell ref="G17:G19"/>
    <mergeCell ref="H17:H18"/>
    <mergeCell ref="B3:P3"/>
    <mergeCell ref="O15:P15"/>
    <mergeCell ref="C7:D9"/>
    <mergeCell ref="E7:E9"/>
    <mergeCell ref="F7:F9"/>
    <mergeCell ref="G7:G9"/>
    <mergeCell ref="H7:H8"/>
    <mergeCell ref="K7:K8"/>
    <mergeCell ref="B7:B12"/>
    <mergeCell ref="P7:P8"/>
    <mergeCell ref="F28:J28"/>
    <mergeCell ref="B29:D29"/>
    <mergeCell ref="B17:B26"/>
    <mergeCell ref="N7:N8"/>
    <mergeCell ref="O7:O9"/>
    <mergeCell ref="C12:D12"/>
    <mergeCell ref="E12:O12"/>
    <mergeCell ref="C26:D26"/>
    <mergeCell ref="E26:O26"/>
    <mergeCell ref="K17:K18"/>
    <mergeCell ref="N17:N18"/>
    <mergeCell ref="O17:O19"/>
    <mergeCell ref="D20:D22"/>
    <mergeCell ref="B28:D28"/>
    <mergeCell ref="L24:O24"/>
    <mergeCell ref="C17:D19"/>
  </mergeCells>
  <phoneticPr fontId="4"/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zoomScale="80" zoomScaleNormal="80" zoomScaleSheetLayoutView="85" workbookViewId="0">
      <selection activeCell="U9" sqref="U9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8.25" bestFit="1" customWidth="1"/>
  </cols>
  <sheetData>
    <row r="1" spans="1:18" x14ac:dyDescent="0.15">
      <c r="A1" t="s">
        <v>92</v>
      </c>
    </row>
    <row r="3" spans="1:18" ht="25.5" x14ac:dyDescent="0.15">
      <c r="B3" s="118" t="s">
        <v>97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77</v>
      </c>
      <c r="P6" s="1" t="s">
        <v>78</v>
      </c>
    </row>
    <row r="7" spans="1:18" ht="18" customHeight="1" x14ac:dyDescent="0.15">
      <c r="B7" s="93" t="s">
        <v>101</v>
      </c>
      <c r="C7" s="101" t="s">
        <v>0</v>
      </c>
      <c r="D7" s="102"/>
      <c r="E7" s="107" t="s">
        <v>1</v>
      </c>
      <c r="F7" s="107" t="s">
        <v>2</v>
      </c>
      <c r="G7" s="109" t="s">
        <v>49</v>
      </c>
      <c r="H7" s="132" t="s">
        <v>4</v>
      </c>
      <c r="I7" s="71" t="s">
        <v>20</v>
      </c>
      <c r="J7" s="129" t="s">
        <v>47</v>
      </c>
      <c r="K7" s="121" t="s">
        <v>3</v>
      </c>
      <c r="L7" s="132" t="s">
        <v>73</v>
      </c>
      <c r="M7" s="56" t="s">
        <v>39</v>
      </c>
      <c r="N7" s="72" t="s">
        <v>21</v>
      </c>
      <c r="O7" s="116" t="s">
        <v>22</v>
      </c>
      <c r="P7" s="98" t="s">
        <v>51</v>
      </c>
      <c r="Q7" s="96" t="s">
        <v>50</v>
      </c>
    </row>
    <row r="8" spans="1:18" ht="18" customHeight="1" x14ac:dyDescent="0.15">
      <c r="B8" s="119"/>
      <c r="C8" s="103"/>
      <c r="D8" s="104"/>
      <c r="E8" s="108"/>
      <c r="F8" s="108"/>
      <c r="G8" s="110"/>
      <c r="H8" s="130"/>
      <c r="I8" s="68" t="s">
        <v>23</v>
      </c>
      <c r="J8" s="130"/>
      <c r="K8" s="114"/>
      <c r="L8" s="130"/>
      <c r="M8" s="58" t="s">
        <v>40</v>
      </c>
      <c r="N8" s="73" t="s">
        <v>24</v>
      </c>
      <c r="O8" s="117"/>
      <c r="P8" s="99"/>
      <c r="Q8" s="97"/>
    </row>
    <row r="9" spans="1:18" ht="18" customHeight="1" x14ac:dyDescent="0.15">
      <c r="B9" s="119"/>
      <c r="C9" s="105"/>
      <c r="D9" s="106"/>
      <c r="E9" s="108"/>
      <c r="F9" s="108"/>
      <c r="G9" s="110"/>
      <c r="H9" s="74" t="s">
        <v>31</v>
      </c>
      <c r="I9" s="69" t="s">
        <v>32</v>
      </c>
      <c r="J9" s="131"/>
      <c r="K9" s="69" t="s">
        <v>48</v>
      </c>
      <c r="L9" s="74" t="s">
        <v>74</v>
      </c>
      <c r="M9" s="74" t="s">
        <v>52</v>
      </c>
      <c r="N9" s="74" t="s">
        <v>33</v>
      </c>
      <c r="O9" s="74" t="s">
        <v>25</v>
      </c>
      <c r="P9" s="99"/>
      <c r="Q9" s="18" t="s">
        <v>81</v>
      </c>
    </row>
    <row r="10" spans="1:18" ht="18" customHeight="1" x14ac:dyDescent="0.15">
      <c r="B10" s="119"/>
      <c r="C10" s="13">
        <v>1</v>
      </c>
      <c r="D10" s="70"/>
      <c r="E10" s="70"/>
      <c r="F10" s="70"/>
      <c r="G10" s="3"/>
      <c r="H10" s="23"/>
      <c r="I10" s="3"/>
      <c r="J10" s="3"/>
      <c r="K10" s="5"/>
      <c r="L10" s="62"/>
      <c r="M10" s="36" t="e">
        <f>H10/L10/1000*J10</f>
        <v>#DIV/0!</v>
      </c>
      <c r="N10" s="3"/>
      <c r="O10" s="3"/>
      <c r="P10" s="3">
        <f>44/12</f>
        <v>3.6666666666666665</v>
      </c>
      <c r="Q10" s="9" t="e">
        <f>M10*N10*O10*P10</f>
        <v>#DIV/0!</v>
      </c>
      <c r="R10" s="55"/>
    </row>
    <row r="11" spans="1:18" ht="18" customHeight="1" thickBot="1" x14ac:dyDescent="0.2">
      <c r="B11" s="119"/>
      <c r="C11" s="13">
        <v>2</v>
      </c>
      <c r="D11" s="70"/>
      <c r="E11" s="70"/>
      <c r="F11" s="70"/>
      <c r="G11" s="3"/>
      <c r="H11" s="23"/>
      <c r="I11" s="3"/>
      <c r="J11" s="3"/>
      <c r="K11" s="5"/>
      <c r="L11" s="62"/>
      <c r="M11" s="36" t="e">
        <f>H11/L11/1000*J11</f>
        <v>#DIV/0!</v>
      </c>
      <c r="N11" s="3"/>
      <c r="O11" s="3"/>
      <c r="P11" s="3">
        <f>44/12</f>
        <v>3.6666666666666665</v>
      </c>
      <c r="Q11" s="25" t="e">
        <f>M11*N11*O11*P11</f>
        <v>#DIV/0!</v>
      </c>
    </row>
    <row r="12" spans="1:18" ht="18" customHeight="1" thickBot="1" x14ac:dyDescent="0.2">
      <c r="B12" s="120"/>
      <c r="C12" s="89" t="s">
        <v>10</v>
      </c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37" t="e">
        <f>SUM(Q10:Q11)</f>
        <v>#DIV/0!</v>
      </c>
    </row>
    <row r="13" spans="1:18" ht="18" customHeight="1" x14ac:dyDescent="0.15">
      <c r="C13" s="6"/>
      <c r="D13" s="6"/>
      <c r="E13" s="7"/>
      <c r="F13" s="7"/>
      <c r="G13" s="7"/>
      <c r="H13" s="64" t="s">
        <v>76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64" t="s">
        <v>75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H15" s="66" t="s">
        <v>82</v>
      </c>
      <c r="P15" s="100"/>
      <c r="Q15" s="100"/>
      <c r="R15" s="7"/>
    </row>
    <row r="16" spans="1:18" ht="18" customHeight="1" thickBot="1" x14ac:dyDescent="0.2">
      <c r="H16" s="1" t="s">
        <v>14</v>
      </c>
      <c r="I16" s="2"/>
      <c r="J16" s="2" t="s">
        <v>36</v>
      </c>
      <c r="K16" s="1" t="s">
        <v>37</v>
      </c>
      <c r="L16" s="1" t="s">
        <v>38</v>
      </c>
      <c r="M16" s="1" t="s">
        <v>18</v>
      </c>
      <c r="N16" s="1" t="s">
        <v>19</v>
      </c>
      <c r="O16" s="1" t="s">
        <v>77</v>
      </c>
      <c r="P16" s="1" t="s">
        <v>78</v>
      </c>
    </row>
    <row r="17" spans="2:18" ht="18" customHeight="1" x14ac:dyDescent="0.15">
      <c r="B17" s="93" t="s">
        <v>102</v>
      </c>
      <c r="C17" s="101" t="s">
        <v>0</v>
      </c>
      <c r="D17" s="102"/>
      <c r="E17" s="107" t="s">
        <v>1</v>
      </c>
      <c r="F17" s="107" t="s">
        <v>2</v>
      </c>
      <c r="G17" s="109" t="s">
        <v>49</v>
      </c>
      <c r="H17" s="127" t="s">
        <v>4</v>
      </c>
      <c r="I17" s="71" t="s">
        <v>20</v>
      </c>
      <c r="J17" s="129" t="s">
        <v>47</v>
      </c>
      <c r="K17" s="111" t="s">
        <v>3</v>
      </c>
      <c r="L17" s="132" t="s">
        <v>73</v>
      </c>
      <c r="M17" s="56" t="s">
        <v>39</v>
      </c>
      <c r="N17" s="72" t="s">
        <v>21</v>
      </c>
      <c r="O17" s="116" t="s">
        <v>22</v>
      </c>
      <c r="P17" s="98" t="s">
        <v>51</v>
      </c>
      <c r="Q17" s="96" t="s">
        <v>50</v>
      </c>
    </row>
    <row r="18" spans="2:18" ht="18" customHeight="1" x14ac:dyDescent="0.15">
      <c r="B18" s="94"/>
      <c r="C18" s="103"/>
      <c r="D18" s="104"/>
      <c r="E18" s="108"/>
      <c r="F18" s="108"/>
      <c r="G18" s="110"/>
      <c r="H18" s="128"/>
      <c r="I18" s="68" t="s">
        <v>23</v>
      </c>
      <c r="J18" s="130"/>
      <c r="K18" s="112"/>
      <c r="L18" s="130"/>
      <c r="M18" s="58" t="s">
        <v>40</v>
      </c>
      <c r="N18" s="73" t="s">
        <v>24</v>
      </c>
      <c r="O18" s="117"/>
      <c r="P18" s="99"/>
      <c r="Q18" s="97"/>
    </row>
    <row r="19" spans="2:18" ht="18" customHeight="1" x14ac:dyDescent="0.15">
      <c r="B19" s="94"/>
      <c r="C19" s="105"/>
      <c r="D19" s="106"/>
      <c r="E19" s="108"/>
      <c r="F19" s="108"/>
      <c r="G19" s="110"/>
      <c r="H19" s="65" t="s">
        <v>31</v>
      </c>
      <c r="I19" s="69" t="s">
        <v>32</v>
      </c>
      <c r="J19" s="131"/>
      <c r="K19" s="61" t="s">
        <v>5</v>
      </c>
      <c r="L19" s="74" t="s">
        <v>74</v>
      </c>
      <c r="M19" s="74" t="s">
        <v>52</v>
      </c>
      <c r="N19" s="74" t="s">
        <v>33</v>
      </c>
      <c r="O19" s="74" t="s">
        <v>25</v>
      </c>
      <c r="P19" s="99"/>
      <c r="Q19" s="18" t="s">
        <v>79</v>
      </c>
    </row>
    <row r="20" spans="2:18" ht="18" customHeight="1" x14ac:dyDescent="0.15">
      <c r="B20" s="94"/>
      <c r="C20" s="13">
        <v>1</v>
      </c>
      <c r="D20" s="4"/>
      <c r="E20" s="70"/>
      <c r="F20" s="70"/>
      <c r="G20" s="3"/>
      <c r="H20" s="23"/>
      <c r="I20" s="4"/>
      <c r="J20" s="3"/>
      <c r="K20" s="5"/>
      <c r="L20" s="62"/>
      <c r="M20" s="36" t="e">
        <f>H20/L20/1000*J20</f>
        <v>#DIV/0!</v>
      </c>
      <c r="N20" s="3"/>
      <c r="O20" s="3"/>
      <c r="P20" s="3">
        <f t="shared" ref="P20:P24" si="0">44/12</f>
        <v>3.6666666666666665</v>
      </c>
      <c r="Q20" s="25" t="e">
        <f t="shared" ref="Q20:Q24" si="1">M20*N20*O20*P20</f>
        <v>#DIV/0!</v>
      </c>
    </row>
    <row r="21" spans="2:18" ht="18" customHeight="1" x14ac:dyDescent="0.15">
      <c r="B21" s="94"/>
      <c r="C21" s="13">
        <v>2</v>
      </c>
      <c r="D21" s="4"/>
      <c r="E21" s="70"/>
      <c r="F21" s="70"/>
      <c r="G21" s="3"/>
      <c r="H21" s="23"/>
      <c r="I21" s="3"/>
      <c r="J21" s="3"/>
      <c r="K21" s="5"/>
      <c r="L21" s="78"/>
      <c r="M21" s="36" t="e">
        <f t="shared" ref="M21:M25" si="2">H21/L21/1000*J21</f>
        <v>#DIV/0!</v>
      </c>
      <c r="N21" s="78"/>
      <c r="O21" s="78"/>
      <c r="P21" s="3">
        <f t="shared" si="0"/>
        <v>3.6666666666666665</v>
      </c>
      <c r="Q21" s="25" t="e">
        <f t="shared" si="1"/>
        <v>#DIV/0!</v>
      </c>
      <c r="R21" s="55"/>
    </row>
    <row r="22" spans="2:18" ht="18" customHeight="1" x14ac:dyDescent="0.15">
      <c r="B22" s="94"/>
      <c r="C22" s="13">
        <v>3</v>
      </c>
      <c r="D22" s="4"/>
      <c r="E22" s="70"/>
      <c r="F22" s="70"/>
      <c r="G22" s="3"/>
      <c r="H22" s="24"/>
      <c r="I22" s="10"/>
      <c r="J22" s="10"/>
      <c r="K22" s="5"/>
      <c r="L22" s="62"/>
      <c r="M22" s="36" t="e">
        <f t="shared" si="2"/>
        <v>#DIV/0!</v>
      </c>
      <c r="N22" s="3"/>
      <c r="O22" s="3"/>
      <c r="P22" s="3">
        <f t="shared" si="0"/>
        <v>3.6666666666666665</v>
      </c>
      <c r="Q22" s="25" t="e">
        <f t="shared" si="1"/>
        <v>#DIV/0!</v>
      </c>
    </row>
    <row r="23" spans="2:18" ht="18" customHeight="1" x14ac:dyDescent="0.15">
      <c r="B23" s="94"/>
      <c r="C23" s="13">
        <v>4</v>
      </c>
      <c r="D23" s="4"/>
      <c r="E23" s="70"/>
      <c r="F23" s="70"/>
      <c r="G23" s="3"/>
      <c r="H23" s="23"/>
      <c r="I23" s="3"/>
      <c r="J23" s="3"/>
      <c r="K23" s="5"/>
      <c r="L23" s="62"/>
      <c r="M23" s="36" t="e">
        <f t="shared" si="2"/>
        <v>#DIV/0!</v>
      </c>
      <c r="N23" s="3"/>
      <c r="O23" s="3"/>
      <c r="P23" s="3">
        <f t="shared" si="0"/>
        <v>3.6666666666666665</v>
      </c>
      <c r="Q23" s="25" t="e">
        <f t="shared" si="1"/>
        <v>#DIV/0!</v>
      </c>
    </row>
    <row r="24" spans="2:18" ht="18" customHeight="1" x14ac:dyDescent="0.15">
      <c r="B24" s="94"/>
      <c r="C24" s="13">
        <v>5</v>
      </c>
      <c r="D24" s="4"/>
      <c r="E24" s="70"/>
      <c r="F24" s="70"/>
      <c r="G24" s="3"/>
      <c r="H24" s="23"/>
      <c r="I24" s="3"/>
      <c r="J24" s="3"/>
      <c r="K24" s="5"/>
      <c r="L24" s="79"/>
      <c r="M24" s="36" t="e">
        <f t="shared" si="2"/>
        <v>#DIV/0!</v>
      </c>
      <c r="N24" s="78"/>
      <c r="O24" s="78"/>
      <c r="P24" s="3">
        <f t="shared" si="0"/>
        <v>3.6666666666666665</v>
      </c>
      <c r="Q24" s="25" t="e">
        <f t="shared" si="1"/>
        <v>#DIV/0!</v>
      </c>
    </row>
    <row r="25" spans="2:18" ht="18" customHeight="1" thickBot="1" x14ac:dyDescent="0.2">
      <c r="B25" s="94"/>
      <c r="C25" s="13">
        <v>6</v>
      </c>
      <c r="D25" s="4"/>
      <c r="E25" s="70"/>
      <c r="F25" s="70"/>
      <c r="G25" s="3"/>
      <c r="H25" s="24"/>
      <c r="I25" s="10"/>
      <c r="J25" s="10"/>
      <c r="K25" s="5"/>
      <c r="L25" s="62"/>
      <c r="M25" s="36" t="e">
        <f t="shared" si="2"/>
        <v>#DIV/0!</v>
      </c>
      <c r="N25" s="3"/>
      <c r="O25" s="3"/>
      <c r="P25" s="3">
        <f>44/12</f>
        <v>3.6666666666666665</v>
      </c>
      <c r="Q25" s="25" t="e">
        <f>M25*N25*O25*P25</f>
        <v>#DIV/0!</v>
      </c>
    </row>
    <row r="26" spans="2:18" ht="18" customHeight="1" thickBot="1" x14ac:dyDescent="0.2">
      <c r="B26" s="95"/>
      <c r="C26" s="89" t="s">
        <v>10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26" t="e">
        <f>SUM(Q20:Q25)</f>
        <v>#DIV/0!</v>
      </c>
    </row>
    <row r="27" spans="2:18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9"/>
    </row>
    <row r="28" spans="2:18" ht="23.25" customHeight="1" x14ac:dyDescent="0.15">
      <c r="B28" s="84" t="s">
        <v>41</v>
      </c>
      <c r="C28" s="85"/>
      <c r="D28" s="85"/>
      <c r="E28" s="39" t="e">
        <f>Q12</f>
        <v>#DIV/0!</v>
      </c>
      <c r="F28" s="126" t="s">
        <v>44</v>
      </c>
      <c r="G28" s="126"/>
      <c r="H28" s="126"/>
      <c r="I28" s="126"/>
      <c r="J28" s="126"/>
      <c r="K28" s="41" t="e">
        <f>Q26</f>
        <v>#DIV/0!</v>
      </c>
      <c r="L28" s="63" t="s">
        <v>46</v>
      </c>
      <c r="M28" s="30"/>
      <c r="N28" s="30"/>
      <c r="O28" s="30"/>
      <c r="P28" s="30"/>
      <c r="Q28" s="31"/>
    </row>
    <row r="29" spans="2:18" ht="23.25" customHeight="1" thickBot="1" x14ac:dyDescent="0.2">
      <c r="B29" s="87" t="s">
        <v>42</v>
      </c>
      <c r="C29" s="88"/>
      <c r="D29" s="88"/>
      <c r="E29" s="40" t="e">
        <f>ROUNDUP(Q12-Q26,1)</f>
        <v>#DIV/0!</v>
      </c>
      <c r="F29" s="32" t="s">
        <v>45</v>
      </c>
      <c r="G29" s="38" t="s">
        <v>43</v>
      </c>
      <c r="H29" s="34" t="e">
        <f>ROUNDUP(1-Q26/Q12,3)</f>
        <v>#DIV/0!</v>
      </c>
      <c r="I29" s="32"/>
      <c r="J29" s="32"/>
      <c r="K29" s="32"/>
      <c r="L29" s="32"/>
      <c r="M29" s="32"/>
      <c r="N29" s="32"/>
      <c r="O29" s="32"/>
      <c r="P29" s="32"/>
      <c r="Q29" s="33"/>
    </row>
    <row r="30" spans="2:18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2"/>
    </row>
    <row r="31" spans="2:18" ht="18" customHeight="1" x14ac:dyDescent="0.15">
      <c r="B31" t="s">
        <v>112</v>
      </c>
      <c r="C31" s="6"/>
      <c r="D31" s="6"/>
      <c r="E31" s="7"/>
      <c r="F31" s="7"/>
      <c r="G31" s="7"/>
      <c r="H31" s="7" t="s">
        <v>111</v>
      </c>
      <c r="I31" s="7"/>
      <c r="J31" s="7"/>
      <c r="K31" s="7"/>
      <c r="L31" s="7"/>
      <c r="M31" s="7"/>
      <c r="N31" s="7"/>
      <c r="O31" s="7"/>
      <c r="P31" t="s">
        <v>113</v>
      </c>
    </row>
    <row r="32" spans="2:18" ht="18" customHeight="1" x14ac:dyDescent="0.15">
      <c r="C32" s="11"/>
      <c r="D32" s="11"/>
      <c r="E32" s="11"/>
      <c r="F32" s="11"/>
    </row>
    <row r="52" spans="2:16" x14ac:dyDescent="0.15">
      <c r="B52" s="54" t="s">
        <v>108</v>
      </c>
    </row>
    <row r="53" spans="2:16" x14ac:dyDescent="0.15">
      <c r="P53" s="54" t="s">
        <v>108</v>
      </c>
    </row>
  </sheetData>
  <mergeCells count="33">
    <mergeCell ref="P15:Q15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  <mergeCell ref="Q17:Q18"/>
    <mergeCell ref="B17:B26"/>
    <mergeCell ref="C17:D19"/>
    <mergeCell ref="E17:E19"/>
    <mergeCell ref="F17:F19"/>
    <mergeCell ref="G17:G19"/>
    <mergeCell ref="H17:H18"/>
    <mergeCell ref="J17:J19"/>
    <mergeCell ref="K17:K18"/>
    <mergeCell ref="L17:L18"/>
    <mergeCell ref="O17:O18"/>
    <mergeCell ref="P17:P19"/>
    <mergeCell ref="B29:D29"/>
    <mergeCell ref="C26:D26"/>
    <mergeCell ref="E26:P26"/>
    <mergeCell ref="B28:D28"/>
    <mergeCell ref="F28:J28"/>
  </mergeCells>
  <phoneticPr fontId="4"/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zoomScale="80" zoomScaleNormal="80" zoomScaleSheetLayoutView="85" workbookViewId="0">
      <selection activeCell="S8" sqref="S8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8.25" bestFit="1" customWidth="1"/>
  </cols>
  <sheetData>
    <row r="1" spans="1:18" x14ac:dyDescent="0.15">
      <c r="A1" t="s">
        <v>92</v>
      </c>
    </row>
    <row r="3" spans="1:18" ht="25.5" x14ac:dyDescent="0.15">
      <c r="B3" s="118" t="s">
        <v>98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77</v>
      </c>
      <c r="P6" s="1" t="s">
        <v>78</v>
      </c>
    </row>
    <row r="7" spans="1:18" ht="18" customHeight="1" x14ac:dyDescent="0.15">
      <c r="B7" s="93" t="s">
        <v>101</v>
      </c>
      <c r="C7" s="101" t="s">
        <v>0</v>
      </c>
      <c r="D7" s="102"/>
      <c r="E7" s="107" t="s">
        <v>1</v>
      </c>
      <c r="F7" s="107" t="s">
        <v>2</v>
      </c>
      <c r="G7" s="109" t="s">
        <v>49</v>
      </c>
      <c r="H7" s="132" t="s">
        <v>4</v>
      </c>
      <c r="I7" s="71" t="s">
        <v>20</v>
      </c>
      <c r="J7" s="129" t="s">
        <v>47</v>
      </c>
      <c r="K7" s="121" t="s">
        <v>3</v>
      </c>
      <c r="L7" s="132" t="s">
        <v>73</v>
      </c>
      <c r="M7" s="56" t="s">
        <v>39</v>
      </c>
      <c r="N7" s="72" t="s">
        <v>21</v>
      </c>
      <c r="O7" s="116" t="s">
        <v>22</v>
      </c>
      <c r="P7" s="98" t="s">
        <v>51</v>
      </c>
      <c r="Q7" s="96" t="s">
        <v>50</v>
      </c>
    </row>
    <row r="8" spans="1:18" ht="18" customHeight="1" x14ac:dyDescent="0.15">
      <c r="B8" s="119"/>
      <c r="C8" s="103"/>
      <c r="D8" s="104"/>
      <c r="E8" s="108"/>
      <c r="F8" s="108"/>
      <c r="G8" s="110"/>
      <c r="H8" s="130"/>
      <c r="I8" s="68" t="s">
        <v>23</v>
      </c>
      <c r="J8" s="130"/>
      <c r="K8" s="114"/>
      <c r="L8" s="130"/>
      <c r="M8" s="58" t="s">
        <v>40</v>
      </c>
      <c r="N8" s="73" t="s">
        <v>24</v>
      </c>
      <c r="O8" s="117"/>
      <c r="P8" s="99"/>
      <c r="Q8" s="97"/>
    </row>
    <row r="9" spans="1:18" ht="18" customHeight="1" x14ac:dyDescent="0.15">
      <c r="B9" s="119"/>
      <c r="C9" s="105"/>
      <c r="D9" s="106"/>
      <c r="E9" s="108"/>
      <c r="F9" s="108"/>
      <c r="G9" s="110"/>
      <c r="H9" s="74" t="s">
        <v>31</v>
      </c>
      <c r="I9" s="69" t="s">
        <v>32</v>
      </c>
      <c r="J9" s="131"/>
      <c r="K9" s="69" t="s">
        <v>48</v>
      </c>
      <c r="L9" s="74" t="s">
        <v>74</v>
      </c>
      <c r="M9" s="74" t="s">
        <v>52</v>
      </c>
      <c r="N9" s="74" t="s">
        <v>33</v>
      </c>
      <c r="O9" s="74" t="s">
        <v>25</v>
      </c>
      <c r="P9" s="99"/>
      <c r="Q9" s="18" t="s">
        <v>81</v>
      </c>
    </row>
    <row r="10" spans="1:18" ht="18" customHeight="1" x14ac:dyDescent="0.15">
      <c r="B10" s="119"/>
      <c r="C10" s="13">
        <v>1</v>
      </c>
      <c r="D10" s="70" t="s">
        <v>6</v>
      </c>
      <c r="E10" s="70" t="s">
        <v>7</v>
      </c>
      <c r="F10" s="70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62">
        <v>2.89</v>
      </c>
      <c r="M10" s="36">
        <f>H10/L10/1000*J10</f>
        <v>121.10726643598615</v>
      </c>
      <c r="N10" s="3">
        <v>37.700000000000003</v>
      </c>
      <c r="O10" s="3">
        <v>1.8700000000000001E-2</v>
      </c>
      <c r="P10" s="3">
        <f>44/12</f>
        <v>3.6666666666666665</v>
      </c>
      <c r="Q10" s="9">
        <f>M10*N10*O10*P10</f>
        <v>313.05784313725485</v>
      </c>
      <c r="R10" s="55" t="s">
        <v>80</v>
      </c>
    </row>
    <row r="11" spans="1:18" ht="18" customHeight="1" thickBot="1" x14ac:dyDescent="0.2">
      <c r="B11" s="119"/>
      <c r="C11" s="13">
        <v>2</v>
      </c>
      <c r="D11" s="70" t="s">
        <v>9</v>
      </c>
      <c r="E11" s="70" t="s">
        <v>8</v>
      </c>
      <c r="F11" s="70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62">
        <v>2.89</v>
      </c>
      <c r="M11" s="36">
        <f>H11/L11/1000*J11</f>
        <v>121.10726643598615</v>
      </c>
      <c r="N11" s="3">
        <v>37.700000000000003</v>
      </c>
      <c r="O11" s="3">
        <v>1.8700000000000001E-2</v>
      </c>
      <c r="P11" s="3">
        <f>44/12</f>
        <v>3.6666666666666665</v>
      </c>
      <c r="Q11" s="25">
        <f>M11*N11*O11*P11</f>
        <v>313.05784313725485</v>
      </c>
    </row>
    <row r="12" spans="1:18" ht="18" customHeight="1" thickBot="1" x14ac:dyDescent="0.2">
      <c r="B12" s="120"/>
      <c r="C12" s="89" t="s">
        <v>10</v>
      </c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37">
        <f>SUM(Q10:Q11)</f>
        <v>626.1156862745097</v>
      </c>
    </row>
    <row r="13" spans="1:18" ht="18" customHeight="1" x14ac:dyDescent="0.15">
      <c r="C13" s="6"/>
      <c r="D13" s="6"/>
      <c r="E13" s="7"/>
      <c r="F13" s="7"/>
      <c r="G13" s="7"/>
      <c r="H13" s="64" t="s">
        <v>76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64" t="s">
        <v>75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H15" s="66" t="s">
        <v>82</v>
      </c>
      <c r="P15" s="100"/>
      <c r="Q15" s="100"/>
      <c r="R15" s="7"/>
    </row>
    <row r="16" spans="1:18" ht="18" customHeight="1" thickBot="1" x14ac:dyDescent="0.2">
      <c r="H16" s="1" t="s">
        <v>14</v>
      </c>
      <c r="I16" s="2"/>
      <c r="J16" s="2" t="s">
        <v>36</v>
      </c>
      <c r="K16" s="1" t="s">
        <v>37</v>
      </c>
      <c r="L16" s="1" t="s">
        <v>38</v>
      </c>
      <c r="M16" s="1" t="s">
        <v>18</v>
      </c>
      <c r="N16" s="1" t="s">
        <v>19</v>
      </c>
      <c r="O16" s="1" t="s">
        <v>77</v>
      </c>
      <c r="P16" s="1" t="s">
        <v>78</v>
      </c>
    </row>
    <row r="17" spans="2:18" ht="18" customHeight="1" x14ac:dyDescent="0.15">
      <c r="B17" s="93" t="s">
        <v>102</v>
      </c>
      <c r="C17" s="101" t="s">
        <v>0</v>
      </c>
      <c r="D17" s="102"/>
      <c r="E17" s="107" t="s">
        <v>1</v>
      </c>
      <c r="F17" s="107" t="s">
        <v>2</v>
      </c>
      <c r="G17" s="109" t="s">
        <v>49</v>
      </c>
      <c r="H17" s="127" t="s">
        <v>4</v>
      </c>
      <c r="I17" s="71" t="s">
        <v>20</v>
      </c>
      <c r="J17" s="129" t="s">
        <v>47</v>
      </c>
      <c r="K17" s="111" t="s">
        <v>3</v>
      </c>
      <c r="L17" s="132" t="s">
        <v>73</v>
      </c>
      <c r="M17" s="56" t="s">
        <v>39</v>
      </c>
      <c r="N17" s="72" t="s">
        <v>21</v>
      </c>
      <c r="O17" s="116" t="s">
        <v>22</v>
      </c>
      <c r="P17" s="98" t="s">
        <v>51</v>
      </c>
      <c r="Q17" s="96" t="s">
        <v>50</v>
      </c>
    </row>
    <row r="18" spans="2:18" ht="18" customHeight="1" x14ac:dyDescent="0.15">
      <c r="B18" s="94"/>
      <c r="C18" s="103"/>
      <c r="D18" s="104"/>
      <c r="E18" s="108"/>
      <c r="F18" s="108"/>
      <c r="G18" s="110"/>
      <c r="H18" s="128"/>
      <c r="I18" s="68" t="s">
        <v>23</v>
      </c>
      <c r="J18" s="130"/>
      <c r="K18" s="112"/>
      <c r="L18" s="130"/>
      <c r="M18" s="58" t="s">
        <v>40</v>
      </c>
      <c r="N18" s="73" t="s">
        <v>24</v>
      </c>
      <c r="O18" s="117"/>
      <c r="P18" s="99"/>
      <c r="Q18" s="97"/>
    </row>
    <row r="19" spans="2:18" ht="18" customHeight="1" x14ac:dyDescent="0.15">
      <c r="B19" s="94"/>
      <c r="C19" s="105"/>
      <c r="D19" s="106"/>
      <c r="E19" s="108"/>
      <c r="F19" s="108"/>
      <c r="G19" s="110"/>
      <c r="H19" s="65" t="s">
        <v>31</v>
      </c>
      <c r="I19" s="69" t="s">
        <v>32</v>
      </c>
      <c r="J19" s="131"/>
      <c r="K19" s="61" t="s">
        <v>5</v>
      </c>
      <c r="L19" s="74" t="s">
        <v>74</v>
      </c>
      <c r="M19" s="74" t="s">
        <v>52</v>
      </c>
      <c r="N19" s="74" t="s">
        <v>33</v>
      </c>
      <c r="O19" s="74" t="s">
        <v>25</v>
      </c>
      <c r="P19" s="99"/>
      <c r="Q19" s="18" t="s">
        <v>79</v>
      </c>
    </row>
    <row r="20" spans="2:18" ht="18" customHeight="1" x14ac:dyDescent="0.15">
      <c r="B20" s="94"/>
      <c r="C20" s="13">
        <v>1</v>
      </c>
      <c r="D20" s="122" t="s">
        <v>6</v>
      </c>
      <c r="E20" s="70" t="s">
        <v>7</v>
      </c>
      <c r="F20" s="70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62">
        <v>2.89</v>
      </c>
      <c r="M20" s="36">
        <f>H20/L20/1000*J20</f>
        <v>3.4602076124567471</v>
      </c>
      <c r="N20" s="3">
        <v>37.700000000000003</v>
      </c>
      <c r="O20" s="3">
        <v>1.8700000000000001E-2</v>
      </c>
      <c r="P20" s="3">
        <f>44/12</f>
        <v>3.6666666666666665</v>
      </c>
      <c r="Q20" s="9">
        <f>M20*N20*O20*P20</f>
        <v>8.9445098039215676</v>
      </c>
    </row>
    <row r="21" spans="2:18" ht="18" customHeight="1" x14ac:dyDescent="0.15">
      <c r="B21" s="94"/>
      <c r="C21" s="13">
        <v>2</v>
      </c>
      <c r="D21" s="114"/>
      <c r="E21" s="70" t="s">
        <v>11</v>
      </c>
      <c r="F21" s="70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33">
        <v>18</v>
      </c>
      <c r="M21" s="134"/>
      <c r="N21" s="134"/>
      <c r="O21" s="134"/>
      <c r="P21" s="135"/>
      <c r="Q21" s="9">
        <f>H21*K21*L21/1000/1000</f>
        <v>62.1</v>
      </c>
      <c r="R21" s="55" t="s">
        <v>106</v>
      </c>
    </row>
    <row r="22" spans="2:18" ht="18" customHeight="1" x14ac:dyDescent="0.15">
      <c r="B22" s="94"/>
      <c r="C22" s="13">
        <v>3</v>
      </c>
      <c r="D22" s="115"/>
      <c r="E22" s="70" t="s">
        <v>12</v>
      </c>
      <c r="F22" s="70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62">
        <v>2.89</v>
      </c>
      <c r="M22" s="36">
        <f t="shared" ref="M22:M23" si="0">H22/L22/1000*J22</f>
        <v>0.43252595155709339</v>
      </c>
      <c r="N22" s="3">
        <v>37.700000000000003</v>
      </c>
      <c r="O22" s="3">
        <v>1.8700000000000001E-2</v>
      </c>
      <c r="P22" s="3">
        <f>44/12</f>
        <v>3.6666666666666665</v>
      </c>
      <c r="Q22" s="9">
        <f t="shared" ref="Q22:Q23" si="1">M22*N22*O22*P22</f>
        <v>1.1180637254901959</v>
      </c>
    </row>
    <row r="23" spans="2:18" ht="18" customHeight="1" x14ac:dyDescent="0.15">
      <c r="B23" s="94"/>
      <c r="C23" s="13">
        <v>4</v>
      </c>
      <c r="D23" s="122" t="s">
        <v>9</v>
      </c>
      <c r="E23" s="70" t="s">
        <v>8</v>
      </c>
      <c r="F23" s="70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62">
        <v>2.89</v>
      </c>
      <c r="M23" s="36">
        <f t="shared" si="0"/>
        <v>0.43252595155709339</v>
      </c>
      <c r="N23" s="3">
        <v>37.700000000000003</v>
      </c>
      <c r="O23" s="3">
        <v>1.8700000000000001E-2</v>
      </c>
      <c r="P23" s="3">
        <f>44/12</f>
        <v>3.6666666666666665</v>
      </c>
      <c r="Q23" s="9">
        <f t="shared" si="1"/>
        <v>1.1180637254901959</v>
      </c>
    </row>
    <row r="24" spans="2:18" ht="18" customHeight="1" x14ac:dyDescent="0.15">
      <c r="B24" s="94"/>
      <c r="C24" s="13">
        <v>5</v>
      </c>
      <c r="D24" s="114"/>
      <c r="E24" s="70" t="s">
        <v>12</v>
      </c>
      <c r="F24" s="70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3">
        <v>18</v>
      </c>
      <c r="M24" s="124"/>
      <c r="N24" s="124"/>
      <c r="O24" s="124"/>
      <c r="P24" s="125"/>
      <c r="Q24" s="9">
        <f>H24*K24*L24/1000/1000</f>
        <v>6.21</v>
      </c>
    </row>
    <row r="25" spans="2:18" ht="18" customHeight="1" thickBot="1" x14ac:dyDescent="0.2">
      <c r="B25" s="94"/>
      <c r="C25" s="13">
        <v>6</v>
      </c>
      <c r="D25" s="115"/>
      <c r="E25" s="70" t="s">
        <v>11</v>
      </c>
      <c r="F25" s="70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62">
        <v>2.89</v>
      </c>
      <c r="M25" s="36">
        <f>H25/L25/1000*J25</f>
        <v>3.4602076124567471</v>
      </c>
      <c r="N25" s="3">
        <v>37.700000000000003</v>
      </c>
      <c r="O25" s="3">
        <v>1.8700000000000001E-2</v>
      </c>
      <c r="P25" s="3">
        <f>44/12</f>
        <v>3.6666666666666665</v>
      </c>
      <c r="Q25" s="25">
        <f>M25*N25*O25*P25</f>
        <v>8.9445098039215676</v>
      </c>
    </row>
    <row r="26" spans="2:18" ht="18" customHeight="1" thickBot="1" x14ac:dyDescent="0.2">
      <c r="B26" s="95"/>
      <c r="C26" s="89" t="s">
        <v>10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26">
        <f>SUM(Q20:Q25)</f>
        <v>88.435147058823532</v>
      </c>
    </row>
    <row r="27" spans="2:18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9"/>
    </row>
    <row r="28" spans="2:18" ht="23.25" customHeight="1" x14ac:dyDescent="0.15">
      <c r="B28" s="84" t="s">
        <v>41</v>
      </c>
      <c r="C28" s="85"/>
      <c r="D28" s="85"/>
      <c r="E28" s="39">
        <f>Q12</f>
        <v>626.1156862745097</v>
      </c>
      <c r="F28" s="126" t="s">
        <v>44</v>
      </c>
      <c r="G28" s="126"/>
      <c r="H28" s="126"/>
      <c r="I28" s="126"/>
      <c r="J28" s="126"/>
      <c r="K28" s="41">
        <f>Q26</f>
        <v>88.435147058823532</v>
      </c>
      <c r="L28" s="63" t="s">
        <v>46</v>
      </c>
      <c r="M28" s="30"/>
      <c r="N28" s="30"/>
      <c r="O28" s="30"/>
      <c r="P28" s="30"/>
      <c r="Q28" s="31"/>
    </row>
    <row r="29" spans="2:18" ht="23.25" customHeight="1" thickBot="1" x14ac:dyDescent="0.2">
      <c r="B29" s="87" t="s">
        <v>42</v>
      </c>
      <c r="C29" s="88"/>
      <c r="D29" s="88"/>
      <c r="E29" s="40">
        <f>ROUNDUP(Q12-Q26,1)</f>
        <v>537.70000000000005</v>
      </c>
      <c r="F29" s="32" t="s">
        <v>45</v>
      </c>
      <c r="G29" s="38" t="s">
        <v>43</v>
      </c>
      <c r="H29" s="34">
        <f>ROUNDUP(1-Q26/Q12,3)</f>
        <v>0.85899999999999999</v>
      </c>
      <c r="I29" s="32"/>
      <c r="J29" s="32"/>
      <c r="K29" s="32"/>
      <c r="L29" s="32"/>
      <c r="M29" s="32"/>
      <c r="N29" s="32"/>
      <c r="O29" s="32"/>
      <c r="P29" s="32"/>
      <c r="Q29" s="33"/>
    </row>
    <row r="30" spans="2:18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2"/>
    </row>
    <row r="31" spans="2:18" ht="18" customHeight="1" x14ac:dyDescent="0.15">
      <c r="B31" t="s">
        <v>112</v>
      </c>
      <c r="C31" s="6"/>
      <c r="D31" s="6"/>
      <c r="E31" s="7"/>
      <c r="F31" s="7"/>
      <c r="G31" s="7"/>
      <c r="H31" s="7" t="s">
        <v>111</v>
      </c>
      <c r="I31" s="7"/>
      <c r="J31" s="7"/>
      <c r="K31" s="7"/>
      <c r="L31" s="7"/>
      <c r="M31" s="7"/>
      <c r="N31" s="7"/>
      <c r="O31" s="7"/>
      <c r="P31" t="s">
        <v>113</v>
      </c>
    </row>
    <row r="32" spans="2:18" ht="18" customHeight="1" x14ac:dyDescent="0.15">
      <c r="C32" s="11"/>
      <c r="D32" s="11"/>
      <c r="E32" s="11"/>
      <c r="F32" s="11"/>
    </row>
    <row r="52" spans="2:16" x14ac:dyDescent="0.15">
      <c r="B52" s="54" t="s">
        <v>108</v>
      </c>
    </row>
    <row r="53" spans="2:16" x14ac:dyDescent="0.15">
      <c r="P53" s="54" t="s">
        <v>108</v>
      </c>
    </row>
  </sheetData>
  <mergeCells count="37">
    <mergeCell ref="P15:Q15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  <mergeCell ref="Q17:Q18"/>
    <mergeCell ref="B17:B26"/>
    <mergeCell ref="C17:D19"/>
    <mergeCell ref="E17:E19"/>
    <mergeCell ref="F17:F19"/>
    <mergeCell ref="G17:G19"/>
    <mergeCell ref="H17:H18"/>
    <mergeCell ref="D20:D22"/>
    <mergeCell ref="J17:J19"/>
    <mergeCell ref="K17:K18"/>
    <mergeCell ref="L17:L18"/>
    <mergeCell ref="O17:O18"/>
    <mergeCell ref="P17:P19"/>
    <mergeCell ref="B29:D29"/>
    <mergeCell ref="L21:P21"/>
    <mergeCell ref="D23:D25"/>
    <mergeCell ref="L24:P24"/>
    <mergeCell ref="C26:D26"/>
    <mergeCell ref="E26:P26"/>
    <mergeCell ref="B28:D28"/>
    <mergeCell ref="F28:J28"/>
  </mergeCells>
  <phoneticPr fontId="4"/>
  <pageMargins left="0.7" right="0.7" top="0.75" bottom="0.75" header="0.3" footer="0.3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zoomScale="70" zoomScaleNormal="70" workbookViewId="0">
      <selection activeCell="S21" sqref="S21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  <col min="20" max="20" width="1.75" customWidth="1"/>
  </cols>
  <sheetData>
    <row r="1" spans="1:17" x14ac:dyDescent="0.15">
      <c r="A1" t="s">
        <v>93</v>
      </c>
    </row>
    <row r="3" spans="1:17" ht="25.5" x14ac:dyDescent="0.15">
      <c r="B3" s="118" t="s">
        <v>97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93" t="s">
        <v>101</v>
      </c>
      <c r="C7" s="101" t="s">
        <v>0</v>
      </c>
      <c r="D7" s="102"/>
      <c r="E7" s="107" t="s">
        <v>1</v>
      </c>
      <c r="F7" s="107" t="s">
        <v>2</v>
      </c>
      <c r="G7" s="109" t="s">
        <v>49</v>
      </c>
      <c r="H7" s="132" t="s">
        <v>4</v>
      </c>
      <c r="I7" s="71" t="s">
        <v>20</v>
      </c>
      <c r="J7" s="113" t="s">
        <v>47</v>
      </c>
      <c r="K7" s="132" t="s">
        <v>3</v>
      </c>
      <c r="L7" s="56" t="s">
        <v>53</v>
      </c>
      <c r="M7" s="72" t="s">
        <v>21</v>
      </c>
      <c r="N7" s="116" t="s">
        <v>22</v>
      </c>
      <c r="O7" s="98" t="s">
        <v>51</v>
      </c>
      <c r="P7" s="96" t="s">
        <v>50</v>
      </c>
    </row>
    <row r="8" spans="1:17" ht="18" customHeight="1" x14ac:dyDescent="0.15">
      <c r="B8" s="119"/>
      <c r="C8" s="103"/>
      <c r="D8" s="104"/>
      <c r="E8" s="108"/>
      <c r="F8" s="108"/>
      <c r="G8" s="110"/>
      <c r="H8" s="130"/>
      <c r="I8" s="68" t="s">
        <v>23</v>
      </c>
      <c r="J8" s="114"/>
      <c r="K8" s="130"/>
      <c r="L8" s="58" t="s">
        <v>54</v>
      </c>
      <c r="M8" s="73" t="s">
        <v>24</v>
      </c>
      <c r="N8" s="117"/>
      <c r="O8" s="99"/>
      <c r="P8" s="97"/>
    </row>
    <row r="9" spans="1:17" ht="18" customHeight="1" x14ac:dyDescent="0.15">
      <c r="B9" s="119"/>
      <c r="C9" s="105"/>
      <c r="D9" s="106"/>
      <c r="E9" s="108"/>
      <c r="F9" s="108"/>
      <c r="G9" s="110"/>
      <c r="H9" s="74" t="s">
        <v>31</v>
      </c>
      <c r="I9" s="69" t="s">
        <v>32</v>
      </c>
      <c r="J9" s="115"/>
      <c r="K9" s="74" t="s">
        <v>48</v>
      </c>
      <c r="L9" s="74" t="s">
        <v>55</v>
      </c>
      <c r="M9" s="74" t="s">
        <v>33</v>
      </c>
      <c r="N9" s="74" t="s">
        <v>25</v>
      </c>
      <c r="O9" s="99"/>
      <c r="P9" s="18" t="s">
        <v>72</v>
      </c>
    </row>
    <row r="10" spans="1:17" ht="18" customHeight="1" x14ac:dyDescent="0.15">
      <c r="B10" s="119"/>
      <c r="C10" s="13">
        <v>1</v>
      </c>
      <c r="D10" s="70"/>
      <c r="E10" s="70"/>
      <c r="F10" s="70"/>
      <c r="G10" s="3"/>
      <c r="H10" s="23"/>
      <c r="I10" s="3"/>
      <c r="J10" s="3"/>
      <c r="K10" s="5"/>
      <c r="L10" s="35"/>
      <c r="M10" s="3"/>
      <c r="N10" s="3"/>
      <c r="O10" s="3">
        <f>44/12</f>
        <v>3.6666666666666665</v>
      </c>
      <c r="P10" s="9">
        <f>H10*K10*L10*M10*N10*O10/1000</f>
        <v>0</v>
      </c>
      <c r="Q10" s="67"/>
    </row>
    <row r="11" spans="1:17" ht="18" customHeight="1" thickBot="1" x14ac:dyDescent="0.2">
      <c r="B11" s="119"/>
      <c r="C11" s="13">
        <v>2</v>
      </c>
      <c r="D11" s="70"/>
      <c r="E11" s="70"/>
      <c r="F11" s="70"/>
      <c r="G11" s="3"/>
      <c r="H11" s="23"/>
      <c r="I11" s="3"/>
      <c r="J11" s="3"/>
      <c r="K11" s="5"/>
      <c r="L11" s="35"/>
      <c r="M11" s="3"/>
      <c r="N11" s="3"/>
      <c r="O11" s="3">
        <f>44/12</f>
        <v>3.6666666666666665</v>
      </c>
      <c r="P11" s="9">
        <f>H11*K11*L11*M11*N11*O11/1000</f>
        <v>0</v>
      </c>
    </row>
    <row r="12" spans="1:17" ht="18" customHeight="1" thickBot="1" x14ac:dyDescent="0.2">
      <c r="B12" s="120"/>
      <c r="C12" s="89" t="s">
        <v>10</v>
      </c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64" t="s">
        <v>76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6" t="s">
        <v>107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66"/>
      <c r="O15" s="100"/>
      <c r="P15" s="100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15">
      <c r="B17" s="93" t="s">
        <v>102</v>
      </c>
      <c r="C17" s="101" t="s">
        <v>0</v>
      </c>
      <c r="D17" s="102"/>
      <c r="E17" s="107" t="s">
        <v>1</v>
      </c>
      <c r="F17" s="107" t="s">
        <v>2</v>
      </c>
      <c r="G17" s="109" t="s">
        <v>49</v>
      </c>
      <c r="H17" s="127" t="s">
        <v>4</v>
      </c>
      <c r="I17" s="71" t="s">
        <v>20</v>
      </c>
      <c r="J17" s="113" t="s">
        <v>47</v>
      </c>
      <c r="K17" s="127" t="s">
        <v>3</v>
      </c>
      <c r="L17" s="56" t="s">
        <v>53</v>
      </c>
      <c r="M17" s="72" t="s">
        <v>21</v>
      </c>
      <c r="N17" s="116" t="s">
        <v>22</v>
      </c>
      <c r="O17" s="98" t="s">
        <v>51</v>
      </c>
      <c r="P17" s="96" t="s">
        <v>50</v>
      </c>
    </row>
    <row r="18" spans="2:19" ht="18" customHeight="1" x14ac:dyDescent="0.15">
      <c r="B18" s="94"/>
      <c r="C18" s="103"/>
      <c r="D18" s="104"/>
      <c r="E18" s="108"/>
      <c r="F18" s="108"/>
      <c r="G18" s="110"/>
      <c r="H18" s="128"/>
      <c r="I18" s="68" t="s">
        <v>23</v>
      </c>
      <c r="J18" s="114"/>
      <c r="K18" s="128"/>
      <c r="L18" s="58" t="s">
        <v>54</v>
      </c>
      <c r="M18" s="73" t="s">
        <v>24</v>
      </c>
      <c r="N18" s="117"/>
      <c r="O18" s="99"/>
      <c r="P18" s="97"/>
    </row>
    <row r="19" spans="2:19" ht="18" customHeight="1" x14ac:dyDescent="0.15">
      <c r="B19" s="94"/>
      <c r="C19" s="105"/>
      <c r="D19" s="106"/>
      <c r="E19" s="108"/>
      <c r="F19" s="108"/>
      <c r="G19" s="110"/>
      <c r="H19" s="65" t="s">
        <v>31</v>
      </c>
      <c r="I19" s="69" t="s">
        <v>32</v>
      </c>
      <c r="J19" s="115"/>
      <c r="K19" s="65" t="s">
        <v>5</v>
      </c>
      <c r="L19" s="74" t="s">
        <v>55</v>
      </c>
      <c r="M19" s="74" t="s">
        <v>33</v>
      </c>
      <c r="N19" s="74" t="s">
        <v>25</v>
      </c>
      <c r="O19" s="99"/>
      <c r="P19" s="18" t="s">
        <v>72</v>
      </c>
    </row>
    <row r="20" spans="2:19" ht="18" customHeight="1" x14ac:dyDescent="0.15">
      <c r="B20" s="94"/>
      <c r="C20" s="13">
        <v>1</v>
      </c>
      <c r="D20" s="4"/>
      <c r="E20" s="70"/>
      <c r="F20" s="70"/>
      <c r="G20" s="3"/>
      <c r="H20" s="23"/>
      <c r="I20" s="4"/>
      <c r="J20" s="3"/>
      <c r="K20" s="5"/>
      <c r="L20" s="35"/>
      <c r="M20" s="3"/>
      <c r="N20" s="3"/>
      <c r="O20" s="3">
        <f t="shared" ref="O20:O24" si="0">44/12</f>
        <v>3.6666666666666665</v>
      </c>
      <c r="P20" s="9">
        <f t="shared" ref="P20:P24" si="1">H20*K20*L20*M20*N20*O20/1000</f>
        <v>0</v>
      </c>
    </row>
    <row r="21" spans="2:19" ht="18" customHeight="1" x14ac:dyDescent="0.15">
      <c r="B21" s="94"/>
      <c r="C21" s="13">
        <v>2</v>
      </c>
      <c r="D21" s="4"/>
      <c r="E21" s="70"/>
      <c r="F21" s="70"/>
      <c r="G21" s="3"/>
      <c r="H21" s="23"/>
      <c r="I21" s="3"/>
      <c r="J21" s="3"/>
      <c r="K21" s="5"/>
      <c r="L21" s="78"/>
      <c r="M21" s="78"/>
      <c r="N21" s="78"/>
      <c r="O21" s="3">
        <f t="shared" si="0"/>
        <v>3.6666666666666665</v>
      </c>
      <c r="P21" s="9">
        <f t="shared" si="1"/>
        <v>0</v>
      </c>
      <c r="Q21" s="55"/>
    </row>
    <row r="22" spans="2:19" ht="18" customHeight="1" x14ac:dyDescent="0.15">
      <c r="B22" s="94"/>
      <c r="C22" s="13">
        <v>3</v>
      </c>
      <c r="D22" s="4"/>
      <c r="E22" s="70"/>
      <c r="F22" s="70"/>
      <c r="G22" s="3"/>
      <c r="H22" s="24"/>
      <c r="I22" s="10"/>
      <c r="J22" s="10"/>
      <c r="K22" s="5"/>
      <c r="L22" s="35"/>
      <c r="M22" s="3"/>
      <c r="N22" s="3"/>
      <c r="O22" s="3">
        <f t="shared" si="0"/>
        <v>3.6666666666666665</v>
      </c>
      <c r="P22" s="9">
        <f t="shared" si="1"/>
        <v>0</v>
      </c>
    </row>
    <row r="23" spans="2:19" ht="18" customHeight="1" x14ac:dyDescent="0.15">
      <c r="B23" s="94"/>
      <c r="C23" s="13">
        <v>4</v>
      </c>
      <c r="D23" s="4"/>
      <c r="E23" s="70"/>
      <c r="F23" s="70"/>
      <c r="G23" s="3"/>
      <c r="H23" s="23"/>
      <c r="I23" s="3"/>
      <c r="J23" s="3"/>
      <c r="K23" s="5"/>
      <c r="L23" s="35"/>
      <c r="M23" s="3"/>
      <c r="N23" s="3"/>
      <c r="O23" s="3">
        <f t="shared" si="0"/>
        <v>3.6666666666666665</v>
      </c>
      <c r="P23" s="9">
        <f t="shared" si="1"/>
        <v>0</v>
      </c>
    </row>
    <row r="24" spans="2:19" ht="18" customHeight="1" x14ac:dyDescent="0.15">
      <c r="B24" s="94"/>
      <c r="C24" s="13">
        <v>5</v>
      </c>
      <c r="D24" s="4"/>
      <c r="E24" s="70"/>
      <c r="F24" s="70"/>
      <c r="G24" s="3"/>
      <c r="H24" s="23"/>
      <c r="I24" s="3"/>
      <c r="J24" s="3"/>
      <c r="K24" s="5"/>
      <c r="L24" s="77"/>
      <c r="M24" s="77"/>
      <c r="N24" s="77"/>
      <c r="O24" s="3">
        <f t="shared" si="0"/>
        <v>3.6666666666666665</v>
      </c>
      <c r="P24" s="9">
        <f t="shared" si="1"/>
        <v>0</v>
      </c>
    </row>
    <row r="25" spans="2:19" ht="18" customHeight="1" thickBot="1" x14ac:dyDescent="0.2">
      <c r="B25" s="94"/>
      <c r="C25" s="13">
        <v>6</v>
      </c>
      <c r="D25" s="4"/>
      <c r="E25" s="70"/>
      <c r="F25" s="70"/>
      <c r="G25" s="3"/>
      <c r="H25" s="24"/>
      <c r="I25" s="10"/>
      <c r="J25" s="10"/>
      <c r="K25" s="5"/>
      <c r="L25" s="35"/>
      <c r="M25" s="3"/>
      <c r="N25" s="3"/>
      <c r="O25" s="3">
        <f>44/12</f>
        <v>3.6666666666666665</v>
      </c>
      <c r="P25" s="9">
        <f>H25*K25*L25*M25*N25*O25/1000</f>
        <v>0</v>
      </c>
    </row>
    <row r="26" spans="2:19" ht="18" customHeight="1" thickBot="1" x14ac:dyDescent="0.2">
      <c r="B26" s="95"/>
      <c r="C26" s="89" t="s">
        <v>10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26">
        <f>SUM(P20:P25)</f>
        <v>0</v>
      </c>
    </row>
    <row r="27" spans="2:19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15">
      <c r="B28" s="84" t="s">
        <v>41</v>
      </c>
      <c r="C28" s="85"/>
      <c r="D28" s="85"/>
      <c r="E28" s="39">
        <f>P12</f>
        <v>0</v>
      </c>
      <c r="F28" s="86" t="s">
        <v>44</v>
      </c>
      <c r="G28" s="86"/>
      <c r="H28" s="86"/>
      <c r="I28" s="86"/>
      <c r="J28" s="86"/>
      <c r="K28" s="41">
        <f>P26</f>
        <v>0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">
      <c r="B29" s="87" t="s">
        <v>42</v>
      </c>
      <c r="C29" s="88"/>
      <c r="D29" s="88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18" customHeight="1" x14ac:dyDescent="0.15">
      <c r="B31" t="s">
        <v>114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111</v>
      </c>
      <c r="N31" s="7"/>
      <c r="O31" s="7"/>
      <c r="P31" s="12"/>
      <c r="S31" t="s">
        <v>113</v>
      </c>
    </row>
    <row r="32" spans="2:19" ht="18" customHeight="1" x14ac:dyDescent="0.15">
      <c r="C32" s="11"/>
      <c r="D32" s="11"/>
      <c r="E32" s="11"/>
      <c r="F32" s="11"/>
    </row>
    <row r="56" spans="3:10" ht="12.75" customHeight="1" x14ac:dyDescent="0.15">
      <c r="C56" s="142" t="s">
        <v>63</v>
      </c>
      <c r="D56" s="142"/>
      <c r="E56" s="142"/>
    </row>
    <row r="57" spans="3:10" s="43" customFormat="1" ht="12.75" customHeight="1" x14ac:dyDescent="0.15">
      <c r="C57" s="137" t="s">
        <v>68</v>
      </c>
      <c r="D57" s="141"/>
      <c r="E57" s="51">
        <v>25</v>
      </c>
      <c r="F57" t="s">
        <v>67</v>
      </c>
      <c r="G57"/>
      <c r="H57"/>
      <c r="I57"/>
      <c r="J57"/>
    </row>
    <row r="58" spans="3:10" x14ac:dyDescent="0.15">
      <c r="C58" s="137" t="s">
        <v>56</v>
      </c>
      <c r="D58" s="141"/>
      <c r="E58" s="51">
        <f>23</f>
        <v>23</v>
      </c>
      <c r="F58" s="53"/>
    </row>
    <row r="59" spans="3:10" ht="14.25" thickBot="1" x14ac:dyDescent="0.2">
      <c r="C59" s="137" t="s">
        <v>64</v>
      </c>
      <c r="D59" s="137"/>
      <c r="E59" s="52">
        <f>E58/E57</f>
        <v>0.92</v>
      </c>
    </row>
    <row r="60" spans="3:10" ht="18" thickBot="1" x14ac:dyDescent="0.2">
      <c r="C60" s="138" t="s">
        <v>57</v>
      </c>
      <c r="D60" s="139"/>
      <c r="E60" s="44">
        <f>EXP(2.71-0.812*LN(E59)-0.654*LN(E57*10^3))</f>
        <v>2.138403046550515E-2</v>
      </c>
      <c r="F60" s="45" t="s">
        <v>65</v>
      </c>
      <c r="G60" s="45"/>
      <c r="H60" s="45"/>
      <c r="I60" s="46"/>
    </row>
    <row r="61" spans="3:10" x14ac:dyDescent="0.15">
      <c r="C61" s="136" t="s">
        <v>58</v>
      </c>
      <c r="D61" s="140"/>
      <c r="E61" s="75">
        <v>519</v>
      </c>
    </row>
    <row r="62" spans="3:10" x14ac:dyDescent="0.15">
      <c r="C62" s="136" t="s">
        <v>59</v>
      </c>
      <c r="D62" s="136"/>
      <c r="E62" s="48">
        <f>E58*E60*E61</f>
        <v>255.26117166673498</v>
      </c>
    </row>
    <row r="63" spans="3:10" x14ac:dyDescent="0.15">
      <c r="C63" s="136" t="s">
        <v>60</v>
      </c>
      <c r="D63" s="136"/>
      <c r="E63" s="49">
        <f>E60*E61</f>
        <v>11.098311811597172</v>
      </c>
      <c r="F63" s="42" t="s">
        <v>66</v>
      </c>
    </row>
    <row r="64" spans="3:10" x14ac:dyDescent="0.15">
      <c r="C64" s="136" t="s">
        <v>61</v>
      </c>
      <c r="D64" s="140"/>
      <c r="E64" s="75">
        <v>120</v>
      </c>
    </row>
    <row r="65" spans="3:5" x14ac:dyDescent="0.15">
      <c r="C65" s="136" t="s">
        <v>62</v>
      </c>
      <c r="D65" s="136"/>
      <c r="E65" s="50">
        <f>E62*E64</f>
        <v>30631.340600008196</v>
      </c>
    </row>
  </sheetData>
  <mergeCells count="41"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C58:D58"/>
    <mergeCell ref="C26:D26"/>
    <mergeCell ref="E26:O26"/>
    <mergeCell ref="H17:H18"/>
    <mergeCell ref="J17:J19"/>
    <mergeCell ref="K17:K18"/>
    <mergeCell ref="N17:N18"/>
    <mergeCell ref="O17:O19"/>
    <mergeCell ref="B28:D28"/>
    <mergeCell ref="F28:J28"/>
    <mergeCell ref="B29:D29"/>
    <mergeCell ref="C56:E56"/>
    <mergeCell ref="C57:D57"/>
    <mergeCell ref="B17:B26"/>
    <mergeCell ref="C65:D65"/>
    <mergeCell ref="C59:D59"/>
    <mergeCell ref="C60:D60"/>
    <mergeCell ref="C61:D61"/>
    <mergeCell ref="C62:D62"/>
    <mergeCell ref="C63:D63"/>
    <mergeCell ref="C64:D64"/>
  </mergeCells>
  <phoneticPr fontId="4"/>
  <pageMargins left="0.7" right="0.7" top="0.75" bottom="0.75" header="0.3" footer="0.3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zoomScale="80" zoomScaleNormal="80" workbookViewId="0">
      <selection activeCell="R13" sqref="R13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  <col min="20" max="20" width="1.75" customWidth="1"/>
  </cols>
  <sheetData>
    <row r="1" spans="1:17" x14ac:dyDescent="0.15">
      <c r="A1" t="s">
        <v>93</v>
      </c>
    </row>
    <row r="3" spans="1:17" ht="25.5" x14ac:dyDescent="0.15">
      <c r="B3" s="118" t="s">
        <v>98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93" t="s">
        <v>101</v>
      </c>
      <c r="C7" s="101" t="s">
        <v>0</v>
      </c>
      <c r="D7" s="102"/>
      <c r="E7" s="107" t="s">
        <v>1</v>
      </c>
      <c r="F7" s="107" t="s">
        <v>2</v>
      </c>
      <c r="G7" s="109" t="s">
        <v>49</v>
      </c>
      <c r="H7" s="132" t="s">
        <v>4</v>
      </c>
      <c r="I7" s="20" t="s">
        <v>20</v>
      </c>
      <c r="J7" s="113" t="s">
        <v>47</v>
      </c>
      <c r="K7" s="132" t="s">
        <v>3</v>
      </c>
      <c r="L7" s="56" t="s">
        <v>53</v>
      </c>
      <c r="M7" s="57" t="s">
        <v>21</v>
      </c>
      <c r="N7" s="116" t="s">
        <v>22</v>
      </c>
      <c r="O7" s="98" t="s">
        <v>51</v>
      </c>
      <c r="P7" s="96" t="s">
        <v>50</v>
      </c>
    </row>
    <row r="8" spans="1:17" ht="18" customHeight="1" x14ac:dyDescent="0.15">
      <c r="B8" s="119"/>
      <c r="C8" s="103"/>
      <c r="D8" s="104"/>
      <c r="E8" s="108"/>
      <c r="F8" s="108"/>
      <c r="G8" s="110"/>
      <c r="H8" s="130"/>
      <c r="I8" s="21" t="s">
        <v>23</v>
      </c>
      <c r="J8" s="114"/>
      <c r="K8" s="130"/>
      <c r="L8" s="58" t="s">
        <v>54</v>
      </c>
      <c r="M8" s="59" t="s">
        <v>24</v>
      </c>
      <c r="N8" s="117"/>
      <c r="O8" s="99"/>
      <c r="P8" s="97"/>
    </row>
    <row r="9" spans="1:17" ht="18" customHeight="1" x14ac:dyDescent="0.15">
      <c r="B9" s="119"/>
      <c r="C9" s="105"/>
      <c r="D9" s="106"/>
      <c r="E9" s="108"/>
      <c r="F9" s="108"/>
      <c r="G9" s="110"/>
      <c r="H9" s="60" t="s">
        <v>31</v>
      </c>
      <c r="I9" s="22" t="s">
        <v>32</v>
      </c>
      <c r="J9" s="115"/>
      <c r="K9" s="60" t="s">
        <v>48</v>
      </c>
      <c r="L9" s="60" t="s">
        <v>55</v>
      </c>
      <c r="M9" s="60" t="s">
        <v>33</v>
      </c>
      <c r="N9" s="60" t="s">
        <v>25</v>
      </c>
      <c r="O9" s="99"/>
      <c r="P9" s="18" t="s">
        <v>72</v>
      </c>
    </row>
    <row r="10" spans="1:17" ht="18" customHeight="1" x14ac:dyDescent="0.15">
      <c r="B10" s="119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5">
        <v>3.4200000000000001E-2</v>
      </c>
      <c r="M10" s="3">
        <v>37.700000000000003</v>
      </c>
      <c r="N10" s="3">
        <v>1.8700000000000001E-2</v>
      </c>
      <c r="O10" s="3">
        <f>44/12</f>
        <v>3.6666666666666665</v>
      </c>
      <c r="P10" s="9">
        <f>H10*K10*L10*M10*N10*O10/1000</f>
        <v>309.42011099999996</v>
      </c>
      <c r="Q10" s="67" t="s">
        <v>83</v>
      </c>
    </row>
    <row r="11" spans="1:17" ht="18" customHeight="1" thickBot="1" x14ac:dyDescent="0.2">
      <c r="B11" s="119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35">
        <v>0.222</v>
      </c>
      <c r="M11" s="3">
        <v>37.700000000000003</v>
      </c>
      <c r="N11" s="3">
        <v>1.8700000000000001E-2</v>
      </c>
      <c r="O11" s="3">
        <f>44/12</f>
        <v>3.6666666666666665</v>
      </c>
      <c r="P11" s="9">
        <f>H11*K11*L11*M11*N11*O11/1000</f>
        <v>200.851651</v>
      </c>
    </row>
    <row r="12" spans="1:17" ht="18" customHeight="1" thickBot="1" x14ac:dyDescent="0.2">
      <c r="B12" s="120"/>
      <c r="C12" s="89" t="s">
        <v>10</v>
      </c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37">
        <f>SUM(P10:P11)</f>
        <v>510.27176199999997</v>
      </c>
    </row>
    <row r="13" spans="1:17" ht="18" customHeight="1" x14ac:dyDescent="0.15">
      <c r="C13" s="6"/>
      <c r="D13" s="6"/>
      <c r="E13" s="7"/>
      <c r="F13" s="7"/>
      <c r="G13" s="7"/>
      <c r="H13" s="64" t="s">
        <v>76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6" t="s">
        <v>107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66"/>
      <c r="O15" s="100"/>
      <c r="P15" s="100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15">
      <c r="B17" s="93" t="s">
        <v>102</v>
      </c>
      <c r="C17" s="101" t="s">
        <v>0</v>
      </c>
      <c r="D17" s="102"/>
      <c r="E17" s="107" t="s">
        <v>1</v>
      </c>
      <c r="F17" s="107" t="s">
        <v>2</v>
      </c>
      <c r="G17" s="109" t="s">
        <v>49</v>
      </c>
      <c r="H17" s="127" t="s">
        <v>4</v>
      </c>
      <c r="I17" s="20" t="s">
        <v>20</v>
      </c>
      <c r="J17" s="113" t="s">
        <v>47</v>
      </c>
      <c r="K17" s="127" t="s">
        <v>3</v>
      </c>
      <c r="L17" s="56" t="s">
        <v>53</v>
      </c>
      <c r="M17" s="57" t="s">
        <v>21</v>
      </c>
      <c r="N17" s="116" t="s">
        <v>22</v>
      </c>
      <c r="O17" s="98" t="s">
        <v>51</v>
      </c>
      <c r="P17" s="96" t="s">
        <v>50</v>
      </c>
    </row>
    <row r="18" spans="2:19" ht="18" customHeight="1" x14ac:dyDescent="0.15">
      <c r="B18" s="94"/>
      <c r="C18" s="103"/>
      <c r="D18" s="104"/>
      <c r="E18" s="108"/>
      <c r="F18" s="108"/>
      <c r="G18" s="110"/>
      <c r="H18" s="128"/>
      <c r="I18" s="21" t="s">
        <v>23</v>
      </c>
      <c r="J18" s="114"/>
      <c r="K18" s="128"/>
      <c r="L18" s="58" t="s">
        <v>54</v>
      </c>
      <c r="M18" s="59" t="s">
        <v>24</v>
      </c>
      <c r="N18" s="117"/>
      <c r="O18" s="99"/>
      <c r="P18" s="97"/>
    </row>
    <row r="19" spans="2:19" ht="18" customHeight="1" x14ac:dyDescent="0.15">
      <c r="B19" s="94"/>
      <c r="C19" s="105"/>
      <c r="D19" s="106"/>
      <c r="E19" s="108"/>
      <c r="F19" s="108"/>
      <c r="G19" s="110"/>
      <c r="H19" s="65" t="s">
        <v>31</v>
      </c>
      <c r="I19" s="22" t="s">
        <v>32</v>
      </c>
      <c r="J19" s="115"/>
      <c r="K19" s="65" t="s">
        <v>5</v>
      </c>
      <c r="L19" s="60" t="s">
        <v>55</v>
      </c>
      <c r="M19" s="60" t="s">
        <v>33</v>
      </c>
      <c r="N19" s="60" t="s">
        <v>25</v>
      </c>
      <c r="O19" s="99"/>
      <c r="P19" s="18" t="s">
        <v>72</v>
      </c>
    </row>
    <row r="20" spans="2:19" ht="18" customHeight="1" x14ac:dyDescent="0.15">
      <c r="B20" s="94"/>
      <c r="C20" s="13">
        <v>1</v>
      </c>
      <c r="D20" s="122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5">
        <v>2.8500000000000001E-2</v>
      </c>
      <c r="M20" s="3">
        <v>37.700000000000003</v>
      </c>
      <c r="N20" s="3">
        <v>1.8700000000000001E-2</v>
      </c>
      <c r="O20" s="3">
        <f>44/12</f>
        <v>3.6666666666666665</v>
      </c>
      <c r="P20" s="9">
        <f>H20*K20*L20*M20*N20*O20/1000</f>
        <v>7.3671455000000003</v>
      </c>
    </row>
    <row r="21" spans="2:19" ht="18" customHeight="1" x14ac:dyDescent="0.15">
      <c r="B21" s="94"/>
      <c r="C21" s="13">
        <v>2</v>
      </c>
      <c r="D21" s="114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33">
        <v>18</v>
      </c>
      <c r="M21" s="134"/>
      <c r="N21" s="134"/>
      <c r="O21" s="135"/>
      <c r="P21" s="9">
        <f>H21*K21*L21/1000/1000</f>
        <v>62.1</v>
      </c>
      <c r="Q21" s="55" t="s">
        <v>106</v>
      </c>
    </row>
    <row r="22" spans="2:19" ht="18" customHeight="1" x14ac:dyDescent="0.15">
      <c r="B22" s="94"/>
      <c r="C22" s="13">
        <v>3</v>
      </c>
      <c r="D22" s="115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35">
        <v>2.8500000000000001E-2</v>
      </c>
      <c r="M22" s="3">
        <v>37.700000000000003</v>
      </c>
      <c r="N22" s="3">
        <v>1.8700000000000001E-2</v>
      </c>
      <c r="O22" s="3">
        <f>44/12</f>
        <v>3.6666666666666665</v>
      </c>
      <c r="P22" s="9">
        <f>H22*K22*L22*M22*N22*O22/1000</f>
        <v>0.92089318750000004</v>
      </c>
    </row>
    <row r="23" spans="2:19" ht="18" customHeight="1" x14ac:dyDescent="0.15">
      <c r="B23" s="94"/>
      <c r="C23" s="13">
        <v>4</v>
      </c>
      <c r="D23" s="122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35">
        <v>0.185</v>
      </c>
      <c r="M23" s="3">
        <v>37.700000000000003</v>
      </c>
      <c r="N23" s="3">
        <v>1.8700000000000001E-2</v>
      </c>
      <c r="O23" s="3">
        <f>44/12</f>
        <v>3.6666666666666665</v>
      </c>
      <c r="P23" s="9">
        <f>H23*K23*L23*M23*N23*O23/1000</f>
        <v>0.59777277083333336</v>
      </c>
    </row>
    <row r="24" spans="2:19" ht="18" customHeight="1" x14ac:dyDescent="0.15">
      <c r="B24" s="94"/>
      <c r="C24" s="13">
        <v>5</v>
      </c>
      <c r="D24" s="114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3">
        <v>18</v>
      </c>
      <c r="M24" s="124"/>
      <c r="N24" s="124"/>
      <c r="O24" s="125"/>
      <c r="P24" s="9">
        <f>H24*K24*L24/1000/1000</f>
        <v>6.21</v>
      </c>
    </row>
    <row r="25" spans="2:19" ht="18" customHeight="1" thickBot="1" x14ac:dyDescent="0.2">
      <c r="B25" s="94"/>
      <c r="C25" s="13">
        <v>6</v>
      </c>
      <c r="D25" s="115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35">
        <v>0.185</v>
      </c>
      <c r="M25" s="3">
        <v>37.700000000000003</v>
      </c>
      <c r="N25" s="3">
        <v>1.8700000000000001E-2</v>
      </c>
      <c r="O25" s="3">
        <f>44/12</f>
        <v>3.6666666666666665</v>
      </c>
      <c r="P25" s="9">
        <f>H25*K25*L25*M25*N25*O25/1000</f>
        <v>4.7821821666666668</v>
      </c>
    </row>
    <row r="26" spans="2:19" ht="18" customHeight="1" thickBot="1" x14ac:dyDescent="0.2">
      <c r="B26" s="95"/>
      <c r="C26" s="89" t="s">
        <v>10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26">
        <f>SUM(P20:P25)</f>
        <v>81.977993624999996</v>
      </c>
    </row>
    <row r="27" spans="2:19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15">
      <c r="B28" s="84" t="s">
        <v>41</v>
      </c>
      <c r="C28" s="85"/>
      <c r="D28" s="85"/>
      <c r="E28" s="39">
        <f>P12</f>
        <v>510.27176199999997</v>
      </c>
      <c r="F28" s="86" t="s">
        <v>44</v>
      </c>
      <c r="G28" s="86"/>
      <c r="H28" s="86"/>
      <c r="I28" s="86"/>
      <c r="J28" s="86"/>
      <c r="K28" s="41">
        <f>P26</f>
        <v>81.977993624999996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">
      <c r="B29" s="87" t="s">
        <v>42</v>
      </c>
      <c r="C29" s="88"/>
      <c r="D29" s="88"/>
      <c r="E29" s="40">
        <f>ROUNDUP(P12-P26,1)</f>
        <v>428.3</v>
      </c>
      <c r="F29" s="32" t="s">
        <v>45</v>
      </c>
      <c r="G29" s="38" t="s">
        <v>43</v>
      </c>
      <c r="H29" s="34">
        <f>ROUNDUP(1-P26/P12,3)</f>
        <v>0.84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18" customHeight="1" x14ac:dyDescent="0.15">
      <c r="B31" t="s">
        <v>114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111</v>
      </c>
      <c r="N31" s="7"/>
      <c r="O31" s="7"/>
      <c r="P31" s="12"/>
      <c r="S31" t="s">
        <v>113</v>
      </c>
    </row>
    <row r="32" spans="2:19" ht="18" customHeight="1" x14ac:dyDescent="0.15">
      <c r="C32" s="11"/>
      <c r="D32" s="11"/>
      <c r="E32" s="11"/>
      <c r="F32" s="11"/>
    </row>
    <row r="56" spans="3:10" ht="12.75" customHeight="1" x14ac:dyDescent="0.15">
      <c r="C56" s="142" t="s">
        <v>63</v>
      </c>
      <c r="D56" s="142"/>
      <c r="E56" s="142"/>
    </row>
    <row r="57" spans="3:10" s="43" customFormat="1" ht="12.75" customHeight="1" x14ac:dyDescent="0.15">
      <c r="C57" s="137" t="s">
        <v>68</v>
      </c>
      <c r="D57" s="141"/>
      <c r="E57" s="51">
        <v>25</v>
      </c>
      <c r="F57" t="s">
        <v>67</v>
      </c>
      <c r="G57"/>
      <c r="H57"/>
      <c r="I57"/>
      <c r="J57"/>
    </row>
    <row r="58" spans="3:10" x14ac:dyDescent="0.15">
      <c r="C58" s="137" t="s">
        <v>56</v>
      </c>
      <c r="D58" s="141"/>
      <c r="E58" s="51">
        <f>23</f>
        <v>23</v>
      </c>
      <c r="F58" s="53"/>
    </row>
    <row r="59" spans="3:10" ht="14.25" thickBot="1" x14ac:dyDescent="0.2">
      <c r="C59" s="137" t="s">
        <v>64</v>
      </c>
      <c r="D59" s="137"/>
      <c r="E59" s="52">
        <f>E58/E57</f>
        <v>0.92</v>
      </c>
    </row>
    <row r="60" spans="3:10" ht="18" thickBot="1" x14ac:dyDescent="0.2">
      <c r="C60" s="138" t="s">
        <v>57</v>
      </c>
      <c r="D60" s="139"/>
      <c r="E60" s="44">
        <f>EXP(2.71-0.812*LN(E59)-0.654*LN(E57*10^3))</f>
        <v>2.138403046550515E-2</v>
      </c>
      <c r="F60" s="45" t="s">
        <v>65</v>
      </c>
      <c r="G60" s="45"/>
      <c r="H60" s="45"/>
      <c r="I60" s="46"/>
    </row>
    <row r="61" spans="3:10" x14ac:dyDescent="0.15">
      <c r="C61" s="136" t="s">
        <v>58</v>
      </c>
      <c r="D61" s="140"/>
      <c r="E61" s="47">
        <v>519</v>
      </c>
    </row>
    <row r="62" spans="3:10" x14ac:dyDescent="0.15">
      <c r="C62" s="136" t="s">
        <v>59</v>
      </c>
      <c r="D62" s="136"/>
      <c r="E62" s="48">
        <f>E58*E60*E61</f>
        <v>255.26117166673498</v>
      </c>
    </row>
    <row r="63" spans="3:10" x14ac:dyDescent="0.15">
      <c r="C63" s="136" t="s">
        <v>60</v>
      </c>
      <c r="D63" s="136"/>
      <c r="E63" s="49">
        <f>E60*E61</f>
        <v>11.098311811597172</v>
      </c>
      <c r="F63" s="42" t="s">
        <v>66</v>
      </c>
    </row>
    <row r="64" spans="3:10" x14ac:dyDescent="0.15">
      <c r="C64" s="136" t="s">
        <v>61</v>
      </c>
      <c r="D64" s="140"/>
      <c r="E64" s="47">
        <v>120</v>
      </c>
    </row>
    <row r="65" spans="3:5" x14ac:dyDescent="0.15">
      <c r="C65" s="136" t="s">
        <v>62</v>
      </c>
      <c r="D65" s="136"/>
      <c r="E65" s="50">
        <f>E62*E64</f>
        <v>30631.340600008196</v>
      </c>
    </row>
  </sheetData>
  <mergeCells count="45">
    <mergeCell ref="C56:E56"/>
    <mergeCell ref="C59:D59"/>
    <mergeCell ref="C60:D60"/>
    <mergeCell ref="C58:D58"/>
    <mergeCell ref="C57:D57"/>
    <mergeCell ref="C65:D65"/>
    <mergeCell ref="C64:D64"/>
    <mergeCell ref="C63:D63"/>
    <mergeCell ref="C62:D62"/>
    <mergeCell ref="C61:D61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28:D28"/>
    <mergeCell ref="B29:D29"/>
    <mergeCell ref="F28:J28"/>
    <mergeCell ref="D20:D22"/>
    <mergeCell ref="L21:O21"/>
    <mergeCell ref="D23:D25"/>
    <mergeCell ref="L24:O24"/>
    <mergeCell ref="C26:D26"/>
    <mergeCell ref="E26:O26"/>
    <mergeCell ref="B17:B26"/>
  </mergeCells>
  <phoneticPr fontId="4"/>
  <pageMargins left="0.7" right="0.7" top="0.75" bottom="0.75" header="0.3" footer="0.3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="80" zoomScaleNormal="80" workbookViewId="0">
      <selection activeCell="B4" sqref="B4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  <col min="17" max="17" width="9" customWidth="1"/>
  </cols>
  <sheetData>
    <row r="1" spans="1:17" x14ac:dyDescent="0.15">
      <c r="A1" t="s">
        <v>94</v>
      </c>
    </row>
    <row r="3" spans="1:17" ht="25.5" x14ac:dyDescent="0.15">
      <c r="B3" s="118" t="s">
        <v>97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93" t="s">
        <v>101</v>
      </c>
      <c r="C7" s="101" t="s">
        <v>0</v>
      </c>
      <c r="D7" s="102"/>
      <c r="E7" s="107" t="s">
        <v>1</v>
      </c>
      <c r="F7" s="107" t="s">
        <v>2</v>
      </c>
      <c r="G7" s="109" t="s">
        <v>49</v>
      </c>
      <c r="H7" s="127" t="s">
        <v>4</v>
      </c>
      <c r="I7" s="71" t="s">
        <v>20</v>
      </c>
      <c r="J7" s="113" t="s">
        <v>47</v>
      </c>
      <c r="K7" s="127" t="s">
        <v>3</v>
      </c>
      <c r="L7" s="146" t="s">
        <v>105</v>
      </c>
      <c r="M7" s="147"/>
      <c r="N7" s="147"/>
      <c r="O7" s="148"/>
      <c r="P7" s="96" t="s">
        <v>50</v>
      </c>
    </row>
    <row r="8" spans="1:17" ht="18" customHeight="1" x14ac:dyDescent="0.15">
      <c r="B8" s="119"/>
      <c r="C8" s="103"/>
      <c r="D8" s="104"/>
      <c r="E8" s="108"/>
      <c r="F8" s="108"/>
      <c r="G8" s="110"/>
      <c r="H8" s="128"/>
      <c r="I8" s="68" t="s">
        <v>23</v>
      </c>
      <c r="J8" s="114"/>
      <c r="K8" s="128"/>
      <c r="L8" s="149"/>
      <c r="M8" s="150"/>
      <c r="N8" s="150"/>
      <c r="O8" s="151"/>
      <c r="P8" s="97"/>
    </row>
    <row r="9" spans="1:17" ht="18" customHeight="1" x14ac:dyDescent="0.15">
      <c r="B9" s="119"/>
      <c r="C9" s="105"/>
      <c r="D9" s="106"/>
      <c r="E9" s="108"/>
      <c r="F9" s="108"/>
      <c r="G9" s="110"/>
      <c r="H9" s="65" t="s">
        <v>31</v>
      </c>
      <c r="I9" s="69" t="s">
        <v>32</v>
      </c>
      <c r="J9" s="115"/>
      <c r="K9" s="65" t="s">
        <v>48</v>
      </c>
      <c r="L9" s="152"/>
      <c r="M9" s="153"/>
      <c r="N9" s="153"/>
      <c r="O9" s="154"/>
      <c r="P9" s="18" t="s">
        <v>71</v>
      </c>
    </row>
    <row r="10" spans="1:17" ht="18" customHeight="1" x14ac:dyDescent="0.15">
      <c r="B10" s="119"/>
      <c r="C10" s="13">
        <v>1</v>
      </c>
      <c r="D10" s="70"/>
      <c r="E10" s="70"/>
      <c r="F10" s="70"/>
      <c r="G10" s="3"/>
      <c r="H10" s="23"/>
      <c r="I10" s="3"/>
      <c r="J10" s="3"/>
      <c r="K10" s="5"/>
      <c r="L10" s="143"/>
      <c r="M10" s="144"/>
      <c r="N10" s="144"/>
      <c r="O10" s="145"/>
      <c r="P10" s="9">
        <f>H10*K10*L10/1000000</f>
        <v>0</v>
      </c>
      <c r="Q10" s="55"/>
    </row>
    <row r="11" spans="1:17" ht="18" customHeight="1" thickBot="1" x14ac:dyDescent="0.2">
      <c r="B11" s="119"/>
      <c r="C11" s="13">
        <v>2</v>
      </c>
      <c r="D11" s="70"/>
      <c r="E11" s="70"/>
      <c r="F11" s="70"/>
      <c r="G11" s="3"/>
      <c r="H11" s="23"/>
      <c r="I11" s="3"/>
      <c r="J11" s="3"/>
      <c r="K11" s="5"/>
      <c r="L11" s="143"/>
      <c r="M11" s="144"/>
      <c r="N11" s="144"/>
      <c r="O11" s="145"/>
      <c r="P11" s="9">
        <f>H11*K11*L11/1000000</f>
        <v>0</v>
      </c>
    </row>
    <row r="12" spans="1:17" ht="18" customHeight="1" thickBot="1" x14ac:dyDescent="0.2">
      <c r="B12" s="120"/>
      <c r="C12" s="89" t="s">
        <v>10</v>
      </c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6" t="s">
        <v>85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00"/>
      <c r="P15" s="100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93" t="s">
        <v>102</v>
      </c>
      <c r="C17" s="101" t="s">
        <v>0</v>
      </c>
      <c r="D17" s="102"/>
      <c r="E17" s="107" t="s">
        <v>1</v>
      </c>
      <c r="F17" s="107" t="s">
        <v>2</v>
      </c>
      <c r="G17" s="109" t="s">
        <v>49</v>
      </c>
      <c r="H17" s="127" t="s">
        <v>4</v>
      </c>
      <c r="I17" s="71" t="s">
        <v>20</v>
      </c>
      <c r="J17" s="113" t="s">
        <v>47</v>
      </c>
      <c r="K17" s="127" t="s">
        <v>3</v>
      </c>
      <c r="L17" s="146" t="s">
        <v>105</v>
      </c>
      <c r="M17" s="147"/>
      <c r="N17" s="147"/>
      <c r="O17" s="148"/>
      <c r="P17" s="96" t="s">
        <v>50</v>
      </c>
    </row>
    <row r="18" spans="2:17" ht="18" customHeight="1" x14ac:dyDescent="0.15">
      <c r="B18" s="94"/>
      <c r="C18" s="103"/>
      <c r="D18" s="104"/>
      <c r="E18" s="108"/>
      <c r="F18" s="108"/>
      <c r="G18" s="110"/>
      <c r="H18" s="128"/>
      <c r="I18" s="68" t="s">
        <v>23</v>
      </c>
      <c r="J18" s="114"/>
      <c r="K18" s="128"/>
      <c r="L18" s="149"/>
      <c r="M18" s="150"/>
      <c r="N18" s="150"/>
      <c r="O18" s="151"/>
      <c r="P18" s="97"/>
    </row>
    <row r="19" spans="2:17" ht="18" customHeight="1" x14ac:dyDescent="0.15">
      <c r="B19" s="94"/>
      <c r="C19" s="105"/>
      <c r="D19" s="106"/>
      <c r="E19" s="108"/>
      <c r="F19" s="108"/>
      <c r="G19" s="110"/>
      <c r="H19" s="65" t="s">
        <v>31</v>
      </c>
      <c r="I19" s="69" t="s">
        <v>32</v>
      </c>
      <c r="J19" s="115"/>
      <c r="K19" s="65" t="s">
        <v>5</v>
      </c>
      <c r="L19" s="152"/>
      <c r="M19" s="153"/>
      <c r="N19" s="153"/>
      <c r="O19" s="154"/>
      <c r="P19" s="18" t="s">
        <v>71</v>
      </c>
    </row>
    <row r="20" spans="2:17" ht="18" customHeight="1" x14ac:dyDescent="0.15">
      <c r="B20" s="94"/>
      <c r="C20" s="13">
        <v>1</v>
      </c>
      <c r="D20" s="4"/>
      <c r="E20" s="70"/>
      <c r="F20" s="70"/>
      <c r="G20" s="3"/>
      <c r="H20" s="23"/>
      <c r="I20" s="4"/>
      <c r="J20" s="3"/>
      <c r="K20" s="5"/>
      <c r="L20" s="143"/>
      <c r="M20" s="144"/>
      <c r="N20" s="144"/>
      <c r="O20" s="145"/>
      <c r="P20" s="9">
        <f>H20*K20*L20/1000000</f>
        <v>0</v>
      </c>
    </row>
    <row r="21" spans="2:17" ht="18" customHeight="1" x14ac:dyDescent="0.15">
      <c r="B21" s="94"/>
      <c r="C21" s="13">
        <v>2</v>
      </c>
      <c r="D21" s="4"/>
      <c r="E21" s="70"/>
      <c r="F21" s="70"/>
      <c r="G21" s="3"/>
      <c r="H21" s="23"/>
      <c r="I21" s="3"/>
      <c r="J21" s="3"/>
      <c r="K21" s="5"/>
      <c r="L21" s="143"/>
      <c r="M21" s="144"/>
      <c r="N21" s="144"/>
      <c r="O21" s="145"/>
      <c r="P21" s="9">
        <f>H21*K21*L21/1000000</f>
        <v>0</v>
      </c>
      <c r="Q21" s="55"/>
    </row>
    <row r="22" spans="2:17" ht="18" customHeight="1" x14ac:dyDescent="0.15">
      <c r="B22" s="94"/>
      <c r="C22" s="13">
        <v>3</v>
      </c>
      <c r="D22" s="4"/>
      <c r="E22" s="70"/>
      <c r="F22" s="70"/>
      <c r="G22" s="3"/>
      <c r="H22" s="24"/>
      <c r="I22" s="10"/>
      <c r="J22" s="10"/>
      <c r="K22" s="5"/>
      <c r="L22" s="143"/>
      <c r="M22" s="144"/>
      <c r="N22" s="144"/>
      <c r="O22" s="145"/>
      <c r="P22" s="9">
        <f t="shared" ref="P22:P25" si="0">H22*K22*L22/1000000</f>
        <v>0</v>
      </c>
    </row>
    <row r="23" spans="2:17" ht="18" customHeight="1" x14ac:dyDescent="0.15">
      <c r="B23" s="94"/>
      <c r="C23" s="13">
        <v>4</v>
      </c>
      <c r="D23" s="4"/>
      <c r="E23" s="70"/>
      <c r="F23" s="70"/>
      <c r="G23" s="3"/>
      <c r="H23" s="23"/>
      <c r="I23" s="3"/>
      <c r="J23" s="3"/>
      <c r="K23" s="5"/>
      <c r="L23" s="143"/>
      <c r="M23" s="144"/>
      <c r="N23" s="144"/>
      <c r="O23" s="145"/>
      <c r="P23" s="9">
        <f t="shared" si="0"/>
        <v>0</v>
      </c>
    </row>
    <row r="24" spans="2:17" ht="18" customHeight="1" x14ac:dyDescent="0.15">
      <c r="B24" s="94"/>
      <c r="C24" s="13">
        <v>5</v>
      </c>
      <c r="D24" s="4"/>
      <c r="E24" s="70"/>
      <c r="F24" s="70"/>
      <c r="G24" s="3"/>
      <c r="H24" s="23"/>
      <c r="I24" s="3"/>
      <c r="J24" s="3"/>
      <c r="K24" s="5"/>
      <c r="L24" s="143"/>
      <c r="M24" s="144"/>
      <c r="N24" s="144"/>
      <c r="O24" s="145"/>
      <c r="P24" s="9">
        <f t="shared" si="0"/>
        <v>0</v>
      </c>
    </row>
    <row r="25" spans="2:17" ht="18" customHeight="1" thickBot="1" x14ac:dyDescent="0.2">
      <c r="B25" s="94"/>
      <c r="C25" s="13">
        <v>6</v>
      </c>
      <c r="D25" s="4"/>
      <c r="E25" s="70"/>
      <c r="F25" s="70"/>
      <c r="G25" s="3"/>
      <c r="H25" s="24"/>
      <c r="I25" s="10"/>
      <c r="J25" s="10"/>
      <c r="K25" s="5"/>
      <c r="L25" s="143"/>
      <c r="M25" s="144"/>
      <c r="N25" s="144"/>
      <c r="O25" s="145"/>
      <c r="P25" s="9">
        <f t="shared" si="0"/>
        <v>0</v>
      </c>
    </row>
    <row r="26" spans="2:17" ht="18" customHeight="1" thickBot="1" x14ac:dyDescent="0.2">
      <c r="B26" s="95"/>
      <c r="C26" s="89" t="s">
        <v>10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26">
        <f>SUM(P20:P25)</f>
        <v>0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84" t="s">
        <v>41</v>
      </c>
      <c r="C28" s="85"/>
      <c r="D28" s="85"/>
      <c r="E28" s="39">
        <f>P12</f>
        <v>0</v>
      </c>
      <c r="F28" s="86" t="s">
        <v>44</v>
      </c>
      <c r="G28" s="86"/>
      <c r="H28" s="86"/>
      <c r="I28" s="86"/>
      <c r="J28" s="86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87" t="s">
        <v>42</v>
      </c>
      <c r="C29" s="88"/>
      <c r="D29" s="88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 t="s">
        <v>115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7">
    <mergeCell ref="O15:P15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L7:O9"/>
    <mergeCell ref="P7:P8"/>
    <mergeCell ref="L10:O10"/>
    <mergeCell ref="L11:O11"/>
    <mergeCell ref="C12:D12"/>
    <mergeCell ref="E12:O12"/>
    <mergeCell ref="G17:G19"/>
    <mergeCell ref="H17:H18"/>
    <mergeCell ref="J17:J19"/>
    <mergeCell ref="K17:K18"/>
    <mergeCell ref="L17:O19"/>
    <mergeCell ref="P17:P18"/>
    <mergeCell ref="L20:O20"/>
    <mergeCell ref="B29:D29"/>
    <mergeCell ref="L23:O23"/>
    <mergeCell ref="L24:O24"/>
    <mergeCell ref="L25:O25"/>
    <mergeCell ref="C26:D26"/>
    <mergeCell ref="E26:O26"/>
    <mergeCell ref="B28:D28"/>
    <mergeCell ref="F28:J28"/>
    <mergeCell ref="L21:O21"/>
    <mergeCell ref="L22:O22"/>
    <mergeCell ref="B17:B26"/>
    <mergeCell ref="C17:D19"/>
    <mergeCell ref="E17:E19"/>
    <mergeCell ref="F17:F19"/>
  </mergeCells>
  <phoneticPr fontId="4"/>
  <pageMargins left="0.7" right="0.7" top="0.75" bottom="0.75" header="0.3" footer="0.3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="80" zoomScaleNormal="80" workbookViewId="0">
      <selection activeCell="S16" sqref="S16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94</v>
      </c>
    </row>
    <row r="3" spans="1:17" ht="25.5" x14ac:dyDescent="0.15">
      <c r="B3" s="118" t="s">
        <v>98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93" t="s">
        <v>101</v>
      </c>
      <c r="C7" s="101" t="s">
        <v>0</v>
      </c>
      <c r="D7" s="102"/>
      <c r="E7" s="107" t="s">
        <v>1</v>
      </c>
      <c r="F7" s="107" t="s">
        <v>2</v>
      </c>
      <c r="G7" s="109" t="s">
        <v>49</v>
      </c>
      <c r="H7" s="127" t="s">
        <v>4</v>
      </c>
      <c r="I7" s="20" t="s">
        <v>20</v>
      </c>
      <c r="J7" s="113" t="s">
        <v>47</v>
      </c>
      <c r="K7" s="127" t="s">
        <v>3</v>
      </c>
      <c r="L7" s="146" t="s">
        <v>105</v>
      </c>
      <c r="M7" s="147"/>
      <c r="N7" s="147"/>
      <c r="O7" s="148"/>
      <c r="P7" s="96" t="s">
        <v>50</v>
      </c>
    </row>
    <row r="8" spans="1:17" ht="18" customHeight="1" x14ac:dyDescent="0.15">
      <c r="B8" s="119"/>
      <c r="C8" s="103"/>
      <c r="D8" s="104"/>
      <c r="E8" s="108"/>
      <c r="F8" s="108"/>
      <c r="G8" s="110"/>
      <c r="H8" s="128"/>
      <c r="I8" s="21" t="s">
        <v>23</v>
      </c>
      <c r="J8" s="114"/>
      <c r="K8" s="128"/>
      <c r="L8" s="149"/>
      <c r="M8" s="150"/>
      <c r="N8" s="150"/>
      <c r="O8" s="151"/>
      <c r="P8" s="97"/>
    </row>
    <row r="9" spans="1:17" ht="18" customHeight="1" x14ac:dyDescent="0.15">
      <c r="B9" s="119"/>
      <c r="C9" s="105"/>
      <c r="D9" s="106"/>
      <c r="E9" s="108"/>
      <c r="F9" s="108"/>
      <c r="G9" s="110"/>
      <c r="H9" s="65" t="s">
        <v>31</v>
      </c>
      <c r="I9" s="22" t="s">
        <v>32</v>
      </c>
      <c r="J9" s="115"/>
      <c r="K9" s="65" t="s">
        <v>48</v>
      </c>
      <c r="L9" s="152"/>
      <c r="M9" s="153"/>
      <c r="N9" s="153"/>
      <c r="O9" s="154"/>
      <c r="P9" s="18" t="s">
        <v>71</v>
      </c>
    </row>
    <row r="10" spans="1:17" ht="18" customHeight="1" x14ac:dyDescent="0.15">
      <c r="B10" s="119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143">
        <v>225</v>
      </c>
      <c r="M10" s="144"/>
      <c r="N10" s="144"/>
      <c r="O10" s="145"/>
      <c r="P10" s="9">
        <f>H10*K10*L10/1000000</f>
        <v>787.5</v>
      </c>
      <c r="Q10" s="55" t="s">
        <v>84</v>
      </c>
    </row>
    <row r="11" spans="1:17" ht="18" customHeight="1" thickBot="1" x14ac:dyDescent="0.2">
      <c r="B11" s="119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143">
        <v>225</v>
      </c>
      <c r="M11" s="144"/>
      <c r="N11" s="144"/>
      <c r="O11" s="145"/>
      <c r="P11" s="9">
        <f>H11*K11*L11/1000000</f>
        <v>78.75</v>
      </c>
    </row>
    <row r="12" spans="1:17" ht="18" customHeight="1" thickBot="1" x14ac:dyDescent="0.2">
      <c r="B12" s="120"/>
      <c r="C12" s="89" t="s">
        <v>10</v>
      </c>
      <c r="D12" s="90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37">
        <f>SUM(P10:P11)</f>
        <v>866.25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6" t="s">
        <v>85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00"/>
      <c r="P15" s="100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93" t="s">
        <v>102</v>
      </c>
      <c r="C17" s="101" t="s">
        <v>0</v>
      </c>
      <c r="D17" s="102"/>
      <c r="E17" s="107" t="s">
        <v>1</v>
      </c>
      <c r="F17" s="107" t="s">
        <v>2</v>
      </c>
      <c r="G17" s="109" t="s">
        <v>49</v>
      </c>
      <c r="H17" s="127" t="s">
        <v>4</v>
      </c>
      <c r="I17" s="20" t="s">
        <v>20</v>
      </c>
      <c r="J17" s="113" t="s">
        <v>47</v>
      </c>
      <c r="K17" s="127" t="s">
        <v>3</v>
      </c>
      <c r="L17" s="146" t="s">
        <v>105</v>
      </c>
      <c r="M17" s="147"/>
      <c r="N17" s="147"/>
      <c r="O17" s="148"/>
      <c r="P17" s="96" t="s">
        <v>50</v>
      </c>
    </row>
    <row r="18" spans="2:17" ht="18" customHeight="1" x14ac:dyDescent="0.15">
      <c r="B18" s="94"/>
      <c r="C18" s="103"/>
      <c r="D18" s="104"/>
      <c r="E18" s="108"/>
      <c r="F18" s="108"/>
      <c r="G18" s="110"/>
      <c r="H18" s="128"/>
      <c r="I18" s="21" t="s">
        <v>23</v>
      </c>
      <c r="J18" s="114"/>
      <c r="K18" s="128"/>
      <c r="L18" s="149"/>
      <c r="M18" s="150"/>
      <c r="N18" s="150"/>
      <c r="O18" s="151"/>
      <c r="P18" s="97"/>
    </row>
    <row r="19" spans="2:17" ht="18" customHeight="1" x14ac:dyDescent="0.15">
      <c r="B19" s="94"/>
      <c r="C19" s="105"/>
      <c r="D19" s="106"/>
      <c r="E19" s="108"/>
      <c r="F19" s="108"/>
      <c r="G19" s="110"/>
      <c r="H19" s="65" t="s">
        <v>31</v>
      </c>
      <c r="I19" s="22" t="s">
        <v>32</v>
      </c>
      <c r="J19" s="115"/>
      <c r="K19" s="65" t="s">
        <v>5</v>
      </c>
      <c r="L19" s="152"/>
      <c r="M19" s="153"/>
      <c r="N19" s="153"/>
      <c r="O19" s="154"/>
      <c r="P19" s="18" t="s">
        <v>71</v>
      </c>
    </row>
    <row r="20" spans="2:17" ht="18" customHeight="1" x14ac:dyDescent="0.15">
      <c r="B20" s="94"/>
      <c r="C20" s="13">
        <v>1</v>
      </c>
      <c r="D20" s="122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143">
        <v>225</v>
      </c>
      <c r="M20" s="144"/>
      <c r="N20" s="144"/>
      <c r="O20" s="145"/>
      <c r="P20" s="9">
        <f>H20*K20*L20/1000000</f>
        <v>22.5</v>
      </c>
    </row>
    <row r="21" spans="2:17" ht="18" customHeight="1" x14ac:dyDescent="0.15">
      <c r="B21" s="94"/>
      <c r="C21" s="13">
        <v>2</v>
      </c>
      <c r="D21" s="114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43">
        <v>18</v>
      </c>
      <c r="M21" s="144"/>
      <c r="N21" s="144"/>
      <c r="O21" s="145"/>
      <c r="P21" s="9">
        <f>H21*K21*L21/1000000</f>
        <v>62.1</v>
      </c>
      <c r="Q21" s="55" t="s">
        <v>84</v>
      </c>
    </row>
    <row r="22" spans="2:17" ht="18" customHeight="1" x14ac:dyDescent="0.15">
      <c r="B22" s="94"/>
      <c r="C22" s="13">
        <v>3</v>
      </c>
      <c r="D22" s="115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143">
        <v>225</v>
      </c>
      <c r="M22" s="144"/>
      <c r="N22" s="144"/>
      <c r="O22" s="145"/>
      <c r="P22" s="9">
        <f t="shared" ref="P22:P25" si="0">H22*K22*L22/1000000</f>
        <v>2.8125</v>
      </c>
    </row>
    <row r="23" spans="2:17" ht="18" customHeight="1" x14ac:dyDescent="0.15">
      <c r="B23" s="94"/>
      <c r="C23" s="13">
        <v>4</v>
      </c>
      <c r="D23" s="122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143">
        <v>225</v>
      </c>
      <c r="M23" s="144"/>
      <c r="N23" s="144"/>
      <c r="O23" s="145"/>
      <c r="P23" s="9">
        <f t="shared" si="0"/>
        <v>0.28125</v>
      </c>
    </row>
    <row r="24" spans="2:17" ht="18" customHeight="1" x14ac:dyDescent="0.15">
      <c r="B24" s="94"/>
      <c r="C24" s="13">
        <v>5</v>
      </c>
      <c r="D24" s="114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43">
        <v>18</v>
      </c>
      <c r="M24" s="144"/>
      <c r="N24" s="144"/>
      <c r="O24" s="145"/>
      <c r="P24" s="9">
        <f t="shared" si="0"/>
        <v>6.21</v>
      </c>
    </row>
    <row r="25" spans="2:17" ht="18" customHeight="1" thickBot="1" x14ac:dyDescent="0.2">
      <c r="B25" s="94"/>
      <c r="C25" s="13">
        <v>6</v>
      </c>
      <c r="D25" s="115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143">
        <v>225</v>
      </c>
      <c r="M25" s="144"/>
      <c r="N25" s="144"/>
      <c r="O25" s="145"/>
      <c r="P25" s="9">
        <f t="shared" si="0"/>
        <v>2.25</v>
      </c>
    </row>
    <row r="26" spans="2:17" ht="18" customHeight="1" thickBot="1" x14ac:dyDescent="0.2">
      <c r="B26" s="95"/>
      <c r="C26" s="89" t="s">
        <v>10</v>
      </c>
      <c r="D26" s="90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26">
        <f>SUM(P20:P25)</f>
        <v>96.153749999999988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84" t="s">
        <v>41</v>
      </c>
      <c r="C28" s="85"/>
      <c r="D28" s="85"/>
      <c r="E28" s="39">
        <f>P12</f>
        <v>866.25</v>
      </c>
      <c r="F28" s="86" t="s">
        <v>44</v>
      </c>
      <c r="G28" s="86"/>
      <c r="H28" s="86"/>
      <c r="I28" s="86"/>
      <c r="J28" s="86"/>
      <c r="K28" s="41">
        <f>P26</f>
        <v>96.153749999999988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87" t="s">
        <v>42</v>
      </c>
      <c r="C29" s="88"/>
      <c r="D29" s="88"/>
      <c r="E29" s="40">
        <f>ROUNDUP(P12-P26,1)</f>
        <v>770.1</v>
      </c>
      <c r="F29" s="32" t="s">
        <v>45</v>
      </c>
      <c r="G29" s="38" t="s">
        <v>43</v>
      </c>
      <c r="H29" s="34">
        <f>ROUNDUP(1-P26/P12,3)</f>
        <v>0.88900000000000001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 t="s">
        <v>115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9"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P7:P8"/>
    <mergeCell ref="C12:D12"/>
    <mergeCell ref="E12:O12"/>
    <mergeCell ref="O15:P15"/>
    <mergeCell ref="B17:B26"/>
    <mergeCell ref="C17:D19"/>
    <mergeCell ref="E17:E19"/>
    <mergeCell ref="F17:F19"/>
    <mergeCell ref="G17:G19"/>
    <mergeCell ref="L25:O25"/>
    <mergeCell ref="H17:H18"/>
    <mergeCell ref="J17:J19"/>
    <mergeCell ref="K17:K18"/>
    <mergeCell ref="P17:P18"/>
    <mergeCell ref="B28:D28"/>
    <mergeCell ref="F28:J28"/>
    <mergeCell ref="B29:D29"/>
    <mergeCell ref="L7:O9"/>
    <mergeCell ref="L10:O10"/>
    <mergeCell ref="L11:O11"/>
    <mergeCell ref="L17:O19"/>
    <mergeCell ref="L20:O20"/>
    <mergeCell ref="L22:O22"/>
    <mergeCell ref="L23:O23"/>
    <mergeCell ref="D20:D22"/>
    <mergeCell ref="L21:O21"/>
    <mergeCell ref="D23:D25"/>
    <mergeCell ref="L24:O24"/>
    <mergeCell ref="C26:D26"/>
    <mergeCell ref="E26:O26"/>
  </mergeCells>
  <phoneticPr fontId="4"/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CO2排出量の算出について</vt:lpstr>
      <vt:lpstr>様式1-1（燃料法）</vt:lpstr>
      <vt:lpstr>様式1-1記載例（燃料法）</vt:lpstr>
      <vt:lpstr>様式1-2（燃費法）</vt:lpstr>
      <vt:lpstr>様式1-2記載例（燃費法）</vt:lpstr>
      <vt:lpstr>様式1-3（改良トンキロ法）</vt:lpstr>
      <vt:lpstr>様式1-3記載例（改良トンキロ法）</vt:lpstr>
      <vt:lpstr>様式1-4（従来トンキロ法）</vt:lpstr>
      <vt:lpstr>様式1-4記載例（従来トンキロ法）</vt:lpstr>
      <vt:lpstr>'様式1-1（燃料法）'!Print_Area</vt:lpstr>
      <vt:lpstr>'様式1-1記載例（燃料法）'!Print_Area</vt:lpstr>
      <vt:lpstr>'様式1-2（燃費法）'!Print_Area</vt:lpstr>
      <vt:lpstr>'様式1-2記載例（燃費法）'!Print_Area</vt:lpstr>
      <vt:lpstr>'様式1-3（改良トンキロ法）'!Print_Area</vt:lpstr>
      <vt:lpstr>'様式1-3記載例（改良トンキロ法）'!Print_Area</vt:lpstr>
      <vt:lpstr>'様式1-4（従来トンキロ法）'!Print_Area</vt:lpstr>
      <vt:lpstr>'様式1-4記載例（従来トンキロ法）'!Print_Area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2020-06-29T10:47:41Z</dcterms:created>
  <dcterms:modified xsi:type="dcterms:W3CDTF">2021-06-29T09:41:54Z</dcterms:modified>
</cp:coreProperties>
</file>