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6E8E658-FE87-4DCA-8438-6880463D98C1}" xr6:coauthVersionLast="47" xr6:coauthVersionMax="47" xr10:uidLastSave="{00000000-0000-0000-0000-000000000000}"/>
  <bookViews>
    <workbookView xWindow="6975" yWindow="1005" windowWidth="21600" windowHeight="13695" tabRatio="812" activeTab="2" xr2:uid="{00000000-000D-0000-FFFF-FFFF00000000}"/>
  </bookViews>
  <sheets>
    <sheet name="CO2排出量の算出について" sheetId="9" r:id="rId1"/>
    <sheet name="様式1-1（燃料法）" sheetId="12" r:id="rId2"/>
    <sheet name="様式1-1記載例（燃料法）" sheetId="2" r:id="rId3"/>
    <sheet name="様式1-2（燃費法）" sheetId="13" r:id="rId4"/>
    <sheet name="様式1-2記載例（燃費法）" sheetId="11" r:id="rId5"/>
    <sheet name="様式1-3（改良トンキロ法）" sheetId="14" r:id="rId6"/>
    <sheet name="様式1-3記載例（改良トンキロ法）" sheetId="7" r:id="rId7"/>
    <sheet name="様式1-4（従来トンキロ法）" sheetId="15" r:id="rId8"/>
    <sheet name="様式1-4記載例（従来トンキロ法）" sheetId="8" r:id="rId9"/>
  </sheets>
  <definedNames>
    <definedName name="_xlnm.Print_Area" localSheetId="0">CO2排出量の算出について!$A$1:$J$35</definedName>
    <definedName name="_xlnm.Print_Area" localSheetId="1">'様式1-1（燃料法）'!$A$1:$Q$60</definedName>
    <definedName name="_xlnm.Print_Area" localSheetId="2">'様式1-1記載例（燃料法）'!$A$1:$X$59</definedName>
    <definedName name="_xlnm.Print_Area" localSheetId="3">'様式1-2（燃費法）'!$A$1:$R$60</definedName>
    <definedName name="_xlnm.Print_Area" localSheetId="4">'様式1-2記載例（燃費法）'!$A$1:$Y$60</definedName>
    <definedName name="_xlnm.Print_Area" localSheetId="5">'様式1-3（改良トンキロ法）'!$A$1:$R$62</definedName>
    <definedName name="_xlnm.Print_Area" localSheetId="6">'様式1-3記載例（改良トンキロ法）'!$A$1:$X$61</definedName>
    <definedName name="_xlnm.Print_Area" localSheetId="7">'様式1-4（従来トンキロ法）'!$A$1:$Q$54</definedName>
    <definedName name="_xlnm.Print_Area" localSheetId="8">'様式1-4記載例（従来トンキロ法）'!$A$1:$S$54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5" l="1"/>
  <c r="F59" i="7"/>
  <c r="F60" i="7" s="1"/>
  <c r="F53" i="7"/>
  <c r="F54" i="7" s="1"/>
  <c r="F53" i="14"/>
  <c r="M10" i="13" l="1"/>
  <c r="F59" i="14"/>
  <c r="F60" i="14" s="1"/>
  <c r="P25" i="15"/>
  <c r="P24" i="15"/>
  <c r="P23" i="15"/>
  <c r="P22" i="15"/>
  <c r="P21" i="15"/>
  <c r="P20" i="15"/>
  <c r="P11" i="15"/>
  <c r="P10" i="15"/>
  <c r="O20" i="14"/>
  <c r="P20" i="14" s="1"/>
  <c r="O21" i="14"/>
  <c r="P21" i="14" s="1"/>
  <c r="O22" i="14"/>
  <c r="P22" i="14" s="1"/>
  <c r="O23" i="14"/>
  <c r="P23" i="14" s="1"/>
  <c r="O24" i="14"/>
  <c r="P24" i="14" s="1"/>
  <c r="F54" i="14"/>
  <c r="O25" i="14"/>
  <c r="P25" i="14" s="1"/>
  <c r="O11" i="14"/>
  <c r="P11" i="14" s="1"/>
  <c r="O10" i="14"/>
  <c r="P10" i="14" s="1"/>
  <c r="P21" i="13"/>
  <c r="P22" i="13"/>
  <c r="P23" i="13"/>
  <c r="P24" i="13"/>
  <c r="P25" i="13"/>
  <c r="M22" i="13"/>
  <c r="M23" i="13"/>
  <c r="Q23" i="13" s="1"/>
  <c r="M24" i="13"/>
  <c r="Q24" i="13" s="1"/>
  <c r="M25" i="13"/>
  <c r="M26" i="13"/>
  <c r="M11" i="13"/>
  <c r="M21" i="13"/>
  <c r="P26" i="13"/>
  <c r="P11" i="13"/>
  <c r="P10" i="13"/>
  <c r="Q10" i="13" s="1"/>
  <c r="Q12" i="13" s="1"/>
  <c r="E29" i="13" s="1"/>
  <c r="O21" i="12"/>
  <c r="P21" i="12" s="1"/>
  <c r="O22" i="12"/>
  <c r="O23" i="12"/>
  <c r="P23" i="12" s="1"/>
  <c r="O24" i="12"/>
  <c r="P24" i="12" s="1"/>
  <c r="O25" i="12"/>
  <c r="O26" i="12"/>
  <c r="P26" i="12" s="1"/>
  <c r="P25" i="12"/>
  <c r="P22" i="12"/>
  <c r="O11" i="12"/>
  <c r="P11" i="12" s="1"/>
  <c r="O10" i="12"/>
  <c r="P10" i="12" s="1"/>
  <c r="P26" i="11"/>
  <c r="M26" i="11"/>
  <c r="Q26" i="11" s="1"/>
  <c r="Q25" i="11"/>
  <c r="P24" i="11"/>
  <c r="M24" i="11"/>
  <c r="P23" i="11"/>
  <c r="M23" i="11"/>
  <c r="Q22" i="11"/>
  <c r="P21" i="11"/>
  <c r="M21" i="11"/>
  <c r="Q21" i="11" s="1"/>
  <c r="P11" i="11"/>
  <c r="M11" i="11"/>
  <c r="Q11" i="11" s="1"/>
  <c r="P10" i="11"/>
  <c r="M10" i="11"/>
  <c r="Q10" i="11" s="1"/>
  <c r="Q25" i="13" l="1"/>
  <c r="P12" i="15"/>
  <c r="E28" i="15" s="1"/>
  <c r="Q11" i="13"/>
  <c r="Q21" i="13"/>
  <c r="Q26" i="13"/>
  <c r="P12" i="14"/>
  <c r="E28" i="14" s="1"/>
  <c r="Q22" i="13"/>
  <c r="Q23" i="11"/>
  <c r="Q24" i="11"/>
  <c r="P26" i="15"/>
  <c r="E29" i="15" s="1"/>
  <c r="P26" i="14"/>
  <c r="P27" i="12"/>
  <c r="K29" i="12" s="1"/>
  <c r="P12" i="12"/>
  <c r="Q12" i="11"/>
  <c r="P21" i="8"/>
  <c r="P20" i="8"/>
  <c r="P10" i="8"/>
  <c r="P21" i="7"/>
  <c r="Q27" i="11" l="1"/>
  <c r="E30" i="11" s="1"/>
  <c r="H30" i="12"/>
  <c r="E29" i="12"/>
  <c r="H29" i="14"/>
  <c r="K28" i="15"/>
  <c r="E29" i="14"/>
  <c r="K28" i="14"/>
  <c r="Q27" i="13"/>
  <c r="H30" i="13" s="1"/>
  <c r="E30" i="12"/>
  <c r="E29" i="11"/>
  <c r="P22" i="2"/>
  <c r="K29" i="11" l="1"/>
  <c r="H30" i="11"/>
  <c r="K29" i="13"/>
  <c r="E30" i="13"/>
  <c r="P22" i="8" l="1"/>
  <c r="P23" i="8"/>
  <c r="P24" i="8"/>
  <c r="P25" i="8"/>
  <c r="P11" i="8"/>
  <c r="P24" i="7"/>
  <c r="O25" i="7"/>
  <c r="P25" i="7" s="1"/>
  <c r="O23" i="7"/>
  <c r="P23" i="7" s="1"/>
  <c r="O22" i="7"/>
  <c r="P22" i="7" s="1"/>
  <c r="O20" i="7"/>
  <c r="P20" i="7" s="1"/>
  <c r="O11" i="7"/>
  <c r="P11" i="7" s="1"/>
  <c r="O10" i="7"/>
  <c r="P10" i="7" s="1"/>
  <c r="P25" i="2"/>
  <c r="P12" i="7" l="1"/>
  <c r="E28" i="7" s="1"/>
  <c r="P26" i="7"/>
  <c r="P26" i="8"/>
  <c r="K28" i="8" s="1"/>
  <c r="P12" i="8"/>
  <c r="H29" i="7" l="1"/>
  <c r="K28" i="7"/>
  <c r="E29" i="7"/>
  <c r="H29" i="8"/>
  <c r="E28" i="8"/>
  <c r="E29" i="8"/>
  <c r="O26" i="2" l="1"/>
  <c r="P26" i="2" s="1"/>
  <c r="O24" i="2"/>
  <c r="P24" i="2" s="1"/>
  <c r="O23" i="2"/>
  <c r="P23" i="2" s="1"/>
  <c r="O21" i="2"/>
  <c r="P21" i="2" s="1"/>
  <c r="O11" i="2"/>
  <c r="P11" i="2" s="1"/>
  <c r="O10" i="2"/>
  <c r="P10" i="2" s="1"/>
  <c r="P12" i="2" l="1"/>
  <c r="P27" i="2"/>
  <c r="K29" i="2" s="1"/>
  <c r="H30" i="2" l="1"/>
  <c r="E30" i="2"/>
  <c r="E29" i="2"/>
</calcChain>
</file>

<file path=xl/sharedStrings.xml><?xml version="1.0" encoding="utf-8"?>
<sst xmlns="http://schemas.openxmlformats.org/spreadsheetml/2006/main" count="741" uniqueCount="125">
  <si>
    <t>輸送の種類</t>
    <rPh sb="0" eb="2">
      <t>ユソウ</t>
    </rPh>
    <rPh sb="3" eb="5">
      <t>シュルイ</t>
    </rPh>
    <phoneticPr fontId="2"/>
  </si>
  <si>
    <t>発地</t>
    <rPh sb="0" eb="1">
      <t>ハツ</t>
    </rPh>
    <rPh sb="1" eb="2">
      <t>チ</t>
    </rPh>
    <phoneticPr fontId="2"/>
  </si>
  <si>
    <t>着地</t>
    <rPh sb="0" eb="1">
      <t>チャク</t>
    </rPh>
    <rPh sb="1" eb="2">
      <t>チ</t>
    </rPh>
    <phoneticPr fontId="2"/>
  </si>
  <si>
    <t>輸送量</t>
    <rPh sb="0" eb="3">
      <t>ユソウリョウ</t>
    </rPh>
    <phoneticPr fontId="2"/>
  </si>
  <si>
    <t>距離</t>
    <rPh sb="0" eb="2">
      <t>キョリ</t>
    </rPh>
    <phoneticPr fontId="2"/>
  </si>
  <si>
    <t>（年間・トン）</t>
    <rPh sb="1" eb="3">
      <t>ネンカン</t>
    </rPh>
    <phoneticPr fontId="2"/>
  </si>
  <si>
    <t>缶詰の輸送</t>
    <rPh sb="0" eb="2">
      <t>カンヅメ</t>
    </rPh>
    <rPh sb="3" eb="5">
      <t>ユソウ</t>
    </rPh>
    <phoneticPr fontId="2"/>
  </si>
  <si>
    <t>久喜倉庫</t>
    <rPh sb="0" eb="2">
      <t>クキ</t>
    </rPh>
    <rPh sb="2" eb="4">
      <t>ソウコ</t>
    </rPh>
    <phoneticPr fontId="2"/>
  </si>
  <si>
    <t>鹿児島営業所</t>
    <rPh sb="0" eb="3">
      <t>カゴシマ</t>
    </rPh>
    <rPh sb="3" eb="6">
      <t>エイギョウショ</t>
    </rPh>
    <phoneticPr fontId="2"/>
  </si>
  <si>
    <t>パレットの返送</t>
    <rPh sb="5" eb="7">
      <t>ヘンソウ</t>
    </rPh>
    <phoneticPr fontId="2"/>
  </si>
  <si>
    <t>合計</t>
    <rPh sb="0" eb="2">
      <t>ゴウケイ</t>
    </rPh>
    <phoneticPr fontId="2"/>
  </si>
  <si>
    <t>越谷貨物駅</t>
    <rPh sb="0" eb="2">
      <t>コシガヤ</t>
    </rPh>
    <rPh sb="2" eb="5">
      <t>カモツエキ</t>
    </rPh>
    <phoneticPr fontId="2"/>
  </si>
  <si>
    <t>鹿児島貨物駅</t>
    <rPh sb="0" eb="3">
      <t>カゴシマ</t>
    </rPh>
    <rPh sb="3" eb="6">
      <t>カモツエキ</t>
    </rPh>
    <phoneticPr fontId="2"/>
  </si>
  <si>
    <t>鉄道</t>
    <rPh sb="0" eb="2">
      <t>テツドウ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</si>
  <si>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</si>
  <si>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</si>
  <si>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</si>
  <si>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</si>
  <si>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</si>
  <si>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</si>
  <si>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平均的な</t>
    <rPh sb="0" eb="3">
      <t>ヘイキンテキ</t>
    </rPh>
    <phoneticPr fontId="2"/>
  </si>
  <si>
    <t>単位</t>
    <rPh sb="0" eb="2">
      <t>タンイ</t>
    </rPh>
    <phoneticPr fontId="2"/>
  </si>
  <si>
    <t>排出係数</t>
    <rPh sb="0" eb="2">
      <t>ハイシュツ</t>
    </rPh>
    <rPh sb="2" eb="4">
      <t>ケイスウ</t>
    </rPh>
    <phoneticPr fontId="2"/>
  </si>
  <si>
    <t>積載率</t>
    <rPh sb="0" eb="3">
      <t>セキサイリツ</t>
    </rPh>
    <phoneticPr fontId="2"/>
  </si>
  <si>
    <t>発熱量</t>
    <rPh sb="0" eb="2">
      <t>ハツネツ</t>
    </rPh>
    <rPh sb="2" eb="3">
      <t>リョウ</t>
    </rPh>
    <phoneticPr fontId="2"/>
  </si>
  <si>
    <t>(tC/GJ)</t>
    <phoneticPr fontId="2"/>
  </si>
  <si>
    <t>10tトラック</t>
    <phoneticPr fontId="2"/>
  </si>
  <si>
    <t>10tトラック</t>
    <phoneticPr fontId="2"/>
  </si>
  <si>
    <t>トレーラ</t>
    <phoneticPr fontId="2"/>
  </si>
  <si>
    <t>トレーラ</t>
    <phoneticPr fontId="2"/>
  </si>
  <si>
    <t>トレーラ</t>
    <phoneticPr fontId="2"/>
  </si>
  <si>
    <t>（km）</t>
    <phoneticPr fontId="2"/>
  </si>
  <si>
    <t>（%）</t>
    <phoneticPr fontId="2"/>
  </si>
  <si>
    <t>(GJ/kl)</t>
    <phoneticPr fontId="2"/>
  </si>
  <si>
    <t>f</t>
    <phoneticPr fontId="2"/>
  </si>
  <si>
    <t>e</t>
    <phoneticPr fontId="2"/>
  </si>
  <si>
    <t>b</t>
    <phoneticPr fontId="4"/>
  </si>
  <si>
    <t>c</t>
    <phoneticPr fontId="4"/>
  </si>
  <si>
    <t>d</t>
    <phoneticPr fontId="4"/>
  </si>
  <si>
    <t>燃料</t>
    <rPh sb="0" eb="2">
      <t>ネンリョウ</t>
    </rPh>
    <phoneticPr fontId="4"/>
  </si>
  <si>
    <t>使用量</t>
    <rPh sb="0" eb="3">
      <t>シヨウリョウ</t>
    </rPh>
    <phoneticPr fontId="4"/>
  </si>
  <si>
    <t xml:space="preserve">○現行では、年間 </t>
    <phoneticPr fontId="4"/>
  </si>
  <si>
    <t>削減量：</t>
    <rPh sb="0" eb="2">
      <t>サクゲン</t>
    </rPh>
    <rPh sb="2" eb="3">
      <t>リョウ</t>
    </rPh>
    <phoneticPr fontId="4"/>
  </si>
  <si>
    <t>削減率：</t>
    <rPh sb="0" eb="2">
      <t>サクゲン</t>
    </rPh>
    <rPh sb="2" eb="3">
      <t>リツ</t>
    </rPh>
    <phoneticPr fontId="4"/>
  </si>
  <si>
    <r>
      <t>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であったものが、計画では</t>
    </r>
    <phoneticPr fontId="4"/>
  </si>
  <si>
    <r>
      <t>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phoneticPr fontId="4"/>
  </si>
  <si>
    <r>
      <t>t-CO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となりました。</t>
    </r>
    <phoneticPr fontId="4"/>
  </si>
  <si>
    <t>年間
運行
回数</t>
    <rPh sb="0" eb="2">
      <t>ネンカン</t>
    </rPh>
    <rPh sb="3" eb="5">
      <t>ウンコウ</t>
    </rPh>
    <rPh sb="6" eb="8">
      <t>カイスウ</t>
    </rPh>
    <phoneticPr fontId="4"/>
  </si>
  <si>
    <t>（年間・t）</t>
    <rPh sb="1" eb="3">
      <t>ネンカン</t>
    </rPh>
    <phoneticPr fontId="2"/>
  </si>
  <si>
    <t>主な
輸送
方法</t>
    <rPh sb="0" eb="1">
      <t>オモ</t>
    </rPh>
    <rPh sb="3" eb="5">
      <t>ユソウ</t>
    </rPh>
    <rPh sb="6" eb="8">
      <t>ホウホウ</t>
    </rPh>
    <phoneticPr fontId="2"/>
  </si>
  <si>
    <r>
      <t>CO</t>
    </r>
    <r>
      <rPr>
        <vertAlign val="subscript"/>
        <sz val="11"/>
        <color theme="1"/>
        <rFont val="ＭＳ Ｐゴシック"/>
        <family val="3"/>
        <charset val="128"/>
        <scheme val="minor"/>
      </rPr>
      <t xml:space="preserve">2
</t>
    </r>
    <r>
      <rPr>
        <sz val="11"/>
        <color theme="1"/>
        <rFont val="ＭＳ Ｐゴシック"/>
        <family val="2"/>
        <charset val="128"/>
        <scheme val="minor"/>
      </rPr>
      <t>排出量</t>
    </r>
    <rPh sb="4" eb="6">
      <t>ハイシュツ</t>
    </rPh>
    <rPh sb="6" eb="7">
      <t>リョウ</t>
    </rPh>
    <phoneticPr fontId="2"/>
  </si>
  <si>
    <r>
      <t xml:space="preserve">44/12
</t>
    </r>
    <r>
      <rPr>
        <sz val="8"/>
        <color theme="1"/>
        <rFont val="ＭＳ Ｐゴシック"/>
        <family val="3"/>
        <charset val="128"/>
        <scheme val="minor"/>
      </rPr>
      <t>（炭素量⇒
二酸化
炭素量）</t>
    </r>
    <rPh sb="7" eb="9">
      <t>タンソ</t>
    </rPh>
    <rPh sb="9" eb="10">
      <t>リョウ</t>
    </rPh>
    <rPh sb="12" eb="15">
      <t>ニサンカ</t>
    </rPh>
    <rPh sb="16" eb="18">
      <t>タンソ</t>
    </rPh>
    <rPh sb="18" eb="19">
      <t>リョウ</t>
    </rPh>
    <phoneticPr fontId="2"/>
  </si>
  <si>
    <t>(年間・kl)</t>
    <rPh sb="1" eb="3">
      <t>ネンカン</t>
    </rPh>
    <phoneticPr fontId="2"/>
  </si>
  <si>
    <t>燃料使用</t>
    <rPh sb="0" eb="2">
      <t>ネンリョウ</t>
    </rPh>
    <rPh sb="2" eb="4">
      <t>シヨウ</t>
    </rPh>
    <phoneticPr fontId="4"/>
  </si>
  <si>
    <t>原単位</t>
    <rPh sb="0" eb="3">
      <t>ゲンタンイ</t>
    </rPh>
    <phoneticPr fontId="4"/>
  </si>
  <si>
    <t>改良トンキロ原単位</t>
    <rPh sb="0" eb="2">
      <t>カイリョウ</t>
    </rPh>
    <rPh sb="6" eb="7">
      <t>ハラ</t>
    </rPh>
    <rPh sb="7" eb="9">
      <t>タンイ</t>
    </rPh>
    <phoneticPr fontId="17"/>
  </si>
  <si>
    <t>1台あたり積載率</t>
    <rPh sb="1" eb="2">
      <t>ダイ</t>
    </rPh>
    <rPh sb="5" eb="8">
      <t>セキサイリツ</t>
    </rPh>
    <phoneticPr fontId="17"/>
  </si>
  <si>
    <t>⇒この数値をL列(c)に記入</t>
    <rPh sb="3" eb="5">
      <t>スウチ</t>
    </rPh>
    <rPh sb="7" eb="8">
      <t>レツ</t>
    </rPh>
    <rPh sb="12" eb="14">
      <t>キニュウ</t>
    </rPh>
    <phoneticPr fontId="4"/>
  </si>
  <si>
    <t>最大積載量と積載量を記入して下さい</t>
    <rPh sb="0" eb="2">
      <t>サイダイ</t>
    </rPh>
    <rPh sb="2" eb="5">
      <t>セキサイリョウ</t>
    </rPh>
    <rPh sb="6" eb="9">
      <t>セキサイリョウ</t>
    </rPh>
    <rPh sb="10" eb="12">
      <t>キニュウ</t>
    </rPh>
    <rPh sb="14" eb="15">
      <t>クダ</t>
    </rPh>
    <phoneticPr fontId="4"/>
  </si>
  <si>
    <t>c*d*e*f</t>
    <phoneticPr fontId="4"/>
  </si>
  <si>
    <t>　⇒c*d*e*f</t>
    <phoneticPr fontId="4"/>
  </si>
  <si>
    <t>a*b*c/1,000,000</t>
    <phoneticPr fontId="4"/>
  </si>
  <si>
    <t>a*b*c*d*e*f/1,000</t>
    <phoneticPr fontId="4"/>
  </si>
  <si>
    <t>燃費</t>
    <rPh sb="0" eb="2">
      <t>ネンピ</t>
    </rPh>
    <phoneticPr fontId="4"/>
  </si>
  <si>
    <t>(km/l)</t>
    <phoneticPr fontId="4"/>
  </si>
  <si>
    <r>
      <rPr>
        <sz val="11"/>
        <color theme="5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：鉄道・船舶での輸送に係るCO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排出量の計算に必要な項目</t>
    </r>
    <rPh sb="2" eb="4">
      <t>テツドウ</t>
    </rPh>
    <rPh sb="5" eb="7">
      <t>センパク</t>
    </rPh>
    <rPh sb="9" eb="11">
      <t>ユソウ</t>
    </rPh>
    <rPh sb="12" eb="13">
      <t>カカワ</t>
    </rPh>
    <rPh sb="17" eb="19">
      <t>ハイシュツ</t>
    </rPh>
    <rPh sb="19" eb="20">
      <t>リョウ</t>
    </rPh>
    <rPh sb="21" eb="23">
      <t>ケイサン</t>
    </rPh>
    <rPh sb="24" eb="26">
      <t>ヒツヨウ</t>
    </rPh>
    <rPh sb="27" eb="29">
      <t>コウモク</t>
    </rPh>
    <phoneticPr fontId="4"/>
  </si>
  <si>
    <t>g</t>
    <phoneticPr fontId="2"/>
  </si>
  <si>
    <t>h</t>
    <phoneticPr fontId="2"/>
  </si>
  <si>
    <t>d*e*f*g</t>
    <phoneticPr fontId="4"/>
  </si>
  <si>
    <t>　⇒(a/d/1000*b)*f*g*h</t>
    <phoneticPr fontId="4"/>
  </si>
  <si>
    <t>e*f*g*h</t>
    <phoneticPr fontId="4"/>
  </si>
  <si>
    <r>
      <rPr>
        <sz val="11"/>
        <color theme="9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：いずれの計算にも必要な項目</t>
    </r>
    <rPh sb="6" eb="8">
      <t>ケイサン</t>
    </rPh>
    <rPh sb="10" eb="12">
      <t>ヒツヨウ</t>
    </rPh>
    <rPh sb="13" eb="15">
      <t>コウモク</t>
    </rPh>
    <phoneticPr fontId="4"/>
  </si>
  <si>
    <t>　⇒a*b*c*d*e*f/1,000</t>
    <phoneticPr fontId="4"/>
  </si>
  <si>
    <t>　⇒a*b*c/1,000,000</t>
    <phoneticPr fontId="4"/>
  </si>
  <si>
    <r>
      <rPr>
        <sz val="11"/>
        <color theme="9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：計算に必要な項目</t>
    </r>
    <rPh sb="2" eb="4">
      <t>ケイサン</t>
    </rPh>
    <rPh sb="5" eb="7">
      <t>ヒツヨウ</t>
    </rPh>
    <rPh sb="8" eb="10">
      <t>コウモク</t>
    </rPh>
    <phoneticPr fontId="4"/>
  </si>
  <si>
    <r>
      <t>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排出量の計算については、資源エネルギー庁にて公開されている</t>
    </r>
    <rPh sb="3" eb="5">
      <t>ハイシュツ</t>
    </rPh>
    <rPh sb="5" eb="6">
      <t>リョウ</t>
    </rPh>
    <rPh sb="7" eb="9">
      <t>ケイサン</t>
    </rPh>
    <rPh sb="15" eb="17">
      <t>シゲン</t>
    </rPh>
    <rPh sb="22" eb="23">
      <t>チョウ</t>
    </rPh>
    <rPh sb="25" eb="27">
      <t>コウカイ</t>
    </rPh>
    <phoneticPr fontId="4"/>
  </si>
  <si>
    <t>燃料法、燃費法、改良トンキロ法、従来トンキロ法のそれぞれの特性を</t>
    <rPh sb="0" eb="2">
      <t>ネンリョウ</t>
    </rPh>
    <rPh sb="2" eb="3">
      <t>ホウ</t>
    </rPh>
    <rPh sb="4" eb="6">
      <t>ネンピ</t>
    </rPh>
    <rPh sb="6" eb="7">
      <t>ホウ</t>
    </rPh>
    <rPh sb="8" eb="10">
      <t>カイリョウ</t>
    </rPh>
    <rPh sb="14" eb="15">
      <t>ホウ</t>
    </rPh>
    <rPh sb="16" eb="18">
      <t>ジュウライ</t>
    </rPh>
    <rPh sb="22" eb="23">
      <t>ホウ</t>
    </rPh>
    <rPh sb="29" eb="31">
      <t>トクセイ</t>
    </rPh>
    <phoneticPr fontId="4"/>
  </si>
  <si>
    <t>良くご理解いただき、より精度の高い計算方法によって算出してください。</t>
    <rPh sb="0" eb="1">
      <t>ヨ</t>
    </rPh>
    <rPh sb="3" eb="5">
      <t>リカイ</t>
    </rPh>
    <rPh sb="12" eb="14">
      <t>セイド</t>
    </rPh>
    <rPh sb="15" eb="16">
      <t>タカ</t>
    </rPh>
    <rPh sb="17" eb="19">
      <t>ケイサン</t>
    </rPh>
    <rPh sb="19" eb="21">
      <t>ホウホウ</t>
    </rPh>
    <rPh sb="25" eb="27">
      <t>サンシュツ</t>
    </rPh>
    <phoneticPr fontId="4"/>
  </si>
  <si>
    <t>様式1-1</t>
    <rPh sb="0" eb="2">
      <t>ヨウシキ</t>
    </rPh>
    <phoneticPr fontId="4"/>
  </si>
  <si>
    <t>様式1-2</t>
    <rPh sb="0" eb="2">
      <t>ヨウシキ</t>
    </rPh>
    <phoneticPr fontId="4"/>
  </si>
  <si>
    <t>様式1-3</t>
    <rPh sb="0" eb="2">
      <t>ヨウシキ</t>
    </rPh>
    <phoneticPr fontId="4"/>
  </si>
  <si>
    <t>様式1-4</t>
    <rPh sb="0" eb="2">
      <t>ヨウシキ</t>
    </rPh>
    <phoneticPr fontId="4"/>
  </si>
  <si>
    <t>また、記載例も用意しております。ご活用ください。</t>
    <rPh sb="3" eb="6">
      <t>キサイレイ</t>
    </rPh>
    <rPh sb="7" eb="9">
      <t>ヨウイ</t>
    </rPh>
    <phoneticPr fontId="4"/>
  </si>
  <si>
    <r>
      <t>CO</t>
    </r>
    <r>
      <rPr>
        <vertAlign val="sub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2"/>
        <charset val="128"/>
        <scheme val="minor"/>
      </rPr>
      <t>排出量の算出結果と削減効果の把握（記載例）</t>
    </r>
    <rPh sb="3" eb="6">
      <t>ハイシュツリョウ</t>
    </rPh>
    <rPh sb="7" eb="9">
      <t>サンシュツ</t>
    </rPh>
    <rPh sb="9" eb="11">
      <t>ケッカ</t>
    </rPh>
    <rPh sb="12" eb="14">
      <t>サクゲン</t>
    </rPh>
    <rPh sb="14" eb="16">
      <t>コウカ</t>
    </rPh>
    <rPh sb="17" eb="19">
      <t>ハアク</t>
    </rPh>
    <rPh sb="20" eb="23">
      <t>キサイレイ</t>
    </rPh>
    <phoneticPr fontId="4"/>
  </si>
  <si>
    <r>
      <t>CO</t>
    </r>
    <r>
      <rPr>
        <vertAlign val="sub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2"/>
        <charset val="128"/>
        <scheme val="minor"/>
      </rPr>
      <t>排出量の算出結果と削減効果の把握</t>
    </r>
    <rPh sb="3" eb="6">
      <t>ハイシュツリョウ</t>
    </rPh>
    <rPh sb="7" eb="9">
      <t>サンシュツ</t>
    </rPh>
    <rPh sb="9" eb="11">
      <t>ケッカ</t>
    </rPh>
    <rPh sb="12" eb="14">
      <t>サクゲン</t>
    </rPh>
    <rPh sb="14" eb="16">
      <t>コウカ</t>
    </rPh>
    <rPh sb="17" eb="19">
      <t>ハアク</t>
    </rPh>
    <phoneticPr fontId="4"/>
  </si>
  <si>
    <r>
      <t>CO</t>
    </r>
    <r>
      <rPr>
        <vertAlign val="subscript"/>
        <sz val="18"/>
        <color theme="1"/>
        <rFont val="ＭＳ Ｐゴシック"/>
        <family val="3"/>
        <charset val="128"/>
        <scheme val="minor"/>
      </rPr>
      <t>2</t>
    </r>
    <r>
      <rPr>
        <sz val="18"/>
        <color theme="1"/>
        <rFont val="ＭＳ Ｐゴシック"/>
        <family val="2"/>
        <charset val="128"/>
        <scheme val="minor"/>
      </rPr>
      <t>排出量の算出結果と削減効果の把握（記載例）</t>
    </r>
    <rPh sb="3" eb="6">
      <t>ハイシュツリョウ</t>
    </rPh>
    <rPh sb="7" eb="9">
      <t>サンシュツ</t>
    </rPh>
    <rPh sb="9" eb="11">
      <t>ケッカ</t>
    </rPh>
    <rPh sb="12" eb="14">
      <t>サクゲン</t>
    </rPh>
    <rPh sb="14" eb="16">
      <t>コウカ</t>
    </rPh>
    <rPh sb="17" eb="19">
      <t>ハアク</t>
    </rPh>
    <rPh sb="20" eb="22">
      <t>キサイ</t>
    </rPh>
    <rPh sb="22" eb="23">
      <t>レイ</t>
    </rPh>
    <phoneticPr fontId="4"/>
  </si>
  <si>
    <t>それぞれの手法に則った計算シートを様式1-1～1-4として用意しております。</t>
    <rPh sb="5" eb="7">
      <t>シュホウ</t>
    </rPh>
    <rPh sb="8" eb="9">
      <t>ノット</t>
    </rPh>
    <rPh sb="11" eb="13">
      <t>ケイサン</t>
    </rPh>
    <rPh sb="17" eb="19">
      <t>ヨウシキ</t>
    </rPh>
    <rPh sb="29" eb="31">
      <t>ヨウイ</t>
    </rPh>
    <phoneticPr fontId="4"/>
  </si>
  <si>
    <t>様式</t>
    <rPh sb="0" eb="2">
      <t>ヨウシキ</t>
    </rPh>
    <phoneticPr fontId="4"/>
  </si>
  <si>
    <t>事業実施前</t>
    <rPh sb="0" eb="2">
      <t>ジギョウ</t>
    </rPh>
    <rPh sb="2" eb="5">
      <t>ジッシマエ</t>
    </rPh>
    <phoneticPr fontId="4"/>
  </si>
  <si>
    <t>事業実施後</t>
    <rPh sb="0" eb="2">
      <t>ジギョウ</t>
    </rPh>
    <rPh sb="2" eb="4">
      <t>ジッシ</t>
    </rPh>
    <rPh sb="4" eb="5">
      <t>アト</t>
    </rPh>
    <phoneticPr fontId="4"/>
  </si>
  <si>
    <t>事業実施前</t>
    <rPh sb="0" eb="2">
      <t>ジギョウ</t>
    </rPh>
    <rPh sb="2" eb="4">
      <t>ジッシ</t>
    </rPh>
    <rPh sb="4" eb="5">
      <t>マエ</t>
    </rPh>
    <phoneticPr fontId="4"/>
  </si>
  <si>
    <r>
      <t>　⇒鉄道・船舶はa*b*CO</t>
    </r>
    <r>
      <rPr>
        <b/>
        <vertAlign val="subscript"/>
        <sz val="11"/>
        <color rgb="FFFF0000"/>
        <rFont val="ＭＳ Ｐゴシック"/>
        <family val="3"/>
        <charset val="128"/>
        <scheme val="minor"/>
      </rPr>
      <t>2</t>
    </r>
    <r>
      <rPr>
        <b/>
        <sz val="11"/>
        <color rgb="FFFF0000"/>
        <rFont val="ＭＳ Ｐゴシック"/>
        <family val="3"/>
        <charset val="128"/>
        <scheme val="minor"/>
      </rPr>
      <t>排出原単位（右下グラフより）：従来トンキロ法にて算出</t>
    </r>
    <rPh sb="2" eb="4">
      <t>テツドウ</t>
    </rPh>
    <rPh sb="5" eb="7">
      <t>センパク</t>
    </rPh>
    <rPh sb="15" eb="17">
      <t>ハイシュツ</t>
    </rPh>
    <rPh sb="17" eb="20">
      <t>ゲンタンイ</t>
    </rPh>
    <rPh sb="21" eb="23">
      <t>ミギシタ</t>
    </rPh>
    <rPh sb="30" eb="32">
      <t>ジュウライ</t>
    </rPh>
    <rPh sb="36" eb="37">
      <t>ホウ</t>
    </rPh>
    <rPh sb="39" eb="41">
      <t>サンシュツ</t>
    </rPh>
    <phoneticPr fontId="4"/>
  </si>
  <si>
    <r>
      <rPr>
        <sz val="11"/>
        <color theme="9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：トラック、鉄道、船舶いずれの計算にも必要な項目</t>
    </r>
    <rPh sb="7" eb="9">
      <t>テツドウ</t>
    </rPh>
    <rPh sb="10" eb="12">
      <t>センパク</t>
    </rPh>
    <rPh sb="16" eb="18">
      <t>ケイサン</t>
    </rPh>
    <rPh sb="20" eb="22">
      <t>ヒツヨウ</t>
    </rPh>
    <rPh sb="23" eb="25">
      <t>コウモク</t>
    </rPh>
    <phoneticPr fontId="4"/>
  </si>
  <si>
    <t>図表①単位発熱量と排出係数</t>
    <rPh sb="0" eb="2">
      <t>ズヒョウ</t>
    </rPh>
    <rPh sb="3" eb="5">
      <t>タンイ</t>
    </rPh>
    <rPh sb="5" eb="7">
      <t>ハツネツ</t>
    </rPh>
    <rPh sb="7" eb="8">
      <t>リョウ</t>
    </rPh>
    <rPh sb="9" eb="11">
      <t>ハイシュツ</t>
    </rPh>
    <rPh sb="11" eb="13">
      <t>ケイスウ</t>
    </rPh>
    <phoneticPr fontId="4"/>
  </si>
  <si>
    <t>図表①従来トンキロ法における排出係数</t>
    <rPh sb="0" eb="2">
      <t>ズヒョウ</t>
    </rPh>
    <rPh sb="3" eb="5">
      <t>ジュウライ</t>
    </rPh>
    <rPh sb="9" eb="10">
      <t>ホウ</t>
    </rPh>
    <rPh sb="14" eb="16">
      <t>ハイシュツ</t>
    </rPh>
    <rPh sb="16" eb="18">
      <t>ケイスウ</t>
    </rPh>
    <phoneticPr fontId="4"/>
  </si>
  <si>
    <r>
      <rPr>
        <sz val="11"/>
        <color theme="8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：（燃費法の場合）トラックでの輸送に係るCO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排出量の計算に必要な項目</t>
    </r>
    <rPh sb="3" eb="5">
      <t>ネンピ</t>
    </rPh>
    <rPh sb="5" eb="6">
      <t>ホウ</t>
    </rPh>
    <rPh sb="7" eb="9">
      <t>バアイ</t>
    </rPh>
    <rPh sb="16" eb="18">
      <t>ユソウ</t>
    </rPh>
    <rPh sb="19" eb="20">
      <t>カカワ</t>
    </rPh>
    <rPh sb="24" eb="26">
      <t>ハイシュツ</t>
    </rPh>
    <rPh sb="26" eb="27">
      <t>リョウ</t>
    </rPh>
    <rPh sb="28" eb="30">
      <t>ケイサン</t>
    </rPh>
    <rPh sb="31" eb="33">
      <t>ヒツヨウ</t>
    </rPh>
    <rPh sb="34" eb="36">
      <t>コウモク</t>
    </rPh>
    <phoneticPr fontId="4"/>
  </si>
  <si>
    <r>
      <rPr>
        <sz val="11"/>
        <color theme="8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：（燃料法の場合）トラックでの輸送に係るCO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排出量の計算に必要な項目</t>
    </r>
    <rPh sb="3" eb="5">
      <t>ネンリョウ</t>
    </rPh>
    <rPh sb="5" eb="6">
      <t>ホウ</t>
    </rPh>
    <rPh sb="7" eb="9">
      <t>バアイ</t>
    </rPh>
    <rPh sb="16" eb="18">
      <t>ユソウ</t>
    </rPh>
    <rPh sb="19" eb="20">
      <t>カカワ</t>
    </rPh>
    <rPh sb="24" eb="26">
      <t>ハイシュツ</t>
    </rPh>
    <rPh sb="26" eb="27">
      <t>リョウ</t>
    </rPh>
    <rPh sb="28" eb="30">
      <t>ケイサン</t>
    </rPh>
    <rPh sb="31" eb="33">
      <t>ヒツヨウ</t>
    </rPh>
    <rPh sb="34" eb="36">
      <t>コウモク</t>
    </rPh>
    <phoneticPr fontId="4"/>
  </si>
  <si>
    <t>※鉄道・船舶は従来トンキロ法にて算出。詳細は「様式1-1記載例（燃料法）」を参照</t>
    <rPh sb="1" eb="3">
      <t>テツドウ</t>
    </rPh>
    <rPh sb="4" eb="6">
      <t>センパク</t>
    </rPh>
    <rPh sb="7" eb="9">
      <t>ジュウライ</t>
    </rPh>
    <rPh sb="13" eb="14">
      <t>ホウ</t>
    </rPh>
    <rPh sb="16" eb="18">
      <t>サンシュツ</t>
    </rPh>
    <rPh sb="19" eb="21">
      <t>ショウサイ</t>
    </rPh>
    <rPh sb="23" eb="25">
      <t>ヨウシキ</t>
    </rPh>
    <rPh sb="28" eb="31">
      <t>キサイレイ</t>
    </rPh>
    <rPh sb="32" eb="34">
      <t>ネンリョウ</t>
    </rPh>
    <rPh sb="34" eb="35">
      <t>ホウ</t>
    </rPh>
    <rPh sb="38" eb="40">
      <t>サンショウ</t>
    </rPh>
    <phoneticPr fontId="4"/>
  </si>
  <si>
    <t>※鉄道・船舶は従来トンキロ法にて算出。</t>
    <rPh sb="1" eb="3">
      <t>テツドウ</t>
    </rPh>
    <rPh sb="4" eb="6">
      <t>センパク</t>
    </rPh>
    <rPh sb="7" eb="9">
      <t>ジュウライ</t>
    </rPh>
    <rPh sb="13" eb="14">
      <t>ホウ</t>
    </rPh>
    <rPh sb="16" eb="18">
      <t>サンシュツ</t>
    </rPh>
    <phoneticPr fontId="4"/>
  </si>
  <si>
    <t>※鉄道・船舶は従来トンキロ法にて算出。詳細は「様式1-2記載例（燃費法）」を参照</t>
    <rPh sb="1" eb="3">
      <t>テツドウ</t>
    </rPh>
    <rPh sb="4" eb="6">
      <t>センパク</t>
    </rPh>
    <rPh sb="7" eb="9">
      <t>ジュウライ</t>
    </rPh>
    <rPh sb="13" eb="14">
      <t>ホウ</t>
    </rPh>
    <rPh sb="16" eb="18">
      <t>サンシュツ</t>
    </rPh>
    <rPh sb="19" eb="21">
      <t>ショウサイ</t>
    </rPh>
    <rPh sb="23" eb="25">
      <t>ヨウシキ</t>
    </rPh>
    <rPh sb="28" eb="31">
      <t>キサイレイ</t>
    </rPh>
    <rPh sb="32" eb="34">
      <t>ネンピ</t>
    </rPh>
    <rPh sb="34" eb="35">
      <t>ホウ</t>
    </rPh>
    <rPh sb="38" eb="40">
      <t>サンショウ</t>
    </rPh>
    <phoneticPr fontId="4"/>
  </si>
  <si>
    <r>
      <rPr>
        <sz val="11"/>
        <color theme="8" tint="0.39997558519241921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：（改良トンキロ法の場合）トラックでの輸送に係るCO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排出量の計算に必要な項目</t>
    </r>
    <rPh sb="3" eb="5">
      <t>カイリョウ</t>
    </rPh>
    <rPh sb="9" eb="10">
      <t>ホウ</t>
    </rPh>
    <rPh sb="11" eb="13">
      <t>バアイ</t>
    </rPh>
    <rPh sb="20" eb="22">
      <t>ユソウ</t>
    </rPh>
    <rPh sb="23" eb="24">
      <t>カカワ</t>
    </rPh>
    <rPh sb="28" eb="30">
      <t>ハイシュツ</t>
    </rPh>
    <rPh sb="30" eb="31">
      <t>リョウ</t>
    </rPh>
    <rPh sb="32" eb="34">
      <t>ケイサン</t>
    </rPh>
    <rPh sb="35" eb="37">
      <t>ヒツヨウ</t>
    </rPh>
    <rPh sb="38" eb="40">
      <t>コウモク</t>
    </rPh>
    <phoneticPr fontId="4"/>
  </si>
  <si>
    <t>※鉄道・船舶は従来トンキロ法にて算出。詳細は「様式1-3記載例（改良トンキロ法）」を参照</t>
    <rPh sb="1" eb="3">
      <t>テツドウ</t>
    </rPh>
    <rPh sb="4" eb="6">
      <t>センパク</t>
    </rPh>
    <rPh sb="7" eb="9">
      <t>ジュウライ</t>
    </rPh>
    <rPh sb="13" eb="14">
      <t>ホウ</t>
    </rPh>
    <rPh sb="16" eb="18">
      <t>サンシュツ</t>
    </rPh>
    <rPh sb="19" eb="21">
      <t>ショウサイ</t>
    </rPh>
    <rPh sb="23" eb="25">
      <t>ヨウシキ</t>
    </rPh>
    <rPh sb="28" eb="31">
      <t>キサイレイ</t>
    </rPh>
    <rPh sb="32" eb="34">
      <t>カイリョウ</t>
    </rPh>
    <rPh sb="38" eb="39">
      <t>ホウ</t>
    </rPh>
    <rPh sb="42" eb="44">
      <t>サンショウ</t>
    </rPh>
    <phoneticPr fontId="4"/>
  </si>
  <si>
    <t>●原単位計算式（最大積載量・積載率から精緻な原単位を使用する場合）</t>
    <rPh sb="1" eb="4">
      <t>ゲンタンイ</t>
    </rPh>
    <rPh sb="4" eb="7">
      <t>ケイサンシキ</t>
    </rPh>
    <rPh sb="8" eb="13">
      <t>サイダイセキサイリョウ</t>
    </rPh>
    <rPh sb="14" eb="17">
      <t>セキサイリツ</t>
    </rPh>
    <rPh sb="19" eb="21">
      <t>セイチ</t>
    </rPh>
    <rPh sb="22" eb="25">
      <t>ゲンタンイ</t>
    </rPh>
    <rPh sb="26" eb="28">
      <t>シヨウ</t>
    </rPh>
    <rPh sb="30" eb="32">
      <t>バアイ</t>
    </rPh>
    <phoneticPr fontId="4"/>
  </si>
  <si>
    <t>車両最大積載量（kg）</t>
    <rPh sb="0" eb="2">
      <t>シャリョウ</t>
    </rPh>
    <rPh sb="2" eb="4">
      <t>サイダイ</t>
    </rPh>
    <rPh sb="4" eb="7">
      <t>セキサイリョウ</t>
    </rPh>
    <phoneticPr fontId="17"/>
  </si>
  <si>
    <t>積載量（kg）</t>
    <rPh sb="0" eb="3">
      <t>セキサイリョウ</t>
    </rPh>
    <phoneticPr fontId="17"/>
  </si>
  <si>
    <t>■ガソリン燃料の場合</t>
    <rPh sb="5" eb="7">
      <t>ネンリョウ</t>
    </rPh>
    <rPh sb="8" eb="10">
      <t>バアイ</t>
    </rPh>
    <phoneticPr fontId="4"/>
  </si>
  <si>
    <t>■軽油燃料の場合</t>
    <rPh sb="1" eb="3">
      <t>ケイユ</t>
    </rPh>
    <rPh sb="3" eb="5">
      <t>ネンリョウ</t>
    </rPh>
    <rPh sb="6" eb="8">
      <t>バアイ</t>
    </rPh>
    <phoneticPr fontId="4"/>
  </si>
  <si>
    <t>(l/t-km)</t>
    <phoneticPr fontId="2"/>
  </si>
  <si>
    <t>排出原単位
(g-CO2/t-km)</t>
    <rPh sb="0" eb="2">
      <t>ハイシュツ</t>
    </rPh>
    <rPh sb="2" eb="5">
      <t>ゲンタンイ</t>
    </rPh>
    <phoneticPr fontId="4"/>
  </si>
  <si>
    <t>出典：「ロジスティクス分野におけるCO2排出量算定方法 共同ガイドラインVer.3.2」（令和5年6月）</t>
    <rPh sb="0" eb="2">
      <t>シュッテン</t>
    </rPh>
    <rPh sb="45" eb="47">
      <t>レイワ</t>
    </rPh>
    <phoneticPr fontId="4"/>
  </si>
  <si>
    <t>　　図表②従来トンキロ法における排出係数（鉄道・船舶のCO2排出量算出に使用）</t>
    <rPh sb="2" eb="4">
      <t>ズヒョウ</t>
    </rPh>
    <rPh sb="5" eb="7">
      <t>ジュウライ</t>
    </rPh>
    <rPh sb="11" eb="12">
      <t>ホウ</t>
    </rPh>
    <rPh sb="16" eb="18">
      <t>ハイシュツ</t>
    </rPh>
    <rPh sb="18" eb="20">
      <t>ケイスウ</t>
    </rPh>
    <phoneticPr fontId="4"/>
  </si>
  <si>
    <t>図表① 単位発熱量と排出係数</t>
    <rPh sb="0" eb="2">
      <t>ズヒョウ</t>
    </rPh>
    <rPh sb="4" eb="6">
      <t>タンイ</t>
    </rPh>
    <rPh sb="6" eb="8">
      <t>ハツネツ</t>
    </rPh>
    <rPh sb="8" eb="9">
      <t>リョウ</t>
    </rPh>
    <rPh sb="10" eb="12">
      <t>ハイシュツ</t>
    </rPh>
    <rPh sb="12" eb="14">
      <t>ケイスウ</t>
    </rPh>
    <phoneticPr fontId="4"/>
  </si>
  <si>
    <t>https://www.enecho.meti.go.jp/category/saving_and_new/saving/ninushi/pdf/guidelinev3.2.pdf</t>
    <phoneticPr fontId="4"/>
  </si>
  <si>
    <t>参考：算定手法一覧（ガイドラインVer3.2　P21より）</t>
    <rPh sb="0" eb="2">
      <t>サンコウ</t>
    </rPh>
    <rPh sb="3" eb="5">
      <t>サンテイ</t>
    </rPh>
    <rPh sb="5" eb="7">
      <t>シュホウ</t>
    </rPh>
    <rPh sb="7" eb="9">
      <t>イチラン</t>
    </rPh>
    <phoneticPr fontId="4"/>
  </si>
  <si>
    <r>
      <t>CO</t>
    </r>
    <r>
      <rPr>
        <vertAlign val="subscript"/>
        <sz val="16"/>
        <color theme="1"/>
        <rFont val="ＭＳ Ｐゴシック"/>
        <family val="3"/>
        <charset val="128"/>
        <scheme val="minor"/>
      </rPr>
      <t>2</t>
    </r>
    <r>
      <rPr>
        <sz val="16"/>
        <color theme="1"/>
        <rFont val="ＭＳ Ｐゴシック"/>
        <family val="2"/>
        <charset val="128"/>
        <scheme val="minor"/>
      </rPr>
      <t>排出（削減）量の算出について</t>
    </r>
    <rPh sb="3" eb="5">
      <t>ハイシュツ</t>
    </rPh>
    <rPh sb="6" eb="8">
      <t>サクゲン</t>
    </rPh>
    <rPh sb="9" eb="10">
      <t>リョウ</t>
    </rPh>
    <rPh sb="11" eb="13">
      <t>サンシュツ</t>
    </rPh>
    <phoneticPr fontId="4"/>
  </si>
  <si>
    <r>
      <t>「ロジスティクス分野におけるCO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排出量算定方法 共同ガイドラインVer.3.2」などを参考に、</t>
    </r>
    <rPh sb="44" eb="46">
      <t>サンコウ</t>
    </rPh>
    <phoneticPr fontId="4"/>
  </si>
  <si>
    <r>
      <t>図表②従来トンキロ法における排出係数（鉄道・船舶のCO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排出量算出に使用）</t>
    </r>
    <rPh sb="0" eb="2">
      <t>ズヒョウ</t>
    </rPh>
    <rPh sb="3" eb="5">
      <t>ジュウライ</t>
    </rPh>
    <rPh sb="9" eb="10">
      <t>ホウ</t>
    </rPh>
    <rPh sb="14" eb="16">
      <t>ハイシュツ</t>
    </rPh>
    <rPh sb="16" eb="18">
      <t>ケイスウ</t>
    </rPh>
    <rPh sb="19" eb="21">
      <t>テツドウ</t>
    </rPh>
    <rPh sb="22" eb="24">
      <t>センパク</t>
    </rPh>
    <rPh sb="28" eb="30">
      <t>ハイシュツ</t>
    </rPh>
    <rPh sb="30" eb="33">
      <t>リョウサンシュツ</t>
    </rPh>
    <rPh sb="34" eb="36">
      <t>シヨウ</t>
    </rPh>
    <phoneticPr fontId="4"/>
  </si>
  <si>
    <r>
      <t>出典：「ロジスティクス分野におけるCO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排出量算定方法 共同ガイドラインVer.3.2」（令和5年6月）</t>
    </r>
    <rPh sb="0" eb="2">
      <t>シュッテン</t>
    </rPh>
    <rPh sb="45" eb="47">
      <t>レイワ</t>
    </rPh>
    <phoneticPr fontId="4"/>
  </si>
  <si>
    <r>
      <t>※実測燃費が不明な場合は「ロジスティクス分野におけるCO</t>
    </r>
    <r>
      <rPr>
        <vertAlign val="subscript"/>
        <sz val="11"/>
        <color rgb="FFFF0000"/>
        <rFont val="ＭＳ Ｐゴシック"/>
        <family val="3"/>
        <charset val="128"/>
        <scheme val="minor"/>
      </rPr>
      <t>2</t>
    </r>
    <r>
      <rPr>
        <sz val="11"/>
        <color rgb="FFFF0000"/>
        <rFont val="ＭＳ Ｐゴシック"/>
        <family val="2"/>
        <charset val="128"/>
        <scheme val="minor"/>
      </rPr>
      <t>排出量算定方法 共同ガイドラインVer.3.2」P52をご参照ください。</t>
    </r>
    <rPh sb="1" eb="3">
      <t>ジッソク</t>
    </rPh>
    <rPh sb="3" eb="5">
      <t>ネンピ</t>
    </rPh>
    <rPh sb="6" eb="8">
      <t>フメイ</t>
    </rPh>
    <rPh sb="9" eb="11">
      <t>バアイ</t>
    </rPh>
    <rPh sb="20" eb="22">
      <t>ブンヤ</t>
    </rPh>
    <rPh sb="29" eb="31">
      <t>ハイシュツ</t>
    </rPh>
    <rPh sb="31" eb="32">
      <t>リョウ</t>
    </rPh>
    <rPh sb="32" eb="34">
      <t>サンテイ</t>
    </rPh>
    <rPh sb="34" eb="36">
      <t>ホウホウ</t>
    </rPh>
    <rPh sb="37" eb="39">
      <t>キョウドウ</t>
    </rPh>
    <rPh sb="58" eb="60">
      <t>サンショウ</t>
    </rPh>
    <phoneticPr fontId="4"/>
  </si>
  <si>
    <r>
      <t>図表②従来トンキロ法における排出係数（鉄道・船舶のCO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排出量算出に使用）</t>
    </r>
    <rPh sb="0" eb="2">
      <t>ズヒョウ</t>
    </rPh>
    <rPh sb="3" eb="5">
      <t>ジュウライ</t>
    </rPh>
    <rPh sb="9" eb="10">
      <t>ホウ</t>
    </rPh>
    <rPh sb="14" eb="16">
      <t>ハイシュツ</t>
    </rPh>
    <rPh sb="16" eb="18">
      <t>ケイスウ</t>
    </rPh>
    <phoneticPr fontId="4"/>
  </si>
  <si>
    <r>
      <t>※燃料使用原単位 （＝輸送トンキロ当たり燃料使用量）については「ロジスティクス分野におけるCO</t>
    </r>
    <r>
      <rPr>
        <vertAlign val="subscript"/>
        <sz val="12"/>
        <color rgb="FFFF0000"/>
        <rFont val="ＭＳ Ｐゴシック"/>
        <family val="3"/>
        <charset val="128"/>
        <scheme val="minor"/>
      </rPr>
      <t>2</t>
    </r>
    <r>
      <rPr>
        <sz val="12"/>
        <color rgb="FFFF0000"/>
        <rFont val="ＭＳ Ｐゴシック"/>
        <family val="2"/>
        <charset val="128"/>
        <scheme val="minor"/>
      </rPr>
      <t>排出量算定方法 共同ガイドラインVer.3.2」P59をご参照ください。</t>
    </r>
    <phoneticPr fontId="4"/>
  </si>
  <si>
    <r>
      <t>※鉄道、内航船舶、航空機に関しては従来トンキロ法を適用します。
「ロジスティクス分野におけるCO</t>
    </r>
    <r>
      <rPr>
        <vertAlign val="subscript"/>
        <sz val="12"/>
        <color rgb="FFFF0000"/>
        <rFont val="ＭＳ Ｐゴシック"/>
        <family val="3"/>
        <charset val="128"/>
        <scheme val="minor"/>
      </rPr>
      <t>2</t>
    </r>
    <r>
      <rPr>
        <sz val="12"/>
        <color rgb="FFFF0000"/>
        <rFont val="ＭＳ Ｐゴシック"/>
        <family val="2"/>
        <charset val="128"/>
        <scheme val="minor"/>
      </rPr>
      <t>排出量算定方法 共同ガイドラインVer.3.2」P62をご参照ください。</t>
    </r>
    <rPh sb="1" eb="3">
      <t>テツドウ</t>
    </rPh>
    <rPh sb="4" eb="8">
      <t>ナイコウセンパク</t>
    </rPh>
    <rPh sb="9" eb="12">
      <t>コウクウキ</t>
    </rPh>
    <rPh sb="13" eb="14">
      <t>カン</t>
    </rPh>
    <rPh sb="17" eb="19">
      <t>ジュウライ</t>
    </rPh>
    <rPh sb="23" eb="24">
      <t>ホウ</t>
    </rPh>
    <rPh sb="25" eb="27">
      <t>テキヨウ</t>
    </rPh>
    <rPh sb="78" eb="80">
      <t>サンショウ</t>
    </rPh>
    <phoneticPr fontId="4"/>
  </si>
  <si>
    <t>v</t>
    <phoneticPr fontId="4"/>
  </si>
  <si>
    <t>,</t>
    <phoneticPr fontId="4"/>
  </si>
  <si>
    <r>
      <t>　　図表②従来トンキロ法における排出係数（鉄道・船舶のCO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排出量算出に使用）</t>
    </r>
    <rPh sb="2" eb="4">
      <t>ズヒョウ</t>
    </rPh>
    <rPh sb="5" eb="7">
      <t>ジュウライ</t>
    </rPh>
    <rPh sb="11" eb="12">
      <t>ホウ</t>
    </rPh>
    <rPh sb="16" eb="18">
      <t>ハイシュツ</t>
    </rPh>
    <rPh sb="18" eb="20">
      <t>ケイスウ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</si>
</sst>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##,###.#\ \t\ "/>
    <numFmt numFmtId="178" formatCode="0.0\ \t\ "/>
    <numFmt numFmtId="179" formatCode="0.0000"/>
    <numFmt numFmtId="180" formatCode="0.0"/>
    <numFmt numFmtId="181" formatCode="0.0_);[Red]\(0.0\)"/>
    <numFmt numFmtId="182" formatCode="#,##0.00_ "/>
    <numFmt numFmtId="183" formatCode="#,##0.000;&quot;▲ &quot;#,##0.00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vertAlign val="subscript"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vertAlign val="subscript"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vertAlign val="subscript"/>
      <sz val="11"/>
      <color rgb="FFFF0000"/>
      <name val="ＭＳ Ｐゴシック"/>
      <family val="3"/>
      <charset val="128"/>
      <scheme val="minor"/>
    </font>
    <font>
      <sz val="11"/>
      <color theme="8" tint="0.3999755851924192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5" tint="0.39997558519241921"/>
      <name val="ＭＳ Ｐゴシック"/>
      <family val="3"/>
      <charset val="128"/>
      <scheme val="minor"/>
    </font>
    <font>
      <sz val="11"/>
      <color theme="9" tint="0.399975585192419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vertAlign val="subscript"/>
      <sz val="16"/>
      <color theme="1"/>
      <name val="ＭＳ Ｐゴシック"/>
      <family val="3"/>
      <charset val="128"/>
      <scheme val="minor"/>
    </font>
    <font>
      <vertAlign val="subscript"/>
      <sz val="11"/>
      <color rgb="FFFF0000"/>
      <name val="ＭＳ Ｐゴシック"/>
      <family val="3"/>
      <charset val="128"/>
      <scheme val="minor"/>
    </font>
    <font>
      <vertAlign val="subscript"/>
      <sz val="12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0" xfId="0" applyFont="1">
      <alignment vertical="center"/>
    </xf>
    <xf numFmtId="178" fontId="0" fillId="0" borderId="0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0" fillId="0" borderId="1" xfId="2" applyFont="1" applyBorder="1">
      <alignment vertical="center"/>
    </xf>
    <xf numFmtId="38" fontId="0" fillId="0" borderId="1" xfId="2" applyFont="1" applyBorder="1" applyAlignment="1">
      <alignment horizontal="right" vertical="center"/>
    </xf>
    <xf numFmtId="178" fontId="0" fillId="0" borderId="38" xfId="0" applyNumberFormat="1" applyBorder="1">
      <alignment vertical="center"/>
    </xf>
    <xf numFmtId="178" fontId="13" fillId="4" borderId="39" xfId="0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13" fillId="0" borderId="0" xfId="0" applyNumberFormat="1" applyFont="1" applyFill="1" applyBorder="1">
      <alignment vertical="center"/>
    </xf>
    <xf numFmtId="0" fontId="14" fillId="2" borderId="29" xfId="0" applyFont="1" applyFill="1" applyBorder="1">
      <alignment vertical="center"/>
    </xf>
    <xf numFmtId="178" fontId="14" fillId="2" borderId="30" xfId="0" applyNumberFormat="1" applyFont="1" applyFill="1" applyBorder="1">
      <alignment vertical="center"/>
    </xf>
    <xf numFmtId="0" fontId="14" fillId="2" borderId="32" xfId="0" applyFont="1" applyFill="1" applyBorder="1">
      <alignment vertical="center"/>
    </xf>
    <xf numFmtId="178" fontId="14" fillId="2" borderId="33" xfId="0" applyNumberFormat="1" applyFont="1" applyFill="1" applyBorder="1">
      <alignment vertical="center"/>
    </xf>
    <xf numFmtId="9" fontId="15" fillId="2" borderId="32" xfId="3" applyFont="1" applyFill="1" applyBorder="1" applyAlignment="1">
      <alignment horizontal="left"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78" fontId="13" fillId="3" borderId="37" xfId="0" applyNumberFormat="1" applyFont="1" applyFill="1" applyBorder="1">
      <alignment vertical="center"/>
    </xf>
    <xf numFmtId="0" fontId="14" fillId="2" borderId="32" xfId="0" applyFont="1" applyFill="1" applyBorder="1" applyAlignment="1">
      <alignment horizontal="right" vertical="center" shrinkToFit="1"/>
    </xf>
    <xf numFmtId="181" fontId="15" fillId="2" borderId="29" xfId="0" applyNumberFormat="1" applyFont="1" applyFill="1" applyBorder="1">
      <alignment vertical="center"/>
    </xf>
    <xf numFmtId="181" fontId="15" fillId="2" borderId="32" xfId="0" applyNumberFormat="1" applyFont="1" applyFill="1" applyBorder="1">
      <alignment vertical="center"/>
    </xf>
    <xf numFmtId="181" fontId="15" fillId="2" borderId="29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>
      <alignment vertical="center"/>
    </xf>
    <xf numFmtId="0" fontId="1" fillId="6" borderId="4" xfId="0" applyFont="1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182" fontId="0" fillId="0" borderId="1" xfId="0" applyNumberFormat="1" applyBorder="1">
      <alignment vertical="center"/>
    </xf>
    <xf numFmtId="181" fontId="14" fillId="2" borderId="29" xfId="0" applyNumberFormat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0" fillId="7" borderId="3" xfId="0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18" fillId="0" borderId="11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4" fillId="0" borderId="0" xfId="4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25" fillId="0" borderId="0" xfId="0" applyFont="1">
      <alignment vertical="center"/>
    </xf>
    <xf numFmtId="9" fontId="0" fillId="0" borderId="0" xfId="3" applyFont="1" applyFill="1" applyBorder="1" applyAlignment="1">
      <alignment vertical="center" shrinkToFit="1"/>
    </xf>
    <xf numFmtId="9" fontId="15" fillId="2" borderId="32" xfId="3" applyFont="1" applyFill="1" applyBorder="1" applyAlignment="1">
      <alignment horizontal="left" vertical="center" shrinkToFit="1"/>
    </xf>
    <xf numFmtId="183" fontId="0" fillId="4" borderId="0" xfId="0" applyNumberFormat="1" applyFill="1" applyBorder="1" applyAlignment="1">
      <alignment vertical="center" shrinkToFit="1"/>
    </xf>
    <xf numFmtId="183" fontId="14" fillId="5" borderId="43" xfId="0" applyNumberFormat="1" applyFont="1" applyFill="1" applyBorder="1" applyAlignment="1">
      <alignment vertical="center" shrinkToFit="1"/>
    </xf>
    <xf numFmtId="38" fontId="0" fillId="4" borderId="0" xfId="2" applyFont="1" applyFill="1" applyBorder="1" applyAlignment="1">
      <alignment vertical="center" shrinkToFit="1"/>
    </xf>
    <xf numFmtId="0" fontId="27" fillId="6" borderId="3" xfId="0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14" fillId="0" borderId="29" xfId="0" applyFont="1" applyFill="1" applyBorder="1" applyAlignment="1">
      <alignment horizontal="left" vertical="center" shrinkToFit="1"/>
    </xf>
    <xf numFmtId="183" fontId="0" fillId="8" borderId="0" xfId="0" applyNumberFormat="1" applyFill="1" applyBorder="1" applyAlignment="1">
      <alignment vertical="center" shrinkToFit="1"/>
    </xf>
    <xf numFmtId="0" fontId="25" fillId="8" borderId="0" xfId="0" applyFont="1" applyFill="1" applyBorder="1">
      <alignment vertical="center"/>
    </xf>
    <xf numFmtId="0" fontId="0" fillId="8" borderId="0" xfId="0" applyFill="1" applyBorder="1" applyAlignment="1">
      <alignment horizontal="left" vertical="center"/>
    </xf>
    <xf numFmtId="9" fontId="0" fillId="8" borderId="0" xfId="3" applyFont="1" applyFill="1" applyBorder="1" applyAlignment="1">
      <alignment vertical="center" shrinkToFit="1"/>
    </xf>
    <xf numFmtId="0" fontId="0" fillId="8" borderId="0" xfId="0" applyFill="1" applyBorder="1">
      <alignment vertical="center"/>
    </xf>
    <xf numFmtId="183" fontId="14" fillId="8" borderId="0" xfId="0" applyNumberFormat="1" applyFont="1" applyFill="1" applyBorder="1" applyAlignment="1">
      <alignment vertical="center" shrinkToFit="1"/>
    </xf>
    <xf numFmtId="0" fontId="5" fillId="8" borderId="0" xfId="0" applyFont="1" applyFill="1" applyBorder="1">
      <alignment vertical="center"/>
    </xf>
    <xf numFmtId="0" fontId="0" fillId="8" borderId="0" xfId="0" applyFill="1" applyBorder="1" applyAlignment="1">
      <alignment vertical="center" shrinkToFit="1"/>
    </xf>
    <xf numFmtId="0" fontId="26" fillId="8" borderId="0" xfId="0" applyFont="1" applyFill="1" applyBorder="1" applyAlignment="1">
      <alignment vertical="center"/>
    </xf>
    <xf numFmtId="0" fontId="18" fillId="8" borderId="0" xfId="0" applyFon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6" borderId="18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17" fontId="0" fillId="6" borderId="19" xfId="0" quotePrefix="1" applyNumberFormat="1" applyFill="1" applyBorder="1" applyAlignment="1">
      <alignment horizontal="center" vertical="center" wrapText="1" shrinkToFit="1"/>
    </xf>
    <xf numFmtId="17" fontId="0" fillId="6" borderId="1" xfId="0" quotePrefix="1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right" vertical="center"/>
    </xf>
    <xf numFmtId="0" fontId="14" fillId="2" borderId="32" xfId="0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wrapText="1" shrinkToFit="1"/>
    </xf>
    <xf numFmtId="0" fontId="0" fillId="6" borderId="3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4" fillId="2" borderId="29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0" fillId="3" borderId="12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8" borderId="0" xfId="0" applyFill="1" applyBorder="1" applyAlignment="1">
      <alignment vertical="center" shrinkToFit="1"/>
    </xf>
    <xf numFmtId="0" fontId="5" fillId="8" borderId="0" xfId="0" applyFont="1" applyFill="1" applyBorder="1" applyAlignment="1">
      <alignment vertical="center" shrinkToFit="1"/>
    </xf>
    <xf numFmtId="0" fontId="1" fillId="7" borderId="14" xfId="0" applyFont="1" applyFill="1" applyBorder="1" applyAlignment="1">
      <alignment horizontal="center" vertical="center" wrapText="1" shrinkToFit="1"/>
    </xf>
    <xf numFmtId="0" fontId="1" fillId="7" borderId="40" xfId="0" applyFont="1" applyFill="1" applyBorder="1" applyAlignment="1">
      <alignment horizontal="center" vertical="center" shrinkToFit="1"/>
    </xf>
    <xf numFmtId="0" fontId="1" fillId="7" borderId="21" xfId="0" applyFont="1" applyFill="1" applyBorder="1" applyAlignment="1">
      <alignment horizontal="center" vertical="center" shrinkToFit="1"/>
    </xf>
    <xf numFmtId="0" fontId="1" fillId="7" borderId="11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>
      <alignment horizontal="center" vertical="center" shrinkToFit="1"/>
    </xf>
    <xf numFmtId="0" fontId="1" fillId="7" borderId="23" xfId="0" applyFont="1" applyFill="1" applyBorder="1" applyAlignment="1">
      <alignment horizontal="center" vertical="center" shrinkToFit="1"/>
    </xf>
    <xf numFmtId="0" fontId="1" fillId="7" borderId="10" xfId="0" applyFont="1" applyFill="1" applyBorder="1" applyAlignment="1">
      <alignment horizontal="center" vertical="center" shrinkToFit="1"/>
    </xf>
    <xf numFmtId="0" fontId="1" fillId="7" borderId="41" xfId="0" applyFont="1" applyFill="1" applyBorder="1" applyAlignment="1">
      <alignment horizontal="center" vertical="center" shrinkToFit="1"/>
    </xf>
    <xf numFmtId="0" fontId="1" fillId="7" borderId="25" xfId="0" applyFont="1" applyFill="1" applyBorder="1" applyAlignment="1">
      <alignment horizontal="center" vertical="center" shrinkToFit="1"/>
    </xf>
    <xf numFmtId="1" fontId="0" fillId="0" borderId="12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</cellXfs>
  <cellStyles count="5">
    <cellStyle name="パーセント" xfId="3" builtinId="5"/>
    <cellStyle name="ハイパーリンク" xfId="4" builtinId="8"/>
    <cellStyle name="桁区切り" xfId="2" builtinId="6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2.jpg" Type="http://schemas.openxmlformats.org/officeDocument/2006/relationships/image"/><Relationship Id="rId2" Target="../media/image3.jpg" Type="http://schemas.openxmlformats.org/officeDocument/2006/relationships/image"/><Relationship Id="rId3" Target="../media/image4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jpg" Type="http://schemas.openxmlformats.org/officeDocument/2006/relationships/image"/><Relationship Id="rId2" Target="../media/image2.jpg" Type="http://schemas.openxmlformats.org/officeDocument/2006/relationships/image"/><Relationship Id="rId3" Target="../media/image4.png" Type="http://schemas.openxmlformats.org/officeDocument/2006/relationships/image"/></Relationships>
</file>

<file path=xl/drawings/_rels/drawing4.xml.rels><?xml version="1.0" encoding="UTF-8" standalone="yes"?><Relationships xmlns="http://schemas.openxmlformats.org/package/2006/relationships"><Relationship Id="rId1" Target="../media/image5.jpg" Type="http://schemas.openxmlformats.org/officeDocument/2006/relationships/image"/><Relationship Id="rId2" Target="../media/image6.jpg" Type="http://schemas.openxmlformats.org/officeDocument/2006/relationships/image"/><Relationship Id="rId3" Target="../media/image4.png" Type="http://schemas.openxmlformats.org/officeDocument/2006/relationships/image"/></Relationships>
</file>

<file path=xl/drawings/_rels/drawing5.xml.rels><?xml version="1.0" encoding="UTF-8" standalone="yes"?><Relationships xmlns="http://schemas.openxmlformats.org/package/2006/relationships"><Relationship Id="rId1" Target="../media/image5.jpg" Type="http://schemas.openxmlformats.org/officeDocument/2006/relationships/image"/><Relationship Id="rId2" Target="../media/image6.jpg" Type="http://schemas.openxmlformats.org/officeDocument/2006/relationships/image"/><Relationship Id="rId3" Target="../media/image4.png" Type="http://schemas.openxmlformats.org/officeDocument/2006/relationships/image"/></Relationships>
</file>

<file path=xl/drawings/_rels/drawing6.xml.rels><?xml version="1.0" encoding="UTF-8" standalone="yes"?><Relationships xmlns="http://schemas.openxmlformats.org/package/2006/relationships"><Relationship Id="rId1" Target="../media/image7.jpg" Type="http://schemas.openxmlformats.org/officeDocument/2006/relationships/image"/><Relationship Id="rId2" Target="../media/image4.png" Type="http://schemas.openxmlformats.org/officeDocument/2006/relationships/image"/></Relationships>
</file>

<file path=xl/drawings/_rels/drawing7.xml.rels><?xml version="1.0" encoding="UTF-8" standalone="yes"?><Relationships xmlns="http://schemas.openxmlformats.org/package/2006/relationships"><Relationship Id="rId1" Target="../media/image7.jpg" Type="http://schemas.openxmlformats.org/officeDocument/2006/relationships/image"/><Relationship Id="rId2" Target="../media/image4.png" Type="http://schemas.openxmlformats.org/officeDocument/2006/relationships/image"/></Relationships>
</file>

<file path=xl/drawings/_rels/drawing8.xml.rels><?xml version="1.0" encoding="UTF-8" standalone="yes"?><Relationships xmlns="http://schemas.openxmlformats.org/package/2006/relationships"><Relationship Id="rId1" Target="../media/image4.png" Type="http://schemas.openxmlformats.org/officeDocument/2006/relationships/image"/></Relationships>
</file>

<file path=xl/drawings/_rels/drawing9.xml.rels><?xml version="1.0" encoding="UTF-8" standalone="yes"?><Relationships xmlns="http://schemas.openxmlformats.org/package/2006/relationships"><Relationship Id="rId1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23814</xdr:colOff>
      <xdr:row>13</xdr:row>
      <xdr:rowOff>47625</xdr:rowOff>
    </xdr:from>
    <xdr:to>
      <xdr:col>7</xdr:col>
      <xdr:colOff>345281</xdr:colOff>
      <xdr:row>33</xdr:row>
      <xdr:rowOff>159276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9" y="2357438"/>
          <a:ext cx="3774280" cy="3445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39220</xdr:colOff>
      <xdr:row>13</xdr:row>
      <xdr:rowOff>11205</xdr:rowOff>
    </xdr:from>
    <xdr:to>
      <xdr:col>5</xdr:col>
      <xdr:colOff>358587</xdr:colOff>
      <xdr:row>14</xdr:row>
      <xdr:rowOff>178173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220445" y="2906805"/>
          <a:ext cx="1119467" cy="395568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56029</xdr:colOff>
      <xdr:row>1</xdr:row>
      <xdr:rowOff>123264</xdr:rowOff>
    </xdr:from>
    <xdr:to>
      <xdr:col>3</xdr:col>
      <xdr:colOff>61676</xdr:colOff>
      <xdr:row>5</xdr:row>
      <xdr:rowOff>65999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6882" y="291352"/>
          <a:ext cx="144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燃料法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（精度：高）</a:t>
          </a:r>
        </a:p>
      </xdr:txBody>
    </xdr:sp>
    <xdr:clientData/>
  </xdr:twoCellAnchor>
  <xdr:twoCellAnchor editAs="oneCell">
    <xdr:from>
      <xdr:col>1</xdr:col>
      <xdr:colOff>178593</xdr:colOff>
      <xdr:row>32</xdr:row>
      <xdr:rowOff>11907</xdr:rowOff>
    </xdr:from>
    <xdr:to>
      <xdr:col>8</xdr:col>
      <xdr:colOff>340811</xdr:colOff>
      <xdr:row>44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3" y="7310438"/>
          <a:ext cx="5591468" cy="2047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178591</xdr:colOff>
      <xdr:row>43</xdr:row>
      <xdr:rowOff>154782</xdr:rowOff>
    </xdr:from>
    <xdr:to>
      <xdr:col>8</xdr:col>
      <xdr:colOff>347988</xdr:colOff>
      <xdr:row>57</xdr:row>
      <xdr:rowOff>107157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1" y="9346407"/>
          <a:ext cx="5598647" cy="2286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16</xdr:col>
      <xdr:colOff>463314</xdr:colOff>
      <xdr:row>53</xdr:row>
      <xdr:rowOff>67236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F21163-BF77-140A-077D-3BDE1E8F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4441" y="7239000"/>
          <a:ext cx="5035314" cy="3653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39220</xdr:colOff>
      <xdr:row>13</xdr:row>
      <xdr:rowOff>11205</xdr:rowOff>
    </xdr:from>
    <xdr:to>
      <xdr:col>5</xdr:col>
      <xdr:colOff>358587</xdr:colOff>
      <xdr:row>14</xdr:row>
      <xdr:rowOff>178173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224367" y="2689411"/>
          <a:ext cx="1114985" cy="391086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171452</xdr:colOff>
      <xdr:row>3</xdr:row>
      <xdr:rowOff>29695</xdr:rowOff>
    </xdr:from>
    <xdr:to>
      <xdr:col>16</xdr:col>
      <xdr:colOff>181535</xdr:colOff>
      <xdr:row>4</xdr:row>
      <xdr:rowOff>134471</xdr:rowOff>
    </xdr:to>
    <xdr:sp macro="" textlink="">
      <xdr:nvSpPr>
        <xdr:cNvPr id="21" name="AutoShape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9752481" y="690842"/>
          <a:ext cx="637613" cy="272864"/>
        </a:xfrm>
        <a:prstGeom prst="wedgeRoundRectCallout">
          <a:avLst>
            <a:gd name="adj1" fmla="val -126125"/>
            <a:gd name="adj2" fmla="val 179822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単位換算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56029</xdr:colOff>
      <xdr:row>1</xdr:row>
      <xdr:rowOff>123264</xdr:rowOff>
    </xdr:from>
    <xdr:to>
      <xdr:col>3</xdr:col>
      <xdr:colOff>50470</xdr:colOff>
      <xdr:row>5</xdr:row>
      <xdr:rowOff>65999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6882" y="291352"/>
          <a:ext cx="144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燃料法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（精度：高）</a:t>
          </a:r>
        </a:p>
      </xdr:txBody>
    </xdr:sp>
    <xdr:clientData/>
  </xdr:twoCellAnchor>
  <xdr:twoCellAnchor>
    <xdr:from>
      <xdr:col>14</xdr:col>
      <xdr:colOff>183139</xdr:colOff>
      <xdr:row>13</xdr:row>
      <xdr:rowOff>215476</xdr:rowOff>
    </xdr:from>
    <xdr:to>
      <xdr:col>16</xdr:col>
      <xdr:colOff>604309</xdr:colOff>
      <xdr:row>16</xdr:row>
      <xdr:rowOff>194309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8639222" y="3157643"/>
          <a:ext cx="1595920" cy="677333"/>
        </a:xfrm>
        <a:prstGeom prst="wedgeRoundRectCallout">
          <a:avLst>
            <a:gd name="adj1" fmla="val -22424"/>
            <a:gd name="adj2" fmla="val 185975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鉄道：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19(g-CO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船舶：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42(g-CO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下記掲載の図表②参照</a:t>
          </a:r>
        </a:p>
      </xdr:txBody>
    </xdr:sp>
    <xdr:clientData/>
  </xdr:twoCellAnchor>
  <xdr:twoCellAnchor>
    <xdr:from>
      <xdr:col>13</xdr:col>
      <xdr:colOff>391654</xdr:colOff>
      <xdr:row>0</xdr:row>
      <xdr:rowOff>84664</xdr:rowOff>
    </xdr:from>
    <xdr:to>
      <xdr:col>15</xdr:col>
      <xdr:colOff>115438</xdr:colOff>
      <xdr:row>4</xdr:row>
      <xdr:rowOff>181071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9154654" y="84664"/>
          <a:ext cx="1099617" cy="932490"/>
        </a:xfrm>
        <a:prstGeom prst="wedgeRoundRectCallout">
          <a:avLst>
            <a:gd name="adj1" fmla="val -50163"/>
            <a:gd name="adj2" fmla="val 98565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 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0.0187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 油 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0.0188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ほか、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下記掲載の図表①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参照</a:t>
          </a: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571501</xdr:colOff>
      <xdr:row>0</xdr:row>
      <xdr:rowOff>87553</xdr:rowOff>
    </xdr:from>
    <xdr:to>
      <xdr:col>13</xdr:col>
      <xdr:colOff>365882</xdr:colOff>
      <xdr:row>4</xdr:row>
      <xdr:rowOff>158659</xdr:rowOff>
    </xdr:to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7958668" y="87553"/>
          <a:ext cx="1170214" cy="907189"/>
        </a:xfrm>
        <a:prstGeom prst="wedgeRoundRectCallout">
          <a:avLst>
            <a:gd name="adj1" fmla="val -21917"/>
            <a:gd name="adj2" fmla="val 89031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 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33.4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 油 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ほか、下記掲載の図表①参照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190499</xdr:colOff>
      <xdr:row>43</xdr:row>
      <xdr:rowOff>142876</xdr:rowOff>
    </xdr:from>
    <xdr:to>
      <xdr:col>8</xdr:col>
      <xdr:colOff>337291</xdr:colOff>
      <xdr:row>57</xdr:row>
      <xdr:rowOff>71437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9334501"/>
          <a:ext cx="5540323" cy="2262186"/>
        </a:xfrm>
        <a:prstGeom prst="rect">
          <a:avLst/>
        </a:prstGeom>
      </xdr:spPr>
    </xdr:pic>
    <xdr:clientData/>
  </xdr:twoCellAnchor>
  <xdr:twoCellAnchor editAs="oneCell">
    <xdr:from>
      <xdr:col>1</xdr:col>
      <xdr:colOff>185719</xdr:colOff>
      <xdr:row>32</xdr:row>
      <xdr:rowOff>7125</xdr:rowOff>
    </xdr:from>
    <xdr:to>
      <xdr:col>8</xdr:col>
      <xdr:colOff>331693</xdr:colOff>
      <xdr:row>43</xdr:row>
      <xdr:rowOff>142875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69" y="7305656"/>
          <a:ext cx="5539505" cy="202884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16</xdr:col>
      <xdr:colOff>463315</xdr:colOff>
      <xdr:row>53</xdr:row>
      <xdr:rowOff>67236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252CB06-B818-4F53-8897-7454A82DA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67438" y="7298531"/>
          <a:ext cx="5059127" cy="3627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1</xdr:row>
      <xdr:rowOff>123266</xdr:rowOff>
    </xdr:from>
    <xdr:to>
      <xdr:col>3</xdr:col>
      <xdr:colOff>50470</xdr:colOff>
      <xdr:row>5</xdr:row>
      <xdr:rowOff>66001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56882" y="291354"/>
          <a:ext cx="144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燃費法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（精度：中高）</a:t>
          </a:r>
        </a:p>
      </xdr:txBody>
    </xdr:sp>
    <xdr:clientData/>
  </xdr:twoCellAnchor>
  <xdr:twoCellAnchor>
    <xdr:from>
      <xdr:col>4</xdr:col>
      <xdr:colOff>324970</xdr:colOff>
      <xdr:row>13</xdr:row>
      <xdr:rowOff>0</xdr:rowOff>
    </xdr:from>
    <xdr:to>
      <xdr:col>5</xdr:col>
      <xdr:colOff>644337</xdr:colOff>
      <xdr:row>15</xdr:row>
      <xdr:rowOff>166968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2506195" y="2895600"/>
          <a:ext cx="1119467" cy="395568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66336</xdr:colOff>
      <xdr:row>32</xdr:row>
      <xdr:rowOff>32317</xdr:rowOff>
    </xdr:from>
    <xdr:to>
      <xdr:col>9</xdr:col>
      <xdr:colOff>90148</xdr:colOff>
      <xdr:row>45</xdr:row>
      <xdr:rowOff>14628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86" y="7502638"/>
          <a:ext cx="6092598" cy="2336347"/>
        </a:xfrm>
        <a:prstGeom prst="rect">
          <a:avLst/>
        </a:prstGeom>
      </xdr:spPr>
    </xdr:pic>
    <xdr:clientData/>
  </xdr:twoCellAnchor>
  <xdr:twoCellAnchor editAs="oneCell">
    <xdr:from>
      <xdr:col>1</xdr:col>
      <xdr:colOff>73460</xdr:colOff>
      <xdr:row>45</xdr:row>
      <xdr:rowOff>17239</xdr:rowOff>
    </xdr:from>
    <xdr:to>
      <xdr:col>9</xdr:col>
      <xdr:colOff>78239</xdr:colOff>
      <xdr:row>57</xdr:row>
      <xdr:rowOff>88445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10" y="9841596"/>
          <a:ext cx="6073565" cy="262254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17</xdr:col>
      <xdr:colOff>284720</xdr:colOff>
      <xdr:row>53</xdr:row>
      <xdr:rowOff>67236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91A7AD-60A4-4212-BB24-5E1FF78D8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84156" y="7298531"/>
          <a:ext cx="5059127" cy="3627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1</xdr:row>
      <xdr:rowOff>123266</xdr:rowOff>
    </xdr:from>
    <xdr:to>
      <xdr:col>3</xdr:col>
      <xdr:colOff>50470</xdr:colOff>
      <xdr:row>5</xdr:row>
      <xdr:rowOff>66001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56882" y="291354"/>
          <a:ext cx="144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燃費法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（精度：中高）</a:t>
          </a:r>
        </a:p>
      </xdr:txBody>
    </xdr:sp>
    <xdr:clientData/>
  </xdr:twoCellAnchor>
  <xdr:twoCellAnchor>
    <xdr:from>
      <xdr:col>4</xdr:col>
      <xdr:colOff>324970</xdr:colOff>
      <xdr:row>13</xdr:row>
      <xdr:rowOff>0</xdr:rowOff>
    </xdr:from>
    <xdr:to>
      <xdr:col>5</xdr:col>
      <xdr:colOff>644337</xdr:colOff>
      <xdr:row>15</xdr:row>
      <xdr:rowOff>166968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2506195" y="2895600"/>
          <a:ext cx="1119467" cy="395568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305918</xdr:colOff>
      <xdr:row>0</xdr:row>
      <xdr:rowOff>47625</xdr:rowOff>
    </xdr:from>
    <xdr:to>
      <xdr:col>16</xdr:col>
      <xdr:colOff>250031</xdr:colOff>
      <xdr:row>4</xdr:row>
      <xdr:rowOff>207869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9557074" y="47625"/>
          <a:ext cx="1325238" cy="981775"/>
        </a:xfrm>
        <a:prstGeom prst="wedgeRoundRectCallout">
          <a:avLst>
            <a:gd name="adj1" fmla="val -46111"/>
            <a:gd name="adj2" fmla="val 83218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 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0.0187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 油 ：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0.0188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ほか、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下記掲載の図表③を参照</a:t>
          </a:r>
          <a:endParaRPr lang="ja-JP" altLang="ja-JP">
            <a:effectLst/>
          </a:endParaRPr>
        </a:p>
      </xdr:txBody>
    </xdr:sp>
    <xdr:clientData/>
  </xdr:twoCellAnchor>
  <xdr:twoCellAnchor>
    <xdr:from>
      <xdr:col>12</xdr:col>
      <xdr:colOff>627530</xdr:colOff>
      <xdr:row>0</xdr:row>
      <xdr:rowOff>55270</xdr:rowOff>
    </xdr:from>
    <xdr:to>
      <xdr:col>14</xdr:col>
      <xdr:colOff>268942</xdr:colOff>
      <xdr:row>5</xdr:row>
      <xdr:rowOff>14009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8497561" y="55270"/>
          <a:ext cx="1022537" cy="1006489"/>
        </a:xfrm>
        <a:prstGeom prst="wedgeRoundRectCallout">
          <a:avLst>
            <a:gd name="adj1" fmla="val -5678"/>
            <a:gd name="adj2" fmla="val 76960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 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33.4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 油 ：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ほか、下記掲載の図表③を参照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294716</xdr:colOff>
      <xdr:row>3</xdr:row>
      <xdr:rowOff>62613</xdr:rowOff>
    </xdr:from>
    <xdr:to>
      <xdr:col>17</xdr:col>
      <xdr:colOff>304800</xdr:colOff>
      <xdr:row>4</xdr:row>
      <xdr:rowOff>167389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0926997" y="717457"/>
          <a:ext cx="641116" cy="271463"/>
        </a:xfrm>
        <a:prstGeom prst="wedgeRoundRectCallout">
          <a:avLst>
            <a:gd name="adj1" fmla="val -112065"/>
            <a:gd name="adj2" fmla="val 159288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単位換算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59531</xdr:colOff>
      <xdr:row>3</xdr:row>
      <xdr:rowOff>1</xdr:rowOff>
    </xdr:from>
    <xdr:to>
      <xdr:col>12</xdr:col>
      <xdr:colOff>560293</xdr:colOff>
      <xdr:row>5</xdr:row>
      <xdr:rowOff>47626</xdr:rowOff>
    </xdr:to>
    <xdr:sp macro="" textlink="">
      <xdr:nvSpPr>
        <xdr:cNvPr id="16" name="AutoShape 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5548312" y="654845"/>
          <a:ext cx="2882012" cy="440531"/>
        </a:xfrm>
        <a:prstGeom prst="wedgeRoundRectCallout">
          <a:avLst>
            <a:gd name="adj1" fmla="val 17124"/>
            <a:gd name="adj2" fmla="val 93113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実測値がわからない場合、下記掲載の図表①を参照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254317</xdr:colOff>
      <xdr:row>12</xdr:row>
      <xdr:rowOff>37624</xdr:rowOff>
    </xdr:from>
    <xdr:to>
      <xdr:col>18</xdr:col>
      <xdr:colOff>110965</xdr:colOff>
      <xdr:row>15</xdr:row>
      <xdr:rowOff>218186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9100661" y="2692718"/>
          <a:ext cx="1630679" cy="859218"/>
        </a:xfrm>
        <a:prstGeom prst="wedgeRoundRectCallout">
          <a:avLst>
            <a:gd name="adj1" fmla="val -29590"/>
            <a:gd name="adj2" fmla="val 181104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鉄道：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19(g-CO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船舶：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42(g-CO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下記掲載の図表②を参照</a:t>
          </a:r>
        </a:p>
      </xdr:txBody>
    </xdr:sp>
    <xdr:clientData/>
  </xdr:twoCellAnchor>
  <xdr:twoCellAnchor editAs="oneCell">
    <xdr:from>
      <xdr:col>1</xdr:col>
      <xdr:colOff>66336</xdr:colOff>
      <xdr:row>32</xdr:row>
      <xdr:rowOff>32317</xdr:rowOff>
    </xdr:from>
    <xdr:to>
      <xdr:col>9</xdr:col>
      <xdr:colOff>90148</xdr:colOff>
      <xdr:row>45</xdr:row>
      <xdr:rowOff>14628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86" y="7404667"/>
          <a:ext cx="6081712" cy="2268311"/>
        </a:xfrm>
        <a:prstGeom prst="rect">
          <a:avLst/>
        </a:prstGeom>
      </xdr:spPr>
    </xdr:pic>
    <xdr:clientData/>
  </xdr:twoCellAnchor>
  <xdr:twoCellAnchor editAs="oneCell">
    <xdr:from>
      <xdr:col>1</xdr:col>
      <xdr:colOff>73460</xdr:colOff>
      <xdr:row>45</xdr:row>
      <xdr:rowOff>17239</xdr:rowOff>
    </xdr:from>
    <xdr:to>
      <xdr:col>9</xdr:col>
      <xdr:colOff>78239</xdr:colOff>
      <xdr:row>57</xdr:row>
      <xdr:rowOff>145595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10" y="9675589"/>
          <a:ext cx="6062679" cy="25572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17</xdr:col>
      <xdr:colOff>379970</xdr:colOff>
      <xdr:row>53</xdr:row>
      <xdr:rowOff>67236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72E552-CCDF-4455-8046-6DD3F98B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84156" y="7298531"/>
          <a:ext cx="5059127" cy="36272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1</xdr:row>
      <xdr:rowOff>123264</xdr:rowOff>
    </xdr:from>
    <xdr:to>
      <xdr:col>3</xdr:col>
      <xdr:colOff>410469</xdr:colOff>
      <xdr:row>5</xdr:row>
      <xdr:rowOff>65999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56881" y="291352"/>
          <a:ext cx="180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改良トンキロ法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（精度：中）</a:t>
          </a:r>
        </a:p>
      </xdr:txBody>
    </xdr:sp>
    <xdr:clientData/>
  </xdr:twoCellAnchor>
  <xdr:twoCellAnchor>
    <xdr:from>
      <xdr:col>4</xdr:col>
      <xdr:colOff>112060</xdr:colOff>
      <xdr:row>13</xdr:row>
      <xdr:rowOff>0</xdr:rowOff>
    </xdr:from>
    <xdr:to>
      <xdr:col>5</xdr:col>
      <xdr:colOff>431427</xdr:colOff>
      <xdr:row>14</xdr:row>
      <xdr:rowOff>166968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2293285" y="2895600"/>
          <a:ext cx="1119467" cy="395568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40821</xdr:colOff>
      <xdr:row>33</xdr:row>
      <xdr:rowOff>21570</xdr:rowOff>
    </xdr:from>
    <xdr:to>
      <xdr:col>9</xdr:col>
      <xdr:colOff>68036</xdr:colOff>
      <xdr:row>44</xdr:row>
      <xdr:rowOff>125186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7668784"/>
          <a:ext cx="6340929" cy="2049438"/>
        </a:xfrm>
        <a:prstGeom prst="rect">
          <a:avLst/>
        </a:prstGeom>
      </xdr:spPr>
    </xdr:pic>
    <xdr:clientData/>
  </xdr:twoCellAnchor>
  <xdr:twoCellAnchor editAs="oneCell">
    <xdr:from>
      <xdr:col>10</xdr:col>
      <xdr:colOff>108857</xdr:colOff>
      <xdr:row>33</xdr:row>
      <xdr:rowOff>136072</xdr:rowOff>
    </xdr:from>
    <xdr:to>
      <xdr:col>17</xdr:col>
      <xdr:colOff>106127</xdr:colOff>
      <xdr:row>52</xdr:row>
      <xdr:rowOff>102955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7F5070-072C-42E2-9E11-E4E7D7F5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9643" y="8164286"/>
          <a:ext cx="5059127" cy="36272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1</xdr:row>
      <xdr:rowOff>123264</xdr:rowOff>
    </xdr:from>
    <xdr:to>
      <xdr:col>3</xdr:col>
      <xdr:colOff>410469</xdr:colOff>
      <xdr:row>5</xdr:row>
      <xdr:rowOff>65999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56881" y="291352"/>
          <a:ext cx="180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改良トンキロ法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（精度：中）</a:t>
          </a:r>
        </a:p>
      </xdr:txBody>
    </xdr:sp>
    <xdr:clientData/>
  </xdr:twoCellAnchor>
  <xdr:twoCellAnchor>
    <xdr:from>
      <xdr:col>4</xdr:col>
      <xdr:colOff>112060</xdr:colOff>
      <xdr:row>13</xdr:row>
      <xdr:rowOff>0</xdr:rowOff>
    </xdr:from>
    <xdr:to>
      <xdr:col>5</xdr:col>
      <xdr:colOff>431427</xdr:colOff>
      <xdr:row>14</xdr:row>
      <xdr:rowOff>166968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2297207" y="2678206"/>
          <a:ext cx="1114985" cy="391086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226682</xdr:colOff>
      <xdr:row>4</xdr:row>
      <xdr:rowOff>108856</xdr:rowOff>
    </xdr:from>
    <xdr:to>
      <xdr:col>17</xdr:col>
      <xdr:colOff>190500</xdr:colOff>
      <xdr:row>6</xdr:row>
      <xdr:rowOff>13606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11425361" y="966106"/>
          <a:ext cx="875496" cy="367393"/>
        </a:xfrm>
        <a:prstGeom prst="wedgeRoundRectCallout">
          <a:avLst>
            <a:gd name="adj1" fmla="val -177858"/>
            <a:gd name="adj2" fmla="val 59312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単位換算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129028</xdr:colOff>
      <xdr:row>0</xdr:row>
      <xdr:rowOff>72439</xdr:rowOff>
    </xdr:from>
    <xdr:to>
      <xdr:col>16</xdr:col>
      <xdr:colOff>204109</xdr:colOff>
      <xdr:row>4</xdr:row>
      <xdr:rowOff>197005</xdr:rowOff>
    </xdr:to>
    <xdr:sp macro="" textlink="">
      <xdr:nvSpPr>
        <xdr:cNvPr id="21" name="AutoShape 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9570684" y="72439"/>
          <a:ext cx="1503831" cy="946097"/>
        </a:xfrm>
        <a:prstGeom prst="wedgeRoundRectCallout">
          <a:avLst>
            <a:gd name="adj1" fmla="val -65360"/>
            <a:gd name="adj2" fmla="val 83963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0.0187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 油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0.0188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図表①を参照</a:t>
          </a:r>
          <a:endParaRPr lang="ja-JP" altLang="ja-JP" sz="1100">
            <a:effectLst/>
          </a:endParaRPr>
        </a:p>
      </xdr:txBody>
    </xdr:sp>
    <xdr:clientData/>
  </xdr:twoCellAnchor>
  <xdr:twoCellAnchor>
    <xdr:from>
      <xdr:col>12</xdr:col>
      <xdr:colOff>128467</xdr:colOff>
      <xdr:row>0</xdr:row>
      <xdr:rowOff>47626</xdr:rowOff>
    </xdr:from>
    <xdr:to>
      <xdr:col>14</xdr:col>
      <xdr:colOff>81643</xdr:colOff>
      <xdr:row>4</xdr:row>
      <xdr:rowOff>172192</xdr:rowOff>
    </xdr:to>
    <xdr:sp macro="" textlink="">
      <xdr:nvSpPr>
        <xdr:cNvPr id="22" name="AutoShape 9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8188998" y="47626"/>
          <a:ext cx="1334301" cy="946097"/>
        </a:xfrm>
        <a:prstGeom prst="wedgeRoundRectCallout">
          <a:avLst>
            <a:gd name="adj1" fmla="val -21477"/>
            <a:gd name="adj2" fmla="val 84496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33.4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軽 油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38.0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図表①を参照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286451</xdr:colOff>
      <xdr:row>12</xdr:row>
      <xdr:rowOff>33318</xdr:rowOff>
    </xdr:from>
    <xdr:to>
      <xdr:col>16</xdr:col>
      <xdr:colOff>273845</xdr:colOff>
      <xdr:row>15</xdr:row>
      <xdr:rowOff>123465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rrowheads="1"/>
        </xdr:cNvSpPr>
      </xdr:nvSpPr>
      <xdr:spPr bwMode="auto">
        <a:xfrm>
          <a:off x="9037545" y="2664599"/>
          <a:ext cx="2106706" cy="768804"/>
        </a:xfrm>
        <a:prstGeom prst="wedgeRoundRectCallout">
          <a:avLst>
            <a:gd name="adj1" fmla="val 4313"/>
            <a:gd name="adj2" fmla="val 204039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鉄道：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19(g-CO</a:t>
          </a:r>
          <a:r>
            <a:rPr lang="en-US" altLang="ja-JP" sz="105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船舶：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42(g-CO</a:t>
          </a:r>
          <a:r>
            <a:rPr lang="en-US" altLang="ja-JP" sz="105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下記掲載の図表②を参照</a:t>
          </a:r>
        </a:p>
      </xdr:txBody>
    </xdr:sp>
    <xdr:clientData/>
  </xdr:twoCellAnchor>
  <xdr:twoCellAnchor editAs="oneCell">
    <xdr:from>
      <xdr:col>1</xdr:col>
      <xdr:colOff>40821</xdr:colOff>
      <xdr:row>33</xdr:row>
      <xdr:rowOff>21570</xdr:rowOff>
    </xdr:from>
    <xdr:to>
      <xdr:col>9</xdr:col>
      <xdr:colOff>68036</xdr:colOff>
      <xdr:row>44</xdr:row>
      <xdr:rowOff>125184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7765395"/>
          <a:ext cx="6342290" cy="1989566"/>
        </a:xfrm>
        <a:prstGeom prst="rect">
          <a:avLst/>
        </a:prstGeom>
      </xdr:spPr>
    </xdr:pic>
    <xdr:clientData/>
  </xdr:twoCellAnchor>
  <xdr:twoCellAnchor editAs="oneCell">
    <xdr:from>
      <xdr:col>10</xdr:col>
      <xdr:colOff>54428</xdr:colOff>
      <xdr:row>33</xdr:row>
      <xdr:rowOff>122464</xdr:rowOff>
    </xdr:from>
    <xdr:to>
      <xdr:col>16</xdr:col>
      <xdr:colOff>745662</xdr:colOff>
      <xdr:row>53</xdr:row>
      <xdr:rowOff>34919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B6E078-C7E8-4BF7-AE9A-199A9D48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214" y="8069035"/>
          <a:ext cx="5059127" cy="36272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1</xdr:row>
      <xdr:rowOff>123265</xdr:rowOff>
    </xdr:from>
    <xdr:to>
      <xdr:col>3</xdr:col>
      <xdr:colOff>410469</xdr:colOff>
      <xdr:row>5</xdr:row>
      <xdr:rowOff>66000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56881" y="291353"/>
          <a:ext cx="180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従来トンキロ法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（精度：普通）</a:t>
          </a:r>
          <a:endParaRPr kumimoji="1" lang="en-US" altLang="ja-JP" sz="1200" b="1"/>
        </a:p>
      </xdr:txBody>
    </xdr:sp>
    <xdr:clientData/>
  </xdr:twoCellAnchor>
  <xdr:twoCellAnchor>
    <xdr:from>
      <xdr:col>3</xdr:col>
      <xdr:colOff>862853</xdr:colOff>
      <xdr:row>13</xdr:row>
      <xdr:rowOff>22411</xdr:rowOff>
    </xdr:from>
    <xdr:to>
      <xdr:col>5</xdr:col>
      <xdr:colOff>39220</xdr:colOff>
      <xdr:row>14</xdr:row>
      <xdr:rowOff>189379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901078" y="2918011"/>
          <a:ext cx="1119467" cy="395568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9</xdr:col>
      <xdr:colOff>332346</xdr:colOff>
      <xdr:row>52</xdr:row>
      <xdr:rowOff>67237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6DA455-4C5D-40E5-9A86-3111860AA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3" y="7072313"/>
          <a:ext cx="5059127" cy="36272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1</xdr:row>
      <xdr:rowOff>123265</xdr:rowOff>
    </xdr:from>
    <xdr:to>
      <xdr:col>3</xdr:col>
      <xdr:colOff>410469</xdr:colOff>
      <xdr:row>5</xdr:row>
      <xdr:rowOff>66000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56881" y="291353"/>
          <a:ext cx="1800000" cy="828000"/>
        </a:xfrm>
        <a:prstGeom prst="roundRect">
          <a:avLst>
            <a:gd name="adj" fmla="val 28031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従来トンキロ法</a:t>
          </a:r>
          <a:endParaRPr kumimoji="1" lang="en-US" altLang="ja-JP" sz="1600" b="1"/>
        </a:p>
        <a:p>
          <a:pPr algn="ctr"/>
          <a:r>
            <a:rPr kumimoji="1" lang="ja-JP" altLang="en-US" sz="1200" b="1"/>
            <a:t>（精度：普通）</a:t>
          </a:r>
          <a:endParaRPr kumimoji="1" lang="en-US" altLang="ja-JP" sz="1200" b="1"/>
        </a:p>
      </xdr:txBody>
    </xdr:sp>
    <xdr:clientData/>
  </xdr:twoCellAnchor>
  <xdr:twoCellAnchor>
    <xdr:from>
      <xdr:col>3</xdr:col>
      <xdr:colOff>862853</xdr:colOff>
      <xdr:row>13</xdr:row>
      <xdr:rowOff>22411</xdr:rowOff>
    </xdr:from>
    <xdr:to>
      <xdr:col>5</xdr:col>
      <xdr:colOff>39220</xdr:colOff>
      <xdr:row>14</xdr:row>
      <xdr:rowOff>189379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1905000" y="2700617"/>
          <a:ext cx="1114985" cy="391086"/>
        </a:xfrm>
        <a:prstGeom prst="downArrow">
          <a:avLst>
            <a:gd name="adj1" fmla="val 50000"/>
            <a:gd name="adj2" fmla="val 60982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678656</xdr:colOff>
      <xdr:row>2</xdr:row>
      <xdr:rowOff>95250</xdr:rowOff>
    </xdr:from>
    <xdr:to>
      <xdr:col>15</xdr:col>
      <xdr:colOff>385202</xdr:colOff>
      <xdr:row>4</xdr:row>
      <xdr:rowOff>9806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8739187" y="428625"/>
          <a:ext cx="1778234" cy="402712"/>
        </a:xfrm>
        <a:prstGeom prst="wedgeRoundRectCallout">
          <a:avLst>
            <a:gd name="adj1" fmla="val -15963"/>
            <a:gd name="adj2" fmla="val 157765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営業用貨物車：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下記掲載の図表①を参照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159684</xdr:colOff>
      <xdr:row>12</xdr:row>
      <xdr:rowOff>190505</xdr:rowOff>
    </xdr:from>
    <xdr:to>
      <xdr:col>17</xdr:col>
      <xdr:colOff>361388</xdr:colOff>
      <xdr:row>15</xdr:row>
      <xdr:rowOff>138391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9601340" y="2821786"/>
          <a:ext cx="2321017" cy="626543"/>
        </a:xfrm>
        <a:prstGeom prst="wedgeRoundRectCallout">
          <a:avLst>
            <a:gd name="adj1" fmla="val -63855"/>
            <a:gd name="adj2" fmla="val 75750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鉄道：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19(g-CO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船舶：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42(g-CO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/t-km)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下記掲載の図表①を参照</a:t>
          </a:r>
          <a:endParaRPr lang="ja-JP" altLang="ja-JP">
            <a:effectLst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10</xdr:col>
      <xdr:colOff>22784</xdr:colOff>
      <xdr:row>52</xdr:row>
      <xdr:rowOff>67237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B04DC8-9C27-400B-87E0-C58E29A6B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3" y="7072313"/>
          <a:ext cx="5059127" cy="3627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www.enecho.meti.go.jp/category/saving_and_new/saving/ninushi/pdf/guidelinev3.2.pdf" TargetMode="External" Type="http://schemas.openxmlformats.org/officeDocument/2006/relationships/hyperlink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view="pageBreakPreview" topLeftCell="A8" zoomScale="120" zoomScaleNormal="80" zoomScaleSheetLayoutView="120" workbookViewId="0">
      <selection activeCell="B6" sqref="B6"/>
    </sheetView>
  </sheetViews>
  <sheetFormatPr defaultRowHeight="13.5" x14ac:dyDescent="0.15"/>
  <sheetData>
    <row r="1" spans="1:8" ht="14.25" thickBot="1" x14ac:dyDescent="0.2">
      <c r="A1" t="s">
        <v>87</v>
      </c>
    </row>
    <row r="2" spans="1:8" ht="24" thickBot="1" x14ac:dyDescent="0.2">
      <c r="B2" s="97" t="s">
        <v>114</v>
      </c>
      <c r="C2" s="98"/>
      <c r="D2" s="98"/>
      <c r="E2" s="98"/>
      <c r="F2" s="98"/>
      <c r="G2" s="98"/>
      <c r="H2" s="99"/>
    </row>
    <row r="4" spans="1:8" ht="16.5" x14ac:dyDescent="0.15">
      <c r="B4" t="s">
        <v>75</v>
      </c>
    </row>
    <row r="5" spans="1:8" ht="16.5" x14ac:dyDescent="0.15">
      <c r="B5" t="s">
        <v>115</v>
      </c>
    </row>
    <row r="6" spans="1:8" x14ac:dyDescent="0.15">
      <c r="B6" s="71" t="s">
        <v>112</v>
      </c>
    </row>
    <row r="7" spans="1:8" x14ac:dyDescent="0.15">
      <c r="B7" t="s">
        <v>76</v>
      </c>
    </row>
    <row r="8" spans="1:8" x14ac:dyDescent="0.15">
      <c r="B8" t="s">
        <v>77</v>
      </c>
    </row>
    <row r="10" spans="1:8" x14ac:dyDescent="0.15">
      <c r="B10" s="67" t="s">
        <v>86</v>
      </c>
    </row>
    <row r="11" spans="1:8" x14ac:dyDescent="0.15">
      <c r="B11" s="58" t="s">
        <v>82</v>
      </c>
    </row>
    <row r="13" spans="1:8" x14ac:dyDescent="0.15">
      <c r="C13" t="s">
        <v>113</v>
      </c>
    </row>
  </sheetData>
  <mergeCells count="1">
    <mergeCell ref="B2:H2"/>
  </mergeCells>
  <phoneticPr fontId="4"/>
  <hyperlinks>
    <hyperlink ref="B6" r:id="rId1" xr:uid="{00000000-0004-0000-0000-000000000000}"/>
  </hyperlinks>
  <pageMargins left="0.7" right="0.7" top="0.75" bottom="0.75" header="0.3" footer="0.3"/>
  <pageSetup paperSize="9" scale="9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9"/>
  <sheetViews>
    <sheetView showGridLines="0" topLeftCell="A3" zoomScale="80" zoomScaleNormal="80" zoomScaleSheetLayoutView="85" workbookViewId="0">
      <selection activeCell="N7" sqref="N7:N8"/>
    </sheetView>
  </sheetViews>
  <sheetFormatPr defaultRowHeight="13.5" x14ac:dyDescent="0.15"/>
  <cols>
    <col min="1" max="1" width="1.25" customWidth="1"/>
    <col min="2" max="2" width="15.5" customWidth="1"/>
    <col min="3" max="3" width="3.375" bestFit="1" customWidth="1"/>
    <col min="4" max="4" width="15" customWidth="1"/>
    <col min="5" max="5" width="10.5" customWidth="1"/>
    <col min="6" max="6" width="10.625" customWidth="1"/>
    <col min="8" max="8" width="7.125" customWidth="1"/>
    <col min="9" max="9" width="8.875" bestFit="1" customWidth="1"/>
    <col min="10" max="10" width="5.5" customWidth="1"/>
    <col min="11" max="11" width="10.375" customWidth="1"/>
    <col min="16" max="16" width="8.25" bestFit="1" customWidth="1"/>
  </cols>
  <sheetData>
    <row r="1" spans="1:17" x14ac:dyDescent="0.15">
      <c r="A1" t="s">
        <v>78</v>
      </c>
    </row>
    <row r="3" spans="1:17" ht="25.5" x14ac:dyDescent="0.15">
      <c r="B3" s="100" t="s">
        <v>84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5" spans="1:17" ht="18" customHeight="1" x14ac:dyDescent="0.15"/>
    <row r="6" spans="1:17" ht="18" customHeight="1" thickBot="1" x14ac:dyDescent="0.2">
      <c r="H6" s="1" t="s">
        <v>14</v>
      </c>
      <c r="I6" s="2"/>
      <c r="J6" s="2"/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</row>
    <row r="7" spans="1:17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14" t="s">
        <v>4</v>
      </c>
      <c r="I7" s="63" t="s">
        <v>20</v>
      </c>
      <c r="J7" s="116" t="s">
        <v>47</v>
      </c>
      <c r="K7" s="114" t="s">
        <v>3</v>
      </c>
      <c r="L7" s="48" t="s">
        <v>39</v>
      </c>
      <c r="M7" s="64" t="s">
        <v>21</v>
      </c>
      <c r="N7" s="118" t="s">
        <v>22</v>
      </c>
      <c r="O7" s="122" t="s">
        <v>51</v>
      </c>
      <c r="P7" s="120" t="s">
        <v>50</v>
      </c>
    </row>
    <row r="8" spans="1:17" ht="18" customHeight="1" x14ac:dyDescent="0.15">
      <c r="B8" s="102"/>
      <c r="C8" s="106"/>
      <c r="D8" s="107"/>
      <c r="E8" s="111"/>
      <c r="F8" s="111"/>
      <c r="G8" s="113"/>
      <c r="H8" s="115"/>
      <c r="I8" s="60" t="s">
        <v>23</v>
      </c>
      <c r="J8" s="115"/>
      <c r="K8" s="115"/>
      <c r="L8" s="50" t="s">
        <v>40</v>
      </c>
      <c r="M8" s="65" t="s">
        <v>24</v>
      </c>
      <c r="N8" s="119"/>
      <c r="O8" s="123"/>
      <c r="P8" s="121"/>
    </row>
    <row r="9" spans="1:17" ht="18" customHeight="1" x14ac:dyDescent="0.15">
      <c r="B9" s="102"/>
      <c r="C9" s="108"/>
      <c r="D9" s="109"/>
      <c r="E9" s="111"/>
      <c r="F9" s="111"/>
      <c r="G9" s="113"/>
      <c r="H9" s="61" t="s">
        <v>31</v>
      </c>
      <c r="I9" s="61" t="s">
        <v>32</v>
      </c>
      <c r="J9" s="117"/>
      <c r="K9" s="61" t="s">
        <v>48</v>
      </c>
      <c r="L9" s="66" t="s">
        <v>52</v>
      </c>
      <c r="M9" s="66" t="s">
        <v>33</v>
      </c>
      <c r="N9" s="66" t="s">
        <v>25</v>
      </c>
      <c r="O9" s="123"/>
      <c r="P9" s="18" t="s">
        <v>59</v>
      </c>
    </row>
    <row r="10" spans="1:17" ht="18" customHeight="1" x14ac:dyDescent="0.15">
      <c r="B10" s="102"/>
      <c r="C10" s="13">
        <v>1</v>
      </c>
      <c r="D10" s="62"/>
      <c r="E10" s="62"/>
      <c r="F10" s="62"/>
      <c r="G10" s="3"/>
      <c r="H10" s="23"/>
      <c r="I10" s="3"/>
      <c r="J10" s="3"/>
      <c r="K10" s="5"/>
      <c r="L10" s="3"/>
      <c r="M10" s="3"/>
      <c r="N10" s="3"/>
      <c r="O10" s="3">
        <f>44/12</f>
        <v>3.6666666666666665</v>
      </c>
      <c r="P10" s="9">
        <f>L10*M10*N10*O10</f>
        <v>0</v>
      </c>
      <c r="Q10" s="47"/>
    </row>
    <row r="11" spans="1:17" ht="18" customHeight="1" thickBot="1" x14ac:dyDescent="0.2">
      <c r="B11" s="102"/>
      <c r="C11" s="13">
        <v>2</v>
      </c>
      <c r="D11" s="62"/>
      <c r="E11" s="62"/>
      <c r="F11" s="62"/>
      <c r="G11" s="3"/>
      <c r="H11" s="23"/>
      <c r="I11" s="3"/>
      <c r="J11" s="3"/>
      <c r="K11" s="5"/>
      <c r="L11" s="3"/>
      <c r="M11" s="3"/>
      <c r="N11" s="3"/>
      <c r="O11" s="3">
        <f>44/12</f>
        <v>3.6666666666666665</v>
      </c>
      <c r="P11" s="25">
        <f>L11*M11*N11*O11</f>
        <v>0</v>
      </c>
    </row>
    <row r="12" spans="1:17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7">
        <f>SUM(P10:P11)</f>
        <v>0</v>
      </c>
    </row>
    <row r="13" spans="1:17" ht="18" customHeight="1" x14ac:dyDescent="0.15"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7" ht="18" customHeight="1" x14ac:dyDescent="0.15">
      <c r="C14" s="6"/>
      <c r="D14" s="6"/>
      <c r="E14" s="7"/>
      <c r="F14" s="7"/>
      <c r="H14" s="56" t="s">
        <v>96</v>
      </c>
      <c r="J14" s="7"/>
      <c r="L14" s="7"/>
      <c r="M14" s="7"/>
      <c r="N14" s="7"/>
      <c r="O14" s="7"/>
      <c r="P14" s="8"/>
      <c r="Q14" s="7"/>
    </row>
    <row r="15" spans="1:17" ht="18" customHeight="1" x14ac:dyDescent="0.15">
      <c r="H15" s="56" t="s">
        <v>65</v>
      </c>
      <c r="O15" s="128"/>
      <c r="P15" s="128"/>
      <c r="Q15" s="7"/>
    </row>
    <row r="16" spans="1:17" ht="18" customHeight="1" x14ac:dyDescent="0.15">
      <c r="H16" s="56" t="s">
        <v>97</v>
      </c>
      <c r="O16" s="72"/>
      <c r="P16" s="72"/>
      <c r="Q16" s="7"/>
    </row>
    <row r="17" spans="2:17" ht="18" customHeight="1" thickBot="1" x14ac:dyDescent="0.2">
      <c r="H17" s="1" t="s">
        <v>14</v>
      </c>
      <c r="I17" s="2"/>
      <c r="J17" s="2"/>
      <c r="K17" s="1" t="s">
        <v>15</v>
      </c>
      <c r="L17" s="1" t="s">
        <v>16</v>
      </c>
      <c r="M17" s="1" t="s">
        <v>17</v>
      </c>
      <c r="N17" s="1" t="s">
        <v>18</v>
      </c>
      <c r="O17" s="1" t="s">
        <v>19</v>
      </c>
    </row>
    <row r="18" spans="2:17" ht="18" customHeight="1" x14ac:dyDescent="0.15">
      <c r="B18" s="101" t="s">
        <v>89</v>
      </c>
      <c r="C18" s="104" t="s">
        <v>0</v>
      </c>
      <c r="D18" s="105"/>
      <c r="E18" s="110" t="s">
        <v>1</v>
      </c>
      <c r="F18" s="110" t="s">
        <v>2</v>
      </c>
      <c r="G18" s="112" t="s">
        <v>49</v>
      </c>
      <c r="H18" s="129" t="s">
        <v>4</v>
      </c>
      <c r="I18" s="63" t="s">
        <v>20</v>
      </c>
      <c r="J18" s="116" t="s">
        <v>47</v>
      </c>
      <c r="K18" s="129" t="s">
        <v>3</v>
      </c>
      <c r="L18" s="48" t="s">
        <v>39</v>
      </c>
      <c r="M18" s="64" t="s">
        <v>21</v>
      </c>
      <c r="N18" s="118" t="s">
        <v>22</v>
      </c>
      <c r="O18" s="122" t="s">
        <v>51</v>
      </c>
      <c r="P18" s="120" t="s">
        <v>50</v>
      </c>
    </row>
    <row r="19" spans="2:17" ht="18" customHeight="1" x14ac:dyDescent="0.15">
      <c r="B19" s="136"/>
      <c r="C19" s="106"/>
      <c r="D19" s="107"/>
      <c r="E19" s="111"/>
      <c r="F19" s="111"/>
      <c r="G19" s="113"/>
      <c r="H19" s="130"/>
      <c r="I19" s="60" t="s">
        <v>23</v>
      </c>
      <c r="J19" s="115"/>
      <c r="K19" s="130"/>
      <c r="L19" s="50" t="s">
        <v>40</v>
      </c>
      <c r="M19" s="65" t="s">
        <v>24</v>
      </c>
      <c r="N19" s="119"/>
      <c r="O19" s="123"/>
      <c r="P19" s="121"/>
    </row>
    <row r="20" spans="2:17" ht="18" customHeight="1" x14ac:dyDescent="0.15">
      <c r="B20" s="136"/>
      <c r="C20" s="108"/>
      <c r="D20" s="109"/>
      <c r="E20" s="111"/>
      <c r="F20" s="111"/>
      <c r="G20" s="113"/>
      <c r="H20" s="53" t="s">
        <v>31</v>
      </c>
      <c r="I20" s="61" t="s">
        <v>32</v>
      </c>
      <c r="J20" s="117"/>
      <c r="K20" s="53" t="s">
        <v>5</v>
      </c>
      <c r="L20" s="66" t="s">
        <v>52</v>
      </c>
      <c r="M20" s="66" t="s">
        <v>33</v>
      </c>
      <c r="N20" s="66" t="s">
        <v>25</v>
      </c>
      <c r="O20" s="123"/>
      <c r="P20" s="18" t="s">
        <v>59</v>
      </c>
    </row>
    <row r="21" spans="2:17" ht="18" customHeight="1" x14ac:dyDescent="0.15">
      <c r="B21" s="136"/>
      <c r="C21" s="13">
        <v>1</v>
      </c>
      <c r="D21" s="4"/>
      <c r="E21" s="62"/>
      <c r="F21" s="62"/>
      <c r="G21" s="3"/>
      <c r="H21" s="23"/>
      <c r="I21" s="4"/>
      <c r="J21" s="3"/>
      <c r="K21" s="5"/>
      <c r="L21" s="3"/>
      <c r="M21" s="3"/>
      <c r="N21" s="3"/>
      <c r="O21" s="3">
        <f t="shared" ref="O21:O25" si="0">44/12</f>
        <v>3.6666666666666665</v>
      </c>
      <c r="P21" s="9">
        <f>L21*M21*N21*O21</f>
        <v>0</v>
      </c>
    </row>
    <row r="22" spans="2:17" ht="18" customHeight="1" x14ac:dyDescent="0.15">
      <c r="B22" s="136"/>
      <c r="C22" s="13">
        <v>2</v>
      </c>
      <c r="D22" s="4"/>
      <c r="E22" s="62"/>
      <c r="F22" s="62"/>
      <c r="G22" s="3"/>
      <c r="H22" s="23"/>
      <c r="I22" s="3"/>
      <c r="J22" s="3"/>
      <c r="K22" s="5"/>
      <c r="L22" s="68"/>
      <c r="M22" s="68"/>
      <c r="N22" s="68"/>
      <c r="O22" s="3">
        <f t="shared" si="0"/>
        <v>3.6666666666666665</v>
      </c>
      <c r="P22" s="9">
        <f>H22*K22*L22/1000/1000</f>
        <v>0</v>
      </c>
      <c r="Q22" s="47"/>
    </row>
    <row r="23" spans="2:17" ht="18" customHeight="1" x14ac:dyDescent="0.15">
      <c r="B23" s="136"/>
      <c r="C23" s="13">
        <v>3</v>
      </c>
      <c r="D23" s="4"/>
      <c r="E23" s="62"/>
      <c r="F23" s="62"/>
      <c r="G23" s="3"/>
      <c r="H23" s="24"/>
      <c r="I23" s="10"/>
      <c r="J23" s="10"/>
      <c r="K23" s="5"/>
      <c r="L23" s="3"/>
      <c r="M23" s="3"/>
      <c r="N23" s="3"/>
      <c r="O23" s="3">
        <f t="shared" si="0"/>
        <v>3.6666666666666665</v>
      </c>
      <c r="P23" s="9">
        <f t="shared" ref="P23:P24" si="1">L23*M23*N23*O23</f>
        <v>0</v>
      </c>
    </row>
    <row r="24" spans="2:17" ht="18" customHeight="1" x14ac:dyDescent="0.15">
      <c r="B24" s="136"/>
      <c r="C24" s="13">
        <v>4</v>
      </c>
      <c r="D24" s="4"/>
      <c r="E24" s="62"/>
      <c r="F24" s="62"/>
      <c r="G24" s="3"/>
      <c r="H24" s="23"/>
      <c r="I24" s="3"/>
      <c r="J24" s="3"/>
      <c r="K24" s="5"/>
      <c r="L24" s="3"/>
      <c r="M24" s="3"/>
      <c r="N24" s="3"/>
      <c r="O24" s="3">
        <f t="shared" si="0"/>
        <v>3.6666666666666665</v>
      </c>
      <c r="P24" s="9">
        <f t="shared" si="1"/>
        <v>0</v>
      </c>
    </row>
    <row r="25" spans="2:17" ht="18" customHeight="1" x14ac:dyDescent="0.15">
      <c r="B25" s="136"/>
      <c r="C25" s="13">
        <v>5</v>
      </c>
      <c r="D25" s="4"/>
      <c r="E25" s="62"/>
      <c r="F25" s="62"/>
      <c r="G25" s="3"/>
      <c r="H25" s="23"/>
      <c r="I25" s="3"/>
      <c r="J25" s="3"/>
      <c r="K25" s="5"/>
      <c r="L25" s="68"/>
      <c r="M25" s="68"/>
      <c r="N25" s="68"/>
      <c r="O25" s="3">
        <f t="shared" si="0"/>
        <v>3.6666666666666665</v>
      </c>
      <c r="P25" s="9">
        <f>H25*K25*L25/1000/1000</f>
        <v>0</v>
      </c>
    </row>
    <row r="26" spans="2:17" ht="18" customHeight="1" thickBot="1" x14ac:dyDescent="0.2">
      <c r="B26" s="136"/>
      <c r="C26" s="13">
        <v>6</v>
      </c>
      <c r="D26" s="4"/>
      <c r="E26" s="62"/>
      <c r="F26" s="62"/>
      <c r="G26" s="3"/>
      <c r="H26" s="24"/>
      <c r="I26" s="10"/>
      <c r="J26" s="10"/>
      <c r="K26" s="5"/>
      <c r="L26" s="3"/>
      <c r="M26" s="3"/>
      <c r="N26" s="3"/>
      <c r="O26" s="3">
        <f>44/12</f>
        <v>3.6666666666666665</v>
      </c>
      <c r="P26" s="25">
        <f>L26*M26*N26*O26</f>
        <v>0</v>
      </c>
    </row>
    <row r="27" spans="2:17" ht="18" customHeight="1" thickBot="1" x14ac:dyDescent="0.2">
      <c r="B27" s="137"/>
      <c r="C27" s="124" t="s">
        <v>10</v>
      </c>
      <c r="D27" s="125"/>
      <c r="E27" s="12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26">
        <f>SUM(P21:P26)</f>
        <v>0</v>
      </c>
    </row>
    <row r="28" spans="2:17" ht="18" customHeight="1" thickBot="1" x14ac:dyDescent="0.2">
      <c r="B28" s="27"/>
      <c r="C28" s="28"/>
      <c r="D28" s="2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9"/>
    </row>
    <row r="29" spans="2:17" ht="23.25" customHeight="1" x14ac:dyDescent="0.15">
      <c r="B29" s="131" t="s">
        <v>41</v>
      </c>
      <c r="C29" s="132"/>
      <c r="D29" s="132"/>
      <c r="E29" s="39">
        <f>P12</f>
        <v>0</v>
      </c>
      <c r="F29" s="133" t="s">
        <v>44</v>
      </c>
      <c r="G29" s="133"/>
      <c r="H29" s="133"/>
      <c r="I29" s="133"/>
      <c r="J29" s="133"/>
      <c r="K29" s="41">
        <f>P27</f>
        <v>0</v>
      </c>
      <c r="L29" s="30" t="s">
        <v>46</v>
      </c>
      <c r="M29" s="30"/>
      <c r="N29" s="30"/>
      <c r="O29" s="30"/>
      <c r="P29" s="31"/>
    </row>
    <row r="30" spans="2:17" ht="23.25" customHeight="1" thickBot="1" x14ac:dyDescent="0.2">
      <c r="B30" s="134" t="s">
        <v>42</v>
      </c>
      <c r="C30" s="135"/>
      <c r="D30" s="135"/>
      <c r="E30" s="40">
        <f>ROUNDUP(P12-P27,1)</f>
        <v>0</v>
      </c>
      <c r="F30" s="32" t="s">
        <v>45</v>
      </c>
      <c r="G30" s="38" t="s">
        <v>43</v>
      </c>
      <c r="H30" s="34" t="e">
        <f>ROUNDUP(1-P27/P12,3)</f>
        <v>#DIV/0!</v>
      </c>
      <c r="I30" s="32"/>
      <c r="J30" s="32"/>
      <c r="K30" s="32"/>
      <c r="L30" s="32"/>
      <c r="M30" s="32"/>
      <c r="N30" s="32"/>
      <c r="O30" s="32"/>
      <c r="P30" s="33"/>
    </row>
    <row r="31" spans="2:17" ht="18" customHeight="1" x14ac:dyDescent="0.15"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</row>
    <row r="32" spans="2:17" ht="18" customHeight="1" x14ac:dyDescent="0.15">
      <c r="B32" t="s">
        <v>93</v>
      </c>
      <c r="C32" s="6"/>
      <c r="D32" s="6"/>
      <c r="E32" s="7"/>
      <c r="F32" s="7"/>
      <c r="G32" s="7"/>
      <c r="H32" s="7"/>
      <c r="I32" s="7"/>
      <c r="J32" s="7" t="s">
        <v>116</v>
      </c>
      <c r="K32" s="7"/>
      <c r="N32" s="7"/>
      <c r="O32" s="7"/>
      <c r="P32" s="12"/>
    </row>
    <row r="33" spans="3:6" ht="18" customHeight="1" x14ac:dyDescent="0.15">
      <c r="C33" s="11"/>
      <c r="D33" s="11"/>
      <c r="E33" s="11"/>
      <c r="F33" s="11"/>
    </row>
    <row r="59" spans="2:2" ht="16.5" x14ac:dyDescent="0.15">
      <c r="B59" s="46" t="s">
        <v>117</v>
      </c>
    </row>
  </sheetData>
  <mergeCells count="31">
    <mergeCell ref="B29:D29"/>
    <mergeCell ref="F29:J29"/>
    <mergeCell ref="B30:D30"/>
    <mergeCell ref="C27:D27"/>
    <mergeCell ref="E27:O27"/>
    <mergeCell ref="B18:B27"/>
    <mergeCell ref="P18:P19"/>
    <mergeCell ref="O7:O9"/>
    <mergeCell ref="P7:P8"/>
    <mergeCell ref="C12:D12"/>
    <mergeCell ref="E12:O12"/>
    <mergeCell ref="O15:P15"/>
    <mergeCell ref="C18:D20"/>
    <mergeCell ref="E18:E20"/>
    <mergeCell ref="F18:F20"/>
    <mergeCell ref="G18:G20"/>
    <mergeCell ref="H18:H19"/>
    <mergeCell ref="J18:J20"/>
    <mergeCell ref="K18:K19"/>
    <mergeCell ref="N18:N19"/>
    <mergeCell ref="O18:O20"/>
    <mergeCell ref="B3:P3"/>
    <mergeCell ref="B7:B12"/>
    <mergeCell ref="C7:D9"/>
    <mergeCell ref="E7:E9"/>
    <mergeCell ref="F7:F9"/>
    <mergeCell ref="G7:G9"/>
    <mergeCell ref="H7:H8"/>
    <mergeCell ref="J7:J9"/>
    <mergeCell ref="K7:K8"/>
    <mergeCell ref="N7:N8"/>
  </mergeCells>
  <phoneticPr fontId="4"/>
  <pageMargins left="0.7" right="0.7" top="0.75" bottom="0.75" header="0.3" footer="0.3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showGridLines="0" tabSelected="1" topLeftCell="A8" zoomScale="115" zoomScaleNormal="115" zoomScaleSheetLayoutView="85" workbookViewId="0">
      <selection activeCell="L22" sqref="L22:O22"/>
    </sheetView>
  </sheetViews>
  <sheetFormatPr defaultRowHeight="13.5" x14ac:dyDescent="0.15"/>
  <cols>
    <col min="1" max="1" width="1.25" customWidth="1"/>
    <col min="2" max="2" width="15.625" customWidth="1"/>
    <col min="3" max="3" width="3.375" bestFit="1" customWidth="1"/>
    <col min="4" max="4" width="15" customWidth="1"/>
    <col min="5" max="5" width="10.5" customWidth="1"/>
    <col min="6" max="6" width="10.625" customWidth="1"/>
    <col min="8" max="8" width="6.5" bestFit="1" customWidth="1"/>
    <col min="9" max="9" width="8.875" bestFit="1" customWidth="1"/>
    <col min="10" max="10" width="5.5" customWidth="1"/>
    <col min="11" max="11" width="10.375" customWidth="1"/>
    <col min="16" max="16" width="8.25" bestFit="1" customWidth="1"/>
  </cols>
  <sheetData>
    <row r="1" spans="1:17" x14ac:dyDescent="0.15">
      <c r="A1" t="s">
        <v>78</v>
      </c>
    </row>
    <row r="3" spans="1:17" ht="25.5" x14ac:dyDescent="0.15">
      <c r="B3" s="100" t="s">
        <v>83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5" spans="1:17" ht="18" customHeight="1" x14ac:dyDescent="0.15"/>
    <row r="6" spans="1:17" ht="18" customHeight="1" thickBot="1" x14ac:dyDescent="0.2">
      <c r="H6" s="1" t="s">
        <v>14</v>
      </c>
      <c r="I6" s="2"/>
      <c r="J6" s="2"/>
      <c r="K6" s="1" t="s">
        <v>15</v>
      </c>
      <c r="L6" s="1" t="s">
        <v>16</v>
      </c>
      <c r="M6" s="1" t="s">
        <v>17</v>
      </c>
      <c r="N6" s="1" t="s">
        <v>18</v>
      </c>
      <c r="O6" s="1" t="s">
        <v>34</v>
      </c>
    </row>
    <row r="7" spans="1:17" ht="18" customHeight="1" x14ac:dyDescent="0.15">
      <c r="B7" s="101" t="s">
        <v>90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14" t="s">
        <v>4</v>
      </c>
      <c r="I7" s="15" t="s">
        <v>20</v>
      </c>
      <c r="J7" s="116" t="s">
        <v>47</v>
      </c>
      <c r="K7" s="114" t="s">
        <v>3</v>
      </c>
      <c r="L7" s="48" t="s">
        <v>39</v>
      </c>
      <c r="M7" s="49" t="s">
        <v>21</v>
      </c>
      <c r="N7" s="118" t="s">
        <v>22</v>
      </c>
      <c r="O7" s="122" t="s">
        <v>51</v>
      </c>
      <c r="P7" s="120" t="s">
        <v>50</v>
      </c>
    </row>
    <row r="8" spans="1:17" ht="18" customHeight="1" x14ac:dyDescent="0.15">
      <c r="B8" s="102"/>
      <c r="C8" s="106"/>
      <c r="D8" s="107"/>
      <c r="E8" s="111"/>
      <c r="F8" s="111"/>
      <c r="G8" s="113"/>
      <c r="H8" s="115"/>
      <c r="I8" s="16" t="s">
        <v>23</v>
      </c>
      <c r="J8" s="115"/>
      <c r="K8" s="115"/>
      <c r="L8" s="50" t="s">
        <v>40</v>
      </c>
      <c r="M8" s="51" t="s">
        <v>24</v>
      </c>
      <c r="N8" s="119"/>
      <c r="O8" s="123"/>
      <c r="P8" s="121"/>
    </row>
    <row r="9" spans="1:17" ht="18" customHeight="1" x14ac:dyDescent="0.15">
      <c r="B9" s="102"/>
      <c r="C9" s="108"/>
      <c r="D9" s="109"/>
      <c r="E9" s="111"/>
      <c r="F9" s="111"/>
      <c r="G9" s="113"/>
      <c r="H9" s="17" t="s">
        <v>31</v>
      </c>
      <c r="I9" s="17" t="s">
        <v>32</v>
      </c>
      <c r="J9" s="117"/>
      <c r="K9" s="17" t="s">
        <v>48</v>
      </c>
      <c r="L9" s="52" t="s">
        <v>52</v>
      </c>
      <c r="M9" s="52" t="s">
        <v>33</v>
      </c>
      <c r="N9" s="52" t="s">
        <v>25</v>
      </c>
      <c r="O9" s="123"/>
      <c r="P9" s="18" t="s">
        <v>59</v>
      </c>
    </row>
    <row r="10" spans="1:17" ht="18" customHeight="1" x14ac:dyDescent="0.15">
      <c r="B10" s="102"/>
      <c r="C10" s="13">
        <v>1</v>
      </c>
      <c r="D10" s="14" t="s">
        <v>6</v>
      </c>
      <c r="E10" s="14" t="s">
        <v>7</v>
      </c>
      <c r="F10" s="14" t="s">
        <v>8</v>
      </c>
      <c r="G10" s="3" t="s">
        <v>26</v>
      </c>
      <c r="H10" s="23">
        <v>1400</v>
      </c>
      <c r="I10" s="3">
        <v>100</v>
      </c>
      <c r="J10" s="3">
        <v>250</v>
      </c>
      <c r="K10" s="5">
        <v>2500</v>
      </c>
      <c r="L10" s="3">
        <v>117</v>
      </c>
      <c r="M10" s="3">
        <v>38</v>
      </c>
      <c r="N10" s="3">
        <v>1.8800000000000001E-2</v>
      </c>
      <c r="O10" s="3">
        <f>44/12</f>
        <v>3.6666666666666665</v>
      </c>
      <c r="P10" s="9">
        <f>L10*M10*N10*O10</f>
        <v>306.4776</v>
      </c>
      <c r="Q10" s="47" t="s">
        <v>60</v>
      </c>
    </row>
    <row r="11" spans="1:17" ht="18" customHeight="1" thickBot="1" x14ac:dyDescent="0.2">
      <c r="B11" s="102"/>
      <c r="C11" s="13">
        <v>2</v>
      </c>
      <c r="D11" s="14" t="s">
        <v>9</v>
      </c>
      <c r="E11" s="14" t="s">
        <v>8</v>
      </c>
      <c r="F11" s="14" t="s">
        <v>7</v>
      </c>
      <c r="G11" s="3" t="s">
        <v>27</v>
      </c>
      <c r="H11" s="23">
        <v>1400</v>
      </c>
      <c r="I11" s="3">
        <v>10</v>
      </c>
      <c r="J11" s="3">
        <v>250</v>
      </c>
      <c r="K11" s="5">
        <v>250</v>
      </c>
      <c r="L11" s="3">
        <v>87.5</v>
      </c>
      <c r="M11" s="3">
        <v>38</v>
      </c>
      <c r="N11" s="3">
        <v>1.8800000000000001E-2</v>
      </c>
      <c r="O11" s="3">
        <f>44/12</f>
        <v>3.6666666666666665</v>
      </c>
      <c r="P11" s="25">
        <f>L11*M11*N11*O11</f>
        <v>229.20333333333335</v>
      </c>
    </row>
    <row r="12" spans="1:17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7">
        <f>SUM(P10:P11)</f>
        <v>535.68093333333331</v>
      </c>
    </row>
    <row r="13" spans="1:17" ht="18" customHeight="1" x14ac:dyDescent="0.15"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7" ht="18" customHeight="1" x14ac:dyDescent="0.15">
      <c r="C14" s="6"/>
      <c r="D14" s="6"/>
      <c r="E14" s="7"/>
      <c r="F14" s="7"/>
      <c r="H14" s="56" t="s">
        <v>96</v>
      </c>
      <c r="J14" s="7"/>
      <c r="L14" s="7"/>
      <c r="M14" s="7"/>
      <c r="N14" s="7"/>
      <c r="O14" s="7"/>
      <c r="P14" s="8"/>
      <c r="Q14" s="7"/>
    </row>
    <row r="15" spans="1:17" ht="18" customHeight="1" x14ac:dyDescent="0.15">
      <c r="H15" s="56" t="s">
        <v>65</v>
      </c>
      <c r="O15" s="128"/>
      <c r="P15" s="128"/>
      <c r="Q15" s="7"/>
    </row>
    <row r="16" spans="1:17" ht="18" customHeight="1" x14ac:dyDescent="0.15">
      <c r="H16" s="56" t="s">
        <v>98</v>
      </c>
      <c r="O16" s="72"/>
      <c r="P16" s="72"/>
      <c r="Q16" s="7"/>
    </row>
    <row r="17" spans="2:17" ht="18" customHeight="1" thickBot="1" x14ac:dyDescent="0.2">
      <c r="H17" s="1" t="s">
        <v>14</v>
      </c>
      <c r="I17" s="2"/>
      <c r="J17" s="2"/>
      <c r="K17" s="1" t="s">
        <v>15</v>
      </c>
      <c r="L17" s="1" t="s">
        <v>16</v>
      </c>
      <c r="M17" s="1" t="s">
        <v>17</v>
      </c>
      <c r="N17" s="1" t="s">
        <v>35</v>
      </c>
      <c r="O17" s="1" t="s">
        <v>19</v>
      </c>
    </row>
    <row r="18" spans="2:17" ht="18" customHeight="1" x14ac:dyDescent="0.15">
      <c r="B18" s="101" t="s">
        <v>89</v>
      </c>
      <c r="C18" s="104" t="s">
        <v>0</v>
      </c>
      <c r="D18" s="105"/>
      <c r="E18" s="110" t="s">
        <v>1</v>
      </c>
      <c r="F18" s="110" t="s">
        <v>2</v>
      </c>
      <c r="G18" s="112" t="s">
        <v>49</v>
      </c>
      <c r="H18" s="129" t="s">
        <v>4</v>
      </c>
      <c r="I18" s="15" t="s">
        <v>20</v>
      </c>
      <c r="J18" s="116" t="s">
        <v>47</v>
      </c>
      <c r="K18" s="129" t="s">
        <v>3</v>
      </c>
      <c r="L18" s="48" t="s">
        <v>39</v>
      </c>
      <c r="M18" s="49" t="s">
        <v>21</v>
      </c>
      <c r="N18" s="118" t="s">
        <v>22</v>
      </c>
      <c r="O18" s="122" t="s">
        <v>51</v>
      </c>
      <c r="P18" s="120" t="s">
        <v>50</v>
      </c>
    </row>
    <row r="19" spans="2:17" ht="18" customHeight="1" x14ac:dyDescent="0.15">
      <c r="B19" s="136"/>
      <c r="C19" s="106"/>
      <c r="D19" s="107"/>
      <c r="E19" s="111"/>
      <c r="F19" s="111"/>
      <c r="G19" s="113"/>
      <c r="H19" s="130"/>
      <c r="I19" s="16" t="s">
        <v>23</v>
      </c>
      <c r="J19" s="115"/>
      <c r="K19" s="130"/>
      <c r="L19" s="50" t="s">
        <v>40</v>
      </c>
      <c r="M19" s="51" t="s">
        <v>24</v>
      </c>
      <c r="N19" s="119"/>
      <c r="O19" s="123"/>
      <c r="P19" s="121"/>
    </row>
    <row r="20" spans="2:17" ht="18" customHeight="1" x14ac:dyDescent="0.15">
      <c r="B20" s="136"/>
      <c r="C20" s="108"/>
      <c r="D20" s="109"/>
      <c r="E20" s="111"/>
      <c r="F20" s="111"/>
      <c r="G20" s="113"/>
      <c r="H20" s="53" t="s">
        <v>31</v>
      </c>
      <c r="I20" s="17" t="s">
        <v>32</v>
      </c>
      <c r="J20" s="117"/>
      <c r="K20" s="53" t="s">
        <v>5</v>
      </c>
      <c r="L20" s="52" t="s">
        <v>52</v>
      </c>
      <c r="M20" s="52" t="s">
        <v>33</v>
      </c>
      <c r="N20" s="52" t="s">
        <v>25</v>
      </c>
      <c r="O20" s="123"/>
      <c r="P20" s="18" t="s">
        <v>59</v>
      </c>
    </row>
    <row r="21" spans="2:17" ht="18" customHeight="1" x14ac:dyDescent="0.15">
      <c r="B21" s="136"/>
      <c r="C21" s="13">
        <v>1</v>
      </c>
      <c r="D21" s="141" t="s">
        <v>6</v>
      </c>
      <c r="E21" s="14" t="s">
        <v>7</v>
      </c>
      <c r="F21" s="14" t="s">
        <v>11</v>
      </c>
      <c r="G21" s="3" t="s">
        <v>28</v>
      </c>
      <c r="H21" s="23">
        <v>40</v>
      </c>
      <c r="I21" s="4">
        <v>100</v>
      </c>
      <c r="J21" s="3">
        <v>250</v>
      </c>
      <c r="K21" s="5">
        <v>2500</v>
      </c>
      <c r="L21" s="3">
        <v>2.9</v>
      </c>
      <c r="M21" s="3">
        <v>38</v>
      </c>
      <c r="N21" s="3">
        <v>1.8800000000000001E-2</v>
      </c>
      <c r="O21" s="3">
        <f>44/12</f>
        <v>3.6666666666666665</v>
      </c>
      <c r="P21" s="9">
        <f>L21*M21*N21*O21</f>
        <v>7.5964533333333337</v>
      </c>
    </row>
    <row r="22" spans="2:17" ht="18" customHeight="1" x14ac:dyDescent="0.15">
      <c r="B22" s="136"/>
      <c r="C22" s="13">
        <v>2</v>
      </c>
      <c r="D22" s="115"/>
      <c r="E22" s="14" t="s">
        <v>11</v>
      </c>
      <c r="F22" s="14" t="s">
        <v>12</v>
      </c>
      <c r="G22" s="3" t="s">
        <v>13</v>
      </c>
      <c r="H22" s="23">
        <v>1380</v>
      </c>
      <c r="I22" s="3">
        <v>100</v>
      </c>
      <c r="J22" s="3">
        <v>250</v>
      </c>
      <c r="K22" s="5">
        <v>2500</v>
      </c>
      <c r="L22" s="138">
        <v>19</v>
      </c>
      <c r="M22" s="139"/>
      <c r="N22" s="139"/>
      <c r="O22" s="140"/>
      <c r="P22" s="9">
        <f>H22*K22*L22/1000/1000</f>
        <v>65.55</v>
      </c>
      <c r="Q22" s="47" t="s">
        <v>91</v>
      </c>
    </row>
    <row r="23" spans="2:17" ht="18" customHeight="1" x14ac:dyDescent="0.15">
      <c r="B23" s="136"/>
      <c r="C23" s="13">
        <v>3</v>
      </c>
      <c r="D23" s="117"/>
      <c r="E23" s="14" t="s">
        <v>12</v>
      </c>
      <c r="F23" s="14" t="s">
        <v>8</v>
      </c>
      <c r="G23" s="3" t="s">
        <v>29</v>
      </c>
      <c r="H23" s="24">
        <v>5</v>
      </c>
      <c r="I23" s="10">
        <v>100</v>
      </c>
      <c r="J23" s="10">
        <v>250</v>
      </c>
      <c r="K23" s="5">
        <v>2500</v>
      </c>
      <c r="L23" s="3">
        <v>0.4</v>
      </c>
      <c r="M23" s="3">
        <v>38</v>
      </c>
      <c r="N23" s="3">
        <v>1.8800000000000001E-2</v>
      </c>
      <c r="O23" s="3">
        <f>44/12</f>
        <v>3.6666666666666665</v>
      </c>
      <c r="P23" s="9">
        <f t="shared" ref="P23:P24" si="0">L23*M23*N23*O23</f>
        <v>1.0477866666666666</v>
      </c>
    </row>
    <row r="24" spans="2:17" ht="18" customHeight="1" x14ac:dyDescent="0.15">
      <c r="B24" s="136"/>
      <c r="C24" s="13">
        <v>4</v>
      </c>
      <c r="D24" s="141" t="s">
        <v>9</v>
      </c>
      <c r="E24" s="14" t="s">
        <v>8</v>
      </c>
      <c r="F24" s="14" t="s">
        <v>12</v>
      </c>
      <c r="G24" s="3" t="s">
        <v>30</v>
      </c>
      <c r="H24" s="23">
        <v>5</v>
      </c>
      <c r="I24" s="3">
        <v>10</v>
      </c>
      <c r="J24" s="3">
        <v>250</v>
      </c>
      <c r="K24" s="5">
        <v>250</v>
      </c>
      <c r="L24" s="3">
        <v>0.4</v>
      </c>
      <c r="M24" s="3">
        <v>38</v>
      </c>
      <c r="N24" s="3">
        <v>1.8800000000000001E-2</v>
      </c>
      <c r="O24" s="3">
        <f>44/12</f>
        <v>3.6666666666666665</v>
      </c>
      <c r="P24" s="9">
        <f t="shared" si="0"/>
        <v>1.0477866666666666</v>
      </c>
    </row>
    <row r="25" spans="2:17" ht="18" customHeight="1" x14ac:dyDescent="0.15">
      <c r="B25" s="136"/>
      <c r="C25" s="13">
        <v>5</v>
      </c>
      <c r="D25" s="115"/>
      <c r="E25" s="14" t="s">
        <v>12</v>
      </c>
      <c r="F25" s="14" t="s">
        <v>11</v>
      </c>
      <c r="G25" s="3" t="s">
        <v>13</v>
      </c>
      <c r="H25" s="23">
        <v>1380</v>
      </c>
      <c r="I25" s="3">
        <v>10</v>
      </c>
      <c r="J25" s="3">
        <v>250</v>
      </c>
      <c r="K25" s="5">
        <v>250</v>
      </c>
      <c r="L25" s="138">
        <v>19</v>
      </c>
      <c r="M25" s="139"/>
      <c r="N25" s="139"/>
      <c r="O25" s="140"/>
      <c r="P25" s="9">
        <f>H25*K25*L25/1000/1000</f>
        <v>6.5549999999999997</v>
      </c>
    </row>
    <row r="26" spans="2:17" ht="18" customHeight="1" thickBot="1" x14ac:dyDescent="0.2">
      <c r="B26" s="136"/>
      <c r="C26" s="13">
        <v>6</v>
      </c>
      <c r="D26" s="117"/>
      <c r="E26" s="14" t="s">
        <v>11</v>
      </c>
      <c r="F26" s="14" t="s">
        <v>7</v>
      </c>
      <c r="G26" s="3" t="s">
        <v>30</v>
      </c>
      <c r="H26" s="24">
        <v>40</v>
      </c>
      <c r="I26" s="10">
        <v>10</v>
      </c>
      <c r="J26" s="10">
        <v>250</v>
      </c>
      <c r="K26" s="5">
        <v>250</v>
      </c>
      <c r="L26" s="3">
        <v>2.9</v>
      </c>
      <c r="M26" s="3">
        <v>38</v>
      </c>
      <c r="N26" s="3">
        <v>1.8800000000000001E-2</v>
      </c>
      <c r="O26" s="3">
        <f>44/12</f>
        <v>3.6666666666666665</v>
      </c>
      <c r="P26" s="25">
        <f>L26*M26*N26*O26</f>
        <v>7.5964533333333337</v>
      </c>
    </row>
    <row r="27" spans="2:17" ht="18" customHeight="1" thickBot="1" x14ac:dyDescent="0.2">
      <c r="B27" s="137"/>
      <c r="C27" s="124" t="s">
        <v>10</v>
      </c>
      <c r="D27" s="125"/>
      <c r="E27" s="12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26">
        <f>SUM(P21:P26)</f>
        <v>89.393479999999983</v>
      </c>
    </row>
    <row r="28" spans="2:17" ht="18" customHeight="1" thickBot="1" x14ac:dyDescent="0.2">
      <c r="B28" s="27"/>
      <c r="C28" s="28"/>
      <c r="D28" s="2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29"/>
    </row>
    <row r="29" spans="2:17" ht="23.25" customHeight="1" x14ac:dyDescent="0.15">
      <c r="B29" s="131" t="s">
        <v>41</v>
      </c>
      <c r="C29" s="132"/>
      <c r="D29" s="132"/>
      <c r="E29" s="39">
        <f>P12</f>
        <v>535.68093333333331</v>
      </c>
      <c r="F29" s="133" t="s">
        <v>44</v>
      </c>
      <c r="G29" s="133"/>
      <c r="H29" s="133"/>
      <c r="I29" s="133"/>
      <c r="J29" s="133"/>
      <c r="K29" s="41">
        <f>P27</f>
        <v>89.393479999999983</v>
      </c>
      <c r="L29" s="30" t="s">
        <v>46</v>
      </c>
      <c r="M29" s="30"/>
      <c r="N29" s="30"/>
      <c r="O29" s="30"/>
      <c r="P29" s="31"/>
    </row>
    <row r="30" spans="2:17" ht="23.25" customHeight="1" thickBot="1" x14ac:dyDescent="0.2">
      <c r="B30" s="134" t="s">
        <v>42</v>
      </c>
      <c r="C30" s="135"/>
      <c r="D30" s="135"/>
      <c r="E30" s="40">
        <f>ROUNDUP(P12-P27,1)</f>
        <v>446.3</v>
      </c>
      <c r="F30" s="32" t="s">
        <v>45</v>
      </c>
      <c r="G30" s="38" t="s">
        <v>43</v>
      </c>
      <c r="H30" s="34">
        <f>ROUNDUP(1-P27/P12,3)</f>
        <v>0.83399999999999996</v>
      </c>
      <c r="I30" s="32"/>
      <c r="J30" s="32"/>
      <c r="K30" s="32"/>
      <c r="L30" s="32"/>
      <c r="M30" s="32"/>
      <c r="N30" s="32"/>
      <c r="O30" s="32"/>
      <c r="P30" s="33"/>
    </row>
    <row r="31" spans="2:17" ht="18" customHeight="1" x14ac:dyDescent="0.15"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</row>
    <row r="32" spans="2:17" ht="18" customHeight="1" x14ac:dyDescent="0.15">
      <c r="B32" t="s">
        <v>93</v>
      </c>
      <c r="C32" s="6"/>
      <c r="D32" s="6"/>
      <c r="E32" s="7"/>
      <c r="F32" s="7"/>
      <c r="G32" s="7"/>
      <c r="H32" s="7"/>
      <c r="I32" s="7"/>
      <c r="J32" s="7" t="s">
        <v>116</v>
      </c>
      <c r="K32" s="7"/>
      <c r="N32" s="7"/>
      <c r="O32" s="7"/>
      <c r="P32" s="12"/>
    </row>
    <row r="33" spans="3:6" ht="18" customHeight="1" x14ac:dyDescent="0.15">
      <c r="C33" s="11"/>
      <c r="D33" s="11"/>
      <c r="E33" s="11"/>
      <c r="F33" s="11"/>
    </row>
    <row r="59" spans="2:2" ht="16.5" x14ac:dyDescent="0.15">
      <c r="B59" s="46" t="s">
        <v>117</v>
      </c>
    </row>
  </sheetData>
  <mergeCells count="35">
    <mergeCell ref="F29:J29"/>
    <mergeCell ref="B30:D30"/>
    <mergeCell ref="B18:B27"/>
    <mergeCell ref="N7:N8"/>
    <mergeCell ref="O7:O9"/>
    <mergeCell ref="C12:D12"/>
    <mergeCell ref="E12:O12"/>
    <mergeCell ref="C27:D27"/>
    <mergeCell ref="E27:O27"/>
    <mergeCell ref="K18:K19"/>
    <mergeCell ref="N18:N19"/>
    <mergeCell ref="O18:O20"/>
    <mergeCell ref="D21:D23"/>
    <mergeCell ref="B29:D29"/>
    <mergeCell ref="L25:O25"/>
    <mergeCell ref="C18:D20"/>
    <mergeCell ref="J7:J9"/>
    <mergeCell ref="F18:F20"/>
    <mergeCell ref="G18:G20"/>
    <mergeCell ref="H18:H19"/>
    <mergeCell ref="B3:P3"/>
    <mergeCell ref="O15:P15"/>
    <mergeCell ref="C7:D9"/>
    <mergeCell ref="E7:E9"/>
    <mergeCell ref="F7:F9"/>
    <mergeCell ref="G7:G9"/>
    <mergeCell ref="H7:H8"/>
    <mergeCell ref="K7:K8"/>
    <mergeCell ref="B7:B12"/>
    <mergeCell ref="P7:P8"/>
    <mergeCell ref="L22:O22"/>
    <mergeCell ref="D24:D26"/>
    <mergeCell ref="J18:J20"/>
    <mergeCell ref="E18:E20"/>
    <mergeCell ref="P18:P19"/>
  </mergeCells>
  <phoneticPr fontId="4"/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0"/>
  <sheetViews>
    <sheetView showGridLines="0" zoomScale="80" zoomScaleNormal="80" zoomScaleSheetLayoutView="85" workbookViewId="0">
      <selection activeCell="T32" sqref="T32"/>
    </sheetView>
  </sheetViews>
  <sheetFormatPr defaultRowHeight="13.5" x14ac:dyDescent="0.15"/>
  <cols>
    <col min="1" max="1" width="1.25" customWidth="1"/>
    <col min="2" max="2" width="15.625" customWidth="1"/>
    <col min="3" max="3" width="3.375" bestFit="1" customWidth="1"/>
    <col min="4" max="4" width="15" customWidth="1"/>
    <col min="5" max="5" width="10.5" customWidth="1"/>
    <col min="6" max="6" width="10.625" customWidth="1"/>
    <col min="8" max="8" width="6.5" bestFit="1" customWidth="1"/>
    <col min="9" max="9" width="8.875" bestFit="1" customWidth="1"/>
    <col min="10" max="10" width="5.5" customWidth="1"/>
    <col min="11" max="11" width="10.375" customWidth="1"/>
    <col min="12" max="12" width="6.5" bestFit="1" customWidth="1"/>
    <col min="17" max="17" width="9.5" bestFit="1" customWidth="1"/>
  </cols>
  <sheetData>
    <row r="1" spans="1:18" x14ac:dyDescent="0.15">
      <c r="A1" t="s">
        <v>79</v>
      </c>
    </row>
    <row r="3" spans="1:18" ht="25.5" x14ac:dyDescent="0.15">
      <c r="B3" s="100" t="s">
        <v>85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5" spans="1:18" ht="18" customHeight="1" x14ac:dyDescent="0.15"/>
    <row r="6" spans="1:18" ht="18" customHeight="1" thickBot="1" x14ac:dyDescent="0.2">
      <c r="H6" s="1" t="s">
        <v>14</v>
      </c>
      <c r="I6" s="2"/>
      <c r="J6" s="2" t="s">
        <v>36</v>
      </c>
      <c r="K6" s="1" t="s">
        <v>37</v>
      </c>
      <c r="L6" s="1" t="s">
        <v>38</v>
      </c>
      <c r="M6" s="1" t="s">
        <v>18</v>
      </c>
      <c r="N6" s="1" t="s">
        <v>19</v>
      </c>
      <c r="O6" s="1" t="s">
        <v>66</v>
      </c>
      <c r="P6" s="1" t="s">
        <v>67</v>
      </c>
    </row>
    <row r="7" spans="1:18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42" t="s">
        <v>4</v>
      </c>
      <c r="I7" s="63" t="s">
        <v>20</v>
      </c>
      <c r="J7" s="144" t="s">
        <v>47</v>
      </c>
      <c r="K7" s="114" t="s">
        <v>3</v>
      </c>
      <c r="L7" s="142" t="s">
        <v>63</v>
      </c>
      <c r="M7" s="48" t="s">
        <v>39</v>
      </c>
      <c r="N7" s="64" t="s">
        <v>21</v>
      </c>
      <c r="O7" s="118" t="s">
        <v>22</v>
      </c>
      <c r="P7" s="122" t="s">
        <v>51</v>
      </c>
      <c r="Q7" s="120" t="s">
        <v>50</v>
      </c>
    </row>
    <row r="8" spans="1:18" ht="18" customHeight="1" x14ac:dyDescent="0.15">
      <c r="B8" s="102"/>
      <c r="C8" s="106"/>
      <c r="D8" s="107"/>
      <c r="E8" s="111"/>
      <c r="F8" s="111"/>
      <c r="G8" s="113"/>
      <c r="H8" s="143"/>
      <c r="I8" s="60" t="s">
        <v>23</v>
      </c>
      <c r="J8" s="143"/>
      <c r="K8" s="115"/>
      <c r="L8" s="143"/>
      <c r="M8" s="50" t="s">
        <v>40</v>
      </c>
      <c r="N8" s="65" t="s">
        <v>24</v>
      </c>
      <c r="O8" s="119"/>
      <c r="P8" s="123"/>
      <c r="Q8" s="121"/>
    </row>
    <row r="9" spans="1:18" ht="18" customHeight="1" x14ac:dyDescent="0.15">
      <c r="B9" s="102"/>
      <c r="C9" s="108"/>
      <c r="D9" s="109"/>
      <c r="E9" s="111"/>
      <c r="F9" s="111"/>
      <c r="G9" s="113"/>
      <c r="H9" s="66" t="s">
        <v>31</v>
      </c>
      <c r="I9" s="61" t="s">
        <v>32</v>
      </c>
      <c r="J9" s="145"/>
      <c r="K9" s="61" t="s">
        <v>48</v>
      </c>
      <c r="L9" s="66" t="s">
        <v>64</v>
      </c>
      <c r="M9" s="66" t="s">
        <v>52</v>
      </c>
      <c r="N9" s="66" t="s">
        <v>33</v>
      </c>
      <c r="O9" s="66" t="s">
        <v>25</v>
      </c>
      <c r="P9" s="123"/>
      <c r="Q9" s="18" t="s">
        <v>70</v>
      </c>
    </row>
    <row r="10" spans="1:18" ht="18" customHeight="1" x14ac:dyDescent="0.15">
      <c r="B10" s="102"/>
      <c r="C10" s="13">
        <v>1</v>
      </c>
      <c r="D10" s="62"/>
      <c r="E10" s="62"/>
      <c r="F10" s="62"/>
      <c r="G10" s="3"/>
      <c r="H10" s="23"/>
      <c r="I10" s="3"/>
      <c r="J10" s="3"/>
      <c r="K10" s="5"/>
      <c r="L10" s="54"/>
      <c r="M10" s="36" t="e">
        <f>H10/L10/1000*J10</f>
        <v>#DIV/0!</v>
      </c>
      <c r="N10" s="3"/>
      <c r="O10" s="3"/>
      <c r="P10" s="3">
        <f>44/12</f>
        <v>3.6666666666666665</v>
      </c>
      <c r="Q10" s="9" t="e">
        <f>M10*N10*O10*P10</f>
        <v>#DIV/0!</v>
      </c>
      <c r="R10" s="47"/>
    </row>
    <row r="11" spans="1:18" ht="18" customHeight="1" thickBot="1" x14ac:dyDescent="0.2">
      <c r="B11" s="102"/>
      <c r="C11" s="13">
        <v>2</v>
      </c>
      <c r="D11" s="62"/>
      <c r="E11" s="62"/>
      <c r="F11" s="62"/>
      <c r="G11" s="3"/>
      <c r="H11" s="23"/>
      <c r="I11" s="3"/>
      <c r="J11" s="3"/>
      <c r="K11" s="5"/>
      <c r="L11" s="54"/>
      <c r="M11" s="36" t="e">
        <f>H11/L11/1000*J11</f>
        <v>#DIV/0!</v>
      </c>
      <c r="N11" s="3"/>
      <c r="O11" s="3"/>
      <c r="P11" s="3">
        <f>44/12</f>
        <v>3.6666666666666665</v>
      </c>
      <c r="Q11" s="25" t="e">
        <f>M11*N11*O11*P11</f>
        <v>#DIV/0!</v>
      </c>
    </row>
    <row r="12" spans="1:18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37" t="e">
        <f>SUM(Q10:Q11)</f>
        <v>#DIV/0!</v>
      </c>
    </row>
    <row r="13" spans="1:18" ht="18" customHeight="1" x14ac:dyDescent="0.15">
      <c r="C13" s="6"/>
      <c r="D13" s="6"/>
      <c r="E13" s="7"/>
      <c r="F13" s="7"/>
      <c r="G13" s="7"/>
      <c r="H13" s="56" t="s">
        <v>95</v>
      </c>
      <c r="I13" s="7"/>
      <c r="J13" s="7"/>
      <c r="K13" s="7"/>
      <c r="L13" s="7"/>
      <c r="M13" s="7"/>
      <c r="N13" s="7"/>
      <c r="O13" s="7"/>
      <c r="P13" s="7"/>
      <c r="Q13" s="8"/>
    </row>
    <row r="14" spans="1:18" ht="18" customHeight="1" x14ac:dyDescent="0.15">
      <c r="C14" s="6"/>
      <c r="D14" s="6"/>
      <c r="E14" s="7"/>
      <c r="F14" s="7"/>
      <c r="H14" s="56" t="s">
        <v>65</v>
      </c>
      <c r="J14" s="7"/>
      <c r="K14" s="7"/>
      <c r="L14" s="7"/>
      <c r="M14" s="7"/>
      <c r="N14" s="7"/>
      <c r="O14" s="7"/>
      <c r="P14" s="7"/>
      <c r="Q14" s="8"/>
      <c r="R14" s="7"/>
    </row>
    <row r="15" spans="1:18" ht="18" customHeight="1" x14ac:dyDescent="0.15">
      <c r="C15" s="6"/>
      <c r="D15" s="6"/>
      <c r="E15" s="7"/>
      <c r="F15" s="7"/>
      <c r="H15" s="56" t="s">
        <v>99</v>
      </c>
      <c r="J15" s="7"/>
      <c r="K15" s="7"/>
      <c r="L15" s="7"/>
      <c r="M15" s="7"/>
      <c r="N15" s="7"/>
      <c r="O15" s="7"/>
      <c r="P15" s="7"/>
      <c r="Q15" s="8"/>
      <c r="R15" s="7"/>
    </row>
    <row r="16" spans="1:18" ht="18" customHeight="1" x14ac:dyDescent="0.15">
      <c r="H16" s="58" t="s">
        <v>71</v>
      </c>
      <c r="P16" s="128"/>
      <c r="Q16" s="128"/>
      <c r="R16" s="7"/>
    </row>
    <row r="17" spans="2:18" ht="18" customHeight="1" thickBot="1" x14ac:dyDescent="0.2">
      <c r="H17" s="1" t="s">
        <v>14</v>
      </c>
      <c r="I17" s="2"/>
      <c r="J17" s="2" t="s">
        <v>36</v>
      </c>
      <c r="K17" s="1" t="s">
        <v>37</v>
      </c>
      <c r="L17" s="1" t="s">
        <v>38</v>
      </c>
      <c r="M17" s="1" t="s">
        <v>18</v>
      </c>
      <c r="N17" s="1" t="s">
        <v>19</v>
      </c>
      <c r="O17" s="1" t="s">
        <v>66</v>
      </c>
      <c r="P17" s="1" t="s">
        <v>67</v>
      </c>
    </row>
    <row r="18" spans="2:18" ht="18" customHeight="1" x14ac:dyDescent="0.15">
      <c r="B18" s="101" t="s">
        <v>89</v>
      </c>
      <c r="C18" s="104" t="s">
        <v>0</v>
      </c>
      <c r="D18" s="105"/>
      <c r="E18" s="110" t="s">
        <v>1</v>
      </c>
      <c r="F18" s="110" t="s">
        <v>2</v>
      </c>
      <c r="G18" s="112" t="s">
        <v>49</v>
      </c>
      <c r="H18" s="146" t="s">
        <v>4</v>
      </c>
      <c r="I18" s="63" t="s">
        <v>20</v>
      </c>
      <c r="J18" s="144" t="s">
        <v>47</v>
      </c>
      <c r="K18" s="129" t="s">
        <v>3</v>
      </c>
      <c r="L18" s="142" t="s">
        <v>63</v>
      </c>
      <c r="M18" s="48" t="s">
        <v>39</v>
      </c>
      <c r="N18" s="64" t="s">
        <v>21</v>
      </c>
      <c r="O18" s="118" t="s">
        <v>22</v>
      </c>
      <c r="P18" s="122" t="s">
        <v>51</v>
      </c>
      <c r="Q18" s="120" t="s">
        <v>50</v>
      </c>
    </row>
    <row r="19" spans="2:18" ht="18" customHeight="1" x14ac:dyDescent="0.15">
      <c r="B19" s="136"/>
      <c r="C19" s="106"/>
      <c r="D19" s="107"/>
      <c r="E19" s="111"/>
      <c r="F19" s="111"/>
      <c r="G19" s="113"/>
      <c r="H19" s="147"/>
      <c r="I19" s="60" t="s">
        <v>23</v>
      </c>
      <c r="J19" s="143"/>
      <c r="K19" s="130"/>
      <c r="L19" s="143"/>
      <c r="M19" s="50" t="s">
        <v>40</v>
      </c>
      <c r="N19" s="65" t="s">
        <v>24</v>
      </c>
      <c r="O19" s="119"/>
      <c r="P19" s="123"/>
      <c r="Q19" s="121"/>
    </row>
    <row r="20" spans="2:18" ht="18" customHeight="1" x14ac:dyDescent="0.15">
      <c r="B20" s="136"/>
      <c r="C20" s="108"/>
      <c r="D20" s="109"/>
      <c r="E20" s="111"/>
      <c r="F20" s="111"/>
      <c r="G20" s="113"/>
      <c r="H20" s="57" t="s">
        <v>31</v>
      </c>
      <c r="I20" s="61" t="s">
        <v>32</v>
      </c>
      <c r="J20" s="145"/>
      <c r="K20" s="53" t="s">
        <v>5</v>
      </c>
      <c r="L20" s="66" t="s">
        <v>64</v>
      </c>
      <c r="M20" s="66" t="s">
        <v>52</v>
      </c>
      <c r="N20" s="66" t="s">
        <v>33</v>
      </c>
      <c r="O20" s="66" t="s">
        <v>25</v>
      </c>
      <c r="P20" s="123"/>
      <c r="Q20" s="18" t="s">
        <v>68</v>
      </c>
    </row>
    <row r="21" spans="2:18" ht="18" customHeight="1" x14ac:dyDescent="0.15">
      <c r="B21" s="136"/>
      <c r="C21" s="13">
        <v>1</v>
      </c>
      <c r="D21" s="4"/>
      <c r="E21" s="62"/>
      <c r="F21" s="62"/>
      <c r="G21" s="3"/>
      <c r="H21" s="23"/>
      <c r="I21" s="4"/>
      <c r="J21" s="3"/>
      <c r="K21" s="5"/>
      <c r="L21" s="54"/>
      <c r="M21" s="36" t="e">
        <f>H21/L21/1000*J21</f>
        <v>#DIV/0!</v>
      </c>
      <c r="N21" s="3"/>
      <c r="O21" s="3"/>
      <c r="P21" s="3">
        <f t="shared" ref="P21:P25" si="0">44/12</f>
        <v>3.6666666666666665</v>
      </c>
      <c r="Q21" s="25" t="e">
        <f t="shared" ref="Q21:Q25" si="1">M21*N21*O21*P21</f>
        <v>#DIV/0!</v>
      </c>
    </row>
    <row r="22" spans="2:18" ht="18" customHeight="1" x14ac:dyDescent="0.15">
      <c r="B22" s="136"/>
      <c r="C22" s="13">
        <v>2</v>
      </c>
      <c r="D22" s="4"/>
      <c r="E22" s="62"/>
      <c r="F22" s="62"/>
      <c r="G22" s="3"/>
      <c r="H22" s="23"/>
      <c r="I22" s="3"/>
      <c r="J22" s="3"/>
      <c r="K22" s="5"/>
      <c r="L22" s="69"/>
      <c r="M22" s="36" t="e">
        <f t="shared" ref="M22:M26" si="2">H22/L22/1000*J22</f>
        <v>#DIV/0!</v>
      </c>
      <c r="N22" s="69"/>
      <c r="O22" s="69"/>
      <c r="P22" s="3">
        <f t="shared" si="0"/>
        <v>3.6666666666666665</v>
      </c>
      <c r="Q22" s="25" t="e">
        <f t="shared" si="1"/>
        <v>#DIV/0!</v>
      </c>
      <c r="R22" s="47"/>
    </row>
    <row r="23" spans="2:18" ht="18" customHeight="1" x14ac:dyDescent="0.15">
      <c r="B23" s="136"/>
      <c r="C23" s="13">
        <v>3</v>
      </c>
      <c r="D23" s="4"/>
      <c r="E23" s="62"/>
      <c r="F23" s="62"/>
      <c r="G23" s="3"/>
      <c r="H23" s="24"/>
      <c r="I23" s="10"/>
      <c r="J23" s="10"/>
      <c r="K23" s="5"/>
      <c r="L23" s="54"/>
      <c r="M23" s="36" t="e">
        <f t="shared" si="2"/>
        <v>#DIV/0!</v>
      </c>
      <c r="N23" s="3"/>
      <c r="O23" s="3"/>
      <c r="P23" s="3">
        <f t="shared" si="0"/>
        <v>3.6666666666666665</v>
      </c>
      <c r="Q23" s="25" t="e">
        <f t="shared" si="1"/>
        <v>#DIV/0!</v>
      </c>
    </row>
    <row r="24" spans="2:18" ht="18" customHeight="1" x14ac:dyDescent="0.15">
      <c r="B24" s="136"/>
      <c r="C24" s="13">
        <v>4</v>
      </c>
      <c r="D24" s="4"/>
      <c r="E24" s="62"/>
      <c r="F24" s="62"/>
      <c r="G24" s="3"/>
      <c r="H24" s="23"/>
      <c r="I24" s="3"/>
      <c r="J24" s="3"/>
      <c r="K24" s="5"/>
      <c r="L24" s="54"/>
      <c r="M24" s="36" t="e">
        <f t="shared" si="2"/>
        <v>#DIV/0!</v>
      </c>
      <c r="N24" s="3"/>
      <c r="O24" s="3"/>
      <c r="P24" s="3">
        <f t="shared" si="0"/>
        <v>3.6666666666666665</v>
      </c>
      <c r="Q24" s="25" t="e">
        <f t="shared" si="1"/>
        <v>#DIV/0!</v>
      </c>
    </row>
    <row r="25" spans="2:18" ht="18" customHeight="1" x14ac:dyDescent="0.15">
      <c r="B25" s="136"/>
      <c r="C25" s="13">
        <v>5</v>
      </c>
      <c r="D25" s="4"/>
      <c r="E25" s="62"/>
      <c r="F25" s="62"/>
      <c r="G25" s="3"/>
      <c r="H25" s="23"/>
      <c r="I25" s="3"/>
      <c r="J25" s="3"/>
      <c r="K25" s="5"/>
      <c r="L25" s="70"/>
      <c r="M25" s="36" t="e">
        <f t="shared" si="2"/>
        <v>#DIV/0!</v>
      </c>
      <c r="N25" s="69"/>
      <c r="O25" s="69"/>
      <c r="P25" s="3">
        <f t="shared" si="0"/>
        <v>3.6666666666666665</v>
      </c>
      <c r="Q25" s="25" t="e">
        <f t="shared" si="1"/>
        <v>#DIV/0!</v>
      </c>
    </row>
    <row r="26" spans="2:18" ht="18" customHeight="1" thickBot="1" x14ac:dyDescent="0.2">
      <c r="B26" s="136"/>
      <c r="C26" s="13">
        <v>6</v>
      </c>
      <c r="D26" s="4"/>
      <c r="E26" s="62"/>
      <c r="F26" s="62"/>
      <c r="G26" s="3"/>
      <c r="H26" s="24"/>
      <c r="I26" s="10"/>
      <c r="J26" s="10"/>
      <c r="K26" s="5"/>
      <c r="L26" s="54"/>
      <c r="M26" s="36" t="e">
        <f t="shared" si="2"/>
        <v>#DIV/0!</v>
      </c>
      <c r="N26" s="3"/>
      <c r="O26" s="3"/>
      <c r="P26" s="3">
        <f>44/12</f>
        <v>3.6666666666666665</v>
      </c>
      <c r="Q26" s="25" t="e">
        <f>M26*N26*O26*P26</f>
        <v>#DIV/0!</v>
      </c>
    </row>
    <row r="27" spans="2:18" ht="18" customHeight="1" thickBot="1" x14ac:dyDescent="0.2">
      <c r="B27" s="137"/>
      <c r="C27" s="124" t="s">
        <v>10</v>
      </c>
      <c r="D27" s="125"/>
      <c r="E27" s="12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26" t="e">
        <f>SUM(Q21:Q26)</f>
        <v>#DIV/0!</v>
      </c>
    </row>
    <row r="28" spans="2:18" ht="18" customHeight="1" thickBot="1" x14ac:dyDescent="0.2">
      <c r="B28" s="27"/>
      <c r="C28" s="28"/>
      <c r="D28" s="2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9"/>
    </row>
    <row r="29" spans="2:18" ht="23.25" customHeight="1" x14ac:dyDescent="0.15">
      <c r="B29" s="131" t="s">
        <v>41</v>
      </c>
      <c r="C29" s="132"/>
      <c r="D29" s="132"/>
      <c r="E29" s="39" t="e">
        <f>Q12</f>
        <v>#DIV/0!</v>
      </c>
      <c r="F29" s="150" t="s">
        <v>44</v>
      </c>
      <c r="G29" s="150"/>
      <c r="H29" s="150"/>
      <c r="I29" s="150"/>
      <c r="J29" s="150"/>
      <c r="K29" s="41" t="e">
        <f>Q27</f>
        <v>#DIV/0!</v>
      </c>
      <c r="L29" s="55" t="s">
        <v>46</v>
      </c>
      <c r="M29" s="30"/>
      <c r="N29" s="30"/>
      <c r="O29" s="30"/>
      <c r="P29" s="30"/>
      <c r="Q29" s="31"/>
    </row>
    <row r="30" spans="2:18" ht="23.25" customHeight="1" thickBot="1" x14ac:dyDescent="0.2">
      <c r="B30" s="134" t="s">
        <v>42</v>
      </c>
      <c r="C30" s="135"/>
      <c r="D30" s="135"/>
      <c r="E30" s="40" t="e">
        <f>ROUNDUP(Q12-Q27,1)</f>
        <v>#DIV/0!</v>
      </c>
      <c r="F30" s="32" t="s">
        <v>45</v>
      </c>
      <c r="G30" s="38" t="s">
        <v>43</v>
      </c>
      <c r="H30" s="34" t="e">
        <f>ROUNDUP(1-Q27/Q12,3)</f>
        <v>#DIV/0!</v>
      </c>
      <c r="I30" s="32"/>
      <c r="J30" s="32"/>
      <c r="K30" s="32"/>
      <c r="L30" s="32"/>
      <c r="M30" s="32"/>
      <c r="N30" s="32"/>
      <c r="O30" s="32"/>
      <c r="P30" s="32"/>
      <c r="Q30" s="33"/>
    </row>
    <row r="31" spans="2:18" ht="18" customHeight="1" x14ac:dyDescent="0.15">
      <c r="C31" s="6"/>
      <c r="D31" s="6"/>
      <c r="E31" s="7"/>
      <c r="F31" s="7"/>
      <c r="G31" s="7"/>
      <c r="H31" s="7"/>
      <c r="I31" s="7"/>
      <c r="J31" s="7"/>
      <c r="L31" s="7"/>
      <c r="M31" s="7"/>
      <c r="N31" s="7"/>
      <c r="O31" s="7"/>
      <c r="P31" s="7"/>
      <c r="Q31" s="12"/>
    </row>
    <row r="32" spans="2:18" ht="18" customHeight="1" x14ac:dyDescent="0.15">
      <c r="B32" t="s">
        <v>93</v>
      </c>
      <c r="C32" s="6"/>
      <c r="D32" s="6"/>
      <c r="E32" s="7"/>
      <c r="F32" s="7"/>
      <c r="K32" s="7" t="s">
        <v>119</v>
      </c>
    </row>
    <row r="33" spans="3:6" ht="18" customHeight="1" x14ac:dyDescent="0.15">
      <c r="C33" s="11"/>
      <c r="D33" s="11"/>
      <c r="E33" s="11"/>
      <c r="F33" s="11"/>
    </row>
    <row r="54" spans="2:16" x14ac:dyDescent="0.15">
      <c r="P54" s="46"/>
    </row>
    <row r="57" spans="2:16" ht="47.25" customHeight="1" x14ac:dyDescent="0.15">
      <c r="K57" s="148" t="s">
        <v>118</v>
      </c>
      <c r="L57" s="149"/>
      <c r="M57" s="149"/>
      <c r="N57" s="149"/>
      <c r="O57" s="149"/>
      <c r="P57" s="149"/>
    </row>
    <row r="60" spans="2:16" ht="16.5" x14ac:dyDescent="0.15">
      <c r="B60" s="46" t="s">
        <v>117</v>
      </c>
    </row>
  </sheetData>
  <mergeCells count="34">
    <mergeCell ref="K57:P57"/>
    <mergeCell ref="B30:D30"/>
    <mergeCell ref="C27:D27"/>
    <mergeCell ref="E27:P27"/>
    <mergeCell ref="B29:D29"/>
    <mergeCell ref="F29:J29"/>
    <mergeCell ref="Q18:Q19"/>
    <mergeCell ref="B18:B27"/>
    <mergeCell ref="C18:D20"/>
    <mergeCell ref="E18:E20"/>
    <mergeCell ref="F18:F20"/>
    <mergeCell ref="G18:G20"/>
    <mergeCell ref="H18:H19"/>
    <mergeCell ref="J18:J20"/>
    <mergeCell ref="K18:K19"/>
    <mergeCell ref="L18:L19"/>
    <mergeCell ref="O18:O19"/>
    <mergeCell ref="P18:P20"/>
    <mergeCell ref="P16:Q16"/>
    <mergeCell ref="B3:Q3"/>
    <mergeCell ref="B7:B12"/>
    <mergeCell ref="C7:D9"/>
    <mergeCell ref="E7:E9"/>
    <mergeCell ref="F7:F9"/>
    <mergeCell ref="G7:G9"/>
    <mergeCell ref="H7:H8"/>
    <mergeCell ref="J7:J9"/>
    <mergeCell ref="K7:K8"/>
    <mergeCell ref="L7:L8"/>
    <mergeCell ref="O7:O8"/>
    <mergeCell ref="P7:P9"/>
    <mergeCell ref="Q7:Q8"/>
    <mergeCell ref="C12:D12"/>
    <mergeCell ref="E12:P12"/>
  </mergeCells>
  <phoneticPr fontId="4"/>
  <pageMargins left="0.7" right="0.7" top="0.75" bottom="0.75" header="0.3" footer="0.3"/>
  <pageSetup paperSize="9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0"/>
  <sheetViews>
    <sheetView showGridLines="0" zoomScale="80" zoomScaleNormal="80" zoomScaleSheetLayoutView="85" workbookViewId="0">
      <selection activeCell="K57" sqref="K57:P57"/>
    </sheetView>
  </sheetViews>
  <sheetFormatPr defaultRowHeight="13.5" x14ac:dyDescent="0.15"/>
  <cols>
    <col min="1" max="1" width="1.25" customWidth="1"/>
    <col min="2" max="2" width="15.625" customWidth="1"/>
    <col min="3" max="3" width="3.375" bestFit="1" customWidth="1"/>
    <col min="4" max="4" width="15" customWidth="1"/>
    <col min="5" max="5" width="10.5" customWidth="1"/>
    <col min="6" max="6" width="10.625" customWidth="1"/>
    <col min="8" max="8" width="6.5" bestFit="1" customWidth="1"/>
    <col min="9" max="9" width="8.875" bestFit="1" customWidth="1"/>
    <col min="10" max="10" width="5.5" customWidth="1"/>
    <col min="11" max="11" width="10.375" customWidth="1"/>
    <col min="12" max="12" width="6.5" bestFit="1" customWidth="1"/>
    <col min="17" max="17" width="8.25" bestFit="1" customWidth="1"/>
  </cols>
  <sheetData>
    <row r="1" spans="1:18" x14ac:dyDescent="0.15">
      <c r="A1" t="s">
        <v>79</v>
      </c>
    </row>
    <row r="3" spans="1:18" ht="25.5" x14ac:dyDescent="0.15">
      <c r="B3" s="100" t="s">
        <v>85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5" spans="1:18" ht="18" customHeight="1" x14ac:dyDescent="0.15"/>
    <row r="6" spans="1:18" ht="18" customHeight="1" thickBot="1" x14ac:dyDescent="0.2">
      <c r="H6" s="1" t="s">
        <v>14</v>
      </c>
      <c r="I6" s="2"/>
      <c r="J6" s="2" t="s">
        <v>36</v>
      </c>
      <c r="K6" s="1" t="s">
        <v>37</v>
      </c>
      <c r="L6" s="1" t="s">
        <v>38</v>
      </c>
      <c r="M6" s="1" t="s">
        <v>18</v>
      </c>
      <c r="N6" s="1" t="s">
        <v>19</v>
      </c>
      <c r="O6" s="1" t="s">
        <v>66</v>
      </c>
      <c r="P6" s="1" t="s">
        <v>67</v>
      </c>
    </row>
    <row r="7" spans="1:18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42" t="s">
        <v>4</v>
      </c>
      <c r="I7" s="63" t="s">
        <v>20</v>
      </c>
      <c r="J7" s="144" t="s">
        <v>47</v>
      </c>
      <c r="K7" s="114" t="s">
        <v>3</v>
      </c>
      <c r="L7" s="142" t="s">
        <v>63</v>
      </c>
      <c r="M7" s="48" t="s">
        <v>39</v>
      </c>
      <c r="N7" s="64" t="s">
        <v>21</v>
      </c>
      <c r="O7" s="118" t="s">
        <v>22</v>
      </c>
      <c r="P7" s="122" t="s">
        <v>51</v>
      </c>
      <c r="Q7" s="120" t="s">
        <v>50</v>
      </c>
    </row>
    <row r="8" spans="1:18" ht="18" customHeight="1" x14ac:dyDescent="0.15">
      <c r="B8" s="102"/>
      <c r="C8" s="106"/>
      <c r="D8" s="107"/>
      <c r="E8" s="111"/>
      <c r="F8" s="111"/>
      <c r="G8" s="113"/>
      <c r="H8" s="143"/>
      <c r="I8" s="60" t="s">
        <v>23</v>
      </c>
      <c r="J8" s="143"/>
      <c r="K8" s="115"/>
      <c r="L8" s="143"/>
      <c r="M8" s="50" t="s">
        <v>40</v>
      </c>
      <c r="N8" s="65" t="s">
        <v>24</v>
      </c>
      <c r="O8" s="119"/>
      <c r="P8" s="123"/>
      <c r="Q8" s="121"/>
    </row>
    <row r="9" spans="1:18" ht="18" customHeight="1" x14ac:dyDescent="0.15">
      <c r="B9" s="102"/>
      <c r="C9" s="108"/>
      <c r="D9" s="109"/>
      <c r="E9" s="111"/>
      <c r="F9" s="111"/>
      <c r="G9" s="113"/>
      <c r="H9" s="66" t="s">
        <v>31</v>
      </c>
      <c r="I9" s="61" t="s">
        <v>32</v>
      </c>
      <c r="J9" s="145"/>
      <c r="K9" s="61" t="s">
        <v>48</v>
      </c>
      <c r="L9" s="66" t="s">
        <v>64</v>
      </c>
      <c r="M9" s="66" t="s">
        <v>52</v>
      </c>
      <c r="N9" s="66" t="s">
        <v>33</v>
      </c>
      <c r="O9" s="66" t="s">
        <v>25</v>
      </c>
      <c r="P9" s="123"/>
      <c r="Q9" s="18" t="s">
        <v>70</v>
      </c>
    </row>
    <row r="10" spans="1:18" ht="18" customHeight="1" x14ac:dyDescent="0.15">
      <c r="B10" s="102"/>
      <c r="C10" s="13">
        <v>1</v>
      </c>
      <c r="D10" s="62" t="s">
        <v>6</v>
      </c>
      <c r="E10" s="62" t="s">
        <v>7</v>
      </c>
      <c r="F10" s="62" t="s">
        <v>8</v>
      </c>
      <c r="G10" s="3" t="s">
        <v>26</v>
      </c>
      <c r="H10" s="23">
        <v>1400</v>
      </c>
      <c r="I10" s="3">
        <v>100</v>
      </c>
      <c r="J10" s="3">
        <v>250</v>
      </c>
      <c r="K10" s="5">
        <v>2500</v>
      </c>
      <c r="L10" s="54">
        <v>2.89</v>
      </c>
      <c r="M10" s="36">
        <f>H10/L10/1000*J10</f>
        <v>121.10726643598615</v>
      </c>
      <c r="N10" s="3">
        <v>38</v>
      </c>
      <c r="O10" s="3">
        <v>1.8800000000000001E-2</v>
      </c>
      <c r="P10" s="3">
        <f>44/12</f>
        <v>3.6666666666666665</v>
      </c>
      <c r="Q10" s="9">
        <f>M10*N10*O10*P10</f>
        <v>317.23644752018453</v>
      </c>
      <c r="R10" s="47" t="s">
        <v>69</v>
      </c>
    </row>
    <row r="11" spans="1:18" ht="18" customHeight="1" thickBot="1" x14ac:dyDescent="0.2">
      <c r="B11" s="102"/>
      <c r="C11" s="13">
        <v>2</v>
      </c>
      <c r="D11" s="62" t="s">
        <v>9</v>
      </c>
      <c r="E11" s="62" t="s">
        <v>8</v>
      </c>
      <c r="F11" s="62" t="s">
        <v>7</v>
      </c>
      <c r="G11" s="3" t="s">
        <v>26</v>
      </c>
      <c r="H11" s="23">
        <v>1400</v>
      </c>
      <c r="I11" s="3">
        <v>10</v>
      </c>
      <c r="J11" s="3">
        <v>250</v>
      </c>
      <c r="K11" s="5">
        <v>250</v>
      </c>
      <c r="L11" s="54">
        <v>2.89</v>
      </c>
      <c r="M11" s="36">
        <f>H11/L11/1000*J11</f>
        <v>121.10726643598615</v>
      </c>
      <c r="N11" s="3">
        <v>38</v>
      </c>
      <c r="O11" s="3">
        <v>1.8800000000000001E-2</v>
      </c>
      <c r="P11" s="3">
        <f>44/12</f>
        <v>3.6666666666666665</v>
      </c>
      <c r="Q11" s="25">
        <f>M11*N11*O11*P11</f>
        <v>317.23644752018453</v>
      </c>
    </row>
    <row r="12" spans="1:18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37">
        <f>SUM(Q10:Q11)</f>
        <v>634.47289504036905</v>
      </c>
    </row>
    <row r="13" spans="1:18" ht="18" customHeight="1" x14ac:dyDescent="0.15">
      <c r="C13" s="6"/>
      <c r="D13" s="6"/>
      <c r="E13" s="7"/>
      <c r="F13" s="7"/>
      <c r="G13" s="7"/>
      <c r="H13" s="56" t="s">
        <v>95</v>
      </c>
      <c r="I13" s="7"/>
      <c r="J13" s="7"/>
      <c r="K13" s="7"/>
      <c r="L13" s="7"/>
      <c r="M13" s="7"/>
      <c r="N13" s="7"/>
      <c r="O13" s="7"/>
      <c r="P13" s="7"/>
      <c r="Q13" s="8"/>
    </row>
    <row r="14" spans="1:18" ht="18" customHeight="1" x14ac:dyDescent="0.15">
      <c r="C14" s="6"/>
      <c r="D14" s="6"/>
      <c r="E14" s="7"/>
      <c r="F14" s="7"/>
      <c r="H14" s="56" t="s">
        <v>65</v>
      </c>
      <c r="J14" s="7"/>
      <c r="K14" s="7"/>
      <c r="L14" s="7"/>
      <c r="M14" s="7"/>
      <c r="N14" s="7"/>
      <c r="O14" s="7"/>
      <c r="P14" s="7"/>
      <c r="Q14" s="8"/>
      <c r="R14" s="7"/>
    </row>
    <row r="15" spans="1:18" ht="18" customHeight="1" x14ac:dyDescent="0.15">
      <c r="C15" s="6"/>
      <c r="D15" s="6"/>
      <c r="E15" s="7"/>
      <c r="F15" s="7"/>
      <c r="H15" s="56" t="s">
        <v>98</v>
      </c>
      <c r="J15" s="7"/>
      <c r="K15" s="7"/>
      <c r="L15" s="7"/>
      <c r="M15" s="7"/>
      <c r="N15" s="7"/>
      <c r="O15" s="7"/>
      <c r="P15" s="7"/>
      <c r="Q15" s="8"/>
      <c r="R15" s="7"/>
    </row>
    <row r="16" spans="1:18" ht="18" customHeight="1" x14ac:dyDescent="0.15">
      <c r="H16" s="58" t="s">
        <v>71</v>
      </c>
      <c r="P16" s="128"/>
      <c r="Q16" s="128"/>
      <c r="R16" s="7"/>
    </row>
    <row r="17" spans="2:18" ht="18" customHeight="1" thickBot="1" x14ac:dyDescent="0.2">
      <c r="H17" s="1" t="s">
        <v>14</v>
      </c>
      <c r="I17" s="2"/>
      <c r="J17" s="2" t="s">
        <v>36</v>
      </c>
      <c r="K17" s="1" t="s">
        <v>37</v>
      </c>
      <c r="L17" s="1" t="s">
        <v>38</v>
      </c>
      <c r="M17" s="1" t="s">
        <v>18</v>
      </c>
      <c r="N17" s="1" t="s">
        <v>19</v>
      </c>
      <c r="O17" s="1" t="s">
        <v>66</v>
      </c>
      <c r="P17" s="1" t="s">
        <v>67</v>
      </c>
    </row>
    <row r="18" spans="2:18" ht="18" customHeight="1" x14ac:dyDescent="0.15">
      <c r="B18" s="101" t="s">
        <v>89</v>
      </c>
      <c r="C18" s="104" t="s">
        <v>0</v>
      </c>
      <c r="D18" s="105"/>
      <c r="E18" s="110" t="s">
        <v>1</v>
      </c>
      <c r="F18" s="110" t="s">
        <v>2</v>
      </c>
      <c r="G18" s="112" t="s">
        <v>49</v>
      </c>
      <c r="H18" s="146" t="s">
        <v>4</v>
      </c>
      <c r="I18" s="63" t="s">
        <v>20</v>
      </c>
      <c r="J18" s="144" t="s">
        <v>47</v>
      </c>
      <c r="K18" s="151" t="s">
        <v>3</v>
      </c>
      <c r="L18" s="142" t="s">
        <v>63</v>
      </c>
      <c r="M18" s="48" t="s">
        <v>39</v>
      </c>
      <c r="N18" s="64" t="s">
        <v>21</v>
      </c>
      <c r="O18" s="118" t="s">
        <v>22</v>
      </c>
      <c r="P18" s="122" t="s">
        <v>51</v>
      </c>
      <c r="Q18" s="120" t="s">
        <v>50</v>
      </c>
    </row>
    <row r="19" spans="2:18" ht="18" customHeight="1" x14ac:dyDescent="0.15">
      <c r="B19" s="136"/>
      <c r="C19" s="106"/>
      <c r="D19" s="107"/>
      <c r="E19" s="111"/>
      <c r="F19" s="111"/>
      <c r="G19" s="113"/>
      <c r="H19" s="147"/>
      <c r="I19" s="60" t="s">
        <v>23</v>
      </c>
      <c r="J19" s="143"/>
      <c r="K19" s="152"/>
      <c r="L19" s="143"/>
      <c r="M19" s="50" t="s">
        <v>40</v>
      </c>
      <c r="N19" s="65" t="s">
        <v>24</v>
      </c>
      <c r="O19" s="119"/>
      <c r="P19" s="123"/>
      <c r="Q19" s="121"/>
    </row>
    <row r="20" spans="2:18" ht="18" customHeight="1" x14ac:dyDescent="0.15">
      <c r="B20" s="136"/>
      <c r="C20" s="108"/>
      <c r="D20" s="109"/>
      <c r="E20" s="111"/>
      <c r="F20" s="111"/>
      <c r="G20" s="113"/>
      <c r="H20" s="57" t="s">
        <v>31</v>
      </c>
      <c r="I20" s="61" t="s">
        <v>32</v>
      </c>
      <c r="J20" s="145"/>
      <c r="K20" s="96" t="s">
        <v>5</v>
      </c>
      <c r="L20" s="66" t="s">
        <v>64</v>
      </c>
      <c r="M20" s="66" t="s">
        <v>52</v>
      </c>
      <c r="N20" s="66" t="s">
        <v>33</v>
      </c>
      <c r="O20" s="66" t="s">
        <v>25</v>
      </c>
      <c r="P20" s="123"/>
      <c r="Q20" s="18" t="s">
        <v>68</v>
      </c>
    </row>
    <row r="21" spans="2:18" ht="18" customHeight="1" x14ac:dyDescent="0.15">
      <c r="B21" s="136"/>
      <c r="C21" s="13">
        <v>1</v>
      </c>
      <c r="D21" s="141" t="s">
        <v>6</v>
      </c>
      <c r="E21" s="62" t="s">
        <v>7</v>
      </c>
      <c r="F21" s="62" t="s">
        <v>11</v>
      </c>
      <c r="G21" s="3" t="s">
        <v>28</v>
      </c>
      <c r="H21" s="23">
        <v>40</v>
      </c>
      <c r="I21" s="4">
        <v>100</v>
      </c>
      <c r="J21" s="3">
        <v>250</v>
      </c>
      <c r="K21" s="5">
        <v>2500</v>
      </c>
      <c r="L21" s="54">
        <v>2.89</v>
      </c>
      <c r="M21" s="36">
        <f>H21/L21/1000*J21</f>
        <v>3.4602076124567471</v>
      </c>
      <c r="N21" s="3">
        <v>38</v>
      </c>
      <c r="O21" s="3">
        <v>1.8800000000000001E-2</v>
      </c>
      <c r="P21" s="3">
        <f>44/12</f>
        <v>3.6666666666666665</v>
      </c>
      <c r="Q21" s="9">
        <f>M21*N21*O21*P21</f>
        <v>9.0638985005767001</v>
      </c>
    </row>
    <row r="22" spans="2:18" ht="18" customHeight="1" x14ac:dyDescent="0.15">
      <c r="B22" s="136"/>
      <c r="C22" s="13">
        <v>2</v>
      </c>
      <c r="D22" s="115"/>
      <c r="E22" s="62" t="s">
        <v>11</v>
      </c>
      <c r="F22" s="62" t="s">
        <v>12</v>
      </c>
      <c r="G22" s="3" t="s">
        <v>13</v>
      </c>
      <c r="H22" s="23">
        <v>1380</v>
      </c>
      <c r="I22" s="3">
        <v>100</v>
      </c>
      <c r="J22" s="3">
        <v>250</v>
      </c>
      <c r="K22" s="5">
        <v>2500</v>
      </c>
      <c r="L22" s="138">
        <v>19</v>
      </c>
      <c r="M22" s="139"/>
      <c r="N22" s="139"/>
      <c r="O22" s="139"/>
      <c r="P22" s="140"/>
      <c r="Q22" s="9">
        <f>H22*K22*L22/1000/1000</f>
        <v>65.55</v>
      </c>
      <c r="R22" s="47" t="s">
        <v>91</v>
      </c>
    </row>
    <row r="23" spans="2:18" ht="18" customHeight="1" x14ac:dyDescent="0.15">
      <c r="B23" s="136"/>
      <c r="C23" s="13">
        <v>3</v>
      </c>
      <c r="D23" s="117"/>
      <c r="E23" s="62" t="s">
        <v>12</v>
      </c>
      <c r="F23" s="62" t="s">
        <v>8</v>
      </c>
      <c r="G23" s="3" t="s">
        <v>28</v>
      </c>
      <c r="H23" s="24">
        <v>5</v>
      </c>
      <c r="I23" s="10">
        <v>100</v>
      </c>
      <c r="J23" s="10">
        <v>250</v>
      </c>
      <c r="K23" s="5">
        <v>2500</v>
      </c>
      <c r="L23" s="54">
        <v>2.89</v>
      </c>
      <c r="M23" s="36">
        <f t="shared" ref="M23:M24" si="0">H23/L23/1000*J23</f>
        <v>0.43252595155709339</v>
      </c>
      <c r="N23" s="3">
        <v>38</v>
      </c>
      <c r="O23" s="3">
        <v>1.8800000000000001E-2</v>
      </c>
      <c r="P23" s="3">
        <f>44/12</f>
        <v>3.6666666666666665</v>
      </c>
      <c r="Q23" s="9">
        <f t="shared" ref="Q23:Q24" si="1">M23*N23*O23*P23</f>
        <v>1.1329873125720875</v>
      </c>
    </row>
    <row r="24" spans="2:18" ht="18" customHeight="1" x14ac:dyDescent="0.15">
      <c r="B24" s="136"/>
      <c r="C24" s="13">
        <v>4</v>
      </c>
      <c r="D24" s="141" t="s">
        <v>9</v>
      </c>
      <c r="E24" s="62" t="s">
        <v>8</v>
      </c>
      <c r="F24" s="62" t="s">
        <v>12</v>
      </c>
      <c r="G24" s="3" t="s">
        <v>28</v>
      </c>
      <c r="H24" s="23">
        <v>5</v>
      </c>
      <c r="I24" s="3">
        <v>10</v>
      </c>
      <c r="J24" s="3">
        <v>250</v>
      </c>
      <c r="K24" s="5">
        <v>250</v>
      </c>
      <c r="L24" s="54">
        <v>2.89</v>
      </c>
      <c r="M24" s="36">
        <f t="shared" si="0"/>
        <v>0.43252595155709339</v>
      </c>
      <c r="N24" s="3">
        <v>38</v>
      </c>
      <c r="O24" s="3">
        <v>1.8800000000000001E-2</v>
      </c>
      <c r="P24" s="3">
        <f>44/12</f>
        <v>3.6666666666666665</v>
      </c>
      <c r="Q24" s="9">
        <f t="shared" si="1"/>
        <v>1.1329873125720875</v>
      </c>
    </row>
    <row r="25" spans="2:18" ht="18" customHeight="1" x14ac:dyDescent="0.15">
      <c r="B25" s="136"/>
      <c r="C25" s="13">
        <v>5</v>
      </c>
      <c r="D25" s="115"/>
      <c r="E25" s="62" t="s">
        <v>12</v>
      </c>
      <c r="F25" s="62" t="s">
        <v>11</v>
      </c>
      <c r="G25" s="3" t="s">
        <v>13</v>
      </c>
      <c r="H25" s="23">
        <v>1380</v>
      </c>
      <c r="I25" s="3">
        <v>10</v>
      </c>
      <c r="J25" s="3">
        <v>250</v>
      </c>
      <c r="K25" s="5">
        <v>250</v>
      </c>
      <c r="L25" s="138">
        <v>19</v>
      </c>
      <c r="M25" s="139"/>
      <c r="N25" s="139"/>
      <c r="O25" s="139"/>
      <c r="P25" s="140"/>
      <c r="Q25" s="9">
        <f>H25*K25*L25/1000/1000</f>
        <v>6.5549999999999997</v>
      </c>
    </row>
    <row r="26" spans="2:18" ht="18" customHeight="1" thickBot="1" x14ac:dyDescent="0.2">
      <c r="B26" s="136"/>
      <c r="C26" s="13">
        <v>6</v>
      </c>
      <c r="D26" s="117"/>
      <c r="E26" s="62" t="s">
        <v>11</v>
      </c>
      <c r="F26" s="62" t="s">
        <v>7</v>
      </c>
      <c r="G26" s="3" t="s">
        <v>28</v>
      </c>
      <c r="H26" s="24">
        <v>40</v>
      </c>
      <c r="I26" s="10">
        <v>10</v>
      </c>
      <c r="J26" s="10">
        <v>250</v>
      </c>
      <c r="K26" s="5">
        <v>250</v>
      </c>
      <c r="L26" s="54">
        <v>2.89</v>
      </c>
      <c r="M26" s="36">
        <f>H26/L26/1000*J26</f>
        <v>3.4602076124567471</v>
      </c>
      <c r="N26" s="3">
        <v>38</v>
      </c>
      <c r="O26" s="3">
        <v>1.8800000000000001E-2</v>
      </c>
      <c r="P26" s="3">
        <f>44/12</f>
        <v>3.6666666666666665</v>
      </c>
      <c r="Q26" s="25">
        <f>M26*N26*O26*P26</f>
        <v>9.0638985005767001</v>
      </c>
    </row>
    <row r="27" spans="2:18" ht="18" customHeight="1" thickBot="1" x14ac:dyDescent="0.2">
      <c r="B27" s="137"/>
      <c r="C27" s="124" t="s">
        <v>10</v>
      </c>
      <c r="D27" s="125"/>
      <c r="E27" s="12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26">
        <f>SUM(Q21:Q26)</f>
        <v>92.498771626297554</v>
      </c>
    </row>
    <row r="28" spans="2:18" ht="18" customHeight="1" thickBot="1" x14ac:dyDescent="0.2">
      <c r="B28" s="27"/>
      <c r="C28" s="28"/>
      <c r="D28" s="2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29"/>
    </row>
    <row r="29" spans="2:18" ht="23.25" customHeight="1" x14ac:dyDescent="0.15">
      <c r="B29" s="131" t="s">
        <v>41</v>
      </c>
      <c r="C29" s="132"/>
      <c r="D29" s="132"/>
      <c r="E29" s="39">
        <f>Q12</f>
        <v>634.47289504036905</v>
      </c>
      <c r="F29" s="150" t="s">
        <v>44</v>
      </c>
      <c r="G29" s="150"/>
      <c r="H29" s="150"/>
      <c r="I29" s="150"/>
      <c r="J29" s="150"/>
      <c r="K29" s="41">
        <f>Q27</f>
        <v>92.498771626297554</v>
      </c>
      <c r="L29" s="55" t="s">
        <v>46</v>
      </c>
      <c r="M29" s="30"/>
      <c r="N29" s="30"/>
      <c r="O29" s="30"/>
      <c r="P29" s="30"/>
      <c r="Q29" s="31"/>
    </row>
    <row r="30" spans="2:18" ht="23.25" customHeight="1" thickBot="1" x14ac:dyDescent="0.2">
      <c r="B30" s="134" t="s">
        <v>42</v>
      </c>
      <c r="C30" s="135"/>
      <c r="D30" s="135"/>
      <c r="E30" s="40">
        <f>ROUNDUP(Q12-Q27,1)</f>
        <v>542</v>
      </c>
      <c r="F30" s="32" t="s">
        <v>45</v>
      </c>
      <c r="G30" s="38" t="s">
        <v>43</v>
      </c>
      <c r="H30" s="34">
        <f>ROUNDUP(1-Q27/Q12,3)</f>
        <v>0.85499999999999998</v>
      </c>
      <c r="I30" s="32"/>
      <c r="J30" s="32"/>
      <c r="K30" s="32"/>
      <c r="L30" s="32"/>
      <c r="M30" s="32"/>
      <c r="N30" s="32"/>
      <c r="O30" s="32"/>
      <c r="P30" s="32"/>
      <c r="Q30" s="33"/>
    </row>
    <row r="31" spans="2:18" ht="18" customHeight="1" x14ac:dyDescent="0.15"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2"/>
    </row>
    <row r="32" spans="2:18" ht="18" customHeight="1" x14ac:dyDescent="0.15">
      <c r="B32" t="s">
        <v>93</v>
      </c>
      <c r="C32" s="6"/>
      <c r="D32" s="6"/>
      <c r="E32" s="7"/>
      <c r="F32" s="7"/>
      <c r="K32" s="7" t="s">
        <v>119</v>
      </c>
    </row>
    <row r="33" spans="3:6" ht="18" customHeight="1" x14ac:dyDescent="0.15">
      <c r="C33" s="11"/>
      <c r="D33" s="11"/>
      <c r="E33" s="11"/>
      <c r="F33" s="11"/>
    </row>
    <row r="54" spans="2:16" x14ac:dyDescent="0.15">
      <c r="P54" s="46"/>
    </row>
    <row r="57" spans="2:16" ht="41.25" customHeight="1" x14ac:dyDescent="0.15">
      <c r="K57" s="148" t="s">
        <v>118</v>
      </c>
      <c r="L57" s="149"/>
      <c r="M57" s="149"/>
      <c r="N57" s="149"/>
      <c r="O57" s="149"/>
      <c r="P57" s="149"/>
    </row>
    <row r="60" spans="2:16" ht="16.5" x14ac:dyDescent="0.15">
      <c r="B60" s="46" t="s">
        <v>117</v>
      </c>
    </row>
  </sheetData>
  <mergeCells count="38">
    <mergeCell ref="K57:P57"/>
    <mergeCell ref="B30:D30"/>
    <mergeCell ref="L22:P22"/>
    <mergeCell ref="D24:D26"/>
    <mergeCell ref="L25:P25"/>
    <mergeCell ref="C27:D27"/>
    <mergeCell ref="E27:P27"/>
    <mergeCell ref="B29:D29"/>
    <mergeCell ref="F29:J29"/>
    <mergeCell ref="Q18:Q19"/>
    <mergeCell ref="B18:B27"/>
    <mergeCell ref="C18:D20"/>
    <mergeCell ref="E18:E20"/>
    <mergeCell ref="F18:F20"/>
    <mergeCell ref="G18:G20"/>
    <mergeCell ref="H18:H19"/>
    <mergeCell ref="D21:D23"/>
    <mergeCell ref="J18:J20"/>
    <mergeCell ref="K18:K19"/>
    <mergeCell ref="L18:L19"/>
    <mergeCell ref="O18:O19"/>
    <mergeCell ref="P18:P20"/>
    <mergeCell ref="P16:Q16"/>
    <mergeCell ref="B3:Q3"/>
    <mergeCell ref="B7:B12"/>
    <mergeCell ref="C7:D9"/>
    <mergeCell ref="E7:E9"/>
    <mergeCell ref="F7:F9"/>
    <mergeCell ref="G7:G9"/>
    <mergeCell ref="H7:H8"/>
    <mergeCell ref="J7:J9"/>
    <mergeCell ref="K7:K8"/>
    <mergeCell ref="L7:L8"/>
    <mergeCell ref="O7:O8"/>
    <mergeCell ref="P7:P9"/>
    <mergeCell ref="Q7:Q8"/>
    <mergeCell ref="C12:D12"/>
    <mergeCell ref="E12:P12"/>
  </mergeCells>
  <phoneticPr fontId="4"/>
  <pageMargins left="0.7" right="0.7" top="0.75" bottom="0.75" header="0.3" footer="0.3"/>
  <pageSetup paperSize="9" scale="5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68"/>
  <sheetViews>
    <sheetView showGridLines="0" view="pageBreakPreview" zoomScale="70" zoomScaleNormal="70" zoomScaleSheetLayoutView="70" workbookViewId="0">
      <selection activeCell="H29" sqref="H29"/>
    </sheetView>
  </sheetViews>
  <sheetFormatPr defaultRowHeight="13.5" x14ac:dyDescent="0.15"/>
  <cols>
    <col min="1" max="1" width="1.25" customWidth="1"/>
    <col min="2" max="2" width="15.625" customWidth="1"/>
    <col min="3" max="3" width="3.875" bestFit="1" customWidth="1"/>
    <col min="4" max="4" width="15" customWidth="1"/>
    <col min="5" max="6" width="11.125" customWidth="1"/>
    <col min="8" max="8" width="8.25" customWidth="1"/>
    <col min="9" max="9" width="8.875" bestFit="1" customWidth="1"/>
    <col min="10" max="10" width="5.5" customWidth="1"/>
    <col min="11" max="11" width="10.375" customWidth="1"/>
    <col min="12" max="12" width="10.5" customWidth="1"/>
    <col min="15" max="15" width="9" bestFit="1" customWidth="1"/>
    <col min="16" max="16" width="9.75" bestFit="1" customWidth="1"/>
    <col min="17" max="17" width="9" customWidth="1"/>
    <col min="18" max="18" width="16.625" customWidth="1"/>
    <col min="20" max="20" width="1.75" customWidth="1"/>
  </cols>
  <sheetData>
    <row r="1" spans="1:17" x14ac:dyDescent="0.15">
      <c r="A1" t="s">
        <v>80</v>
      </c>
    </row>
    <row r="3" spans="1:17" ht="25.5" x14ac:dyDescent="0.15">
      <c r="B3" s="100" t="s">
        <v>85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5" spans="1:17" ht="18" customHeight="1" x14ac:dyDescent="0.15"/>
    <row r="6" spans="1:17" ht="18" customHeight="1" thickBot="1" x14ac:dyDescent="0.2">
      <c r="H6" s="1" t="s">
        <v>14</v>
      </c>
      <c r="I6" s="2"/>
      <c r="J6" s="2"/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</row>
    <row r="7" spans="1:17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42" t="s">
        <v>4</v>
      </c>
      <c r="I7" s="63" t="s">
        <v>20</v>
      </c>
      <c r="J7" s="116" t="s">
        <v>47</v>
      </c>
      <c r="K7" s="142" t="s">
        <v>3</v>
      </c>
      <c r="L7" s="48" t="s">
        <v>53</v>
      </c>
      <c r="M7" s="64" t="s">
        <v>21</v>
      </c>
      <c r="N7" s="118" t="s">
        <v>22</v>
      </c>
      <c r="O7" s="122" t="s">
        <v>51</v>
      </c>
      <c r="P7" s="120" t="s">
        <v>50</v>
      </c>
    </row>
    <row r="8" spans="1:17" ht="18" customHeight="1" x14ac:dyDescent="0.15">
      <c r="B8" s="102"/>
      <c r="C8" s="106"/>
      <c r="D8" s="107"/>
      <c r="E8" s="111"/>
      <c r="F8" s="111"/>
      <c r="G8" s="113"/>
      <c r="H8" s="143"/>
      <c r="I8" s="60" t="s">
        <v>23</v>
      </c>
      <c r="J8" s="115"/>
      <c r="K8" s="143"/>
      <c r="L8" s="50" t="s">
        <v>54</v>
      </c>
      <c r="M8" s="65" t="s">
        <v>24</v>
      </c>
      <c r="N8" s="119"/>
      <c r="O8" s="123"/>
      <c r="P8" s="121"/>
    </row>
    <row r="9" spans="1:17" ht="18" customHeight="1" x14ac:dyDescent="0.15">
      <c r="B9" s="102"/>
      <c r="C9" s="108"/>
      <c r="D9" s="109"/>
      <c r="E9" s="111"/>
      <c r="F9" s="111"/>
      <c r="G9" s="113"/>
      <c r="H9" s="66" t="s">
        <v>31</v>
      </c>
      <c r="I9" s="61" t="s">
        <v>32</v>
      </c>
      <c r="J9" s="117"/>
      <c r="K9" s="66" t="s">
        <v>48</v>
      </c>
      <c r="L9" s="83" t="s">
        <v>107</v>
      </c>
      <c r="M9" s="66" t="s">
        <v>33</v>
      </c>
      <c r="N9" s="66" t="s">
        <v>25</v>
      </c>
      <c r="O9" s="123"/>
      <c r="P9" s="18" t="s">
        <v>62</v>
      </c>
    </row>
    <row r="10" spans="1:17" ht="18" customHeight="1" x14ac:dyDescent="0.15">
      <c r="B10" s="102"/>
      <c r="C10" s="13">
        <v>1</v>
      </c>
      <c r="D10" s="62"/>
      <c r="E10" s="62"/>
      <c r="F10" s="62"/>
      <c r="G10" s="3"/>
      <c r="H10" s="23"/>
      <c r="I10" s="3"/>
      <c r="J10" s="3"/>
      <c r="K10" s="5"/>
      <c r="L10" s="35"/>
      <c r="M10" s="3"/>
      <c r="N10" s="3"/>
      <c r="O10" s="3">
        <f>44/12</f>
        <v>3.6666666666666665</v>
      </c>
      <c r="P10" s="9">
        <f>H10*K10*L10*M10*N10*O10/1000</f>
        <v>0</v>
      </c>
      <c r="Q10" s="59"/>
    </row>
    <row r="11" spans="1:17" ht="18" customHeight="1" thickBot="1" x14ac:dyDescent="0.2">
      <c r="B11" s="102"/>
      <c r="C11" s="13">
        <v>2</v>
      </c>
      <c r="D11" s="62"/>
      <c r="E11" s="62"/>
      <c r="F11" s="62"/>
      <c r="G11" s="3"/>
      <c r="H11" s="23"/>
      <c r="I11" s="3"/>
      <c r="J11" s="3"/>
      <c r="K11" s="5"/>
      <c r="L11" s="35"/>
      <c r="M11" s="3"/>
      <c r="N11" s="3"/>
      <c r="O11" s="3">
        <f>44/12</f>
        <v>3.6666666666666665</v>
      </c>
      <c r="P11" s="9">
        <f>H11*K11*L11*M11*N11*O11/1000</f>
        <v>0</v>
      </c>
    </row>
    <row r="12" spans="1:17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7">
        <f>SUM(P10:P11)</f>
        <v>0</v>
      </c>
    </row>
    <row r="13" spans="1:17" ht="18" customHeight="1" x14ac:dyDescent="0.15">
      <c r="C13" s="6"/>
      <c r="D13" s="6"/>
      <c r="E13" s="7"/>
      <c r="F13" s="7"/>
      <c r="G13" s="7"/>
      <c r="H13" s="56" t="s">
        <v>100</v>
      </c>
      <c r="I13" s="7"/>
      <c r="J13" s="7"/>
      <c r="K13" s="7"/>
      <c r="L13" s="7"/>
      <c r="M13" s="7"/>
      <c r="N13" s="7"/>
      <c r="O13" s="7"/>
      <c r="P13" s="8"/>
    </row>
    <row r="14" spans="1:17" ht="18" customHeight="1" x14ac:dyDescent="0.15">
      <c r="C14" s="6"/>
      <c r="D14" s="6"/>
      <c r="E14" s="7"/>
      <c r="F14" s="7"/>
      <c r="G14" s="7"/>
      <c r="H14" s="58" t="s">
        <v>92</v>
      </c>
      <c r="I14" s="7"/>
      <c r="J14" s="7"/>
      <c r="K14" s="7"/>
      <c r="L14" s="7"/>
      <c r="M14" s="7"/>
      <c r="N14" s="7"/>
      <c r="O14" s="7"/>
      <c r="P14" s="8"/>
      <c r="Q14" s="7"/>
    </row>
    <row r="15" spans="1:17" ht="18" customHeight="1" x14ac:dyDescent="0.15">
      <c r="H15" s="56" t="s">
        <v>101</v>
      </c>
      <c r="O15" s="73"/>
      <c r="P15" s="73"/>
      <c r="Q15" s="7"/>
    </row>
    <row r="16" spans="1:17" ht="18" customHeight="1" thickBot="1" x14ac:dyDescent="0.2">
      <c r="H16" s="1" t="s">
        <v>14</v>
      </c>
      <c r="I16" s="2"/>
      <c r="J16" s="2"/>
      <c r="K16" s="1" t="s">
        <v>15</v>
      </c>
      <c r="L16" s="1" t="s">
        <v>16</v>
      </c>
      <c r="M16" s="1" t="s">
        <v>17</v>
      </c>
      <c r="N16" s="1" t="s">
        <v>18</v>
      </c>
      <c r="O16" s="1" t="s">
        <v>19</v>
      </c>
    </row>
    <row r="17" spans="2:19" ht="18" customHeight="1" x14ac:dyDescent="0.15">
      <c r="B17" s="101" t="s">
        <v>89</v>
      </c>
      <c r="C17" s="104" t="s">
        <v>0</v>
      </c>
      <c r="D17" s="105"/>
      <c r="E17" s="110" t="s">
        <v>1</v>
      </c>
      <c r="F17" s="110" t="s">
        <v>2</v>
      </c>
      <c r="G17" s="112" t="s">
        <v>49</v>
      </c>
      <c r="H17" s="146" t="s">
        <v>4</v>
      </c>
      <c r="I17" s="63" t="s">
        <v>20</v>
      </c>
      <c r="J17" s="116" t="s">
        <v>47</v>
      </c>
      <c r="K17" s="146" t="s">
        <v>3</v>
      </c>
      <c r="L17" s="48" t="s">
        <v>53</v>
      </c>
      <c r="M17" s="64" t="s">
        <v>21</v>
      </c>
      <c r="N17" s="118" t="s">
        <v>22</v>
      </c>
      <c r="O17" s="122" t="s">
        <v>51</v>
      </c>
      <c r="P17" s="120" t="s">
        <v>50</v>
      </c>
    </row>
    <row r="18" spans="2:19" ht="18" customHeight="1" x14ac:dyDescent="0.15">
      <c r="B18" s="136"/>
      <c r="C18" s="106"/>
      <c r="D18" s="107"/>
      <c r="E18" s="111"/>
      <c r="F18" s="111"/>
      <c r="G18" s="113"/>
      <c r="H18" s="147"/>
      <c r="I18" s="60" t="s">
        <v>23</v>
      </c>
      <c r="J18" s="115"/>
      <c r="K18" s="147"/>
      <c r="L18" s="50" t="s">
        <v>54</v>
      </c>
      <c r="M18" s="65" t="s">
        <v>24</v>
      </c>
      <c r="N18" s="119"/>
      <c r="O18" s="123"/>
      <c r="P18" s="121"/>
    </row>
    <row r="19" spans="2:19" ht="18" customHeight="1" x14ac:dyDescent="0.15">
      <c r="B19" s="136"/>
      <c r="C19" s="108"/>
      <c r="D19" s="109"/>
      <c r="E19" s="111"/>
      <c r="F19" s="111"/>
      <c r="G19" s="113"/>
      <c r="H19" s="57" t="s">
        <v>31</v>
      </c>
      <c r="I19" s="61" t="s">
        <v>32</v>
      </c>
      <c r="J19" s="117"/>
      <c r="K19" s="57" t="s">
        <v>48</v>
      </c>
      <c r="L19" s="83" t="s">
        <v>107</v>
      </c>
      <c r="M19" s="66" t="s">
        <v>33</v>
      </c>
      <c r="N19" s="66" t="s">
        <v>25</v>
      </c>
      <c r="O19" s="123"/>
      <c r="P19" s="18" t="s">
        <v>62</v>
      </c>
    </row>
    <row r="20" spans="2:19" ht="18" customHeight="1" x14ac:dyDescent="0.15">
      <c r="B20" s="136"/>
      <c r="C20" s="13">
        <v>1</v>
      </c>
      <c r="D20" s="4"/>
      <c r="E20" s="62"/>
      <c r="F20" s="62"/>
      <c r="G20" s="3"/>
      <c r="H20" s="23"/>
      <c r="I20" s="4"/>
      <c r="J20" s="3"/>
      <c r="K20" s="5"/>
      <c r="L20" s="35"/>
      <c r="M20" s="3"/>
      <c r="N20" s="3"/>
      <c r="O20" s="3">
        <f t="shared" ref="O20:O24" si="0">44/12</f>
        <v>3.6666666666666665</v>
      </c>
      <c r="P20" s="9">
        <f t="shared" ref="P20:P24" si="1">H20*K20*L20*M20*N20*O20/1000</f>
        <v>0</v>
      </c>
    </row>
    <row r="21" spans="2:19" ht="18" customHeight="1" x14ac:dyDescent="0.15">
      <c r="B21" s="136"/>
      <c r="C21" s="13">
        <v>2</v>
      </c>
      <c r="D21" s="4"/>
      <c r="E21" s="62"/>
      <c r="F21" s="62"/>
      <c r="G21" s="3"/>
      <c r="H21" s="23"/>
      <c r="I21" s="3"/>
      <c r="J21" s="3"/>
      <c r="K21" s="5"/>
      <c r="L21" s="69"/>
      <c r="M21" s="69"/>
      <c r="N21" s="69"/>
      <c r="O21" s="3">
        <f t="shared" si="0"/>
        <v>3.6666666666666665</v>
      </c>
      <c r="P21" s="9">
        <f t="shared" si="1"/>
        <v>0</v>
      </c>
      <c r="Q21" s="47"/>
    </row>
    <row r="22" spans="2:19" ht="18" customHeight="1" x14ac:dyDescent="0.15">
      <c r="B22" s="136"/>
      <c r="C22" s="13">
        <v>3</v>
      </c>
      <c r="D22" s="4"/>
      <c r="E22" s="62"/>
      <c r="F22" s="62"/>
      <c r="G22" s="3"/>
      <c r="H22" s="24"/>
      <c r="I22" s="10"/>
      <c r="J22" s="10"/>
      <c r="K22" s="5"/>
      <c r="L22" s="35"/>
      <c r="M22" s="3"/>
      <c r="N22" s="3"/>
      <c r="O22" s="3">
        <f t="shared" si="0"/>
        <v>3.6666666666666665</v>
      </c>
      <c r="P22" s="9">
        <f t="shared" si="1"/>
        <v>0</v>
      </c>
      <c r="S22" s="84"/>
    </row>
    <row r="23" spans="2:19" ht="18" customHeight="1" x14ac:dyDescent="0.15">
      <c r="B23" s="136"/>
      <c r="C23" s="13">
        <v>4</v>
      </c>
      <c r="D23" s="4"/>
      <c r="E23" s="62"/>
      <c r="F23" s="62"/>
      <c r="G23" s="3"/>
      <c r="H23" s="23"/>
      <c r="I23" s="3"/>
      <c r="J23" s="3"/>
      <c r="K23" s="5"/>
      <c r="L23" s="35"/>
      <c r="M23" s="3"/>
      <c r="N23" s="3"/>
      <c r="O23" s="3">
        <f t="shared" si="0"/>
        <v>3.6666666666666665</v>
      </c>
      <c r="P23" s="9">
        <f t="shared" si="1"/>
        <v>0</v>
      </c>
    </row>
    <row r="24" spans="2:19" ht="18" customHeight="1" x14ac:dyDescent="0.15">
      <c r="B24" s="136"/>
      <c r="C24" s="13">
        <v>5</v>
      </c>
      <c r="D24" s="4"/>
      <c r="E24" s="62"/>
      <c r="F24" s="62"/>
      <c r="G24" s="3"/>
      <c r="H24" s="23"/>
      <c r="I24" s="3"/>
      <c r="J24" s="3"/>
      <c r="K24" s="5"/>
      <c r="L24" s="68"/>
      <c r="M24" s="68"/>
      <c r="N24" s="68"/>
      <c r="O24" s="3">
        <f t="shared" si="0"/>
        <v>3.6666666666666665</v>
      </c>
      <c r="P24" s="9">
        <f t="shared" si="1"/>
        <v>0</v>
      </c>
    </row>
    <row r="25" spans="2:19" ht="18" customHeight="1" thickBot="1" x14ac:dyDescent="0.2">
      <c r="B25" s="136"/>
      <c r="C25" s="13">
        <v>6</v>
      </c>
      <c r="D25" s="4"/>
      <c r="E25" s="62"/>
      <c r="F25" s="62"/>
      <c r="G25" s="3"/>
      <c r="H25" s="24"/>
      <c r="I25" s="10"/>
      <c r="J25" s="10"/>
      <c r="K25" s="5"/>
      <c r="L25" s="35"/>
      <c r="M25" s="3"/>
      <c r="N25" s="3"/>
      <c r="O25" s="3">
        <f>44/12</f>
        <v>3.6666666666666665</v>
      </c>
      <c r="P25" s="9">
        <f>H25*K25*L25*M25*N25*O25/1000</f>
        <v>0</v>
      </c>
    </row>
    <row r="26" spans="2:19" ht="18" customHeight="1" thickBot="1" x14ac:dyDescent="0.2">
      <c r="B26" s="137"/>
      <c r="C26" s="124" t="s">
        <v>10</v>
      </c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26">
        <f>SUM(P20:P25)</f>
        <v>0</v>
      </c>
    </row>
    <row r="27" spans="2:19" ht="18" customHeight="1" thickBot="1" x14ac:dyDescent="0.2">
      <c r="B27" s="27"/>
      <c r="C27" s="28"/>
      <c r="D27" s="2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9"/>
    </row>
    <row r="28" spans="2:19" ht="23.25" customHeight="1" x14ac:dyDescent="0.15">
      <c r="B28" s="131" t="s">
        <v>41</v>
      </c>
      <c r="C28" s="132"/>
      <c r="D28" s="132"/>
      <c r="E28" s="39">
        <f>P12</f>
        <v>0</v>
      </c>
      <c r="F28" s="133" t="s">
        <v>44</v>
      </c>
      <c r="G28" s="133"/>
      <c r="H28" s="133"/>
      <c r="I28" s="133"/>
      <c r="J28" s="133"/>
      <c r="K28" s="41">
        <f>P26</f>
        <v>0</v>
      </c>
      <c r="L28" s="30" t="s">
        <v>46</v>
      </c>
      <c r="M28" s="30"/>
      <c r="N28" s="30"/>
      <c r="O28" s="30"/>
      <c r="P28" s="31"/>
    </row>
    <row r="29" spans="2:19" ht="23.25" customHeight="1" thickBot="1" x14ac:dyDescent="0.2">
      <c r="B29" s="134" t="s">
        <v>42</v>
      </c>
      <c r="C29" s="135"/>
      <c r="D29" s="135"/>
      <c r="E29" s="40">
        <f>ROUNDUP(P12-P26,1)</f>
        <v>0</v>
      </c>
      <c r="F29" s="32" t="s">
        <v>45</v>
      </c>
      <c r="G29" s="38" t="s">
        <v>43</v>
      </c>
      <c r="H29" s="34" t="e">
        <f>ROUNDUP(1-P26/P12,3)</f>
        <v>#DIV/0!</v>
      </c>
      <c r="I29" s="32"/>
      <c r="J29" s="32"/>
      <c r="K29" s="32"/>
      <c r="L29" s="32"/>
      <c r="M29" s="32"/>
      <c r="N29" s="32"/>
      <c r="O29" s="32"/>
      <c r="P29" s="33"/>
    </row>
    <row r="30" spans="2:19" ht="18" customHeight="1" x14ac:dyDescent="0.15"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2"/>
    </row>
    <row r="31" spans="2:19" ht="45.75" customHeight="1" x14ac:dyDescent="0.15">
      <c r="B31" s="153" t="s">
        <v>120</v>
      </c>
      <c r="C31" s="154"/>
      <c r="D31" s="154"/>
      <c r="E31" s="154"/>
      <c r="F31" s="154"/>
      <c r="G31" s="154"/>
      <c r="H31" s="154"/>
      <c r="I31" s="154"/>
      <c r="J31" s="7"/>
      <c r="K31" s="153" t="s">
        <v>123</v>
      </c>
      <c r="L31" s="154"/>
      <c r="M31" s="154"/>
      <c r="N31" s="154"/>
      <c r="O31" s="154"/>
      <c r="P31" s="154"/>
      <c r="Q31" s="154"/>
      <c r="R31" s="154"/>
    </row>
    <row r="32" spans="2:19" ht="18" customHeight="1" x14ac:dyDescent="0.15">
      <c r="C32" s="11"/>
      <c r="D32" s="11"/>
      <c r="E32" s="11"/>
      <c r="F32" s="11"/>
    </row>
    <row r="33" spans="2:11" ht="16.5" x14ac:dyDescent="0.15">
      <c r="B33" t="s">
        <v>111</v>
      </c>
      <c r="E33" t="s">
        <v>122</v>
      </c>
      <c r="K33" s="7" t="s">
        <v>124</v>
      </c>
    </row>
    <row r="46" spans="2:11" ht="16.5" x14ac:dyDescent="0.15">
      <c r="B46" s="46" t="s">
        <v>117</v>
      </c>
    </row>
    <row r="49" spans="4:11" x14ac:dyDescent="0.15">
      <c r="D49" s="76" t="s">
        <v>102</v>
      </c>
      <c r="E49" s="75"/>
      <c r="F49" s="75"/>
    </row>
    <row r="50" spans="4:11" ht="17.25" x14ac:dyDescent="0.15">
      <c r="D50" s="159" t="s">
        <v>105</v>
      </c>
      <c r="E50" s="159"/>
      <c r="F50" s="75"/>
    </row>
    <row r="51" spans="4:11" ht="24.75" customHeight="1" x14ac:dyDescent="0.15">
      <c r="D51" s="155" t="s">
        <v>103</v>
      </c>
      <c r="E51" s="155"/>
      <c r="F51" s="82">
        <v>1000</v>
      </c>
      <c r="G51" s="77" t="s">
        <v>58</v>
      </c>
      <c r="K51" s="42"/>
    </row>
    <row r="52" spans="4:11" ht="21" customHeight="1" x14ac:dyDescent="0.15">
      <c r="D52" s="155" t="s">
        <v>104</v>
      </c>
      <c r="E52" s="155"/>
      <c r="F52" s="82">
        <v>800</v>
      </c>
      <c r="G52" s="45"/>
    </row>
    <row r="53" spans="4:11" ht="21.75" customHeight="1" thickBot="1" x14ac:dyDescent="0.2">
      <c r="D53" s="156" t="s">
        <v>56</v>
      </c>
      <c r="E53" s="156"/>
      <c r="F53" s="78">
        <f>F52/F51</f>
        <v>0.8</v>
      </c>
    </row>
    <row r="54" spans="4:11" ht="18" thickBot="1" x14ac:dyDescent="0.2">
      <c r="D54" s="157" t="s">
        <v>55</v>
      </c>
      <c r="E54" s="158"/>
      <c r="F54" s="81">
        <f>EXP(2.67-0.927*LN(F53)-0.648*LN(F51))</f>
        <v>0.20202348040406443</v>
      </c>
      <c r="G54" s="43" t="s">
        <v>57</v>
      </c>
      <c r="H54" s="43"/>
      <c r="I54" s="43"/>
      <c r="J54" s="44"/>
    </row>
    <row r="55" spans="4:11" ht="17.25" x14ac:dyDescent="0.15">
      <c r="D55" s="85"/>
      <c r="E55" s="85"/>
      <c r="F55" s="74"/>
    </row>
    <row r="56" spans="4:11" ht="20.45" customHeight="1" x14ac:dyDescent="0.15">
      <c r="D56" s="159" t="s">
        <v>106</v>
      </c>
      <c r="E56" s="159"/>
      <c r="F56" s="75"/>
    </row>
    <row r="57" spans="4:11" ht="20.25" customHeight="1" x14ac:dyDescent="0.15">
      <c r="D57" s="155" t="s">
        <v>103</v>
      </c>
      <c r="E57" s="155"/>
      <c r="F57" s="80">
        <v>9000</v>
      </c>
      <c r="G57" s="77" t="s">
        <v>58</v>
      </c>
    </row>
    <row r="58" spans="4:11" s="42" customFormat="1" ht="17.25" customHeight="1" x14ac:dyDescent="0.15">
      <c r="D58" s="155" t="s">
        <v>104</v>
      </c>
      <c r="E58" s="155"/>
      <c r="F58" s="80">
        <v>5400</v>
      </c>
      <c r="G58" s="45"/>
      <c r="H58"/>
      <c r="I58"/>
      <c r="J58"/>
      <c r="K58"/>
    </row>
    <row r="59" spans="4:11" ht="19.5" customHeight="1" thickBot="1" x14ac:dyDescent="0.2">
      <c r="D59" s="156" t="s">
        <v>56</v>
      </c>
      <c r="E59" s="156"/>
      <c r="F59" s="78">
        <f>F58/F57</f>
        <v>0.6</v>
      </c>
    </row>
    <row r="60" spans="4:11" ht="18" thickBot="1" x14ac:dyDescent="0.2">
      <c r="D60" s="157" t="s">
        <v>55</v>
      </c>
      <c r="E60" s="158"/>
      <c r="F60" s="81">
        <f>EXP(2.71-0.812*LN(F59)-0.654*LN(F57))</f>
        <v>5.902073716045645E-2</v>
      </c>
      <c r="G60" s="43" t="s">
        <v>57</v>
      </c>
      <c r="H60" s="43"/>
      <c r="I60" s="43"/>
      <c r="J60" s="44"/>
    </row>
    <row r="61" spans="4:11" ht="18" customHeight="1" x14ac:dyDescent="0.15"/>
    <row r="62" spans="4:11" ht="12.6" customHeight="1" x14ac:dyDescent="0.15"/>
    <row r="63" spans="4:11" ht="12.6" customHeight="1" x14ac:dyDescent="0.15"/>
    <row r="64" spans="4:11" ht="12.6" customHeight="1" x14ac:dyDescent="0.15"/>
    <row r="65" ht="12.6" customHeight="1" x14ac:dyDescent="0.15"/>
    <row r="66" ht="12.6" customHeight="1" x14ac:dyDescent="0.15"/>
    <row r="67" ht="18" customHeight="1" x14ac:dyDescent="0.15"/>
    <row r="68" ht="12.6" customHeight="1" x14ac:dyDescent="0.15"/>
  </sheetData>
  <mergeCells count="42">
    <mergeCell ref="D57:E57"/>
    <mergeCell ref="D58:E58"/>
    <mergeCell ref="D59:E59"/>
    <mergeCell ref="D60:E60"/>
    <mergeCell ref="B28:D28"/>
    <mergeCell ref="D52:E52"/>
    <mergeCell ref="D53:E53"/>
    <mergeCell ref="D54:E54"/>
    <mergeCell ref="D50:E50"/>
    <mergeCell ref="D56:E56"/>
    <mergeCell ref="B29:D29"/>
    <mergeCell ref="D51:E51"/>
    <mergeCell ref="K31:R31"/>
    <mergeCell ref="B31:I31"/>
    <mergeCell ref="P17:P18"/>
    <mergeCell ref="C17:D19"/>
    <mergeCell ref="E17:E19"/>
    <mergeCell ref="F17:F19"/>
    <mergeCell ref="G17:G19"/>
    <mergeCell ref="F28:J28"/>
    <mergeCell ref="B17:B26"/>
    <mergeCell ref="C26:D26"/>
    <mergeCell ref="E26:O26"/>
    <mergeCell ref="H17:H18"/>
    <mergeCell ref="J17:J19"/>
    <mergeCell ref="K17:K18"/>
    <mergeCell ref="N17:N18"/>
    <mergeCell ref="O17:O19"/>
    <mergeCell ref="B3:P3"/>
    <mergeCell ref="B7:B12"/>
    <mergeCell ref="C7:D9"/>
    <mergeCell ref="E7:E9"/>
    <mergeCell ref="F7:F9"/>
    <mergeCell ref="G7:G9"/>
    <mergeCell ref="H7:H8"/>
    <mergeCell ref="J7:J9"/>
    <mergeCell ref="K7:K8"/>
    <mergeCell ref="N7:N8"/>
    <mergeCell ref="O7:O9"/>
    <mergeCell ref="P7:P8"/>
    <mergeCell ref="C12:D12"/>
    <mergeCell ref="E12:O12"/>
  </mergeCells>
  <phoneticPr fontId="4"/>
  <pageMargins left="0.7" right="0.7" top="0.75" bottom="0.75" header="0.3" footer="0.3"/>
  <pageSetup paperSize="9" scale="4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8"/>
  <sheetViews>
    <sheetView showGridLines="0" view="pageBreakPreview" zoomScale="70" zoomScaleNormal="80" zoomScaleSheetLayoutView="70" workbookViewId="0">
      <selection activeCell="R29" sqref="R29"/>
    </sheetView>
  </sheetViews>
  <sheetFormatPr defaultRowHeight="13.5" x14ac:dyDescent="0.15"/>
  <cols>
    <col min="1" max="1" width="1.25" customWidth="1"/>
    <col min="2" max="2" width="15.625" customWidth="1"/>
    <col min="3" max="3" width="3.875" bestFit="1" customWidth="1"/>
    <col min="4" max="4" width="15" customWidth="1"/>
    <col min="5" max="5" width="11.5" customWidth="1"/>
    <col min="6" max="6" width="10.625" customWidth="1"/>
    <col min="8" max="8" width="8.25" bestFit="1" customWidth="1"/>
    <col min="9" max="9" width="9" bestFit="1" customWidth="1"/>
    <col min="10" max="10" width="5.5" customWidth="1"/>
    <col min="11" max="12" width="10.375" customWidth="1"/>
    <col min="13" max="15" width="9" bestFit="1" customWidth="1"/>
    <col min="16" max="16" width="9.75" bestFit="1" customWidth="1"/>
    <col min="17" max="17" width="12" customWidth="1"/>
    <col min="18" max="18" width="16.75" customWidth="1"/>
    <col min="20" max="20" width="1.75" customWidth="1"/>
  </cols>
  <sheetData>
    <row r="1" spans="1:17" x14ac:dyDescent="0.15">
      <c r="A1" t="s">
        <v>80</v>
      </c>
    </row>
    <row r="3" spans="1:17" ht="25.5" x14ac:dyDescent="0.15">
      <c r="B3" s="100" t="s">
        <v>85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5" spans="1:17" ht="18" customHeight="1" x14ac:dyDescent="0.15"/>
    <row r="6" spans="1:17" ht="18" customHeight="1" thickBot="1" x14ac:dyDescent="0.2">
      <c r="H6" s="1" t="s">
        <v>14</v>
      </c>
      <c r="I6" s="2"/>
      <c r="J6" s="2"/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</row>
    <row r="7" spans="1:17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42" t="s">
        <v>4</v>
      </c>
      <c r="I7" s="20" t="s">
        <v>20</v>
      </c>
      <c r="J7" s="116" t="s">
        <v>47</v>
      </c>
      <c r="K7" s="142" t="s">
        <v>3</v>
      </c>
      <c r="L7" s="48" t="s">
        <v>53</v>
      </c>
      <c r="M7" s="49" t="s">
        <v>21</v>
      </c>
      <c r="N7" s="118" t="s">
        <v>22</v>
      </c>
      <c r="O7" s="122" t="s">
        <v>51</v>
      </c>
      <c r="P7" s="120" t="s">
        <v>50</v>
      </c>
    </row>
    <row r="8" spans="1:17" ht="18" customHeight="1" x14ac:dyDescent="0.15">
      <c r="B8" s="102"/>
      <c r="C8" s="106"/>
      <c r="D8" s="107"/>
      <c r="E8" s="111"/>
      <c r="F8" s="111"/>
      <c r="G8" s="113"/>
      <c r="H8" s="143"/>
      <c r="I8" s="21" t="s">
        <v>23</v>
      </c>
      <c r="J8" s="115"/>
      <c r="K8" s="143"/>
      <c r="L8" s="50" t="s">
        <v>54</v>
      </c>
      <c r="M8" s="51" t="s">
        <v>24</v>
      </c>
      <c r="N8" s="119"/>
      <c r="O8" s="123"/>
      <c r="P8" s="121"/>
    </row>
    <row r="9" spans="1:17" ht="18" customHeight="1" x14ac:dyDescent="0.15">
      <c r="B9" s="102"/>
      <c r="C9" s="108"/>
      <c r="D9" s="109"/>
      <c r="E9" s="111"/>
      <c r="F9" s="111"/>
      <c r="G9" s="113"/>
      <c r="H9" s="52" t="s">
        <v>31</v>
      </c>
      <c r="I9" s="22" t="s">
        <v>32</v>
      </c>
      <c r="J9" s="117"/>
      <c r="K9" s="52" t="s">
        <v>48</v>
      </c>
      <c r="L9" s="83" t="s">
        <v>107</v>
      </c>
      <c r="M9" s="52" t="s">
        <v>33</v>
      </c>
      <c r="N9" s="52" t="s">
        <v>25</v>
      </c>
      <c r="O9" s="123"/>
      <c r="P9" s="18" t="s">
        <v>62</v>
      </c>
    </row>
    <row r="10" spans="1:17" ht="18" customHeight="1" x14ac:dyDescent="0.15">
      <c r="B10" s="102"/>
      <c r="C10" s="13">
        <v>1</v>
      </c>
      <c r="D10" s="19" t="s">
        <v>6</v>
      </c>
      <c r="E10" s="19" t="s">
        <v>7</v>
      </c>
      <c r="F10" s="19" t="s">
        <v>8</v>
      </c>
      <c r="G10" s="3" t="s">
        <v>26</v>
      </c>
      <c r="H10" s="23">
        <v>1400</v>
      </c>
      <c r="I10" s="3">
        <v>100</v>
      </c>
      <c r="J10" s="3">
        <v>250</v>
      </c>
      <c r="K10" s="5">
        <v>2500</v>
      </c>
      <c r="L10" s="35">
        <v>3.4200000000000001E-2</v>
      </c>
      <c r="M10" s="3">
        <v>38</v>
      </c>
      <c r="N10" s="3">
        <v>1.8800000000000001E-2</v>
      </c>
      <c r="O10" s="3">
        <f>44/12</f>
        <v>3.6666666666666665</v>
      </c>
      <c r="P10" s="9">
        <f>H10*K10*L10*M10*N10*O10/1000</f>
        <v>313.55016000000001</v>
      </c>
      <c r="Q10" s="59" t="s">
        <v>72</v>
      </c>
    </row>
    <row r="11" spans="1:17" ht="18" customHeight="1" thickBot="1" x14ac:dyDescent="0.2">
      <c r="B11" s="102"/>
      <c r="C11" s="13">
        <v>2</v>
      </c>
      <c r="D11" s="19" t="s">
        <v>9</v>
      </c>
      <c r="E11" s="19" t="s">
        <v>8</v>
      </c>
      <c r="F11" s="19" t="s">
        <v>7</v>
      </c>
      <c r="G11" s="3" t="s">
        <v>26</v>
      </c>
      <c r="H11" s="23">
        <v>1400</v>
      </c>
      <c r="I11" s="3">
        <v>10</v>
      </c>
      <c r="J11" s="3">
        <v>250</v>
      </c>
      <c r="K11" s="5">
        <v>250</v>
      </c>
      <c r="L11" s="35">
        <v>0.222</v>
      </c>
      <c r="M11" s="3">
        <v>38</v>
      </c>
      <c r="N11" s="3">
        <v>1.8800000000000001E-2</v>
      </c>
      <c r="O11" s="3">
        <f>44/12</f>
        <v>3.6666666666666665</v>
      </c>
      <c r="P11" s="9">
        <f>H11*K11*L11*M11*N11*O11/1000</f>
        <v>203.53255999999999</v>
      </c>
    </row>
    <row r="12" spans="1:17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7">
        <f>SUM(P10:P11)</f>
        <v>517.08271999999999</v>
      </c>
    </row>
    <row r="13" spans="1:17" ht="18" customHeight="1" x14ac:dyDescent="0.15">
      <c r="C13" s="6"/>
      <c r="D13" s="6"/>
      <c r="E13" s="7"/>
      <c r="F13" s="7"/>
      <c r="G13" s="7"/>
      <c r="H13" s="56" t="s">
        <v>100</v>
      </c>
      <c r="I13" s="7"/>
      <c r="J13" s="7"/>
      <c r="K13" s="7"/>
      <c r="L13" s="7"/>
      <c r="M13" s="7"/>
      <c r="N13" s="7"/>
      <c r="O13" s="7"/>
      <c r="P13" s="8"/>
    </row>
    <row r="14" spans="1:17" ht="18" customHeight="1" x14ac:dyDescent="0.15">
      <c r="C14" s="6"/>
      <c r="D14" s="6"/>
      <c r="E14" s="7"/>
      <c r="F14" s="7"/>
      <c r="G14" s="7"/>
      <c r="H14" s="58" t="s">
        <v>92</v>
      </c>
      <c r="I14" s="7"/>
      <c r="J14" s="7"/>
      <c r="K14" s="7"/>
      <c r="L14" s="7"/>
      <c r="M14" s="7"/>
      <c r="N14" s="7"/>
      <c r="O14" s="7"/>
      <c r="P14" s="8"/>
      <c r="Q14" s="7"/>
    </row>
    <row r="15" spans="1:17" ht="18" customHeight="1" x14ac:dyDescent="0.15">
      <c r="H15" s="56" t="s">
        <v>98</v>
      </c>
      <c r="O15" s="128"/>
      <c r="P15" s="128"/>
      <c r="Q15" s="7"/>
    </row>
    <row r="16" spans="1:17" ht="18" customHeight="1" thickBot="1" x14ac:dyDescent="0.2">
      <c r="H16" s="1" t="s">
        <v>14</v>
      </c>
      <c r="I16" s="2"/>
      <c r="J16" s="2"/>
      <c r="K16" s="1" t="s">
        <v>15</v>
      </c>
      <c r="L16" s="1" t="s">
        <v>16</v>
      </c>
      <c r="M16" s="1" t="s">
        <v>17</v>
      </c>
      <c r="N16" s="1" t="s">
        <v>18</v>
      </c>
      <c r="O16" s="1" t="s">
        <v>19</v>
      </c>
    </row>
    <row r="17" spans="2:18" ht="18" customHeight="1" x14ac:dyDescent="0.15">
      <c r="B17" s="101" t="s">
        <v>89</v>
      </c>
      <c r="C17" s="104" t="s">
        <v>0</v>
      </c>
      <c r="D17" s="105"/>
      <c r="E17" s="110" t="s">
        <v>1</v>
      </c>
      <c r="F17" s="110" t="s">
        <v>2</v>
      </c>
      <c r="G17" s="112" t="s">
        <v>49</v>
      </c>
      <c r="H17" s="146" t="s">
        <v>4</v>
      </c>
      <c r="I17" s="20" t="s">
        <v>20</v>
      </c>
      <c r="J17" s="116" t="s">
        <v>47</v>
      </c>
      <c r="K17" s="146" t="s">
        <v>3</v>
      </c>
      <c r="L17" s="48" t="s">
        <v>53</v>
      </c>
      <c r="M17" s="49" t="s">
        <v>21</v>
      </c>
      <c r="N17" s="118" t="s">
        <v>22</v>
      </c>
      <c r="O17" s="122" t="s">
        <v>51</v>
      </c>
      <c r="P17" s="120" t="s">
        <v>50</v>
      </c>
    </row>
    <row r="18" spans="2:18" ht="18" customHeight="1" x14ac:dyDescent="0.15">
      <c r="B18" s="136"/>
      <c r="C18" s="106"/>
      <c r="D18" s="107"/>
      <c r="E18" s="111"/>
      <c r="F18" s="111"/>
      <c r="G18" s="113"/>
      <c r="H18" s="147"/>
      <c r="I18" s="21" t="s">
        <v>23</v>
      </c>
      <c r="J18" s="115"/>
      <c r="K18" s="147"/>
      <c r="L18" s="50" t="s">
        <v>54</v>
      </c>
      <c r="M18" s="51" t="s">
        <v>24</v>
      </c>
      <c r="N18" s="119"/>
      <c r="O18" s="123"/>
      <c r="P18" s="121"/>
    </row>
    <row r="19" spans="2:18" ht="18" customHeight="1" x14ac:dyDescent="0.15">
      <c r="B19" s="136"/>
      <c r="C19" s="108"/>
      <c r="D19" s="109"/>
      <c r="E19" s="111"/>
      <c r="F19" s="111"/>
      <c r="G19" s="113"/>
      <c r="H19" s="57" t="s">
        <v>31</v>
      </c>
      <c r="I19" s="22" t="s">
        <v>32</v>
      </c>
      <c r="J19" s="117"/>
      <c r="K19" s="57" t="s">
        <v>48</v>
      </c>
      <c r="L19" s="83" t="s">
        <v>107</v>
      </c>
      <c r="M19" s="52" t="s">
        <v>33</v>
      </c>
      <c r="N19" s="52" t="s">
        <v>25</v>
      </c>
      <c r="O19" s="123"/>
      <c r="P19" s="18" t="s">
        <v>62</v>
      </c>
    </row>
    <row r="20" spans="2:18" ht="18" customHeight="1" x14ac:dyDescent="0.15">
      <c r="B20" s="136"/>
      <c r="C20" s="13">
        <v>1</v>
      </c>
      <c r="D20" s="141" t="s">
        <v>6</v>
      </c>
      <c r="E20" s="19" t="s">
        <v>7</v>
      </c>
      <c r="F20" s="19" t="s">
        <v>11</v>
      </c>
      <c r="G20" s="3" t="s">
        <v>28</v>
      </c>
      <c r="H20" s="23">
        <v>40</v>
      </c>
      <c r="I20" s="4">
        <v>100</v>
      </c>
      <c r="J20" s="3">
        <v>250</v>
      </c>
      <c r="K20" s="5">
        <v>2500</v>
      </c>
      <c r="L20" s="35">
        <v>2.8500000000000001E-2</v>
      </c>
      <c r="M20" s="3">
        <v>38</v>
      </c>
      <c r="N20" s="3">
        <v>1.8800000000000001E-2</v>
      </c>
      <c r="O20" s="3">
        <f>44/12</f>
        <v>3.6666666666666665</v>
      </c>
      <c r="P20" s="9">
        <f>H20*K20*L20*M20*N20*O20/1000</f>
        <v>7.4654800000000003</v>
      </c>
    </row>
    <row r="21" spans="2:18" ht="18" customHeight="1" x14ac:dyDescent="0.15">
      <c r="B21" s="136"/>
      <c r="C21" s="13">
        <v>2</v>
      </c>
      <c r="D21" s="115"/>
      <c r="E21" s="19" t="s">
        <v>11</v>
      </c>
      <c r="F21" s="19" t="s">
        <v>12</v>
      </c>
      <c r="G21" s="3" t="s">
        <v>13</v>
      </c>
      <c r="H21" s="23">
        <v>1380</v>
      </c>
      <c r="I21" s="3">
        <v>100</v>
      </c>
      <c r="J21" s="3">
        <v>250</v>
      </c>
      <c r="K21" s="5">
        <v>2500</v>
      </c>
      <c r="L21" s="160">
        <v>19</v>
      </c>
      <c r="M21" s="161"/>
      <c r="N21" s="161"/>
      <c r="O21" s="162"/>
      <c r="P21" s="9">
        <f>H21*K21*L21/1000/1000</f>
        <v>65.55</v>
      </c>
      <c r="Q21" s="47" t="s">
        <v>91</v>
      </c>
    </row>
    <row r="22" spans="2:18" ht="18" customHeight="1" x14ac:dyDescent="0.15">
      <c r="B22" s="136"/>
      <c r="C22" s="13">
        <v>3</v>
      </c>
      <c r="D22" s="117"/>
      <c r="E22" s="19" t="s">
        <v>12</v>
      </c>
      <c r="F22" s="19" t="s">
        <v>8</v>
      </c>
      <c r="G22" s="3" t="s">
        <v>28</v>
      </c>
      <c r="H22" s="24">
        <v>5</v>
      </c>
      <c r="I22" s="10">
        <v>100</v>
      </c>
      <c r="J22" s="10">
        <v>250</v>
      </c>
      <c r="K22" s="5">
        <v>2500</v>
      </c>
      <c r="L22" s="35">
        <v>2.8500000000000001E-2</v>
      </c>
      <c r="M22" s="3">
        <v>38</v>
      </c>
      <c r="N22" s="3">
        <v>1.8800000000000001E-2</v>
      </c>
      <c r="O22" s="3">
        <f>44/12</f>
        <v>3.6666666666666665</v>
      </c>
      <c r="P22" s="9">
        <f>H22*K22*L22*M22*N22*O22/1000</f>
        <v>0.93318500000000004</v>
      </c>
    </row>
    <row r="23" spans="2:18" ht="18" customHeight="1" x14ac:dyDescent="0.15">
      <c r="B23" s="136"/>
      <c r="C23" s="13">
        <v>4</v>
      </c>
      <c r="D23" s="141" t="s">
        <v>9</v>
      </c>
      <c r="E23" s="19" t="s">
        <v>8</v>
      </c>
      <c r="F23" s="19" t="s">
        <v>12</v>
      </c>
      <c r="G23" s="3" t="s">
        <v>28</v>
      </c>
      <c r="H23" s="23">
        <v>5</v>
      </c>
      <c r="I23" s="3">
        <v>10</v>
      </c>
      <c r="J23" s="3">
        <v>250</v>
      </c>
      <c r="K23" s="5">
        <v>250</v>
      </c>
      <c r="L23" s="35">
        <v>0.185</v>
      </c>
      <c r="M23" s="3">
        <v>38</v>
      </c>
      <c r="N23" s="3">
        <v>1.8800000000000001E-2</v>
      </c>
      <c r="O23" s="3">
        <f>44/12</f>
        <v>3.6666666666666665</v>
      </c>
      <c r="P23" s="9">
        <f>H23*K23*L23*M23*N23*O23/1000</f>
        <v>0.60575166666666669</v>
      </c>
    </row>
    <row r="24" spans="2:18" ht="18" customHeight="1" x14ac:dyDescent="0.15">
      <c r="B24" s="136"/>
      <c r="C24" s="13">
        <v>5</v>
      </c>
      <c r="D24" s="115"/>
      <c r="E24" s="19" t="s">
        <v>12</v>
      </c>
      <c r="F24" s="19" t="s">
        <v>11</v>
      </c>
      <c r="G24" s="3" t="s">
        <v>13</v>
      </c>
      <c r="H24" s="23">
        <v>1380</v>
      </c>
      <c r="I24" s="3">
        <v>10</v>
      </c>
      <c r="J24" s="3">
        <v>250</v>
      </c>
      <c r="K24" s="5">
        <v>250</v>
      </c>
      <c r="L24" s="160">
        <v>19</v>
      </c>
      <c r="M24" s="161"/>
      <c r="N24" s="161"/>
      <c r="O24" s="162"/>
      <c r="P24" s="9">
        <f>H24*K24*L24/1000/1000</f>
        <v>6.5549999999999997</v>
      </c>
    </row>
    <row r="25" spans="2:18" ht="18" customHeight="1" thickBot="1" x14ac:dyDescent="0.2">
      <c r="B25" s="136"/>
      <c r="C25" s="13">
        <v>6</v>
      </c>
      <c r="D25" s="117"/>
      <c r="E25" s="19" t="s">
        <v>11</v>
      </c>
      <c r="F25" s="19" t="s">
        <v>7</v>
      </c>
      <c r="G25" s="3" t="s">
        <v>28</v>
      </c>
      <c r="H25" s="24">
        <v>40</v>
      </c>
      <c r="I25" s="10">
        <v>10</v>
      </c>
      <c r="J25" s="10">
        <v>250</v>
      </c>
      <c r="K25" s="5">
        <v>250</v>
      </c>
      <c r="L25" s="35">
        <v>0.185</v>
      </c>
      <c r="M25" s="3">
        <v>38</v>
      </c>
      <c r="N25" s="3">
        <v>1.8800000000000001E-2</v>
      </c>
      <c r="O25" s="3">
        <f>44/12</f>
        <v>3.6666666666666665</v>
      </c>
      <c r="P25" s="9">
        <f>H25*K25*L25*M25*N25*O25/1000</f>
        <v>4.8460133333333335</v>
      </c>
    </row>
    <row r="26" spans="2:18" ht="18" customHeight="1" thickBot="1" x14ac:dyDescent="0.2">
      <c r="B26" s="137"/>
      <c r="C26" s="124" t="s">
        <v>10</v>
      </c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26">
        <f>SUM(P20:P25)</f>
        <v>85.955429999999978</v>
      </c>
    </row>
    <row r="27" spans="2:18" ht="18" customHeight="1" thickBot="1" x14ac:dyDescent="0.2">
      <c r="B27" s="27"/>
      <c r="C27" s="28"/>
      <c r="D27" s="2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9"/>
    </row>
    <row r="28" spans="2:18" ht="23.25" customHeight="1" x14ac:dyDescent="0.15">
      <c r="B28" s="131" t="s">
        <v>41</v>
      </c>
      <c r="C28" s="132"/>
      <c r="D28" s="132"/>
      <c r="E28" s="39">
        <f>P12</f>
        <v>517.08271999999999</v>
      </c>
      <c r="F28" s="133" t="s">
        <v>44</v>
      </c>
      <c r="G28" s="133"/>
      <c r="H28" s="133"/>
      <c r="I28" s="133"/>
      <c r="J28" s="133"/>
      <c r="K28" s="41">
        <f>P26</f>
        <v>85.955429999999978</v>
      </c>
      <c r="L28" s="30" t="s">
        <v>46</v>
      </c>
      <c r="M28" s="30"/>
      <c r="N28" s="30"/>
      <c r="O28" s="30"/>
      <c r="P28" s="31"/>
    </row>
    <row r="29" spans="2:18" ht="23.25" customHeight="1" thickBot="1" x14ac:dyDescent="0.2">
      <c r="B29" s="134" t="s">
        <v>42</v>
      </c>
      <c r="C29" s="135"/>
      <c r="D29" s="135"/>
      <c r="E29" s="40">
        <f>ROUNDUP(P12-P26,1)</f>
        <v>431.20000000000005</v>
      </c>
      <c r="F29" s="32" t="s">
        <v>45</v>
      </c>
      <c r="G29" s="38" t="s">
        <v>43</v>
      </c>
      <c r="H29" s="34">
        <f>ROUNDUP(1-P26/P12,3)</f>
        <v>0.83399999999999996</v>
      </c>
      <c r="I29" s="32"/>
      <c r="J29" s="32"/>
      <c r="K29" s="32"/>
      <c r="L29" s="32"/>
      <c r="M29" s="32"/>
      <c r="N29" s="32"/>
      <c r="O29" s="32"/>
      <c r="P29" s="33"/>
    </row>
    <row r="30" spans="2:18" ht="18" customHeight="1" x14ac:dyDescent="0.15"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2"/>
    </row>
    <row r="31" spans="2:18" ht="42" customHeight="1" x14ac:dyDescent="0.15">
      <c r="B31" s="153" t="s">
        <v>120</v>
      </c>
      <c r="C31" s="154"/>
      <c r="D31" s="154"/>
      <c r="E31" s="154"/>
      <c r="F31" s="154"/>
      <c r="G31" s="154"/>
      <c r="H31" s="154"/>
      <c r="I31" s="154"/>
      <c r="J31" s="7"/>
      <c r="K31" s="153" t="s">
        <v>121</v>
      </c>
      <c r="L31" s="154"/>
      <c r="M31" s="154"/>
      <c r="N31" s="154"/>
      <c r="O31" s="154"/>
      <c r="P31" s="154"/>
      <c r="Q31" s="154"/>
      <c r="R31" s="154"/>
    </row>
    <row r="32" spans="2:18" ht="18" customHeight="1" x14ac:dyDescent="0.15">
      <c r="C32" s="11"/>
      <c r="D32" s="11"/>
      <c r="E32" s="11"/>
      <c r="F32" s="11"/>
    </row>
    <row r="33" spans="2:11" x14ac:dyDescent="0.15">
      <c r="B33" t="s">
        <v>111</v>
      </c>
      <c r="K33" s="7" t="s">
        <v>110</v>
      </c>
    </row>
    <row r="46" spans="2:11" x14ac:dyDescent="0.15">
      <c r="B46" s="46" t="s">
        <v>109</v>
      </c>
    </row>
    <row r="49" spans="2:18" x14ac:dyDescent="0.15">
      <c r="D49" s="76" t="s">
        <v>102</v>
      </c>
      <c r="E49" s="75"/>
      <c r="F49" s="75"/>
    </row>
    <row r="50" spans="2:18" ht="17.25" x14ac:dyDescent="0.15">
      <c r="D50" s="159" t="s">
        <v>105</v>
      </c>
      <c r="E50" s="159"/>
      <c r="F50" s="75"/>
    </row>
    <row r="51" spans="2:18" ht="17.25" x14ac:dyDescent="0.15">
      <c r="D51" s="155" t="s">
        <v>103</v>
      </c>
      <c r="E51" s="155"/>
      <c r="F51" s="82">
        <v>1000</v>
      </c>
      <c r="G51" s="77" t="s">
        <v>58</v>
      </c>
      <c r="K51" s="42"/>
    </row>
    <row r="52" spans="2:18" ht="17.25" x14ac:dyDescent="0.15">
      <c r="D52" s="155" t="s">
        <v>104</v>
      </c>
      <c r="E52" s="155"/>
      <c r="F52" s="82">
        <v>800</v>
      </c>
      <c r="G52" s="45"/>
    </row>
    <row r="53" spans="2:18" ht="18" thickBot="1" x14ac:dyDescent="0.2">
      <c r="D53" s="156" t="s">
        <v>56</v>
      </c>
      <c r="E53" s="156"/>
      <c r="F53" s="78">
        <f>F52/F51</f>
        <v>0.8</v>
      </c>
    </row>
    <row r="54" spans="2:18" ht="18" thickBot="1" x14ac:dyDescent="0.2">
      <c r="D54" s="157" t="s">
        <v>55</v>
      </c>
      <c r="E54" s="158"/>
      <c r="F54" s="81">
        <f>EXP(2.67-0.927*LN(F53)-0.648*LN(F51))</f>
        <v>0.20202348040406443</v>
      </c>
      <c r="G54" s="43" t="s">
        <v>57</v>
      </c>
      <c r="H54" s="43"/>
      <c r="I54" s="43"/>
      <c r="J54" s="44"/>
    </row>
    <row r="55" spans="2:18" ht="17.25" x14ac:dyDescent="0.15">
      <c r="D55" s="85"/>
      <c r="E55" s="85"/>
      <c r="F55" s="74"/>
    </row>
    <row r="56" spans="2:18" ht="12.75" customHeight="1" x14ac:dyDescent="0.15">
      <c r="D56" s="159" t="s">
        <v>106</v>
      </c>
      <c r="E56" s="159"/>
      <c r="F56" s="75"/>
    </row>
    <row r="57" spans="2:18" s="42" customFormat="1" ht="12.75" customHeight="1" x14ac:dyDescent="0.15">
      <c r="B57"/>
      <c r="C57"/>
      <c r="D57" s="155" t="s">
        <v>103</v>
      </c>
      <c r="E57" s="155"/>
      <c r="F57" s="80">
        <v>9000</v>
      </c>
      <c r="G57" s="77" t="s">
        <v>58</v>
      </c>
      <c r="H57"/>
      <c r="I57"/>
      <c r="J57"/>
      <c r="K57"/>
      <c r="L57"/>
      <c r="M57"/>
      <c r="N57"/>
      <c r="O57"/>
      <c r="P57"/>
      <c r="Q57"/>
      <c r="R57"/>
    </row>
    <row r="58" spans="2:18" ht="17.25" x14ac:dyDescent="0.15">
      <c r="B58" s="42"/>
      <c r="C58" s="42"/>
      <c r="D58" s="155" t="s">
        <v>104</v>
      </c>
      <c r="E58" s="155"/>
      <c r="F58" s="80">
        <v>5400</v>
      </c>
      <c r="G58" s="45"/>
      <c r="L58" s="42"/>
      <c r="M58" s="42"/>
      <c r="N58" s="42"/>
      <c r="O58" s="42"/>
      <c r="P58" s="42"/>
      <c r="Q58" s="42"/>
      <c r="R58" s="42"/>
    </row>
    <row r="59" spans="2:18" ht="18" thickBot="1" x14ac:dyDescent="0.2">
      <c r="D59" s="156" t="s">
        <v>56</v>
      </c>
      <c r="E59" s="156"/>
      <c r="F59" s="78">
        <f>F58/F57</f>
        <v>0.6</v>
      </c>
    </row>
    <row r="60" spans="2:18" ht="18" thickBot="1" x14ac:dyDescent="0.2">
      <c r="D60" s="157" t="s">
        <v>55</v>
      </c>
      <c r="E60" s="158"/>
      <c r="F60" s="81">
        <f>EXP(2.71-0.812*LN(F59)-0.654*LN(F57))</f>
        <v>5.902073716045645E-2</v>
      </c>
      <c r="G60" s="43" t="s">
        <v>57</v>
      </c>
      <c r="H60" s="43"/>
      <c r="I60" s="43"/>
      <c r="J60" s="44"/>
    </row>
    <row r="62" spans="2:18" x14ac:dyDescent="0.15">
      <c r="C62" s="163"/>
      <c r="D62" s="163"/>
      <c r="E62" s="93"/>
      <c r="F62" s="90"/>
      <c r="G62" s="90"/>
      <c r="H62" s="90"/>
      <c r="I62" s="90"/>
    </row>
    <row r="63" spans="2:18" x14ac:dyDescent="0.15">
      <c r="C63" s="94"/>
      <c r="D63" s="95"/>
      <c r="E63" s="95"/>
      <c r="F63" s="90"/>
      <c r="G63" s="90"/>
      <c r="H63" s="90"/>
      <c r="I63" s="90"/>
    </row>
    <row r="64" spans="2:18" x14ac:dyDescent="0.15">
      <c r="C64" s="163"/>
      <c r="D64" s="163"/>
      <c r="E64" s="86"/>
      <c r="F64" s="87"/>
      <c r="G64" s="90"/>
      <c r="H64" s="90"/>
      <c r="I64" s="90"/>
    </row>
    <row r="65" spans="3:9" x14ac:dyDescent="0.15">
      <c r="C65" s="163"/>
      <c r="D65" s="163"/>
      <c r="E65" s="86"/>
      <c r="F65" s="88"/>
      <c r="G65" s="90"/>
      <c r="H65" s="90"/>
      <c r="I65" s="90"/>
    </row>
    <row r="66" spans="3:9" x14ac:dyDescent="0.15">
      <c r="C66" s="163"/>
      <c r="D66" s="163"/>
      <c r="E66" s="89"/>
      <c r="F66" s="90"/>
      <c r="G66" s="90"/>
      <c r="H66" s="90"/>
      <c r="I66" s="90"/>
    </row>
    <row r="67" spans="3:9" ht="17.25" x14ac:dyDescent="0.15">
      <c r="C67" s="164"/>
      <c r="D67" s="164"/>
      <c r="E67" s="91"/>
      <c r="F67" s="92"/>
      <c r="G67" s="92"/>
      <c r="H67" s="92"/>
      <c r="I67" s="92"/>
    </row>
    <row r="68" spans="3:9" ht="7.15" customHeight="1" x14ac:dyDescent="0.15"/>
  </sheetData>
  <mergeCells count="52">
    <mergeCell ref="K31:R31"/>
    <mergeCell ref="D50:E50"/>
    <mergeCell ref="D51:E51"/>
    <mergeCell ref="D52:E52"/>
    <mergeCell ref="D53:E53"/>
    <mergeCell ref="C66:D66"/>
    <mergeCell ref="C67:D67"/>
    <mergeCell ref="B28:D28"/>
    <mergeCell ref="B29:D29"/>
    <mergeCell ref="F28:J28"/>
    <mergeCell ref="C65:D65"/>
    <mergeCell ref="C64:D64"/>
    <mergeCell ref="C62:D62"/>
    <mergeCell ref="B31:I31"/>
    <mergeCell ref="D54:E54"/>
    <mergeCell ref="D56:E56"/>
    <mergeCell ref="D57:E57"/>
    <mergeCell ref="D58:E58"/>
    <mergeCell ref="D59:E59"/>
    <mergeCell ref="D60:E60"/>
    <mergeCell ref="D20:D22"/>
    <mergeCell ref="L21:O21"/>
    <mergeCell ref="D23:D25"/>
    <mergeCell ref="L24:O24"/>
    <mergeCell ref="C26:D26"/>
    <mergeCell ref="E26:O26"/>
    <mergeCell ref="B17:B26"/>
    <mergeCell ref="P17:P18"/>
    <mergeCell ref="O7:O9"/>
    <mergeCell ref="P7:P8"/>
    <mergeCell ref="C12:D12"/>
    <mergeCell ref="E12:O12"/>
    <mergeCell ref="O15:P15"/>
    <mergeCell ref="C17:D19"/>
    <mergeCell ref="E17:E19"/>
    <mergeCell ref="F17:F19"/>
    <mergeCell ref="G17:G19"/>
    <mergeCell ref="H17:H18"/>
    <mergeCell ref="J17:J19"/>
    <mergeCell ref="K17:K18"/>
    <mergeCell ref="N17:N18"/>
    <mergeCell ref="O17:O19"/>
    <mergeCell ref="B3:P3"/>
    <mergeCell ref="B7:B12"/>
    <mergeCell ref="C7:D9"/>
    <mergeCell ref="E7:E9"/>
    <mergeCell ref="F7:F9"/>
    <mergeCell ref="G7:G9"/>
    <mergeCell ref="H7:H8"/>
    <mergeCell ref="J7:J9"/>
    <mergeCell ref="K7:K8"/>
    <mergeCell ref="N7:N8"/>
  </mergeCells>
  <phoneticPr fontId="4"/>
  <pageMargins left="0.7" right="0.7" top="0.75" bottom="0.75" header="0.3" footer="0.3"/>
  <pageSetup paperSize="9"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2"/>
  <sheetViews>
    <sheetView showGridLines="0" zoomScale="80" zoomScaleNormal="80" workbookViewId="0">
      <selection activeCell="E26" sqref="E26:O26"/>
    </sheetView>
  </sheetViews>
  <sheetFormatPr defaultRowHeight="13.5" x14ac:dyDescent="0.15"/>
  <cols>
    <col min="1" max="1" width="1.25" customWidth="1"/>
    <col min="2" max="2" width="15.625" customWidth="1"/>
    <col min="3" max="3" width="3.375" bestFit="1" customWidth="1"/>
    <col min="4" max="4" width="15" customWidth="1"/>
    <col min="5" max="5" width="10.5" customWidth="1"/>
    <col min="6" max="6" width="10.625" customWidth="1"/>
    <col min="8" max="8" width="8" customWidth="1"/>
    <col min="9" max="9" width="8.875" bestFit="1" customWidth="1"/>
    <col min="10" max="10" width="5.5" customWidth="1"/>
    <col min="11" max="11" width="10.375" customWidth="1"/>
    <col min="16" max="16" width="9.625" bestFit="1" customWidth="1"/>
  </cols>
  <sheetData>
    <row r="1" spans="1:17" x14ac:dyDescent="0.15">
      <c r="A1" t="s">
        <v>81</v>
      </c>
    </row>
    <row r="3" spans="1:17" ht="25.5" x14ac:dyDescent="0.15">
      <c r="B3" s="100" t="s">
        <v>85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5" spans="1:17" ht="18" customHeight="1" x14ac:dyDescent="0.15"/>
    <row r="6" spans="1:17" ht="18" customHeight="1" thickBot="1" x14ac:dyDescent="0.2">
      <c r="H6" s="1" t="s">
        <v>14</v>
      </c>
      <c r="I6" s="2"/>
      <c r="J6" s="2"/>
      <c r="K6" s="1" t="s">
        <v>15</v>
      </c>
      <c r="L6" s="1" t="s">
        <v>16</v>
      </c>
      <c r="M6" s="1"/>
      <c r="N6" s="1"/>
      <c r="O6" s="1"/>
    </row>
    <row r="7" spans="1:17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46" t="s">
        <v>4</v>
      </c>
      <c r="I7" s="63" t="s">
        <v>20</v>
      </c>
      <c r="J7" s="116" t="s">
        <v>47</v>
      </c>
      <c r="K7" s="146" t="s">
        <v>3</v>
      </c>
      <c r="L7" s="165" t="s">
        <v>108</v>
      </c>
      <c r="M7" s="166"/>
      <c r="N7" s="166"/>
      <c r="O7" s="167"/>
      <c r="P7" s="120" t="s">
        <v>50</v>
      </c>
    </row>
    <row r="8" spans="1:17" ht="18" customHeight="1" x14ac:dyDescent="0.15">
      <c r="B8" s="102"/>
      <c r="C8" s="106"/>
      <c r="D8" s="107"/>
      <c r="E8" s="111"/>
      <c r="F8" s="111"/>
      <c r="G8" s="113"/>
      <c r="H8" s="147"/>
      <c r="I8" s="60" t="s">
        <v>23</v>
      </c>
      <c r="J8" s="115"/>
      <c r="K8" s="147"/>
      <c r="L8" s="168"/>
      <c r="M8" s="169"/>
      <c r="N8" s="169"/>
      <c r="O8" s="170"/>
      <c r="P8" s="121"/>
    </row>
    <row r="9" spans="1:17" ht="18" customHeight="1" x14ac:dyDescent="0.15">
      <c r="B9" s="102"/>
      <c r="C9" s="108"/>
      <c r="D9" s="109"/>
      <c r="E9" s="111"/>
      <c r="F9" s="111"/>
      <c r="G9" s="113"/>
      <c r="H9" s="57" t="s">
        <v>31</v>
      </c>
      <c r="I9" s="61" t="s">
        <v>32</v>
      </c>
      <c r="J9" s="117"/>
      <c r="K9" s="57" t="s">
        <v>48</v>
      </c>
      <c r="L9" s="171"/>
      <c r="M9" s="172"/>
      <c r="N9" s="172"/>
      <c r="O9" s="173"/>
      <c r="P9" s="18" t="s">
        <v>61</v>
      </c>
    </row>
    <row r="10" spans="1:17" ht="18" customHeight="1" x14ac:dyDescent="0.15">
      <c r="B10" s="102"/>
      <c r="C10" s="13">
        <v>1</v>
      </c>
      <c r="D10" s="62"/>
      <c r="E10" s="62"/>
      <c r="F10" s="62"/>
      <c r="G10" s="3"/>
      <c r="H10" s="23"/>
      <c r="I10" s="3"/>
      <c r="J10" s="3"/>
      <c r="K10" s="5"/>
      <c r="L10" s="174"/>
      <c r="M10" s="175"/>
      <c r="N10" s="175"/>
      <c r="O10" s="176"/>
      <c r="P10" s="9">
        <f>H10*K10*L10/1000000</f>
        <v>0</v>
      </c>
      <c r="Q10" s="47"/>
    </row>
    <row r="11" spans="1:17" ht="18" customHeight="1" thickBot="1" x14ac:dyDescent="0.2">
      <c r="B11" s="102"/>
      <c r="C11" s="13">
        <v>2</v>
      </c>
      <c r="D11" s="62"/>
      <c r="E11" s="62"/>
      <c r="F11" s="62"/>
      <c r="G11" s="3"/>
      <c r="H11" s="23"/>
      <c r="I11" s="3"/>
      <c r="J11" s="3"/>
      <c r="K11" s="5"/>
      <c r="L11" s="174"/>
      <c r="M11" s="175"/>
      <c r="N11" s="175"/>
      <c r="O11" s="176"/>
      <c r="P11" s="9">
        <f>H11*K11*L11/1000000</f>
        <v>0</v>
      </c>
    </row>
    <row r="12" spans="1:17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7">
        <f>SUM(P10:P11)</f>
        <v>0</v>
      </c>
    </row>
    <row r="13" spans="1:17" ht="18" customHeight="1" x14ac:dyDescent="0.15"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7" ht="18" customHeight="1" x14ac:dyDescent="0.15">
      <c r="C14" s="6"/>
      <c r="D14" s="6"/>
      <c r="E14" s="7"/>
      <c r="F14" s="7"/>
      <c r="G14" s="7"/>
      <c r="H14" s="58" t="s">
        <v>74</v>
      </c>
      <c r="I14" s="7"/>
      <c r="J14" s="7"/>
      <c r="K14" s="7"/>
      <c r="L14" s="7"/>
      <c r="M14" s="7"/>
      <c r="N14" s="7"/>
      <c r="O14" s="7"/>
      <c r="P14" s="8"/>
      <c r="Q14" s="7"/>
    </row>
    <row r="15" spans="1:17" ht="18" customHeight="1" x14ac:dyDescent="0.15">
      <c r="O15" s="128"/>
      <c r="P15" s="128"/>
      <c r="Q15" s="7"/>
    </row>
    <row r="16" spans="1:17" ht="18" customHeight="1" thickBot="1" x14ac:dyDescent="0.2">
      <c r="H16" s="1" t="s">
        <v>14</v>
      </c>
      <c r="I16" s="2"/>
      <c r="J16" s="2"/>
      <c r="K16" s="1" t="s">
        <v>15</v>
      </c>
      <c r="L16" s="1" t="s">
        <v>16</v>
      </c>
      <c r="M16" s="1"/>
      <c r="N16" s="1"/>
      <c r="O16" s="1"/>
    </row>
    <row r="17" spans="2:17" ht="18" customHeight="1" x14ac:dyDescent="0.15">
      <c r="B17" s="101" t="s">
        <v>89</v>
      </c>
      <c r="C17" s="104" t="s">
        <v>0</v>
      </c>
      <c r="D17" s="105"/>
      <c r="E17" s="110" t="s">
        <v>1</v>
      </c>
      <c r="F17" s="110" t="s">
        <v>2</v>
      </c>
      <c r="G17" s="112" t="s">
        <v>49</v>
      </c>
      <c r="H17" s="146" t="s">
        <v>4</v>
      </c>
      <c r="I17" s="63" t="s">
        <v>20</v>
      </c>
      <c r="J17" s="116" t="s">
        <v>47</v>
      </c>
      <c r="K17" s="146" t="s">
        <v>3</v>
      </c>
      <c r="L17" s="165" t="s">
        <v>108</v>
      </c>
      <c r="M17" s="166"/>
      <c r="N17" s="166"/>
      <c r="O17" s="167"/>
      <c r="P17" s="120" t="s">
        <v>50</v>
      </c>
    </row>
    <row r="18" spans="2:17" ht="18" customHeight="1" x14ac:dyDescent="0.15">
      <c r="B18" s="136"/>
      <c r="C18" s="106"/>
      <c r="D18" s="107"/>
      <c r="E18" s="111"/>
      <c r="F18" s="111"/>
      <c r="G18" s="113"/>
      <c r="H18" s="147"/>
      <c r="I18" s="60" t="s">
        <v>23</v>
      </c>
      <c r="J18" s="115"/>
      <c r="K18" s="147"/>
      <c r="L18" s="168"/>
      <c r="M18" s="169"/>
      <c r="N18" s="169"/>
      <c r="O18" s="170"/>
      <c r="P18" s="121"/>
    </row>
    <row r="19" spans="2:17" ht="18" customHeight="1" x14ac:dyDescent="0.15">
      <c r="B19" s="136"/>
      <c r="C19" s="108"/>
      <c r="D19" s="109"/>
      <c r="E19" s="111"/>
      <c r="F19" s="111"/>
      <c r="G19" s="113"/>
      <c r="H19" s="57" t="s">
        <v>31</v>
      </c>
      <c r="I19" s="61" t="s">
        <v>32</v>
      </c>
      <c r="J19" s="117"/>
      <c r="K19" s="57" t="s">
        <v>5</v>
      </c>
      <c r="L19" s="171"/>
      <c r="M19" s="172"/>
      <c r="N19" s="172"/>
      <c r="O19" s="173"/>
      <c r="P19" s="18" t="s">
        <v>61</v>
      </c>
    </row>
    <row r="20" spans="2:17" ht="18" customHeight="1" x14ac:dyDescent="0.15">
      <c r="B20" s="136"/>
      <c r="C20" s="13">
        <v>1</v>
      </c>
      <c r="D20" s="4"/>
      <c r="E20" s="62"/>
      <c r="F20" s="62"/>
      <c r="G20" s="3"/>
      <c r="H20" s="23"/>
      <c r="I20" s="4"/>
      <c r="J20" s="3"/>
      <c r="K20" s="5"/>
      <c r="L20" s="174"/>
      <c r="M20" s="175"/>
      <c r="N20" s="175"/>
      <c r="O20" s="176"/>
      <c r="P20" s="9">
        <f>H20*K20*L20/1000000</f>
        <v>0</v>
      </c>
    </row>
    <row r="21" spans="2:17" ht="18" customHeight="1" x14ac:dyDescent="0.15">
      <c r="B21" s="136"/>
      <c r="C21" s="13">
        <v>2</v>
      </c>
      <c r="D21" s="4"/>
      <c r="E21" s="62"/>
      <c r="F21" s="62"/>
      <c r="G21" s="3"/>
      <c r="H21" s="23"/>
      <c r="I21" s="3"/>
      <c r="J21" s="3"/>
      <c r="K21" s="5"/>
      <c r="L21" s="174"/>
      <c r="M21" s="175"/>
      <c r="N21" s="175"/>
      <c r="O21" s="176"/>
      <c r="P21" s="9">
        <f>H21*K21*L21/1000000</f>
        <v>0</v>
      </c>
      <c r="Q21" s="47"/>
    </row>
    <row r="22" spans="2:17" ht="18" customHeight="1" x14ac:dyDescent="0.15">
      <c r="B22" s="136"/>
      <c r="C22" s="13">
        <v>3</v>
      </c>
      <c r="D22" s="4"/>
      <c r="E22" s="62"/>
      <c r="F22" s="62"/>
      <c r="G22" s="3"/>
      <c r="H22" s="24"/>
      <c r="I22" s="10"/>
      <c r="J22" s="10"/>
      <c r="K22" s="5"/>
      <c r="L22" s="174"/>
      <c r="M22" s="175"/>
      <c r="N22" s="175"/>
      <c r="O22" s="176"/>
      <c r="P22" s="9">
        <f t="shared" ref="P22:P25" si="0">H22*K22*L22/1000000</f>
        <v>0</v>
      </c>
    </row>
    <row r="23" spans="2:17" ht="18" customHeight="1" x14ac:dyDescent="0.15">
      <c r="B23" s="136"/>
      <c r="C23" s="13">
        <v>4</v>
      </c>
      <c r="D23" s="4"/>
      <c r="E23" s="62"/>
      <c r="F23" s="62"/>
      <c r="G23" s="3"/>
      <c r="H23" s="23"/>
      <c r="I23" s="3"/>
      <c r="J23" s="3"/>
      <c r="K23" s="5"/>
      <c r="L23" s="174"/>
      <c r="M23" s="175"/>
      <c r="N23" s="175"/>
      <c r="O23" s="176"/>
      <c r="P23" s="9">
        <f t="shared" si="0"/>
        <v>0</v>
      </c>
    </row>
    <row r="24" spans="2:17" ht="18" customHeight="1" x14ac:dyDescent="0.15">
      <c r="B24" s="136"/>
      <c r="C24" s="13">
        <v>5</v>
      </c>
      <c r="D24" s="4"/>
      <c r="E24" s="62"/>
      <c r="F24" s="62"/>
      <c r="G24" s="3"/>
      <c r="H24" s="23"/>
      <c r="I24" s="3"/>
      <c r="J24" s="3"/>
      <c r="K24" s="5"/>
      <c r="L24" s="174"/>
      <c r="M24" s="175"/>
      <c r="N24" s="175"/>
      <c r="O24" s="176"/>
      <c r="P24" s="9">
        <f t="shared" si="0"/>
        <v>0</v>
      </c>
    </row>
    <row r="25" spans="2:17" ht="18" customHeight="1" thickBot="1" x14ac:dyDescent="0.2">
      <c r="B25" s="136"/>
      <c r="C25" s="13">
        <v>6</v>
      </c>
      <c r="D25" s="4"/>
      <c r="E25" s="62"/>
      <c r="F25" s="62"/>
      <c r="G25" s="3"/>
      <c r="H25" s="24"/>
      <c r="I25" s="10"/>
      <c r="J25" s="10"/>
      <c r="K25" s="5"/>
      <c r="L25" s="174"/>
      <c r="M25" s="175"/>
      <c r="N25" s="175"/>
      <c r="O25" s="176"/>
      <c r="P25" s="9">
        <f t="shared" si="0"/>
        <v>0</v>
      </c>
    </row>
    <row r="26" spans="2:17" ht="18" customHeight="1" thickBot="1" x14ac:dyDescent="0.2">
      <c r="B26" s="137"/>
      <c r="C26" s="124" t="s">
        <v>10</v>
      </c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26">
        <f>SUM(P20:P25)</f>
        <v>0</v>
      </c>
    </row>
    <row r="27" spans="2:17" ht="18" customHeight="1" thickBot="1" x14ac:dyDescent="0.2">
      <c r="B27" s="27"/>
      <c r="C27" s="28"/>
      <c r="D27" s="2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9"/>
    </row>
    <row r="28" spans="2:17" ht="23.25" customHeight="1" x14ac:dyDescent="0.15">
      <c r="B28" s="131" t="s">
        <v>41</v>
      </c>
      <c r="C28" s="132"/>
      <c r="D28" s="132"/>
      <c r="E28" s="39">
        <f>P12</f>
        <v>0</v>
      </c>
      <c r="F28" s="133" t="s">
        <v>44</v>
      </c>
      <c r="G28" s="133"/>
      <c r="H28" s="133"/>
      <c r="I28" s="133"/>
      <c r="J28" s="133"/>
      <c r="K28" s="41">
        <f>P26</f>
        <v>0</v>
      </c>
      <c r="L28" s="30" t="s">
        <v>46</v>
      </c>
      <c r="M28" s="30"/>
      <c r="N28" s="30"/>
      <c r="O28" s="30"/>
      <c r="P28" s="31"/>
    </row>
    <row r="29" spans="2:17" ht="23.25" customHeight="1" thickBot="1" x14ac:dyDescent="0.2">
      <c r="B29" s="134" t="s">
        <v>42</v>
      </c>
      <c r="C29" s="135"/>
      <c r="D29" s="135"/>
      <c r="E29" s="40">
        <f>ROUNDUP(P12-P26,1)</f>
        <v>0</v>
      </c>
      <c r="F29" s="32" t="s">
        <v>45</v>
      </c>
      <c r="G29" s="38" t="s">
        <v>43</v>
      </c>
      <c r="H29" s="79" t="e">
        <f>ROUNDUP(1-P26/P12,3)</f>
        <v>#DIV/0!</v>
      </c>
      <c r="I29" s="32"/>
      <c r="J29" s="32"/>
      <c r="K29" s="32"/>
      <c r="L29" s="32"/>
      <c r="M29" s="32"/>
      <c r="N29" s="32"/>
      <c r="O29" s="32"/>
      <c r="P29" s="33"/>
    </row>
    <row r="30" spans="2:17" ht="18" customHeight="1" x14ac:dyDescent="0.15"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2"/>
    </row>
    <row r="31" spans="2:17" ht="18" customHeight="1" x14ac:dyDescent="0.15">
      <c r="C31" s="6"/>
      <c r="D31" s="6"/>
      <c r="E31" s="7" t="s">
        <v>94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</row>
    <row r="32" spans="2:17" ht="18" customHeight="1" x14ac:dyDescent="0.15">
      <c r="C32" s="11"/>
      <c r="D32" s="11"/>
      <c r="E32" s="11"/>
      <c r="F32" s="11"/>
    </row>
  </sheetData>
  <mergeCells count="37">
    <mergeCell ref="P17:P18"/>
    <mergeCell ref="L20:O20"/>
    <mergeCell ref="B29:D29"/>
    <mergeCell ref="L23:O23"/>
    <mergeCell ref="L24:O24"/>
    <mergeCell ref="L25:O25"/>
    <mergeCell ref="C26:D26"/>
    <mergeCell ref="E26:O26"/>
    <mergeCell ref="B28:D28"/>
    <mergeCell ref="F28:J28"/>
    <mergeCell ref="L21:O21"/>
    <mergeCell ref="L22:O22"/>
    <mergeCell ref="B17:B26"/>
    <mergeCell ref="C17:D19"/>
    <mergeCell ref="E17:E19"/>
    <mergeCell ref="F17:F19"/>
    <mergeCell ref="G17:G19"/>
    <mergeCell ref="H17:H18"/>
    <mergeCell ref="J17:J19"/>
    <mergeCell ref="K17:K18"/>
    <mergeCell ref="L17:O19"/>
    <mergeCell ref="O15:P15"/>
    <mergeCell ref="B3:P3"/>
    <mergeCell ref="B7:B12"/>
    <mergeCell ref="C7:D9"/>
    <mergeCell ref="E7:E9"/>
    <mergeCell ref="F7:F9"/>
    <mergeCell ref="G7:G9"/>
    <mergeCell ref="H7:H8"/>
    <mergeCell ref="J7:J9"/>
    <mergeCell ref="K7:K8"/>
    <mergeCell ref="L7:O9"/>
    <mergeCell ref="P7:P8"/>
    <mergeCell ref="L10:O10"/>
    <mergeCell ref="L11:O11"/>
    <mergeCell ref="C12:D12"/>
    <mergeCell ref="E12:O12"/>
  </mergeCells>
  <phoneticPr fontId="4"/>
  <pageMargins left="0.7" right="0.7" top="0.75" bottom="0.75" header="0.3" footer="0.3"/>
  <pageSetup paperSize="9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2"/>
  <sheetViews>
    <sheetView showGridLines="0" zoomScale="80" zoomScaleNormal="80" workbookViewId="0">
      <selection activeCell="H29" sqref="H29"/>
    </sheetView>
  </sheetViews>
  <sheetFormatPr defaultRowHeight="13.5" x14ac:dyDescent="0.15"/>
  <cols>
    <col min="1" max="1" width="1.25" customWidth="1"/>
    <col min="2" max="2" width="15.625" customWidth="1"/>
    <col min="3" max="3" width="3.375" bestFit="1" customWidth="1"/>
    <col min="4" max="4" width="15" customWidth="1"/>
    <col min="5" max="5" width="10.5" customWidth="1"/>
    <col min="6" max="6" width="10.625" customWidth="1"/>
    <col min="8" max="8" width="6.5" bestFit="1" customWidth="1"/>
    <col min="9" max="9" width="8.875" bestFit="1" customWidth="1"/>
    <col min="10" max="10" width="5.5" customWidth="1"/>
    <col min="11" max="11" width="10.375" customWidth="1"/>
    <col min="16" max="16" width="9.625" bestFit="1" customWidth="1"/>
  </cols>
  <sheetData>
    <row r="1" spans="1:17" x14ac:dyDescent="0.15">
      <c r="A1" t="s">
        <v>81</v>
      </c>
    </row>
    <row r="3" spans="1:17" ht="25.5" x14ac:dyDescent="0.15">
      <c r="B3" s="100" t="s">
        <v>85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5" spans="1:17" ht="18" customHeight="1" x14ac:dyDescent="0.15"/>
    <row r="6" spans="1:17" ht="18" customHeight="1" thickBot="1" x14ac:dyDescent="0.2">
      <c r="H6" s="1" t="s">
        <v>14</v>
      </c>
      <c r="I6" s="2"/>
      <c r="J6" s="2"/>
      <c r="K6" s="1" t="s">
        <v>15</v>
      </c>
      <c r="L6" s="1" t="s">
        <v>16</v>
      </c>
      <c r="M6" s="1"/>
      <c r="N6" s="1"/>
      <c r="O6" s="1"/>
    </row>
    <row r="7" spans="1:17" ht="18" customHeight="1" x14ac:dyDescent="0.15">
      <c r="B7" s="101" t="s">
        <v>88</v>
      </c>
      <c r="C7" s="104" t="s">
        <v>0</v>
      </c>
      <c r="D7" s="105"/>
      <c r="E7" s="110" t="s">
        <v>1</v>
      </c>
      <c r="F7" s="110" t="s">
        <v>2</v>
      </c>
      <c r="G7" s="112" t="s">
        <v>49</v>
      </c>
      <c r="H7" s="146" t="s">
        <v>4</v>
      </c>
      <c r="I7" s="20" t="s">
        <v>20</v>
      </c>
      <c r="J7" s="116" t="s">
        <v>47</v>
      </c>
      <c r="K7" s="146" t="s">
        <v>3</v>
      </c>
      <c r="L7" s="165" t="s">
        <v>108</v>
      </c>
      <c r="M7" s="166"/>
      <c r="N7" s="166"/>
      <c r="O7" s="167"/>
      <c r="P7" s="120" t="s">
        <v>50</v>
      </c>
    </row>
    <row r="8" spans="1:17" ht="18" customHeight="1" x14ac:dyDescent="0.15">
      <c r="B8" s="102"/>
      <c r="C8" s="106"/>
      <c r="D8" s="107"/>
      <c r="E8" s="111"/>
      <c r="F8" s="111"/>
      <c r="G8" s="113"/>
      <c r="H8" s="147"/>
      <c r="I8" s="21" t="s">
        <v>23</v>
      </c>
      <c r="J8" s="115"/>
      <c r="K8" s="147"/>
      <c r="L8" s="168"/>
      <c r="M8" s="169"/>
      <c r="N8" s="169"/>
      <c r="O8" s="170"/>
      <c r="P8" s="121"/>
    </row>
    <row r="9" spans="1:17" ht="18" customHeight="1" x14ac:dyDescent="0.15">
      <c r="B9" s="102"/>
      <c r="C9" s="108"/>
      <c r="D9" s="109"/>
      <c r="E9" s="111"/>
      <c r="F9" s="111"/>
      <c r="G9" s="113"/>
      <c r="H9" s="57" t="s">
        <v>31</v>
      </c>
      <c r="I9" s="22" t="s">
        <v>32</v>
      </c>
      <c r="J9" s="117"/>
      <c r="K9" s="57" t="s">
        <v>48</v>
      </c>
      <c r="L9" s="171"/>
      <c r="M9" s="172"/>
      <c r="N9" s="172"/>
      <c r="O9" s="173"/>
      <c r="P9" s="18" t="s">
        <v>61</v>
      </c>
    </row>
    <row r="10" spans="1:17" ht="18" customHeight="1" x14ac:dyDescent="0.15">
      <c r="B10" s="102"/>
      <c r="C10" s="13">
        <v>1</v>
      </c>
      <c r="D10" s="19" t="s">
        <v>6</v>
      </c>
      <c r="E10" s="19" t="s">
        <v>7</v>
      </c>
      <c r="F10" s="19" t="s">
        <v>8</v>
      </c>
      <c r="G10" s="3" t="s">
        <v>26</v>
      </c>
      <c r="H10" s="23">
        <v>1400</v>
      </c>
      <c r="I10" s="3">
        <v>100</v>
      </c>
      <c r="J10" s="3">
        <v>250</v>
      </c>
      <c r="K10" s="5">
        <v>2500</v>
      </c>
      <c r="L10" s="174">
        <v>207</v>
      </c>
      <c r="M10" s="175"/>
      <c r="N10" s="175"/>
      <c r="O10" s="176"/>
      <c r="P10" s="9">
        <f>H10*K10*L10/1000000</f>
        <v>724.5</v>
      </c>
      <c r="Q10" s="47" t="s">
        <v>73</v>
      </c>
    </row>
    <row r="11" spans="1:17" ht="18" customHeight="1" thickBot="1" x14ac:dyDescent="0.2">
      <c r="B11" s="102"/>
      <c r="C11" s="13">
        <v>2</v>
      </c>
      <c r="D11" s="19" t="s">
        <v>9</v>
      </c>
      <c r="E11" s="19" t="s">
        <v>8</v>
      </c>
      <c r="F11" s="19" t="s">
        <v>7</v>
      </c>
      <c r="G11" s="3" t="s">
        <v>26</v>
      </c>
      <c r="H11" s="23">
        <v>1400</v>
      </c>
      <c r="I11" s="3">
        <v>10</v>
      </c>
      <c r="J11" s="3">
        <v>250</v>
      </c>
      <c r="K11" s="5">
        <v>250</v>
      </c>
      <c r="L11" s="174">
        <v>207</v>
      </c>
      <c r="M11" s="175"/>
      <c r="N11" s="175"/>
      <c r="O11" s="176"/>
      <c r="P11" s="9">
        <f>H11*K11*L11/1000000</f>
        <v>72.45</v>
      </c>
    </row>
    <row r="12" spans="1:17" ht="18" customHeight="1" thickBot="1" x14ac:dyDescent="0.2">
      <c r="B12" s="103"/>
      <c r="C12" s="124" t="s">
        <v>10</v>
      </c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37">
        <f>SUM(P10:P11)</f>
        <v>796.95</v>
      </c>
    </row>
    <row r="13" spans="1:17" ht="18" customHeight="1" x14ac:dyDescent="0.15"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7" ht="18" customHeight="1" x14ac:dyDescent="0.15">
      <c r="C14" s="6"/>
      <c r="D14" s="6"/>
      <c r="E14" s="7"/>
      <c r="F14" s="7"/>
      <c r="G14" s="7"/>
      <c r="H14" s="58" t="s">
        <v>74</v>
      </c>
      <c r="I14" s="7"/>
      <c r="J14" s="7"/>
      <c r="K14" s="7"/>
      <c r="L14" s="7"/>
      <c r="M14" s="7"/>
      <c r="N14" s="7"/>
      <c r="O14" s="7"/>
      <c r="P14" s="8"/>
      <c r="Q14" s="7"/>
    </row>
    <row r="15" spans="1:17" ht="18" customHeight="1" x14ac:dyDescent="0.15">
      <c r="O15" s="128"/>
      <c r="P15" s="128"/>
      <c r="Q15" s="7"/>
    </row>
    <row r="16" spans="1:17" ht="18" customHeight="1" thickBot="1" x14ac:dyDescent="0.2">
      <c r="H16" s="1" t="s">
        <v>14</v>
      </c>
      <c r="I16" s="2"/>
      <c r="J16" s="2"/>
      <c r="K16" s="1" t="s">
        <v>15</v>
      </c>
      <c r="L16" s="1" t="s">
        <v>16</v>
      </c>
      <c r="M16" s="1"/>
      <c r="N16" s="1"/>
      <c r="O16" s="1"/>
    </row>
    <row r="17" spans="2:17" ht="18" customHeight="1" x14ac:dyDescent="0.15">
      <c r="B17" s="101" t="s">
        <v>89</v>
      </c>
      <c r="C17" s="104" t="s">
        <v>0</v>
      </c>
      <c r="D17" s="105"/>
      <c r="E17" s="110" t="s">
        <v>1</v>
      </c>
      <c r="F17" s="110" t="s">
        <v>2</v>
      </c>
      <c r="G17" s="112" t="s">
        <v>49</v>
      </c>
      <c r="H17" s="146" t="s">
        <v>4</v>
      </c>
      <c r="I17" s="20" t="s">
        <v>20</v>
      </c>
      <c r="J17" s="116" t="s">
        <v>47</v>
      </c>
      <c r="K17" s="146" t="s">
        <v>3</v>
      </c>
      <c r="L17" s="165" t="s">
        <v>108</v>
      </c>
      <c r="M17" s="166"/>
      <c r="N17" s="166"/>
      <c r="O17" s="167"/>
      <c r="P17" s="120" t="s">
        <v>50</v>
      </c>
    </row>
    <row r="18" spans="2:17" ht="18" customHeight="1" x14ac:dyDescent="0.15">
      <c r="B18" s="136"/>
      <c r="C18" s="106"/>
      <c r="D18" s="107"/>
      <c r="E18" s="111"/>
      <c r="F18" s="111"/>
      <c r="G18" s="113"/>
      <c r="H18" s="147"/>
      <c r="I18" s="21" t="s">
        <v>23</v>
      </c>
      <c r="J18" s="115"/>
      <c r="K18" s="147"/>
      <c r="L18" s="168"/>
      <c r="M18" s="169"/>
      <c r="N18" s="169"/>
      <c r="O18" s="170"/>
      <c r="P18" s="121"/>
    </row>
    <row r="19" spans="2:17" ht="18" customHeight="1" x14ac:dyDescent="0.15">
      <c r="B19" s="136"/>
      <c r="C19" s="108"/>
      <c r="D19" s="109"/>
      <c r="E19" s="111"/>
      <c r="F19" s="111"/>
      <c r="G19" s="113"/>
      <c r="H19" s="57" t="s">
        <v>31</v>
      </c>
      <c r="I19" s="22" t="s">
        <v>32</v>
      </c>
      <c r="J19" s="117"/>
      <c r="K19" s="57" t="s">
        <v>5</v>
      </c>
      <c r="L19" s="171"/>
      <c r="M19" s="172"/>
      <c r="N19" s="172"/>
      <c r="O19" s="173"/>
      <c r="P19" s="18" t="s">
        <v>61</v>
      </c>
    </row>
    <row r="20" spans="2:17" ht="18" customHeight="1" x14ac:dyDescent="0.15">
      <c r="B20" s="136"/>
      <c r="C20" s="13">
        <v>1</v>
      </c>
      <c r="D20" s="141" t="s">
        <v>6</v>
      </c>
      <c r="E20" s="19" t="s">
        <v>7</v>
      </c>
      <c r="F20" s="19" t="s">
        <v>11</v>
      </c>
      <c r="G20" s="3" t="s">
        <v>28</v>
      </c>
      <c r="H20" s="23">
        <v>40</v>
      </c>
      <c r="I20" s="4">
        <v>100</v>
      </c>
      <c r="J20" s="3">
        <v>250</v>
      </c>
      <c r="K20" s="5">
        <v>2500</v>
      </c>
      <c r="L20" s="174">
        <v>207</v>
      </c>
      <c r="M20" s="175"/>
      <c r="N20" s="175"/>
      <c r="O20" s="176"/>
      <c r="P20" s="9">
        <f>H20*K20*L20/1000000</f>
        <v>20.7</v>
      </c>
    </row>
    <row r="21" spans="2:17" ht="18" customHeight="1" x14ac:dyDescent="0.15">
      <c r="B21" s="136"/>
      <c r="C21" s="13">
        <v>2</v>
      </c>
      <c r="D21" s="115"/>
      <c r="E21" s="19" t="s">
        <v>11</v>
      </c>
      <c r="F21" s="19" t="s">
        <v>12</v>
      </c>
      <c r="G21" s="3" t="s">
        <v>13</v>
      </c>
      <c r="H21" s="23">
        <v>1380</v>
      </c>
      <c r="I21" s="3">
        <v>100</v>
      </c>
      <c r="J21" s="3">
        <v>250</v>
      </c>
      <c r="K21" s="5">
        <v>2500</v>
      </c>
      <c r="L21" s="174">
        <v>19</v>
      </c>
      <c r="M21" s="175"/>
      <c r="N21" s="175"/>
      <c r="O21" s="176"/>
      <c r="P21" s="9">
        <f>H21*K21*L21/1000000</f>
        <v>65.55</v>
      </c>
      <c r="Q21" s="47" t="s">
        <v>73</v>
      </c>
    </row>
    <row r="22" spans="2:17" ht="18" customHeight="1" x14ac:dyDescent="0.15">
      <c r="B22" s="136"/>
      <c r="C22" s="13">
        <v>3</v>
      </c>
      <c r="D22" s="117"/>
      <c r="E22" s="19" t="s">
        <v>12</v>
      </c>
      <c r="F22" s="19" t="s">
        <v>8</v>
      </c>
      <c r="G22" s="3" t="s">
        <v>28</v>
      </c>
      <c r="H22" s="24">
        <v>5</v>
      </c>
      <c r="I22" s="10">
        <v>100</v>
      </c>
      <c r="J22" s="10">
        <v>250</v>
      </c>
      <c r="K22" s="5">
        <v>2500</v>
      </c>
      <c r="L22" s="174">
        <v>207</v>
      </c>
      <c r="M22" s="175"/>
      <c r="N22" s="175"/>
      <c r="O22" s="176"/>
      <c r="P22" s="9">
        <f t="shared" ref="P22:P25" si="0">H22*K22*L22/1000000</f>
        <v>2.5874999999999999</v>
      </c>
    </row>
    <row r="23" spans="2:17" ht="18" customHeight="1" x14ac:dyDescent="0.15">
      <c r="B23" s="136"/>
      <c r="C23" s="13">
        <v>4</v>
      </c>
      <c r="D23" s="141" t="s">
        <v>9</v>
      </c>
      <c r="E23" s="19" t="s">
        <v>8</v>
      </c>
      <c r="F23" s="19" t="s">
        <v>12</v>
      </c>
      <c r="G23" s="3" t="s">
        <v>28</v>
      </c>
      <c r="H23" s="23">
        <v>5</v>
      </c>
      <c r="I23" s="3">
        <v>10</v>
      </c>
      <c r="J23" s="3">
        <v>250</v>
      </c>
      <c r="K23" s="5">
        <v>250</v>
      </c>
      <c r="L23" s="174">
        <v>207</v>
      </c>
      <c r="M23" s="175"/>
      <c r="N23" s="175"/>
      <c r="O23" s="176"/>
      <c r="P23" s="9">
        <f t="shared" si="0"/>
        <v>0.25874999999999998</v>
      </c>
    </row>
    <row r="24" spans="2:17" ht="18" customHeight="1" x14ac:dyDescent="0.15">
      <c r="B24" s="136"/>
      <c r="C24" s="13">
        <v>5</v>
      </c>
      <c r="D24" s="115"/>
      <c r="E24" s="19" t="s">
        <v>12</v>
      </c>
      <c r="F24" s="19" t="s">
        <v>11</v>
      </c>
      <c r="G24" s="3" t="s">
        <v>13</v>
      </c>
      <c r="H24" s="23">
        <v>1380</v>
      </c>
      <c r="I24" s="3">
        <v>10</v>
      </c>
      <c r="J24" s="3">
        <v>250</v>
      </c>
      <c r="K24" s="5">
        <v>250</v>
      </c>
      <c r="L24" s="174">
        <v>19</v>
      </c>
      <c r="M24" s="175"/>
      <c r="N24" s="175"/>
      <c r="O24" s="176"/>
      <c r="P24" s="9">
        <f t="shared" si="0"/>
        <v>6.5549999999999997</v>
      </c>
    </row>
    <row r="25" spans="2:17" ht="18" customHeight="1" thickBot="1" x14ac:dyDescent="0.2">
      <c r="B25" s="136"/>
      <c r="C25" s="13">
        <v>6</v>
      </c>
      <c r="D25" s="117"/>
      <c r="E25" s="19" t="s">
        <v>11</v>
      </c>
      <c r="F25" s="19" t="s">
        <v>7</v>
      </c>
      <c r="G25" s="3" t="s">
        <v>28</v>
      </c>
      <c r="H25" s="24">
        <v>40</v>
      </c>
      <c r="I25" s="10">
        <v>10</v>
      </c>
      <c r="J25" s="10">
        <v>250</v>
      </c>
      <c r="K25" s="5">
        <v>250</v>
      </c>
      <c r="L25" s="174">
        <v>207</v>
      </c>
      <c r="M25" s="175"/>
      <c r="N25" s="175"/>
      <c r="O25" s="176"/>
      <c r="P25" s="9">
        <f t="shared" si="0"/>
        <v>2.0699999999999998</v>
      </c>
    </row>
    <row r="26" spans="2:17" ht="18" customHeight="1" thickBot="1" x14ac:dyDescent="0.2">
      <c r="B26" s="137"/>
      <c r="C26" s="124" t="s">
        <v>10</v>
      </c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26">
        <f>SUM(P20:P25)</f>
        <v>97.721249999999998</v>
      </c>
    </row>
    <row r="27" spans="2:17" ht="18" customHeight="1" thickBot="1" x14ac:dyDescent="0.2">
      <c r="B27" s="27"/>
      <c r="C27" s="28"/>
      <c r="D27" s="2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9"/>
    </row>
    <row r="28" spans="2:17" ht="23.25" customHeight="1" x14ac:dyDescent="0.15">
      <c r="B28" s="131" t="s">
        <v>41</v>
      </c>
      <c r="C28" s="132"/>
      <c r="D28" s="132"/>
      <c r="E28" s="39">
        <f>P12</f>
        <v>796.95</v>
      </c>
      <c r="F28" s="133" t="s">
        <v>44</v>
      </c>
      <c r="G28" s="133"/>
      <c r="H28" s="133"/>
      <c r="I28" s="133"/>
      <c r="J28" s="133"/>
      <c r="K28" s="41">
        <f>P26</f>
        <v>97.721249999999998</v>
      </c>
      <c r="L28" s="30" t="s">
        <v>46</v>
      </c>
      <c r="M28" s="30"/>
      <c r="N28" s="30"/>
      <c r="O28" s="30"/>
      <c r="P28" s="31"/>
    </row>
    <row r="29" spans="2:17" ht="23.25" customHeight="1" thickBot="1" x14ac:dyDescent="0.2">
      <c r="B29" s="134" t="s">
        <v>42</v>
      </c>
      <c r="C29" s="135"/>
      <c r="D29" s="135"/>
      <c r="E29" s="40">
        <f>ROUNDUP(P12-P26,1)</f>
        <v>699.30000000000007</v>
      </c>
      <c r="F29" s="32" t="s">
        <v>45</v>
      </c>
      <c r="G29" s="38" t="s">
        <v>43</v>
      </c>
      <c r="H29" s="34">
        <f>ROUNDUP(1-P26/P12,3)</f>
        <v>0.878</v>
      </c>
      <c r="I29" s="32"/>
      <c r="J29" s="32"/>
      <c r="K29" s="32"/>
      <c r="L29" s="32"/>
      <c r="M29" s="32"/>
      <c r="N29" s="32"/>
      <c r="O29" s="32"/>
      <c r="P29" s="33"/>
    </row>
    <row r="30" spans="2:17" ht="18" customHeight="1" x14ac:dyDescent="0.15"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2"/>
    </row>
    <row r="31" spans="2:17" ht="18" customHeight="1" x14ac:dyDescent="0.15">
      <c r="C31" s="6"/>
      <c r="D31" s="6"/>
      <c r="E31" s="7" t="s">
        <v>94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</row>
    <row r="32" spans="2:17" ht="18" customHeight="1" x14ac:dyDescent="0.15">
      <c r="C32" s="11"/>
      <c r="D32" s="11"/>
      <c r="E32" s="11"/>
      <c r="F32" s="11"/>
    </row>
  </sheetData>
  <mergeCells count="39">
    <mergeCell ref="B28:D28"/>
    <mergeCell ref="F28:J28"/>
    <mergeCell ref="B29:D29"/>
    <mergeCell ref="L7:O9"/>
    <mergeCell ref="L10:O10"/>
    <mergeCell ref="L11:O11"/>
    <mergeCell ref="L17:O19"/>
    <mergeCell ref="L20:O20"/>
    <mergeCell ref="L22:O22"/>
    <mergeCell ref="L23:O23"/>
    <mergeCell ref="D20:D22"/>
    <mergeCell ref="L21:O21"/>
    <mergeCell ref="D23:D25"/>
    <mergeCell ref="L24:O24"/>
    <mergeCell ref="C26:D26"/>
    <mergeCell ref="E26:O26"/>
    <mergeCell ref="O15:P15"/>
    <mergeCell ref="B17:B26"/>
    <mergeCell ref="C17:D19"/>
    <mergeCell ref="E17:E19"/>
    <mergeCell ref="F17:F19"/>
    <mergeCell ref="G17:G19"/>
    <mergeCell ref="L25:O25"/>
    <mergeCell ref="H17:H18"/>
    <mergeCell ref="J17:J19"/>
    <mergeCell ref="K17:K18"/>
    <mergeCell ref="P17:P18"/>
    <mergeCell ref="B3:P3"/>
    <mergeCell ref="B7:B12"/>
    <mergeCell ref="C7:D9"/>
    <mergeCell ref="E7:E9"/>
    <mergeCell ref="F7:F9"/>
    <mergeCell ref="G7:G9"/>
    <mergeCell ref="H7:H8"/>
    <mergeCell ref="J7:J9"/>
    <mergeCell ref="K7:K8"/>
    <mergeCell ref="P7:P8"/>
    <mergeCell ref="C12:D12"/>
    <mergeCell ref="E12:O12"/>
  </mergeCells>
  <phoneticPr fontId="4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CO2排出量の算出について</vt:lpstr>
      <vt:lpstr>様式1-1（燃料法）</vt:lpstr>
      <vt:lpstr>様式1-1記載例（燃料法）</vt:lpstr>
      <vt:lpstr>様式1-2（燃費法）</vt:lpstr>
      <vt:lpstr>様式1-2記載例（燃費法）</vt:lpstr>
      <vt:lpstr>様式1-3（改良トンキロ法）</vt:lpstr>
      <vt:lpstr>様式1-3記載例（改良トンキロ法）</vt:lpstr>
      <vt:lpstr>様式1-4（従来トンキロ法）</vt:lpstr>
      <vt:lpstr>様式1-4記載例（従来トンキロ法）</vt:lpstr>
      <vt:lpstr>CO2排出量の算出について!Print_Area</vt:lpstr>
      <vt:lpstr>'様式1-1（燃料法）'!Print_Area</vt:lpstr>
      <vt:lpstr>'様式1-1記載例（燃料法）'!Print_Area</vt:lpstr>
      <vt:lpstr>'様式1-2（燃費法）'!Print_Area</vt:lpstr>
      <vt:lpstr>'様式1-2記載例（燃費法）'!Print_Area</vt:lpstr>
      <vt:lpstr>'様式1-3（改良トンキロ法）'!Print_Area</vt:lpstr>
      <vt:lpstr>'様式1-3記載例（改良トンキロ法）'!Print_Area</vt:lpstr>
      <vt:lpstr>'様式1-4（従来トンキロ法）'!Print_Area</vt:lpstr>
      <vt:lpstr>'様式1-4記載例（従来トンキロ法）'!Print_Area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