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jpeg" Extension="jpeg"/>
  <Default ContentType="image/jpeg" Extension="jp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+xml" PartName="/xl/drawings/drawing3.xml"/>
  <Override ContentType="application/vnd.openxmlformats-officedocument.drawing+xml" PartName="/xl/drawings/drawing4.xml"/>
  <Override ContentType="application/vnd.openxmlformats-officedocument.drawing+xml" PartName="/xl/drawings/drawing5.xml"/>
  <Override ContentType="application/vnd.openxmlformats-officedocument.drawing+xml" PartName="/xl/drawings/drawing6.xml"/>
  <Override ContentType="application/vnd.openxmlformats-officedocument.drawing+xml" PartName="/xl/drawings/drawing7.xml"/>
  <Override ContentType="application/vnd.openxmlformats-officedocument.drawing+xml" PartName="/xl/drawings/drawing8.xml"/>
  <Override ContentType="application/vnd.openxmlformats-officedocument.drawing+xml" PartName="/xl/drawings/drawing9.xml"/>
  <Override ContentType="application/vnd.openxmlformats-officedocument.drawing+xml" PartName="/xl/drawings/drawing10.xml"/>
  <Override ContentType="application/vnd.openxmlformats-officedocument.drawing+xml" PartName="/xl/drawings/drawing11.xml"/>
  <Override ContentType="application/vnd.openxmlformats-officedocument.drawing+xml" PartName="/xl/drawings/drawing12.xml"/>
  <Override ContentType="application/vnd.openxmlformats-officedocument.drawing+xml" PartName="/xl/drawings/drawing13.xml"/>
  <Override ContentType="application/vnd.openxmlformats-officedocument.drawing+xml" PartName="/xl/drawings/drawing14.xml"/>
  <Override ContentType="application/vnd.openxmlformats-officedocument.drawing+xml" PartName="/xl/drawings/drawing15.xml"/>
  <Override ContentType="application/vnd.openxmlformats-officedocument.drawing+xml" PartName="/xl/drawings/drawing16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filterPrivacy="1"/>
  <xr:revisionPtr revIDLastSave="0" documentId="13_ncr:1_{00572972-6DFD-4C65-A238-7BC8BEB83293}" xr6:coauthVersionLast="47" xr6:coauthVersionMax="47" xr10:uidLastSave="{00000000-0000-0000-0000-000000000000}"/>
  <bookViews>
    <workbookView xWindow="-108" yWindow="-108" windowWidth="23256" windowHeight="12456" tabRatio="812" xr2:uid="{00000000-000D-0000-FFFF-FFFF00000000}"/>
  </bookViews>
  <sheets>
    <sheet name="省力化効果【年間効果】" sheetId="17" r:id="rId1"/>
    <sheet name="省力化効果【補助対象期間内】" sheetId="18" r:id="rId2"/>
    <sheet name="省力化効果【記載例】" sheetId="16" r:id="rId3"/>
    <sheet name="CO2排出量の算出について" sheetId="9" r:id="rId4"/>
    <sheet name="燃料法【年間効果】" sheetId="12" r:id="rId5"/>
    <sheet name="燃料法【補助対象期間内】" sheetId="19" r:id="rId6"/>
    <sheet name="燃料法【記載例】" sheetId="2" r:id="rId7"/>
    <sheet name="燃費法【年間効果】" sheetId="13" r:id="rId8"/>
    <sheet name="燃費法【補助対象期間内】" sheetId="20" r:id="rId9"/>
    <sheet name="燃費法【記載例】" sheetId="11" r:id="rId10"/>
    <sheet name="改良トンキロ法【年間効果】" sheetId="14" r:id="rId11"/>
    <sheet name="改良トンキロ法【補助対象期間内】" sheetId="21" r:id="rId12"/>
    <sheet name="改良トンキロ法【記載例】" sheetId="7" r:id="rId13"/>
    <sheet name="従来トンキロ法【年間効果】" sheetId="15" r:id="rId14"/>
    <sheet name="従来トンキロ法【補助対象期間内】" sheetId="22" r:id="rId15"/>
    <sheet name="従来トンキロ法【記載例】" sheetId="8" r:id="rId16"/>
  </sheets>
  <definedNames>
    <definedName name="_xlnm.Print_Area" localSheetId="3">CO2排出量の算出について!$A$1:$J$35</definedName>
    <definedName name="_xlnm.Print_Area" localSheetId="12">改良トンキロ法【記載例】!$A$1:$X$61</definedName>
    <definedName name="_xlnm.Print_Area" localSheetId="10">改良トンキロ法【年間効果】!$A$1:$R$65</definedName>
    <definedName name="_xlnm.Print_Area" localSheetId="11">改良トンキロ法【補助対象期間内】!$A$1:$R$65</definedName>
    <definedName name="_xlnm.Print_Area" localSheetId="15">従来トンキロ法【記載例】!$A$1:$S$54</definedName>
    <definedName name="_xlnm.Print_Area" localSheetId="13">従来トンキロ法【年間効果】!$A$1:$Q$54</definedName>
    <definedName name="_xlnm.Print_Area" localSheetId="14">従来トンキロ法【補助対象期間内】!$A$1:$Q$54</definedName>
    <definedName name="_xlnm.Print_Area" localSheetId="9">燃費法【記載例】!$A$1:$Y$60</definedName>
    <definedName name="_xlnm.Print_Area" localSheetId="7">燃費法【年間効果】!$A$1:$R$60</definedName>
    <definedName name="_xlnm.Print_Area" localSheetId="8">燃費法【補助対象期間内】!$A$1:$R$60</definedName>
    <definedName name="_xlnm.Print_Area" localSheetId="6">燃料法【記載例】!$A$1:$X$59</definedName>
    <definedName name="_xlnm.Print_Area" localSheetId="4">燃料法【年間効果】!$A$1:$Q$60</definedName>
    <definedName name="_xlnm.Print_Area" localSheetId="5">燃料法【補助対象期間内】!$A$1:$Q$60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5" i="22" l="1"/>
  <c r="P24" i="22"/>
  <c r="P23" i="22"/>
  <c r="P22" i="22"/>
  <c r="P21" i="22"/>
  <c r="P20" i="22"/>
  <c r="P26" i="22" s="1"/>
  <c r="P11" i="22"/>
  <c r="P10" i="22"/>
  <c r="P12" i="22" s="1"/>
  <c r="F62" i="21"/>
  <c r="F63" i="21" s="1"/>
  <c r="F56" i="21"/>
  <c r="F57" i="21" s="1"/>
  <c r="P28" i="21"/>
  <c r="O28" i="21"/>
  <c r="P27" i="21"/>
  <c r="O27" i="21"/>
  <c r="O26" i="21"/>
  <c r="P26" i="21" s="1"/>
  <c r="P25" i="21"/>
  <c r="O25" i="21"/>
  <c r="P24" i="21"/>
  <c r="O24" i="21"/>
  <c r="P23" i="21"/>
  <c r="O23" i="21"/>
  <c r="O14" i="21"/>
  <c r="P14" i="21" s="1"/>
  <c r="O13" i="21"/>
  <c r="P13" i="21" s="1"/>
  <c r="O12" i="21"/>
  <c r="P12" i="21" s="1"/>
  <c r="P11" i="21"/>
  <c r="O11" i="21"/>
  <c r="O10" i="21"/>
  <c r="P10" i="21" s="1"/>
  <c r="P26" i="20"/>
  <c r="M26" i="20"/>
  <c r="Q26" i="20" s="1"/>
  <c r="P25" i="20"/>
  <c r="M25" i="20"/>
  <c r="Q25" i="20" s="1"/>
  <c r="P24" i="20"/>
  <c r="M24" i="20"/>
  <c r="Q24" i="20" s="1"/>
  <c r="P23" i="20"/>
  <c r="Q23" i="20" s="1"/>
  <c r="M23" i="20"/>
  <c r="P22" i="20"/>
  <c r="M22" i="20"/>
  <c r="Q22" i="20" s="1"/>
  <c r="P21" i="20"/>
  <c r="M21" i="20"/>
  <c r="Q21" i="20" s="1"/>
  <c r="Q27" i="20" s="1"/>
  <c r="P11" i="20"/>
  <c r="M11" i="20"/>
  <c r="Q11" i="20" s="1"/>
  <c r="P10" i="20"/>
  <c r="M10" i="20"/>
  <c r="Q10" i="20" s="1"/>
  <c r="Q12" i="20" s="1"/>
  <c r="O26" i="19"/>
  <c r="P26" i="19" s="1"/>
  <c r="P25" i="19"/>
  <c r="O25" i="19"/>
  <c r="O24" i="19"/>
  <c r="P24" i="19" s="1"/>
  <c r="O23" i="19"/>
  <c r="P23" i="19" s="1"/>
  <c r="P22" i="19"/>
  <c r="O22" i="19"/>
  <c r="P21" i="19"/>
  <c r="P27" i="19" s="1"/>
  <c r="O21" i="19"/>
  <c r="P11" i="19"/>
  <c r="O11" i="19"/>
  <c r="O10" i="19"/>
  <c r="P10" i="19" s="1"/>
  <c r="P12" i="19" s="1"/>
  <c r="M21" i="18"/>
  <c r="L21" i="18"/>
  <c r="M20" i="18"/>
  <c r="M22" i="18" s="1"/>
  <c r="I25" i="18" s="1"/>
  <c r="L20" i="18"/>
  <c r="L22" i="18" s="1"/>
  <c r="M12" i="18"/>
  <c r="E25" i="18" s="1"/>
  <c r="M11" i="18"/>
  <c r="L11" i="18"/>
  <c r="M10" i="18"/>
  <c r="L10" i="18"/>
  <c r="M9" i="18"/>
  <c r="L9" i="18"/>
  <c r="M8" i="18"/>
  <c r="L8" i="18"/>
  <c r="L12" i="18" s="1"/>
  <c r="M10" i="17"/>
  <c r="M11" i="17"/>
  <c r="L10" i="17"/>
  <c r="L11" i="17"/>
  <c r="O12" i="14"/>
  <c r="P12" i="14" s="1"/>
  <c r="O13" i="14"/>
  <c r="O14" i="14"/>
  <c r="P13" i="14"/>
  <c r="P14" i="14"/>
  <c r="L21" i="17"/>
  <c r="M21" i="17"/>
  <c r="M20" i="17"/>
  <c r="M22" i="17" s="1"/>
  <c r="L20" i="17"/>
  <c r="M9" i="17"/>
  <c r="L9" i="17"/>
  <c r="M8" i="17"/>
  <c r="M12" i="17" s="1"/>
  <c r="L8" i="17"/>
  <c r="L12" i="17" s="1"/>
  <c r="E28" i="22" l="1"/>
  <c r="E29" i="22"/>
  <c r="K28" i="22"/>
  <c r="H29" i="22"/>
  <c r="P29" i="21"/>
  <c r="P15" i="21"/>
  <c r="E30" i="20"/>
  <c r="E29" i="20"/>
  <c r="H30" i="20"/>
  <c r="K29" i="20"/>
  <c r="H30" i="19"/>
  <c r="K29" i="19"/>
  <c r="E30" i="19"/>
  <c r="E29" i="19"/>
  <c r="E29" i="18"/>
  <c r="H29" i="18"/>
  <c r="E26" i="18"/>
  <c r="H26" i="18"/>
  <c r="E28" i="18"/>
  <c r="I28" i="18"/>
  <c r="L22" i="17"/>
  <c r="H29" i="17"/>
  <c r="H26" i="17"/>
  <c r="I28" i="17"/>
  <c r="I25" i="17"/>
  <c r="E32" i="21" l="1"/>
  <c r="E31" i="21"/>
  <c r="H32" i="21"/>
  <c r="K31" i="21"/>
  <c r="E28" i="17"/>
  <c r="E29" i="17"/>
  <c r="E26" i="17"/>
  <c r="E25" i="17"/>
  <c r="M23" i="16" l="1"/>
  <c r="L23" i="16"/>
  <c r="M21" i="16"/>
  <c r="L21" i="16"/>
  <c r="M20" i="16"/>
  <c r="L20" i="16"/>
  <c r="M18" i="16"/>
  <c r="M24" i="16" s="1"/>
  <c r="L18" i="16"/>
  <c r="L24" i="16" s="1"/>
  <c r="M9" i="16"/>
  <c r="L9" i="16"/>
  <c r="M8" i="16"/>
  <c r="M10" i="16" s="1"/>
  <c r="L8" i="16"/>
  <c r="L10" i="16" s="1"/>
  <c r="H28" i="16" l="1"/>
  <c r="I27" i="16"/>
  <c r="E31" i="16"/>
  <c r="E30" i="16"/>
  <c r="H31" i="16"/>
  <c r="I30" i="16"/>
  <c r="E27" i="16"/>
  <c r="E28" i="16"/>
  <c r="F59" i="7" l="1"/>
  <c r="F60" i="7" s="1"/>
  <c r="F53" i="7"/>
  <c r="F54" i="7" s="1"/>
  <c r="F56" i="14"/>
  <c r="M10" i="13" l="1"/>
  <c r="F62" i="14"/>
  <c r="F63" i="14" s="1"/>
  <c r="P25" i="15"/>
  <c r="P24" i="15"/>
  <c r="P23" i="15"/>
  <c r="P22" i="15"/>
  <c r="P21" i="15"/>
  <c r="P20" i="15"/>
  <c r="P11" i="15"/>
  <c r="P10" i="15"/>
  <c r="P12" i="15" s="1"/>
  <c r="O23" i="14"/>
  <c r="P23" i="14" s="1"/>
  <c r="O24" i="14"/>
  <c r="P24" i="14" s="1"/>
  <c r="O25" i="14"/>
  <c r="P25" i="14" s="1"/>
  <c r="O26" i="14"/>
  <c r="P26" i="14" s="1"/>
  <c r="O27" i="14"/>
  <c r="P27" i="14" s="1"/>
  <c r="F57" i="14"/>
  <c r="O28" i="14"/>
  <c r="P28" i="14" s="1"/>
  <c r="O11" i="14"/>
  <c r="P11" i="14" s="1"/>
  <c r="O10" i="14"/>
  <c r="P10" i="14" s="1"/>
  <c r="P21" i="13"/>
  <c r="P22" i="13"/>
  <c r="P23" i="13"/>
  <c r="P24" i="13"/>
  <c r="P25" i="13"/>
  <c r="M22" i="13"/>
  <c r="M23" i="13"/>
  <c r="Q23" i="13" s="1"/>
  <c r="M24" i="13"/>
  <c r="Q24" i="13" s="1"/>
  <c r="M25" i="13"/>
  <c r="Q25" i="13" s="1"/>
  <c r="M26" i="13"/>
  <c r="M11" i="13"/>
  <c r="M21" i="13"/>
  <c r="P26" i="13"/>
  <c r="P11" i="13"/>
  <c r="P10" i="13"/>
  <c r="Q10" i="13" s="1"/>
  <c r="Q12" i="13" s="1"/>
  <c r="E29" i="13" s="1"/>
  <c r="O21" i="12"/>
  <c r="P21" i="12" s="1"/>
  <c r="O22" i="12"/>
  <c r="O23" i="12"/>
  <c r="P23" i="12" s="1"/>
  <c r="O24" i="12"/>
  <c r="P24" i="12" s="1"/>
  <c r="O25" i="12"/>
  <c r="O26" i="12"/>
  <c r="P26" i="12" s="1"/>
  <c r="P25" i="12"/>
  <c r="P22" i="12"/>
  <c r="O11" i="12"/>
  <c r="P11" i="12" s="1"/>
  <c r="O10" i="12"/>
  <c r="P10" i="12" s="1"/>
  <c r="P26" i="11"/>
  <c r="M26" i="11"/>
  <c r="Q25" i="11"/>
  <c r="P24" i="11"/>
  <c r="M24" i="11"/>
  <c r="P23" i="11"/>
  <c r="M23" i="11"/>
  <c r="Q22" i="11"/>
  <c r="P21" i="11"/>
  <c r="M21" i="11"/>
  <c r="Q21" i="11" s="1"/>
  <c r="P11" i="11"/>
  <c r="M11" i="11"/>
  <c r="P10" i="11"/>
  <c r="M10" i="11"/>
  <c r="Q10" i="11" s="1"/>
  <c r="P15" i="14" l="1"/>
  <c r="E31" i="14" s="1"/>
  <c r="Q26" i="11"/>
  <c r="Q11" i="11"/>
  <c r="Q11" i="13"/>
  <c r="Q21" i="13"/>
  <c r="Q26" i="13"/>
  <c r="Q22" i="13"/>
  <c r="Q23" i="11"/>
  <c r="Q24" i="11"/>
  <c r="P26" i="15"/>
  <c r="E29" i="15" s="1"/>
  <c r="E28" i="15"/>
  <c r="P29" i="14"/>
  <c r="P27" i="12"/>
  <c r="K29" i="12" s="1"/>
  <c r="P12" i="12"/>
  <c r="Q12" i="11"/>
  <c r="P21" i="8"/>
  <c r="P20" i="8"/>
  <c r="P10" i="8"/>
  <c r="P21" i="7"/>
  <c r="H30" i="12" l="1"/>
  <c r="E29" i="12"/>
  <c r="Q27" i="11"/>
  <c r="E30" i="11" s="1"/>
  <c r="H32" i="14"/>
  <c r="K28" i="15"/>
  <c r="H29" i="15"/>
  <c r="E32" i="14"/>
  <c r="K31" i="14"/>
  <c r="Q27" i="13"/>
  <c r="H30" i="13" s="1"/>
  <c r="E30" i="12"/>
  <c r="E29" i="11"/>
  <c r="H30" i="11"/>
  <c r="K29" i="11"/>
  <c r="P22" i="2"/>
  <c r="K29" i="13" l="1"/>
  <c r="E30" i="13"/>
  <c r="P22" i="8" l="1"/>
  <c r="P23" i="8"/>
  <c r="P24" i="8"/>
  <c r="P25" i="8"/>
  <c r="P11" i="8"/>
  <c r="P24" i="7"/>
  <c r="O25" i="7"/>
  <c r="P25" i="7" s="1"/>
  <c r="O23" i="7"/>
  <c r="P23" i="7" s="1"/>
  <c r="O22" i="7"/>
  <c r="P22" i="7" s="1"/>
  <c r="O20" i="7"/>
  <c r="P20" i="7" s="1"/>
  <c r="O11" i="7"/>
  <c r="P11" i="7" s="1"/>
  <c r="O10" i="7"/>
  <c r="P10" i="7" s="1"/>
  <c r="P25" i="2"/>
  <c r="P12" i="7" l="1"/>
  <c r="E28" i="7" s="1"/>
  <c r="P26" i="7"/>
  <c r="P26" i="8"/>
  <c r="K28" i="8" s="1"/>
  <c r="P12" i="8"/>
  <c r="H29" i="7" l="1"/>
  <c r="K28" i="7"/>
  <c r="E29" i="7"/>
  <c r="H29" i="8"/>
  <c r="E28" i="8"/>
  <c r="E29" i="8"/>
  <c r="O26" i="2" l="1"/>
  <c r="P26" i="2" s="1"/>
  <c r="O24" i="2"/>
  <c r="P24" i="2" s="1"/>
  <c r="O23" i="2"/>
  <c r="P23" i="2" s="1"/>
  <c r="O21" i="2"/>
  <c r="P21" i="2" s="1"/>
  <c r="O11" i="2"/>
  <c r="P11" i="2" s="1"/>
  <c r="O10" i="2"/>
  <c r="P10" i="2" s="1"/>
  <c r="P12" i="2" l="1"/>
  <c r="P27" i="2"/>
  <c r="K29" i="2" s="1"/>
  <c r="H30" i="2" l="1"/>
  <c r="E30" i="2"/>
  <c r="E29" i="2"/>
</calcChain>
</file>

<file path=xl/sharedStrings.xml><?xml version="1.0" encoding="utf-8"?>
<sst xmlns="http://schemas.openxmlformats.org/spreadsheetml/2006/main" count="1251" uniqueCount="161">
  <si>
    <t>輸送の種類</t>
    <rPh sb="0" eb="2">
      <t>ユソウ</t>
    </rPh>
    <rPh sb="3" eb="5">
      <t>シュルイ</t>
    </rPh>
    <phoneticPr fontId="2"/>
  </si>
  <si>
    <t>発地</t>
    <rPh sb="0" eb="1">
      <t>ハツ</t>
    </rPh>
    <rPh sb="1" eb="2">
      <t>チ</t>
    </rPh>
    <phoneticPr fontId="2"/>
  </si>
  <si>
    <t>着地</t>
    <rPh sb="0" eb="1">
      <t>チャク</t>
    </rPh>
    <rPh sb="1" eb="2">
      <t>チ</t>
    </rPh>
    <phoneticPr fontId="2"/>
  </si>
  <si>
    <t>輸送量</t>
    <rPh sb="0" eb="3">
      <t>ユソウリョウ</t>
    </rPh>
    <phoneticPr fontId="2"/>
  </si>
  <si>
    <t>距離</t>
    <rPh sb="0" eb="2">
      <t>キョリ</t>
    </rPh>
    <phoneticPr fontId="2"/>
  </si>
  <si>
    <t>（年間・トン）</t>
    <rPh sb="1" eb="3">
      <t>ネンカン</t>
    </rPh>
    <phoneticPr fontId="2"/>
  </si>
  <si>
    <t>缶詰の輸送</t>
    <rPh sb="0" eb="2">
      <t>カンヅメ</t>
    </rPh>
    <rPh sb="3" eb="5">
      <t>ユソウ</t>
    </rPh>
    <phoneticPr fontId="2"/>
  </si>
  <si>
    <t>久喜倉庫</t>
    <rPh sb="0" eb="2">
      <t>クキ</t>
    </rPh>
    <rPh sb="2" eb="4">
      <t>ソウコ</t>
    </rPh>
    <phoneticPr fontId="2"/>
  </si>
  <si>
    <t>鹿児島営業所</t>
    <rPh sb="0" eb="3">
      <t>カゴシマ</t>
    </rPh>
    <rPh sb="3" eb="6">
      <t>エイギョウショ</t>
    </rPh>
    <phoneticPr fontId="2"/>
  </si>
  <si>
    <t>パレットの返送</t>
    <rPh sb="5" eb="7">
      <t>ヘンソウ</t>
    </rPh>
    <phoneticPr fontId="2"/>
  </si>
  <si>
    <t>合計</t>
    <rPh sb="0" eb="2">
      <t>ゴウケイ</t>
    </rPh>
    <phoneticPr fontId="2"/>
  </si>
  <si>
    <t>越谷貨物駅</t>
    <rPh sb="0" eb="2">
      <t>コシガヤ</t>
    </rPh>
    <rPh sb="2" eb="5">
      <t>カモツエキ</t>
    </rPh>
    <phoneticPr fontId="2"/>
  </si>
  <si>
    <t>鹿児島貨物駅</t>
    <rPh sb="0" eb="3">
      <t>カゴシマ</t>
    </rPh>
    <rPh sb="3" eb="6">
      <t>カモツエキ</t>
    </rPh>
    <phoneticPr fontId="2"/>
  </si>
  <si>
    <t>鉄道</t>
    <rPh sb="0" eb="2">
      <t>テツドウ</t>
    </rPh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</si>
  <si>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</si>
  <si>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</si>
  <si>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</si>
  <si>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</si>
  <si>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</si>
  <si>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</si>
  <si>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平均的な</t>
    <rPh sb="0" eb="3">
      <t>ヘイキンテキ</t>
    </rPh>
    <phoneticPr fontId="2"/>
  </si>
  <si>
    <t>単位</t>
    <rPh sb="0" eb="2">
      <t>タンイ</t>
    </rPh>
    <phoneticPr fontId="2"/>
  </si>
  <si>
    <t>排出係数</t>
    <rPh sb="0" eb="2">
      <t>ハイシュツ</t>
    </rPh>
    <rPh sb="2" eb="4">
      <t>ケイスウ</t>
    </rPh>
    <phoneticPr fontId="2"/>
  </si>
  <si>
    <t>積載率</t>
    <rPh sb="0" eb="3">
      <t>セキサイリツ</t>
    </rPh>
    <phoneticPr fontId="2"/>
  </si>
  <si>
    <t>発熱量</t>
    <rPh sb="0" eb="2">
      <t>ハツネツ</t>
    </rPh>
    <rPh sb="2" eb="3">
      <t>リョウ</t>
    </rPh>
    <phoneticPr fontId="2"/>
  </si>
  <si>
    <t>(tC/GJ)</t>
    <phoneticPr fontId="2"/>
  </si>
  <si>
    <t>10tトラック</t>
    <phoneticPr fontId="2"/>
  </si>
  <si>
    <t>10tトラック</t>
    <phoneticPr fontId="2"/>
  </si>
  <si>
    <t>トレーラ</t>
    <phoneticPr fontId="2"/>
  </si>
  <si>
    <t>トレーラ</t>
    <phoneticPr fontId="2"/>
  </si>
  <si>
    <t>トレーラ</t>
    <phoneticPr fontId="2"/>
  </si>
  <si>
    <t>（km）</t>
    <phoneticPr fontId="2"/>
  </si>
  <si>
    <t>（%）</t>
    <phoneticPr fontId="2"/>
  </si>
  <si>
    <t>(GJ/kl)</t>
    <phoneticPr fontId="2"/>
  </si>
  <si>
    <t>f</t>
    <phoneticPr fontId="2"/>
  </si>
  <si>
    <t>e</t>
    <phoneticPr fontId="2"/>
  </si>
  <si>
    <t>b</t>
    <phoneticPr fontId="4"/>
  </si>
  <si>
    <t>c</t>
    <phoneticPr fontId="4"/>
  </si>
  <si>
    <t>d</t>
    <phoneticPr fontId="4"/>
  </si>
  <si>
    <t>燃料</t>
    <rPh sb="0" eb="2">
      <t>ネンリョウ</t>
    </rPh>
    <phoneticPr fontId="4"/>
  </si>
  <si>
    <t>使用量</t>
    <rPh sb="0" eb="3">
      <t>シヨウリョウ</t>
    </rPh>
    <phoneticPr fontId="4"/>
  </si>
  <si>
    <t xml:space="preserve">○現行では、年間 </t>
    <phoneticPr fontId="4"/>
  </si>
  <si>
    <t>削減量：</t>
    <rPh sb="0" eb="2">
      <t>サクゲン</t>
    </rPh>
    <rPh sb="2" eb="3">
      <t>リョウ</t>
    </rPh>
    <phoneticPr fontId="4"/>
  </si>
  <si>
    <t>削減率：</t>
    <rPh sb="0" eb="2">
      <t>サクゲン</t>
    </rPh>
    <rPh sb="2" eb="3">
      <t>リツ</t>
    </rPh>
    <phoneticPr fontId="4"/>
  </si>
  <si>
    <r>
      <t>t-CO</t>
    </r>
    <r>
      <rPr>
        <vertAlign val="subscript"/>
        <sz val="14"/>
        <color theme="1"/>
        <rFont val="ＭＳ Ｐゴシック"/>
        <family val="3"/>
        <charset val="128"/>
        <scheme val="minor"/>
      </rPr>
      <t>2</t>
    </r>
    <r>
      <rPr>
        <sz val="14"/>
        <color theme="1"/>
        <rFont val="ＭＳ Ｐゴシック"/>
        <family val="3"/>
        <charset val="128"/>
        <scheme val="minor"/>
      </rPr>
      <t>であったものが、計画では</t>
    </r>
    <phoneticPr fontId="4"/>
  </si>
  <si>
    <r>
      <t>t-CO</t>
    </r>
    <r>
      <rPr>
        <vertAlign val="subscript"/>
        <sz val="14"/>
        <color theme="1"/>
        <rFont val="ＭＳ Ｐゴシック"/>
        <family val="3"/>
        <charset val="128"/>
        <scheme val="minor"/>
      </rPr>
      <t>2</t>
    </r>
    <phoneticPr fontId="4"/>
  </si>
  <si>
    <r>
      <t>t-CO</t>
    </r>
    <r>
      <rPr>
        <vertAlign val="subscript"/>
        <sz val="14"/>
        <color theme="1"/>
        <rFont val="ＭＳ Ｐゴシック"/>
        <family val="3"/>
        <charset val="128"/>
        <scheme val="minor"/>
      </rPr>
      <t>2</t>
    </r>
    <r>
      <rPr>
        <sz val="14"/>
        <color theme="1"/>
        <rFont val="ＭＳ Ｐゴシック"/>
        <family val="3"/>
        <charset val="128"/>
        <scheme val="minor"/>
      </rPr>
      <t>となりました。</t>
    </r>
    <phoneticPr fontId="4"/>
  </si>
  <si>
    <t>年間
運行
回数</t>
    <rPh sb="0" eb="2">
      <t>ネンカン</t>
    </rPh>
    <rPh sb="3" eb="5">
      <t>ウンコウ</t>
    </rPh>
    <rPh sb="6" eb="8">
      <t>カイスウ</t>
    </rPh>
    <phoneticPr fontId="4"/>
  </si>
  <si>
    <t>（年間・t）</t>
    <rPh sb="1" eb="3">
      <t>ネンカン</t>
    </rPh>
    <phoneticPr fontId="2"/>
  </si>
  <si>
    <t>主な
輸送
方法</t>
    <rPh sb="0" eb="1">
      <t>オモ</t>
    </rPh>
    <rPh sb="3" eb="5">
      <t>ユソウ</t>
    </rPh>
    <rPh sb="6" eb="8">
      <t>ホウホウ</t>
    </rPh>
    <phoneticPr fontId="2"/>
  </si>
  <si>
    <r>
      <t>CO</t>
    </r>
    <r>
      <rPr>
        <vertAlign val="subscript"/>
        <sz val="11"/>
        <color theme="1"/>
        <rFont val="ＭＳ Ｐゴシック"/>
        <family val="3"/>
        <charset val="128"/>
        <scheme val="minor"/>
      </rPr>
      <t xml:space="preserve">2
</t>
    </r>
    <r>
      <rPr>
        <sz val="11"/>
        <color theme="1"/>
        <rFont val="ＭＳ Ｐゴシック"/>
        <family val="2"/>
        <charset val="128"/>
        <scheme val="minor"/>
      </rPr>
      <t>排出量</t>
    </r>
    <rPh sb="4" eb="6">
      <t>ハイシュツ</t>
    </rPh>
    <rPh sb="6" eb="7">
      <t>リョウ</t>
    </rPh>
    <phoneticPr fontId="2"/>
  </si>
  <si>
    <r>
      <t xml:space="preserve">44/12
</t>
    </r>
    <r>
      <rPr>
        <sz val="8"/>
        <color theme="1"/>
        <rFont val="ＭＳ Ｐゴシック"/>
        <family val="3"/>
        <charset val="128"/>
        <scheme val="minor"/>
      </rPr>
      <t>（炭素量⇒
二酸化
炭素量）</t>
    </r>
    <rPh sb="7" eb="9">
      <t>タンソ</t>
    </rPh>
    <rPh sb="9" eb="10">
      <t>リョウ</t>
    </rPh>
    <rPh sb="12" eb="15">
      <t>ニサンカ</t>
    </rPh>
    <rPh sb="16" eb="18">
      <t>タンソ</t>
    </rPh>
    <rPh sb="18" eb="19">
      <t>リョウ</t>
    </rPh>
    <phoneticPr fontId="2"/>
  </si>
  <si>
    <t>(年間・kl)</t>
    <rPh sb="1" eb="3">
      <t>ネンカン</t>
    </rPh>
    <phoneticPr fontId="2"/>
  </si>
  <si>
    <t>燃料使用</t>
    <rPh sb="0" eb="2">
      <t>ネンリョウ</t>
    </rPh>
    <rPh sb="2" eb="4">
      <t>シヨウ</t>
    </rPh>
    <phoneticPr fontId="4"/>
  </si>
  <si>
    <t>原単位</t>
    <rPh sb="0" eb="3">
      <t>ゲンタンイ</t>
    </rPh>
    <phoneticPr fontId="4"/>
  </si>
  <si>
    <t>改良トンキロ原単位</t>
    <rPh sb="0" eb="2">
      <t>カイリョウ</t>
    </rPh>
    <rPh sb="6" eb="7">
      <t>ハラ</t>
    </rPh>
    <rPh sb="7" eb="9">
      <t>タンイ</t>
    </rPh>
    <phoneticPr fontId="17"/>
  </si>
  <si>
    <t>1台あたり積載率</t>
    <rPh sb="1" eb="2">
      <t>ダイ</t>
    </rPh>
    <rPh sb="5" eb="8">
      <t>セキサイリツ</t>
    </rPh>
    <phoneticPr fontId="17"/>
  </si>
  <si>
    <t>⇒この数値をL列(c)に記入</t>
    <rPh sb="3" eb="5">
      <t>スウチ</t>
    </rPh>
    <rPh sb="7" eb="8">
      <t>レツ</t>
    </rPh>
    <rPh sb="12" eb="14">
      <t>キニュウ</t>
    </rPh>
    <phoneticPr fontId="4"/>
  </si>
  <si>
    <t>最大積載量と積載量を記入して下さい</t>
    <rPh sb="0" eb="2">
      <t>サイダイ</t>
    </rPh>
    <rPh sb="2" eb="5">
      <t>セキサイリョウ</t>
    </rPh>
    <rPh sb="6" eb="9">
      <t>セキサイリョウ</t>
    </rPh>
    <rPh sb="10" eb="12">
      <t>キニュウ</t>
    </rPh>
    <rPh sb="14" eb="15">
      <t>クダ</t>
    </rPh>
    <phoneticPr fontId="4"/>
  </si>
  <si>
    <t>c*d*e*f</t>
    <phoneticPr fontId="4"/>
  </si>
  <si>
    <t>　⇒c*d*e*f</t>
    <phoneticPr fontId="4"/>
  </si>
  <si>
    <t>a*b*c/1,000,000</t>
    <phoneticPr fontId="4"/>
  </si>
  <si>
    <t>a*b*c*d*e*f/1,000</t>
    <phoneticPr fontId="4"/>
  </si>
  <si>
    <t>燃費</t>
    <rPh sb="0" eb="2">
      <t>ネンピ</t>
    </rPh>
    <phoneticPr fontId="4"/>
  </si>
  <si>
    <t>(km/l)</t>
    <phoneticPr fontId="4"/>
  </si>
  <si>
    <r>
      <rPr>
        <sz val="11"/>
        <color theme="5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：鉄道・船舶での輸送に係るCO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排出量の計算に必要な項目</t>
    </r>
    <rPh sb="2" eb="4">
      <t>テツドウ</t>
    </rPh>
    <rPh sb="5" eb="7">
      <t>センパク</t>
    </rPh>
    <rPh sb="9" eb="11">
      <t>ユソウ</t>
    </rPh>
    <rPh sb="12" eb="13">
      <t>カカワ</t>
    </rPh>
    <rPh sb="17" eb="19">
      <t>ハイシュツ</t>
    </rPh>
    <rPh sb="19" eb="20">
      <t>リョウ</t>
    </rPh>
    <rPh sb="21" eb="23">
      <t>ケイサン</t>
    </rPh>
    <rPh sb="24" eb="26">
      <t>ヒツヨウ</t>
    </rPh>
    <rPh sb="27" eb="29">
      <t>コウモク</t>
    </rPh>
    <phoneticPr fontId="4"/>
  </si>
  <si>
    <t>g</t>
    <phoneticPr fontId="2"/>
  </si>
  <si>
    <t>h</t>
    <phoneticPr fontId="2"/>
  </si>
  <si>
    <t>d*e*f*g</t>
    <phoneticPr fontId="4"/>
  </si>
  <si>
    <t>　⇒(a/d/1000*b)*f*g*h</t>
    <phoneticPr fontId="4"/>
  </si>
  <si>
    <t>e*f*g*h</t>
    <phoneticPr fontId="4"/>
  </si>
  <si>
    <r>
      <rPr>
        <sz val="11"/>
        <color theme="9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：いずれの計算にも必要な項目</t>
    </r>
    <rPh sb="6" eb="8">
      <t>ケイサン</t>
    </rPh>
    <rPh sb="10" eb="12">
      <t>ヒツヨウ</t>
    </rPh>
    <rPh sb="13" eb="15">
      <t>コウモク</t>
    </rPh>
    <phoneticPr fontId="4"/>
  </si>
  <si>
    <t>　⇒a*b*c*d*e*f/1,000</t>
    <phoneticPr fontId="4"/>
  </si>
  <si>
    <t>　⇒a*b*c/1,000,000</t>
    <phoneticPr fontId="4"/>
  </si>
  <si>
    <r>
      <rPr>
        <sz val="11"/>
        <color theme="9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：計算に必要な項目</t>
    </r>
    <rPh sb="2" eb="4">
      <t>ケイサン</t>
    </rPh>
    <rPh sb="5" eb="7">
      <t>ヒツヨウ</t>
    </rPh>
    <rPh sb="8" eb="10">
      <t>コウモク</t>
    </rPh>
    <phoneticPr fontId="4"/>
  </si>
  <si>
    <r>
      <t>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排出量の計算については、資源エネルギー庁にて公開されている</t>
    </r>
    <rPh sb="3" eb="5">
      <t>ハイシュツ</t>
    </rPh>
    <rPh sb="5" eb="6">
      <t>リョウ</t>
    </rPh>
    <rPh sb="7" eb="9">
      <t>ケイサン</t>
    </rPh>
    <rPh sb="15" eb="17">
      <t>シゲン</t>
    </rPh>
    <rPh sb="22" eb="23">
      <t>チョウ</t>
    </rPh>
    <rPh sb="25" eb="27">
      <t>コウカイ</t>
    </rPh>
    <phoneticPr fontId="4"/>
  </si>
  <si>
    <t>燃料法、燃費法、改良トンキロ法、従来トンキロ法のそれぞれの特性を</t>
    <rPh sb="0" eb="2">
      <t>ネンリョウ</t>
    </rPh>
    <rPh sb="2" eb="3">
      <t>ホウ</t>
    </rPh>
    <rPh sb="4" eb="6">
      <t>ネンピ</t>
    </rPh>
    <rPh sb="6" eb="7">
      <t>ホウ</t>
    </rPh>
    <rPh sb="8" eb="10">
      <t>カイリョウ</t>
    </rPh>
    <rPh sb="14" eb="15">
      <t>ホウ</t>
    </rPh>
    <rPh sb="16" eb="18">
      <t>ジュウライ</t>
    </rPh>
    <rPh sb="22" eb="23">
      <t>ホウ</t>
    </rPh>
    <rPh sb="29" eb="31">
      <t>トクセイ</t>
    </rPh>
    <phoneticPr fontId="4"/>
  </si>
  <si>
    <t>良くご理解いただき、より精度の高い計算方法によって算出してください。</t>
    <rPh sb="0" eb="1">
      <t>ヨ</t>
    </rPh>
    <rPh sb="3" eb="5">
      <t>リカイ</t>
    </rPh>
    <rPh sb="12" eb="14">
      <t>セイド</t>
    </rPh>
    <rPh sb="15" eb="16">
      <t>タカ</t>
    </rPh>
    <rPh sb="17" eb="19">
      <t>ケイサン</t>
    </rPh>
    <rPh sb="19" eb="21">
      <t>ホウホウ</t>
    </rPh>
    <rPh sb="25" eb="27">
      <t>サンシュツ</t>
    </rPh>
    <phoneticPr fontId="4"/>
  </si>
  <si>
    <t>また、記載例も用意しております。ご活用ください。</t>
    <rPh sb="3" eb="6">
      <t>キサイレイ</t>
    </rPh>
    <rPh sb="7" eb="9">
      <t>ヨウイ</t>
    </rPh>
    <phoneticPr fontId="4"/>
  </si>
  <si>
    <r>
      <t>CO</t>
    </r>
    <r>
      <rPr>
        <vertAlign val="subscript"/>
        <sz val="18"/>
        <color theme="1"/>
        <rFont val="ＭＳ Ｐゴシック"/>
        <family val="3"/>
        <charset val="128"/>
        <scheme val="minor"/>
      </rPr>
      <t>2</t>
    </r>
    <r>
      <rPr>
        <sz val="18"/>
        <color theme="1"/>
        <rFont val="ＭＳ Ｐゴシック"/>
        <family val="2"/>
        <charset val="128"/>
        <scheme val="minor"/>
      </rPr>
      <t>排出量の算出結果と削減効果の把握（記載例）</t>
    </r>
    <rPh sb="3" eb="6">
      <t>ハイシュツリョウ</t>
    </rPh>
    <rPh sb="7" eb="9">
      <t>サンシュツ</t>
    </rPh>
    <rPh sb="9" eb="11">
      <t>ケッカ</t>
    </rPh>
    <rPh sb="12" eb="14">
      <t>サクゲン</t>
    </rPh>
    <rPh sb="14" eb="16">
      <t>コウカ</t>
    </rPh>
    <rPh sb="17" eb="19">
      <t>ハアク</t>
    </rPh>
    <rPh sb="20" eb="23">
      <t>キサイレイ</t>
    </rPh>
    <phoneticPr fontId="4"/>
  </si>
  <si>
    <r>
      <t>CO</t>
    </r>
    <r>
      <rPr>
        <vertAlign val="subscript"/>
        <sz val="18"/>
        <color theme="1"/>
        <rFont val="ＭＳ Ｐゴシック"/>
        <family val="3"/>
        <charset val="128"/>
        <scheme val="minor"/>
      </rPr>
      <t>2</t>
    </r>
    <r>
      <rPr>
        <sz val="18"/>
        <color theme="1"/>
        <rFont val="ＭＳ Ｐゴシック"/>
        <family val="2"/>
        <charset val="128"/>
        <scheme val="minor"/>
      </rPr>
      <t>排出量の算出結果と削減効果の把握（記載例）</t>
    </r>
    <rPh sb="3" eb="6">
      <t>ハイシュツリョウ</t>
    </rPh>
    <rPh sb="7" eb="9">
      <t>サンシュツ</t>
    </rPh>
    <rPh sb="9" eb="11">
      <t>ケッカ</t>
    </rPh>
    <rPh sb="12" eb="14">
      <t>サクゲン</t>
    </rPh>
    <rPh sb="14" eb="16">
      <t>コウカ</t>
    </rPh>
    <rPh sb="17" eb="19">
      <t>ハアク</t>
    </rPh>
    <rPh sb="20" eb="22">
      <t>キサイ</t>
    </rPh>
    <rPh sb="22" eb="23">
      <t>レイ</t>
    </rPh>
    <phoneticPr fontId="4"/>
  </si>
  <si>
    <t>それぞれの手法に則った計算シートを様式1-1～1-4として用意しております。</t>
    <rPh sb="5" eb="7">
      <t>シュホウ</t>
    </rPh>
    <rPh sb="8" eb="9">
      <t>ノット</t>
    </rPh>
    <rPh sb="11" eb="13">
      <t>ケイサン</t>
    </rPh>
    <rPh sb="17" eb="19">
      <t>ヨウシキ</t>
    </rPh>
    <rPh sb="29" eb="31">
      <t>ヨウイ</t>
    </rPh>
    <phoneticPr fontId="4"/>
  </si>
  <si>
    <r>
      <t>　⇒鉄道・船舶はa*b*CO</t>
    </r>
    <r>
      <rPr>
        <b/>
        <vertAlign val="subscript"/>
        <sz val="11"/>
        <color rgb="FFFF0000"/>
        <rFont val="ＭＳ Ｐゴシック"/>
        <family val="3"/>
        <charset val="128"/>
        <scheme val="minor"/>
      </rPr>
      <t>2</t>
    </r>
    <r>
      <rPr>
        <b/>
        <sz val="11"/>
        <color rgb="FFFF0000"/>
        <rFont val="ＭＳ Ｐゴシック"/>
        <family val="3"/>
        <charset val="128"/>
        <scheme val="minor"/>
      </rPr>
      <t>排出原単位（右下グラフより）：従来トンキロ法にて算出</t>
    </r>
    <rPh sb="2" eb="4">
      <t>テツドウ</t>
    </rPh>
    <rPh sb="5" eb="7">
      <t>センパク</t>
    </rPh>
    <rPh sb="15" eb="17">
      <t>ハイシュツ</t>
    </rPh>
    <rPh sb="17" eb="20">
      <t>ゲンタンイ</t>
    </rPh>
    <rPh sb="21" eb="23">
      <t>ミギシタ</t>
    </rPh>
    <rPh sb="30" eb="32">
      <t>ジュウライ</t>
    </rPh>
    <rPh sb="36" eb="37">
      <t>ホウ</t>
    </rPh>
    <rPh sb="39" eb="41">
      <t>サンシュツ</t>
    </rPh>
    <phoneticPr fontId="4"/>
  </si>
  <si>
    <r>
      <rPr>
        <sz val="11"/>
        <color theme="9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：トラック、鉄道、船舶いずれの計算にも必要な項目</t>
    </r>
    <rPh sb="7" eb="9">
      <t>テツドウ</t>
    </rPh>
    <rPh sb="10" eb="12">
      <t>センパク</t>
    </rPh>
    <rPh sb="16" eb="18">
      <t>ケイサン</t>
    </rPh>
    <rPh sb="20" eb="22">
      <t>ヒツヨウ</t>
    </rPh>
    <rPh sb="23" eb="25">
      <t>コウモク</t>
    </rPh>
    <phoneticPr fontId="4"/>
  </si>
  <si>
    <t>図表①単位発熱量と排出係数</t>
    <rPh sb="0" eb="2">
      <t>ズヒョウ</t>
    </rPh>
    <rPh sb="3" eb="5">
      <t>タンイ</t>
    </rPh>
    <rPh sb="5" eb="7">
      <t>ハツネツ</t>
    </rPh>
    <rPh sb="7" eb="8">
      <t>リョウ</t>
    </rPh>
    <rPh sb="9" eb="11">
      <t>ハイシュツ</t>
    </rPh>
    <rPh sb="11" eb="13">
      <t>ケイスウ</t>
    </rPh>
    <phoneticPr fontId="4"/>
  </si>
  <si>
    <t>図表①従来トンキロ法における排出係数</t>
    <rPh sb="0" eb="2">
      <t>ズヒョウ</t>
    </rPh>
    <rPh sb="3" eb="5">
      <t>ジュウライ</t>
    </rPh>
    <rPh sb="9" eb="10">
      <t>ホウ</t>
    </rPh>
    <rPh sb="14" eb="16">
      <t>ハイシュツ</t>
    </rPh>
    <rPh sb="16" eb="18">
      <t>ケイスウ</t>
    </rPh>
    <phoneticPr fontId="4"/>
  </si>
  <si>
    <r>
      <rPr>
        <sz val="11"/>
        <color theme="8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：（燃費法の場合）トラックでの輸送に係るCO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排出量の計算に必要な項目</t>
    </r>
    <rPh sb="3" eb="5">
      <t>ネンピ</t>
    </rPh>
    <rPh sb="5" eb="6">
      <t>ホウ</t>
    </rPh>
    <rPh sb="7" eb="9">
      <t>バアイ</t>
    </rPh>
    <rPh sb="16" eb="18">
      <t>ユソウ</t>
    </rPh>
    <rPh sb="19" eb="20">
      <t>カカワ</t>
    </rPh>
    <rPh sb="24" eb="26">
      <t>ハイシュツ</t>
    </rPh>
    <rPh sb="26" eb="27">
      <t>リョウ</t>
    </rPh>
    <rPh sb="28" eb="30">
      <t>ケイサン</t>
    </rPh>
    <rPh sb="31" eb="33">
      <t>ヒツヨウ</t>
    </rPh>
    <rPh sb="34" eb="36">
      <t>コウモク</t>
    </rPh>
    <phoneticPr fontId="4"/>
  </si>
  <si>
    <r>
      <rPr>
        <sz val="11"/>
        <color theme="8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：（燃料法の場合）トラックでの輸送に係るCO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排出量の計算に必要な項目</t>
    </r>
    <rPh sb="3" eb="5">
      <t>ネンリョウ</t>
    </rPh>
    <rPh sb="5" eb="6">
      <t>ホウ</t>
    </rPh>
    <rPh sb="7" eb="9">
      <t>バアイ</t>
    </rPh>
    <rPh sb="16" eb="18">
      <t>ユソウ</t>
    </rPh>
    <rPh sb="19" eb="20">
      <t>カカワ</t>
    </rPh>
    <rPh sb="24" eb="26">
      <t>ハイシュツ</t>
    </rPh>
    <rPh sb="26" eb="27">
      <t>リョウ</t>
    </rPh>
    <rPh sb="28" eb="30">
      <t>ケイサン</t>
    </rPh>
    <rPh sb="31" eb="33">
      <t>ヒツヨウ</t>
    </rPh>
    <rPh sb="34" eb="36">
      <t>コウモク</t>
    </rPh>
    <phoneticPr fontId="4"/>
  </si>
  <si>
    <t>※鉄道・船舶は従来トンキロ法にて算出。詳細は「様式1-1記載例（燃料法）」を参照</t>
    <rPh sb="1" eb="3">
      <t>テツドウ</t>
    </rPh>
    <rPh sb="4" eb="6">
      <t>センパク</t>
    </rPh>
    <rPh sb="7" eb="9">
      <t>ジュウライ</t>
    </rPh>
    <rPh sb="13" eb="14">
      <t>ホウ</t>
    </rPh>
    <rPh sb="16" eb="18">
      <t>サンシュツ</t>
    </rPh>
    <rPh sb="19" eb="21">
      <t>ショウサイ</t>
    </rPh>
    <rPh sb="23" eb="25">
      <t>ヨウシキ</t>
    </rPh>
    <rPh sb="28" eb="31">
      <t>キサイレイ</t>
    </rPh>
    <rPh sb="32" eb="34">
      <t>ネンリョウ</t>
    </rPh>
    <rPh sb="34" eb="35">
      <t>ホウ</t>
    </rPh>
    <rPh sb="38" eb="40">
      <t>サンショウ</t>
    </rPh>
    <phoneticPr fontId="4"/>
  </si>
  <si>
    <t>※鉄道・船舶は従来トンキロ法にて算出。</t>
    <rPh sb="1" eb="3">
      <t>テツドウ</t>
    </rPh>
    <rPh sb="4" eb="6">
      <t>センパク</t>
    </rPh>
    <rPh sb="7" eb="9">
      <t>ジュウライ</t>
    </rPh>
    <rPh sb="13" eb="14">
      <t>ホウ</t>
    </rPh>
    <rPh sb="16" eb="18">
      <t>サンシュツ</t>
    </rPh>
    <phoneticPr fontId="4"/>
  </si>
  <si>
    <t>※鉄道・船舶は従来トンキロ法にて算出。詳細は「様式1-2記載例（燃費法）」を参照</t>
    <rPh sb="1" eb="3">
      <t>テツドウ</t>
    </rPh>
    <rPh sb="4" eb="6">
      <t>センパク</t>
    </rPh>
    <rPh sb="7" eb="9">
      <t>ジュウライ</t>
    </rPh>
    <rPh sb="13" eb="14">
      <t>ホウ</t>
    </rPh>
    <rPh sb="16" eb="18">
      <t>サンシュツ</t>
    </rPh>
    <rPh sb="19" eb="21">
      <t>ショウサイ</t>
    </rPh>
    <rPh sb="23" eb="25">
      <t>ヨウシキ</t>
    </rPh>
    <rPh sb="28" eb="31">
      <t>キサイレイ</t>
    </rPh>
    <rPh sb="32" eb="34">
      <t>ネンピ</t>
    </rPh>
    <rPh sb="34" eb="35">
      <t>ホウ</t>
    </rPh>
    <rPh sb="38" eb="40">
      <t>サンショウ</t>
    </rPh>
    <phoneticPr fontId="4"/>
  </si>
  <si>
    <r>
      <rPr>
        <sz val="11"/>
        <color theme="8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：（改良トンキロ法の場合）トラックでの輸送に係るCO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排出量の計算に必要な項目</t>
    </r>
    <rPh sb="3" eb="5">
      <t>カイリョウ</t>
    </rPh>
    <rPh sb="9" eb="10">
      <t>ホウ</t>
    </rPh>
    <rPh sb="11" eb="13">
      <t>バアイ</t>
    </rPh>
    <rPh sb="20" eb="22">
      <t>ユソウ</t>
    </rPh>
    <rPh sb="23" eb="24">
      <t>カカワ</t>
    </rPh>
    <rPh sb="28" eb="30">
      <t>ハイシュツ</t>
    </rPh>
    <rPh sb="30" eb="31">
      <t>リョウ</t>
    </rPh>
    <rPh sb="32" eb="34">
      <t>ケイサン</t>
    </rPh>
    <rPh sb="35" eb="37">
      <t>ヒツヨウ</t>
    </rPh>
    <rPh sb="38" eb="40">
      <t>コウモク</t>
    </rPh>
    <phoneticPr fontId="4"/>
  </si>
  <si>
    <t>※鉄道・船舶は従来トンキロ法にて算出。詳細は「様式1-3記載例（改良トンキロ法）」を参照</t>
    <rPh sb="1" eb="3">
      <t>テツドウ</t>
    </rPh>
    <rPh sb="4" eb="6">
      <t>センパク</t>
    </rPh>
    <rPh sb="7" eb="9">
      <t>ジュウライ</t>
    </rPh>
    <rPh sb="13" eb="14">
      <t>ホウ</t>
    </rPh>
    <rPh sb="16" eb="18">
      <t>サンシュツ</t>
    </rPh>
    <rPh sb="19" eb="21">
      <t>ショウサイ</t>
    </rPh>
    <rPh sb="23" eb="25">
      <t>ヨウシキ</t>
    </rPh>
    <rPh sb="28" eb="31">
      <t>キサイレイ</t>
    </rPh>
    <rPh sb="32" eb="34">
      <t>カイリョウ</t>
    </rPh>
    <rPh sb="38" eb="39">
      <t>ホウ</t>
    </rPh>
    <rPh sb="42" eb="44">
      <t>サンショウ</t>
    </rPh>
    <phoneticPr fontId="4"/>
  </si>
  <si>
    <t>●原単位計算式（最大積載量・積載率から精緻な原単位を使用する場合）</t>
    <rPh sb="1" eb="4">
      <t>ゲンタンイ</t>
    </rPh>
    <rPh sb="4" eb="7">
      <t>ケイサンシキ</t>
    </rPh>
    <rPh sb="8" eb="13">
      <t>サイダイセキサイリョウ</t>
    </rPh>
    <rPh sb="14" eb="17">
      <t>セキサイリツ</t>
    </rPh>
    <rPh sb="19" eb="21">
      <t>セイチ</t>
    </rPh>
    <rPh sb="22" eb="25">
      <t>ゲンタンイ</t>
    </rPh>
    <rPh sb="26" eb="28">
      <t>シヨウ</t>
    </rPh>
    <rPh sb="30" eb="32">
      <t>バアイ</t>
    </rPh>
    <phoneticPr fontId="4"/>
  </si>
  <si>
    <t>車両最大積載量（kg）</t>
    <rPh sb="0" eb="2">
      <t>シャリョウ</t>
    </rPh>
    <rPh sb="2" eb="4">
      <t>サイダイ</t>
    </rPh>
    <rPh sb="4" eb="7">
      <t>セキサイリョウ</t>
    </rPh>
    <phoneticPr fontId="17"/>
  </si>
  <si>
    <t>積載量（kg）</t>
    <rPh sb="0" eb="3">
      <t>セキサイリョウ</t>
    </rPh>
    <phoneticPr fontId="17"/>
  </si>
  <si>
    <t>■ガソリン燃料の場合</t>
    <rPh sb="5" eb="7">
      <t>ネンリョウ</t>
    </rPh>
    <rPh sb="8" eb="10">
      <t>バアイ</t>
    </rPh>
    <phoneticPr fontId="4"/>
  </si>
  <si>
    <t>■軽油燃料の場合</t>
    <rPh sb="1" eb="3">
      <t>ケイユ</t>
    </rPh>
    <rPh sb="3" eb="5">
      <t>ネンリョウ</t>
    </rPh>
    <rPh sb="6" eb="8">
      <t>バアイ</t>
    </rPh>
    <phoneticPr fontId="4"/>
  </si>
  <si>
    <t>(l/t-km)</t>
    <phoneticPr fontId="2"/>
  </si>
  <si>
    <t>排出原単位
(g-CO2/t-km)</t>
    <rPh sb="0" eb="2">
      <t>ハイシュツ</t>
    </rPh>
    <rPh sb="2" eb="5">
      <t>ゲンタンイ</t>
    </rPh>
    <phoneticPr fontId="4"/>
  </si>
  <si>
    <t>出典：「ロジスティクス分野におけるCO2排出量算定方法 共同ガイドラインVer.3.2」（令和5年6月）</t>
    <rPh sb="0" eb="2">
      <t>シュッテン</t>
    </rPh>
    <rPh sb="45" eb="47">
      <t>レイワ</t>
    </rPh>
    <phoneticPr fontId="4"/>
  </si>
  <si>
    <t>　　図表②従来トンキロ法における排出係数（鉄道・船舶のCO2排出量算出に使用）</t>
    <rPh sb="2" eb="4">
      <t>ズヒョウ</t>
    </rPh>
    <rPh sb="5" eb="7">
      <t>ジュウライ</t>
    </rPh>
    <rPh sb="11" eb="12">
      <t>ホウ</t>
    </rPh>
    <rPh sb="16" eb="18">
      <t>ハイシュツ</t>
    </rPh>
    <rPh sb="18" eb="20">
      <t>ケイスウ</t>
    </rPh>
    <phoneticPr fontId="4"/>
  </si>
  <si>
    <t>図表① 単位発熱量と排出係数</t>
    <rPh sb="0" eb="2">
      <t>ズヒョウ</t>
    </rPh>
    <rPh sb="4" eb="6">
      <t>タンイ</t>
    </rPh>
    <rPh sb="6" eb="8">
      <t>ハツネツ</t>
    </rPh>
    <rPh sb="8" eb="9">
      <t>リョウ</t>
    </rPh>
    <rPh sb="10" eb="12">
      <t>ハイシュツ</t>
    </rPh>
    <rPh sb="12" eb="14">
      <t>ケイスウ</t>
    </rPh>
    <phoneticPr fontId="4"/>
  </si>
  <si>
    <t>https://www.enecho.meti.go.jp/category/saving_and_new/saving/ninushi/pdf/guidelinev3.2.pdf</t>
    <phoneticPr fontId="4"/>
  </si>
  <si>
    <t>参考：算定手法一覧（ガイドラインVer3.2　P21より）</t>
    <rPh sb="0" eb="2">
      <t>サンコウ</t>
    </rPh>
    <rPh sb="3" eb="5">
      <t>サンテイ</t>
    </rPh>
    <rPh sb="5" eb="7">
      <t>シュホウ</t>
    </rPh>
    <rPh sb="7" eb="9">
      <t>イチラン</t>
    </rPh>
    <phoneticPr fontId="4"/>
  </si>
  <si>
    <r>
      <t>CO</t>
    </r>
    <r>
      <rPr>
        <vertAlign val="subscript"/>
        <sz val="16"/>
        <color theme="1"/>
        <rFont val="ＭＳ Ｐゴシック"/>
        <family val="3"/>
        <charset val="128"/>
        <scheme val="minor"/>
      </rPr>
      <t>2</t>
    </r>
    <r>
      <rPr>
        <sz val="16"/>
        <color theme="1"/>
        <rFont val="ＭＳ Ｐゴシック"/>
        <family val="2"/>
        <charset val="128"/>
        <scheme val="minor"/>
      </rPr>
      <t>排出（削減）量の算出について</t>
    </r>
    <rPh sb="3" eb="5">
      <t>ハイシュツ</t>
    </rPh>
    <rPh sb="6" eb="8">
      <t>サクゲン</t>
    </rPh>
    <rPh sb="9" eb="10">
      <t>リョウ</t>
    </rPh>
    <rPh sb="11" eb="13">
      <t>サンシュツ</t>
    </rPh>
    <phoneticPr fontId="4"/>
  </si>
  <si>
    <r>
      <t>「ロジスティクス分野におけるCO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排出量算定方法 共同ガイドラインVer.3.2」などを参考に、</t>
    </r>
    <rPh sb="44" eb="46">
      <t>サンコウ</t>
    </rPh>
    <phoneticPr fontId="4"/>
  </si>
  <si>
    <r>
      <t>図表②従来トンキロ法における排出係数（鉄道・船舶のCO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排出量算出に使用）</t>
    </r>
    <rPh sb="0" eb="2">
      <t>ズヒョウ</t>
    </rPh>
    <rPh sb="3" eb="5">
      <t>ジュウライ</t>
    </rPh>
    <rPh sb="9" eb="10">
      <t>ホウ</t>
    </rPh>
    <rPh sb="14" eb="16">
      <t>ハイシュツ</t>
    </rPh>
    <rPh sb="16" eb="18">
      <t>ケイスウ</t>
    </rPh>
    <rPh sb="19" eb="21">
      <t>テツドウ</t>
    </rPh>
    <rPh sb="22" eb="24">
      <t>センパク</t>
    </rPh>
    <rPh sb="28" eb="30">
      <t>ハイシュツ</t>
    </rPh>
    <rPh sb="30" eb="33">
      <t>リョウサンシュツ</t>
    </rPh>
    <rPh sb="34" eb="36">
      <t>シヨウ</t>
    </rPh>
    <phoneticPr fontId="4"/>
  </si>
  <si>
    <r>
      <t>出典：「ロジスティクス分野におけるCO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排出量算定方法 共同ガイドラインVer.3.2」（令和5年6月）</t>
    </r>
    <rPh sb="0" eb="2">
      <t>シュッテン</t>
    </rPh>
    <rPh sb="45" eb="47">
      <t>レイワ</t>
    </rPh>
    <phoneticPr fontId="4"/>
  </si>
  <si>
    <r>
      <t>※実測燃費が不明な場合は「ロジスティクス分野におけるCO</t>
    </r>
    <r>
      <rPr>
        <vertAlign val="subscript"/>
        <sz val="11"/>
        <color rgb="FFFF0000"/>
        <rFont val="ＭＳ Ｐゴシック"/>
        <family val="3"/>
        <charset val="128"/>
        <scheme val="minor"/>
      </rPr>
      <t>2</t>
    </r>
    <r>
      <rPr>
        <sz val="11"/>
        <color rgb="FFFF0000"/>
        <rFont val="ＭＳ Ｐゴシック"/>
        <family val="2"/>
        <charset val="128"/>
        <scheme val="minor"/>
      </rPr>
      <t>排出量算定方法 共同ガイドラインVer.3.2」P52をご参照ください。</t>
    </r>
    <rPh sb="1" eb="3">
      <t>ジッソク</t>
    </rPh>
    <rPh sb="3" eb="5">
      <t>ネンピ</t>
    </rPh>
    <rPh sb="6" eb="8">
      <t>フメイ</t>
    </rPh>
    <rPh sb="9" eb="11">
      <t>バアイ</t>
    </rPh>
    <rPh sb="20" eb="22">
      <t>ブンヤ</t>
    </rPh>
    <rPh sb="29" eb="31">
      <t>ハイシュツ</t>
    </rPh>
    <rPh sb="31" eb="32">
      <t>リョウ</t>
    </rPh>
    <rPh sb="32" eb="34">
      <t>サンテイ</t>
    </rPh>
    <rPh sb="34" eb="36">
      <t>ホウホウ</t>
    </rPh>
    <rPh sb="37" eb="39">
      <t>キョウドウ</t>
    </rPh>
    <rPh sb="58" eb="60">
      <t>サンショウ</t>
    </rPh>
    <phoneticPr fontId="4"/>
  </si>
  <si>
    <r>
      <t>図表②従来トンキロ法における排出係数（鉄道・船舶のCO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排出量算出に使用）</t>
    </r>
    <rPh sb="0" eb="2">
      <t>ズヒョウ</t>
    </rPh>
    <rPh sb="3" eb="5">
      <t>ジュウライ</t>
    </rPh>
    <rPh sb="9" eb="10">
      <t>ホウ</t>
    </rPh>
    <rPh sb="14" eb="16">
      <t>ハイシュツ</t>
    </rPh>
    <rPh sb="16" eb="18">
      <t>ケイスウ</t>
    </rPh>
    <phoneticPr fontId="4"/>
  </si>
  <si>
    <r>
      <t>※燃料使用原単位 （＝輸送トンキロ当たり燃料使用量）については「ロジスティクス分野におけるCO</t>
    </r>
    <r>
      <rPr>
        <vertAlign val="subscript"/>
        <sz val="12"/>
        <color rgb="FFFF0000"/>
        <rFont val="ＭＳ Ｐゴシック"/>
        <family val="3"/>
        <charset val="128"/>
        <scheme val="minor"/>
      </rPr>
      <t>2</t>
    </r>
    <r>
      <rPr>
        <sz val="12"/>
        <color rgb="FFFF0000"/>
        <rFont val="ＭＳ Ｐゴシック"/>
        <family val="2"/>
        <charset val="128"/>
        <scheme val="minor"/>
      </rPr>
      <t>排出量算定方法 共同ガイドラインVer.3.2」P59をご参照ください。</t>
    </r>
    <phoneticPr fontId="4"/>
  </si>
  <si>
    <r>
      <t>※鉄道、内航船舶、航空機に関しては従来トンキロ法を適用します。
「ロジスティクス分野におけるCO</t>
    </r>
    <r>
      <rPr>
        <vertAlign val="subscript"/>
        <sz val="12"/>
        <color rgb="FFFF0000"/>
        <rFont val="ＭＳ Ｐゴシック"/>
        <family val="3"/>
        <charset val="128"/>
        <scheme val="minor"/>
      </rPr>
      <t>2</t>
    </r>
    <r>
      <rPr>
        <sz val="12"/>
        <color rgb="FFFF0000"/>
        <rFont val="ＭＳ Ｐゴシック"/>
        <family val="2"/>
        <charset val="128"/>
        <scheme val="minor"/>
      </rPr>
      <t>排出量算定方法 共同ガイドラインVer.3.2」P62をご参照ください。</t>
    </r>
    <rPh sb="1" eb="3">
      <t>テツドウ</t>
    </rPh>
    <rPh sb="4" eb="8">
      <t>ナイコウセンパク</t>
    </rPh>
    <rPh sb="9" eb="12">
      <t>コウクウキ</t>
    </rPh>
    <rPh sb="13" eb="14">
      <t>カン</t>
    </rPh>
    <rPh sb="17" eb="19">
      <t>ジュウライ</t>
    </rPh>
    <rPh sb="23" eb="24">
      <t>ホウ</t>
    </rPh>
    <rPh sb="25" eb="27">
      <t>テキヨウ</t>
    </rPh>
    <rPh sb="78" eb="80">
      <t>サンショウ</t>
    </rPh>
    <phoneticPr fontId="4"/>
  </si>
  <si>
    <t>v</t>
    <phoneticPr fontId="4"/>
  </si>
  <si>
    <t>,</t>
    <phoneticPr fontId="4"/>
  </si>
  <si>
    <r>
      <t>　　図表②従来トンキロ法における排出係数（鉄道・船舶のCO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排出量算出に使用）</t>
    </r>
    <rPh sb="2" eb="4">
      <t>ズヒョウ</t>
    </rPh>
    <rPh sb="5" eb="7">
      <t>ジュウライ</t>
    </rPh>
    <rPh sb="11" eb="12">
      <t>ホウ</t>
    </rPh>
    <rPh sb="16" eb="18">
      <t>ハイシュツ</t>
    </rPh>
    <rPh sb="18" eb="20">
      <t>ケイスウ</t>
    </rPh>
    <phoneticPr fontId="4"/>
  </si>
  <si>
    <t>現行の
物流フロー</t>
    <rPh sb="0" eb="2">
      <t>ゲンコウ</t>
    </rPh>
    <rPh sb="4" eb="6">
      <t>ブツリュウ</t>
    </rPh>
    <phoneticPr fontId="4"/>
  </si>
  <si>
    <t>計画する
物流フロー</t>
    <rPh sb="0" eb="2">
      <t>ケイカク</t>
    </rPh>
    <rPh sb="5" eb="7">
      <t>ブツリュウ</t>
    </rPh>
    <phoneticPr fontId="4"/>
  </si>
  <si>
    <t>a</t>
    <phoneticPr fontId="4"/>
  </si>
  <si>
    <t>現行</t>
    <rPh sb="0" eb="2">
      <t>ゲンコウ</t>
    </rPh>
    <phoneticPr fontId="4"/>
  </si>
  <si>
    <t>主な輸送方法</t>
    <rPh sb="0" eb="1">
      <t>オモ</t>
    </rPh>
    <rPh sb="2" eb="4">
      <t>ユソウ</t>
    </rPh>
    <rPh sb="4" eb="6">
      <t>ホウホウ</t>
    </rPh>
    <phoneticPr fontId="2"/>
  </si>
  <si>
    <t>平均運転時間</t>
    <rPh sb="0" eb="2">
      <t>ヘイキン</t>
    </rPh>
    <rPh sb="2" eb="4">
      <t>ウンテン</t>
    </rPh>
    <rPh sb="4" eb="6">
      <t>ジカン</t>
    </rPh>
    <phoneticPr fontId="2"/>
  </si>
  <si>
    <t>年間</t>
    <rPh sb="0" eb="2">
      <t>ネンカン</t>
    </rPh>
    <phoneticPr fontId="2"/>
  </si>
  <si>
    <t>トラック輸送トンキロ</t>
    <rPh sb="4" eb="6">
      <t>ユソウ</t>
    </rPh>
    <phoneticPr fontId="2"/>
  </si>
  <si>
    <t>年間運転時間</t>
    <rPh sb="0" eb="2">
      <t>ネンカン</t>
    </rPh>
    <rPh sb="2" eb="4">
      <t>ウンテン</t>
    </rPh>
    <rPh sb="4" eb="6">
      <t>ジカン</t>
    </rPh>
    <phoneticPr fontId="2"/>
  </si>
  <si>
    <t>運行回数</t>
    <rPh sb="0" eb="2">
      <t>ウンコウ</t>
    </rPh>
    <rPh sb="2" eb="4">
      <t>カイスウ</t>
    </rPh>
    <phoneticPr fontId="2"/>
  </si>
  <si>
    <t>a*b</t>
    <phoneticPr fontId="4"/>
  </si>
  <si>
    <t>c*d</t>
    <phoneticPr fontId="4"/>
  </si>
  <si>
    <t>（km）</t>
    <phoneticPr fontId="4"/>
  </si>
  <si>
    <t>（時間/運行）</t>
    <rPh sb="1" eb="3">
      <t>ジカン</t>
    </rPh>
    <rPh sb="4" eb="6">
      <t>ウンコウ</t>
    </rPh>
    <phoneticPr fontId="2"/>
  </si>
  <si>
    <t>（運行）</t>
    <rPh sb="1" eb="3">
      <t>ウンコウ</t>
    </rPh>
    <phoneticPr fontId="2"/>
  </si>
  <si>
    <t>（千トンキロ）</t>
    <rPh sb="1" eb="2">
      <t>セン</t>
    </rPh>
    <phoneticPr fontId="2"/>
  </si>
  <si>
    <t>（時間）</t>
    <rPh sb="1" eb="3">
      <t>ジカン</t>
    </rPh>
    <phoneticPr fontId="2"/>
  </si>
  <si>
    <t>10tトラック</t>
  </si>
  <si>
    <t>計画</t>
    <rPh sb="0" eb="2">
      <t>ケイカク</t>
    </rPh>
    <phoneticPr fontId="4"/>
  </si>
  <si>
    <t>トレーラ</t>
  </si>
  <si>
    <t>-</t>
    <phoneticPr fontId="4"/>
  </si>
  <si>
    <t>-</t>
  </si>
  <si>
    <t>○現行では、年間</t>
    <rPh sb="1" eb="3">
      <t>ゲンコウ</t>
    </rPh>
    <rPh sb="6" eb="8">
      <t>ネンカン</t>
    </rPh>
    <phoneticPr fontId="4"/>
  </si>
  <si>
    <t>であった運転時間が</t>
    <rPh sb="4" eb="6">
      <t>ウンテン</t>
    </rPh>
    <rPh sb="6" eb="8">
      <t>ジカン</t>
    </rPh>
    <phoneticPr fontId="4"/>
  </si>
  <si>
    <t>となりました。</t>
    <phoneticPr fontId="4"/>
  </si>
  <si>
    <t>省力化された時間：</t>
    <rPh sb="0" eb="3">
      <t>ショウリョクカ</t>
    </rPh>
    <rPh sb="6" eb="8">
      <t>ジカン</t>
    </rPh>
    <phoneticPr fontId="4"/>
  </si>
  <si>
    <t>省力化率：</t>
    <rPh sb="0" eb="3">
      <t>ショウリョクカ</t>
    </rPh>
    <rPh sb="3" eb="4">
      <t>リツ</t>
    </rPh>
    <phoneticPr fontId="4"/>
  </si>
  <si>
    <t>であったトラックの輸送量が</t>
    <rPh sb="9" eb="12">
      <t>ユソウリョウ</t>
    </rPh>
    <phoneticPr fontId="4"/>
  </si>
  <si>
    <t>転換量：</t>
    <rPh sb="0" eb="2">
      <t>テンカン</t>
    </rPh>
    <rPh sb="2" eb="3">
      <t>リョウ</t>
    </rPh>
    <phoneticPr fontId="4"/>
  </si>
  <si>
    <t>転換率：</t>
    <rPh sb="0" eb="2">
      <t>テンカン</t>
    </rPh>
    <rPh sb="2" eb="3">
      <t>リツ</t>
    </rPh>
    <phoneticPr fontId="4"/>
  </si>
  <si>
    <t>ドライバー運転時間・トラックによる輸送量の算出結果と省力化効果の把握（記載例）</t>
    <rPh sb="35" eb="37">
      <t>キサイ</t>
    </rPh>
    <phoneticPr fontId="4"/>
  </si>
  <si>
    <t>ドライバー運転時間・トラックによる輸送量の算出結果と省力化効果の把握（補助対象期間内）</t>
    <rPh sb="35" eb="42">
      <t>ホジョタイショウキカンナイ</t>
    </rPh>
    <phoneticPr fontId="4"/>
  </si>
  <si>
    <t>（期間内・t）</t>
    <rPh sb="1" eb="4">
      <t>キカンナイ</t>
    </rPh>
    <phoneticPr fontId="2"/>
  </si>
  <si>
    <t>（期間内・トン）</t>
    <rPh sb="1" eb="4">
      <t>キカンナイ</t>
    </rPh>
    <phoneticPr fontId="2"/>
  </si>
  <si>
    <r>
      <t>CO</t>
    </r>
    <r>
      <rPr>
        <vertAlign val="subscript"/>
        <sz val="18"/>
        <color theme="1"/>
        <rFont val="ＭＳ Ｐゴシック"/>
        <family val="3"/>
        <charset val="128"/>
        <scheme val="minor"/>
      </rPr>
      <t>2</t>
    </r>
    <r>
      <rPr>
        <sz val="18"/>
        <color theme="1"/>
        <rFont val="ＭＳ Ｐゴシック"/>
        <family val="2"/>
        <charset val="128"/>
        <scheme val="minor"/>
      </rPr>
      <t>排出量の算出結果と削減効果の把握（年間効果）</t>
    </r>
    <rPh sb="3" eb="6">
      <t>ハイシュツリョウ</t>
    </rPh>
    <rPh sb="7" eb="9">
      <t>サンシュツ</t>
    </rPh>
    <rPh sb="9" eb="11">
      <t>ケッカ</t>
    </rPh>
    <rPh sb="12" eb="14">
      <t>サクゲン</t>
    </rPh>
    <rPh sb="14" eb="16">
      <t>コウカ</t>
    </rPh>
    <rPh sb="17" eb="19">
      <t>ハアク</t>
    </rPh>
    <rPh sb="20" eb="22">
      <t>ネンカン</t>
    </rPh>
    <rPh sb="22" eb="24">
      <t>コウカ</t>
    </rPh>
    <phoneticPr fontId="4"/>
  </si>
  <si>
    <t>ドライバー運転時間・トラックによる輸送量の算出結果と省力化効果の把握（年間効果）</t>
    <rPh sb="35" eb="37">
      <t>ネンカン</t>
    </rPh>
    <rPh sb="37" eb="39">
      <t>コウカ</t>
    </rPh>
    <phoneticPr fontId="4"/>
  </si>
  <si>
    <r>
      <t>CO</t>
    </r>
    <r>
      <rPr>
        <vertAlign val="subscript"/>
        <sz val="18"/>
        <color theme="1"/>
        <rFont val="ＭＳ Ｐゴシック"/>
        <family val="3"/>
        <charset val="128"/>
        <scheme val="minor"/>
      </rPr>
      <t>2</t>
    </r>
    <r>
      <rPr>
        <sz val="18"/>
        <color theme="1"/>
        <rFont val="ＭＳ Ｐゴシック"/>
        <family val="2"/>
        <charset val="128"/>
        <scheme val="minor"/>
      </rPr>
      <t>排出量の算出結果と削減効果の把握（補助対象期間内）</t>
    </r>
    <rPh sb="3" eb="6">
      <t>ハイシュツリョウ</t>
    </rPh>
    <rPh sb="7" eb="9">
      <t>サンシュツ</t>
    </rPh>
    <rPh sb="9" eb="11">
      <t>ケッカ</t>
    </rPh>
    <rPh sb="12" eb="14">
      <t>サクゲン</t>
    </rPh>
    <rPh sb="14" eb="16">
      <t>コウカ</t>
    </rPh>
    <rPh sb="17" eb="19">
      <t>ハアク</t>
    </rPh>
    <rPh sb="20" eb="27">
      <t>ホジョタイショウキカンナイ</t>
    </rPh>
    <phoneticPr fontId="4"/>
  </si>
  <si>
    <r>
      <t>CO</t>
    </r>
    <r>
      <rPr>
        <vertAlign val="subscript"/>
        <sz val="18"/>
        <color theme="1"/>
        <rFont val="ＭＳ Ｐゴシック"/>
        <family val="3"/>
        <charset val="128"/>
        <scheme val="minor"/>
      </rPr>
      <t>2</t>
    </r>
    <r>
      <rPr>
        <sz val="18"/>
        <color theme="1"/>
        <rFont val="ＭＳ Ｐゴシック"/>
        <family val="2"/>
        <charset val="128"/>
        <scheme val="minor"/>
      </rPr>
      <t>排出量の算出結果と削減効果の把握（年間効果）</t>
    </r>
    <rPh sb="3" eb="6">
      <t>ハイシュツリョウ</t>
    </rPh>
    <rPh sb="7" eb="9">
      <t>サンシュツ</t>
    </rPh>
    <rPh sb="9" eb="11">
      <t>ケッカ</t>
    </rPh>
    <rPh sb="12" eb="14">
      <t>サクゲン</t>
    </rPh>
    <rPh sb="14" eb="16">
      <t>コウカ</t>
    </rPh>
    <rPh sb="17" eb="19">
      <t>ハアク</t>
    </rPh>
    <rPh sb="20" eb="24">
      <t>ネンカンコウカ</t>
    </rPh>
    <phoneticPr fontId="4"/>
  </si>
  <si>
    <t>運行
回数</t>
    <rPh sb="0" eb="2">
      <t>ウンコウ</t>
    </rPh>
    <rPh sb="3" eb="5">
      <t>カイスウ</t>
    </rPh>
    <phoneticPr fontId="4"/>
  </si>
  <si>
    <t>期間内
運行
回数</t>
    <rPh sb="0" eb="3">
      <t>キカンナイ</t>
    </rPh>
    <rPh sb="4" eb="6">
      <t>ウンコウ</t>
    </rPh>
    <rPh sb="7" eb="9">
      <t>カイスウ</t>
    </rPh>
    <phoneticPr fontId="4"/>
  </si>
  <si>
    <t>(期間内・kl)</t>
    <rPh sb="1" eb="4">
      <t>キカンナイ</t>
    </rPh>
    <phoneticPr fontId="2"/>
  </si>
  <si>
    <t>期間内</t>
    <rPh sb="0" eb="3">
      <t>キカンナイ</t>
    </rPh>
    <phoneticPr fontId="2"/>
  </si>
  <si>
    <t>運行回数</t>
  </si>
  <si>
    <t>期間内運転時間</t>
    <rPh sb="0" eb="3">
      <t>キカンナイ</t>
    </rPh>
    <rPh sb="3" eb="5">
      <t>ウンテン</t>
    </rPh>
    <rPh sb="5" eb="7">
      <t>ジカン</t>
    </rPh>
    <phoneticPr fontId="2"/>
  </si>
  <si>
    <t>○現行では、期間内</t>
    <rPh sb="1" eb="3">
      <t>ゲンコウ</t>
    </rPh>
    <rPh sb="6" eb="9">
      <t>キカンナイ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</si>
</sst>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76" formatCode="#,##0_ "/>
    <numFmt numFmtId="177" formatCode="###,###.#\ \t\ "/>
    <numFmt numFmtId="178" formatCode="0.0\ \t\ "/>
    <numFmt numFmtId="179" formatCode="0.0000"/>
    <numFmt numFmtId="180" formatCode="0.0"/>
    <numFmt numFmtId="181" formatCode="0.0_);[Red]\(0.0\)"/>
    <numFmt numFmtId="182" formatCode="#,##0.00_ "/>
    <numFmt numFmtId="183" formatCode="#,##0.000;&quot;▲ &quot;#,##0.000"/>
    <numFmt numFmtId="184" formatCode="###,###\ &quot;千トンキロ&quot;\ "/>
    <numFmt numFmtId="185" formatCode="###,###\ &quot;時&quot;&quot;間&quot;\ "/>
    <numFmt numFmtId="186" formatCode="0.0%"/>
    <numFmt numFmtId="187" formatCode="#,##0.0;[Red]\-#,##0.0"/>
  </numFmts>
  <fonts count="42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vertAlign val="subscript"/>
      <sz val="18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bscript"/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vertAlign val="subscript"/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vertAlign val="subscript"/>
      <sz val="11"/>
      <color rgb="FFFF0000"/>
      <name val="ＭＳ Ｐゴシック"/>
      <family val="3"/>
      <charset val="128"/>
      <scheme val="minor"/>
    </font>
    <font>
      <sz val="11"/>
      <color theme="8" tint="0.3999755851924192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5" tint="0.39997558519241921"/>
      <name val="ＭＳ Ｐゴシック"/>
      <family val="3"/>
      <charset val="128"/>
      <scheme val="minor"/>
    </font>
    <font>
      <sz val="11"/>
      <color theme="9" tint="0.3999755851924192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12"/>
      <color rgb="FFFF0000"/>
      <name val="ＭＳ Ｐゴシック"/>
      <family val="2"/>
      <charset val="128"/>
      <scheme val="minor"/>
    </font>
    <font>
      <sz val="12"/>
      <color rgb="FFFF0000"/>
      <name val="ＭＳ Ｐゴシック"/>
      <family val="3"/>
      <charset val="128"/>
      <scheme val="minor"/>
    </font>
    <font>
      <vertAlign val="subscript"/>
      <sz val="16"/>
      <color theme="1"/>
      <name val="ＭＳ Ｐゴシック"/>
      <family val="3"/>
      <charset val="128"/>
      <scheme val="minor"/>
    </font>
    <font>
      <vertAlign val="subscript"/>
      <sz val="11"/>
      <color rgb="FFFF0000"/>
      <name val="ＭＳ Ｐゴシック"/>
      <family val="3"/>
      <charset val="128"/>
      <scheme val="minor"/>
    </font>
    <font>
      <vertAlign val="subscript"/>
      <sz val="12"/>
      <color rgb="FFFF0000"/>
      <name val="ＭＳ Ｐゴシック"/>
      <family val="3"/>
      <charset val="128"/>
      <scheme val="minor"/>
    </font>
    <font>
      <sz val="10"/>
      <name val="ＭＳ Ｐゴシック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>
      <alignment vertical="center"/>
    </xf>
    <xf numFmtId="0" fontId="1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</cellStyleXfs>
  <cellXfs count="293">
    <xf numFmtId="0" fontId="0" fillId="0" borderId="0" xfId="0">
      <alignment vertical="center"/>
    </xf>
    <xf numFmtId="0" fontId="3" fillId="0" borderId="0" xfId="0" quotePrefix="1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shrinkToFit="1"/>
    </xf>
    <xf numFmtId="176" fontId="0" fillId="0" borderId="1" xfId="0" applyNumberFormat="1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177" fontId="0" fillId="0" borderId="0" xfId="0" applyNumberFormat="1" applyBorder="1">
      <alignment vertical="center"/>
    </xf>
    <xf numFmtId="178" fontId="0" fillId="0" borderId="9" xfId="0" applyNumberFormat="1" applyBorder="1">
      <alignment vertical="center"/>
    </xf>
    <xf numFmtId="0" fontId="0" fillId="0" borderId="1" xfId="0" applyBorder="1" applyAlignment="1">
      <alignment horizontal="right" vertical="center"/>
    </xf>
    <xf numFmtId="0" fontId="3" fillId="0" borderId="0" xfId="0" applyFont="1">
      <alignment vertical="center"/>
    </xf>
    <xf numFmtId="178" fontId="0" fillId="0" borderId="0" xfId="0" applyNumberFormat="1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38" fontId="0" fillId="0" borderId="1" xfId="2" applyFont="1" applyBorder="1">
      <alignment vertical="center"/>
    </xf>
    <xf numFmtId="38" fontId="0" fillId="0" borderId="1" xfId="2" applyFont="1" applyBorder="1" applyAlignment="1">
      <alignment horizontal="right" vertical="center"/>
    </xf>
    <xf numFmtId="178" fontId="0" fillId="0" borderId="38" xfId="0" applyNumberFormat="1" applyBorder="1">
      <alignment vertical="center"/>
    </xf>
    <xf numFmtId="178" fontId="13" fillId="4" borderId="39" xfId="0" applyNumberFormat="1" applyFont="1" applyFill="1" applyBorder="1">
      <alignment vertical="center"/>
    </xf>
    <xf numFmtId="0" fontId="7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8" fontId="13" fillId="0" borderId="0" xfId="0" applyNumberFormat="1" applyFont="1" applyFill="1" applyBorder="1">
      <alignment vertical="center"/>
    </xf>
    <xf numFmtId="0" fontId="14" fillId="2" borderId="29" xfId="0" applyFont="1" applyFill="1" applyBorder="1">
      <alignment vertical="center"/>
    </xf>
    <xf numFmtId="178" fontId="14" fillId="2" borderId="30" xfId="0" applyNumberFormat="1" applyFont="1" applyFill="1" applyBorder="1">
      <alignment vertical="center"/>
    </xf>
    <xf numFmtId="0" fontId="14" fillId="2" borderId="32" xfId="0" applyFont="1" applyFill="1" applyBorder="1">
      <alignment vertical="center"/>
    </xf>
    <xf numFmtId="178" fontId="14" fillId="2" borderId="33" xfId="0" applyNumberFormat="1" applyFont="1" applyFill="1" applyBorder="1">
      <alignment vertical="center"/>
    </xf>
    <xf numFmtId="9" fontId="15" fillId="2" borderId="32" xfId="3" applyFont="1" applyFill="1" applyBorder="1" applyAlignment="1">
      <alignment horizontal="left" vertical="center"/>
    </xf>
    <xf numFmtId="179" fontId="0" fillId="0" borderId="1" xfId="0" applyNumberFormat="1" applyBorder="1">
      <alignment vertical="center"/>
    </xf>
    <xf numFmtId="180" fontId="0" fillId="0" borderId="1" xfId="0" applyNumberFormat="1" applyBorder="1">
      <alignment vertical="center"/>
    </xf>
    <xf numFmtId="178" fontId="13" fillId="3" borderId="37" xfId="0" applyNumberFormat="1" applyFont="1" applyFill="1" applyBorder="1">
      <alignment vertical="center"/>
    </xf>
    <xf numFmtId="0" fontId="14" fillId="2" borderId="32" xfId="0" applyFont="1" applyFill="1" applyBorder="1" applyAlignment="1">
      <alignment horizontal="right" vertical="center" shrinkToFit="1"/>
    </xf>
    <xf numFmtId="181" fontId="15" fillId="2" borderId="29" xfId="0" applyNumberFormat="1" applyFont="1" applyFill="1" applyBorder="1">
      <alignment vertical="center"/>
    </xf>
    <xf numFmtId="181" fontId="15" fillId="2" borderId="32" xfId="0" applyNumberFormat="1" applyFont="1" applyFill="1" applyBorder="1">
      <alignment vertical="center"/>
    </xf>
    <xf numFmtId="181" fontId="15" fillId="2" borderId="29" xfId="0" applyNumberFormat="1" applyFont="1" applyFill="1" applyBorder="1" applyAlignment="1">
      <alignment vertical="center"/>
    </xf>
    <xf numFmtId="0" fontId="5" fillId="0" borderId="0" xfId="0" applyFont="1">
      <alignment vertical="center"/>
    </xf>
    <xf numFmtId="0" fontId="5" fillId="0" borderId="43" xfId="0" applyFont="1" applyBorder="1">
      <alignment vertical="center"/>
    </xf>
    <xf numFmtId="0" fontId="5" fillId="0" borderId="44" xfId="0" applyFont="1" applyBorder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8" fillId="0" borderId="0" xfId="0" applyFont="1">
      <alignment vertical="center"/>
    </xf>
    <xf numFmtId="0" fontId="1" fillId="6" borderId="4" xfId="0" applyFont="1" applyFill="1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1" fillId="6" borderId="5" xfId="0" applyFont="1" applyFill="1" applyBorder="1" applyAlignment="1">
      <alignment horizontal="center" vertical="center" shrinkToFit="1"/>
    </xf>
    <xf numFmtId="0" fontId="0" fillId="6" borderId="5" xfId="0" applyFill="1" applyBorder="1" applyAlignment="1">
      <alignment horizontal="center" vertical="center" shrinkToFit="1"/>
    </xf>
    <xf numFmtId="0" fontId="0" fillId="6" borderId="3" xfId="0" applyFill="1" applyBorder="1" applyAlignment="1">
      <alignment horizontal="center" vertical="center" shrinkToFit="1"/>
    </xf>
    <xf numFmtId="0" fontId="0" fillId="3" borderId="3" xfId="0" applyFill="1" applyBorder="1" applyAlignment="1">
      <alignment horizontal="center" vertical="center" shrinkToFit="1"/>
    </xf>
    <xf numFmtId="182" fontId="0" fillId="0" borderId="1" xfId="0" applyNumberFormat="1" applyBorder="1">
      <alignment vertical="center"/>
    </xf>
    <xf numFmtId="181" fontId="14" fillId="2" borderId="29" xfId="0" applyNumberFormat="1" applyFont="1" applyFill="1" applyBorder="1" applyAlignment="1">
      <alignment vertical="center"/>
    </xf>
    <xf numFmtId="0" fontId="21" fillId="0" borderId="0" xfId="0" applyFont="1" applyBorder="1">
      <alignment vertical="center"/>
    </xf>
    <xf numFmtId="0" fontId="0" fillId="7" borderId="3" xfId="0" applyFill="1" applyBorder="1" applyAlignment="1">
      <alignment horizontal="center" vertical="center" shrinkToFit="1"/>
    </xf>
    <xf numFmtId="0" fontId="21" fillId="0" borderId="0" xfId="0" applyFont="1">
      <alignment vertical="center"/>
    </xf>
    <xf numFmtId="0" fontId="18" fillId="0" borderId="11" xfId="0" applyFont="1" applyFill="1" applyBorder="1" applyAlignment="1">
      <alignment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6" borderId="5" xfId="0" applyFill="1" applyBorder="1" applyAlignment="1">
      <alignment horizontal="center" vertical="center" shrinkToFit="1"/>
    </xf>
    <xf numFmtId="0" fontId="0" fillId="6" borderId="3" xfId="0" applyFill="1" applyBorder="1" applyAlignment="1">
      <alignment horizontal="center" vertical="center" shrinkToFit="1"/>
    </xf>
    <xf numFmtId="0" fontId="0" fillId="0" borderId="0" xfId="0" applyFont="1">
      <alignment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0" fontId="24" fillId="0" borderId="0" xfId="4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 shrinkToFit="1"/>
    </xf>
    <xf numFmtId="0" fontId="18" fillId="0" borderId="0" xfId="0" applyFont="1" applyAlignment="1">
      <alignment vertical="center" shrinkToFit="1"/>
    </xf>
    <xf numFmtId="0" fontId="18" fillId="0" borderId="0" xfId="0" applyFont="1" applyAlignment="1">
      <alignment vertical="center"/>
    </xf>
    <xf numFmtId="0" fontId="25" fillId="0" borderId="0" xfId="0" applyFont="1">
      <alignment vertical="center"/>
    </xf>
    <xf numFmtId="9" fontId="0" fillId="0" borderId="0" xfId="3" applyFont="1" applyFill="1" applyBorder="1" applyAlignment="1">
      <alignment vertical="center" shrinkToFit="1"/>
    </xf>
    <xf numFmtId="9" fontId="15" fillId="2" borderId="32" xfId="3" applyFont="1" applyFill="1" applyBorder="1" applyAlignment="1">
      <alignment horizontal="left" vertical="center" shrinkToFit="1"/>
    </xf>
    <xf numFmtId="183" fontId="0" fillId="4" borderId="0" xfId="0" applyNumberFormat="1" applyFill="1" applyBorder="1" applyAlignment="1">
      <alignment vertical="center" shrinkToFit="1"/>
    </xf>
    <xf numFmtId="183" fontId="14" fillId="5" borderId="43" xfId="0" applyNumberFormat="1" applyFont="1" applyFill="1" applyBorder="1" applyAlignment="1">
      <alignment vertical="center" shrinkToFit="1"/>
    </xf>
    <xf numFmtId="38" fontId="0" fillId="4" borderId="0" xfId="2" applyFont="1" applyFill="1" applyBorder="1" applyAlignment="1">
      <alignment vertical="center" shrinkToFit="1"/>
    </xf>
    <xf numFmtId="0" fontId="27" fillId="6" borderId="3" xfId="0" applyFont="1" applyFill="1" applyBorder="1" applyAlignment="1">
      <alignment horizontal="center" vertical="center" shrinkToFit="1"/>
    </xf>
    <xf numFmtId="0" fontId="28" fillId="0" borderId="0" xfId="0" applyFont="1">
      <alignment vertical="center"/>
    </xf>
    <xf numFmtId="0" fontId="14" fillId="0" borderId="29" xfId="0" applyFont="1" applyFill="1" applyBorder="1" applyAlignment="1">
      <alignment horizontal="left" vertical="center" shrinkToFit="1"/>
    </xf>
    <xf numFmtId="183" fontId="0" fillId="8" borderId="0" xfId="0" applyNumberFormat="1" applyFill="1" applyBorder="1" applyAlignment="1">
      <alignment vertical="center" shrinkToFit="1"/>
    </xf>
    <xf numFmtId="0" fontId="25" fillId="8" borderId="0" xfId="0" applyFont="1" applyFill="1" applyBorder="1">
      <alignment vertical="center"/>
    </xf>
    <xf numFmtId="0" fontId="0" fillId="8" borderId="0" xfId="0" applyFill="1" applyBorder="1" applyAlignment="1">
      <alignment horizontal="left" vertical="center"/>
    </xf>
    <xf numFmtId="9" fontId="0" fillId="8" borderId="0" xfId="3" applyFont="1" applyFill="1" applyBorder="1" applyAlignment="1">
      <alignment vertical="center" shrinkToFit="1"/>
    </xf>
    <xf numFmtId="0" fontId="0" fillId="8" borderId="0" xfId="0" applyFill="1" applyBorder="1">
      <alignment vertical="center"/>
    </xf>
    <xf numFmtId="183" fontId="14" fillId="8" borderId="0" xfId="0" applyNumberFormat="1" applyFont="1" applyFill="1" applyBorder="1" applyAlignment="1">
      <alignment vertical="center" shrinkToFit="1"/>
    </xf>
    <xf numFmtId="0" fontId="5" fillId="8" borderId="0" xfId="0" applyFont="1" applyFill="1" applyBorder="1">
      <alignment vertical="center"/>
    </xf>
    <xf numFmtId="0" fontId="0" fillId="8" borderId="0" xfId="0" applyFill="1" applyBorder="1" applyAlignment="1">
      <alignment vertical="center" shrinkToFit="1"/>
    </xf>
    <xf numFmtId="0" fontId="26" fillId="8" borderId="0" xfId="0" applyFont="1" applyFill="1" applyBorder="1" applyAlignment="1">
      <alignment vertical="center"/>
    </xf>
    <xf numFmtId="0" fontId="18" fillId="8" borderId="0" xfId="0" applyFont="1" applyFill="1" applyBorder="1" applyAlignment="1">
      <alignment vertical="center" shrinkToFit="1"/>
    </xf>
    <xf numFmtId="0" fontId="0" fillId="2" borderId="3" xfId="0" applyFill="1" applyBorder="1" applyAlignment="1">
      <alignment horizontal="center" vertical="center" shrinkToFit="1"/>
    </xf>
    <xf numFmtId="0" fontId="1" fillId="0" borderId="0" xfId="1">
      <alignment vertical="center"/>
    </xf>
    <xf numFmtId="0" fontId="3" fillId="0" borderId="0" xfId="1" quotePrefix="1" applyFont="1">
      <alignment vertical="center"/>
    </xf>
    <xf numFmtId="0" fontId="37" fillId="0" borderId="4" xfId="1" applyFont="1" applyBorder="1" applyAlignment="1">
      <alignment horizontal="center" vertical="center" shrinkToFit="1"/>
    </xf>
    <xf numFmtId="0" fontId="1" fillId="0" borderId="14" xfId="1" applyBorder="1" applyAlignment="1">
      <alignment horizontal="center" vertical="center" shrinkToFit="1"/>
    </xf>
    <xf numFmtId="0" fontId="1" fillId="0" borderId="6" xfId="1" applyBorder="1" applyAlignment="1">
      <alignment horizontal="center" vertical="center" shrinkToFit="1"/>
    </xf>
    <xf numFmtId="0" fontId="37" fillId="0" borderId="5" xfId="1" applyFont="1" applyBorder="1" applyAlignment="1">
      <alignment horizontal="center" vertical="center" shrinkToFit="1"/>
    </xf>
    <xf numFmtId="0" fontId="1" fillId="0" borderId="11" xfId="1" applyBorder="1" applyAlignment="1">
      <alignment horizontal="center" vertical="center" shrinkToFit="1"/>
    </xf>
    <xf numFmtId="0" fontId="1" fillId="0" borderId="8" xfId="1" applyBorder="1" applyAlignment="1">
      <alignment horizontal="center" vertical="center" shrinkToFit="1"/>
    </xf>
    <xf numFmtId="0" fontId="37" fillId="0" borderId="3" xfId="1" applyFont="1" applyBorder="1" applyAlignment="1">
      <alignment horizontal="center" vertical="center" shrinkToFit="1"/>
    </xf>
    <xf numFmtId="0" fontId="1" fillId="0" borderId="3" xfId="1" applyBorder="1" applyAlignment="1">
      <alignment horizontal="center" vertical="center" shrinkToFit="1"/>
    </xf>
    <xf numFmtId="0" fontId="1" fillId="0" borderId="10" xfId="1" applyBorder="1" applyAlignment="1">
      <alignment horizontal="center" vertical="center" shrinkToFit="1"/>
    </xf>
    <xf numFmtId="0" fontId="1" fillId="0" borderId="7" xfId="1" applyBorder="1" applyAlignment="1">
      <alignment horizontal="center" vertical="center" shrinkToFit="1"/>
    </xf>
    <xf numFmtId="0" fontId="1" fillId="0" borderId="2" xfId="1" applyBorder="1" applyAlignment="1">
      <alignment horizontal="center" vertical="center"/>
    </xf>
    <xf numFmtId="0" fontId="1" fillId="0" borderId="1" xfId="1" applyBorder="1" applyAlignment="1">
      <alignment vertical="center" shrinkToFit="1"/>
    </xf>
    <xf numFmtId="38" fontId="1" fillId="0" borderId="1" xfId="2" applyFont="1" applyBorder="1">
      <alignment vertical="center"/>
    </xf>
    <xf numFmtId="184" fontId="1" fillId="0" borderId="12" xfId="1" applyNumberFormat="1" applyBorder="1" applyAlignment="1">
      <alignment vertical="center" shrinkToFit="1"/>
    </xf>
    <xf numFmtId="185" fontId="1" fillId="0" borderId="9" xfId="1" applyNumberFormat="1" applyBorder="1" applyAlignment="1">
      <alignment vertical="center" shrinkToFit="1"/>
    </xf>
    <xf numFmtId="184" fontId="1" fillId="0" borderId="13" xfId="1" applyNumberFormat="1" applyBorder="1" applyAlignment="1">
      <alignment vertical="center" shrinkToFit="1"/>
    </xf>
    <xf numFmtId="185" fontId="1" fillId="0" borderId="48" xfId="1" applyNumberFormat="1" applyBorder="1" applyAlignment="1">
      <alignment vertical="center" shrinkToFit="1"/>
    </xf>
    <xf numFmtId="0" fontId="1" fillId="0" borderId="0" xfId="1" applyAlignment="1">
      <alignment horizontal="distributed" vertical="center"/>
    </xf>
    <xf numFmtId="177" fontId="1" fillId="0" borderId="0" xfId="1" applyNumberFormat="1">
      <alignment vertical="center"/>
    </xf>
    <xf numFmtId="0" fontId="1" fillId="0" borderId="0" xfId="1" applyAlignment="1">
      <alignment horizontal="right" vertical="center"/>
    </xf>
    <xf numFmtId="0" fontId="1" fillId="0" borderId="27" xfId="1" applyBorder="1" applyAlignment="1">
      <alignment horizontal="center" vertical="center"/>
    </xf>
    <xf numFmtId="184" fontId="1" fillId="0" borderId="12" xfId="1" applyNumberFormat="1" applyBorder="1" applyAlignment="1">
      <alignment horizontal="right" vertical="center" shrinkToFit="1"/>
    </xf>
    <xf numFmtId="184" fontId="1" fillId="0" borderId="12" xfId="1" applyNumberFormat="1" applyBorder="1" applyAlignment="1">
      <alignment horizontal="center" vertical="center" shrinkToFit="1"/>
    </xf>
    <xf numFmtId="185" fontId="1" fillId="0" borderId="9" xfId="1" applyNumberFormat="1" applyBorder="1" applyAlignment="1">
      <alignment horizontal="center" vertical="center" shrinkToFit="1"/>
    </xf>
    <xf numFmtId="38" fontId="1" fillId="0" borderId="1" xfId="2" applyFont="1" applyBorder="1" applyAlignment="1">
      <alignment horizontal="right" vertical="center"/>
    </xf>
    <xf numFmtId="184" fontId="1" fillId="0" borderId="13" xfId="1" applyNumberFormat="1" applyBorder="1" applyAlignment="1">
      <alignment horizontal="right" vertical="center" shrinkToFit="1"/>
    </xf>
    <xf numFmtId="0" fontId="3" fillId="0" borderId="0" xfId="1" applyFont="1">
      <alignment vertical="center"/>
    </xf>
    <xf numFmtId="185" fontId="38" fillId="2" borderId="29" xfId="0" applyNumberFormat="1" applyFont="1" applyFill="1" applyBorder="1" applyAlignment="1">
      <alignment horizontal="center" vertical="center"/>
    </xf>
    <xf numFmtId="0" fontId="39" fillId="2" borderId="29" xfId="0" applyFont="1" applyFill="1" applyBorder="1" applyAlignment="1">
      <alignment horizontal="left" vertical="center"/>
    </xf>
    <xf numFmtId="0" fontId="39" fillId="2" borderId="29" xfId="0" applyFont="1" applyFill="1" applyBorder="1">
      <alignment vertical="center"/>
    </xf>
    <xf numFmtId="0" fontId="39" fillId="2" borderId="30" xfId="0" applyFont="1" applyFill="1" applyBorder="1">
      <alignment vertical="center"/>
    </xf>
    <xf numFmtId="185" fontId="38" fillId="2" borderId="0" xfId="0" applyNumberFormat="1" applyFont="1" applyFill="1" applyAlignment="1">
      <alignment horizontal="left" vertical="center"/>
    </xf>
    <xf numFmtId="186" fontId="38" fillId="2" borderId="0" xfId="3" applyNumberFormat="1" applyFont="1" applyFill="1" applyBorder="1" applyAlignment="1">
      <alignment horizontal="left" vertical="center"/>
    </xf>
    <xf numFmtId="0" fontId="39" fillId="2" borderId="0" xfId="0" applyFont="1" applyFill="1">
      <alignment vertical="center"/>
    </xf>
    <xf numFmtId="0" fontId="39" fillId="2" borderId="50" xfId="0" applyFont="1" applyFill="1" applyBorder="1">
      <alignment vertical="center"/>
    </xf>
    <xf numFmtId="0" fontId="0" fillId="2" borderId="49" xfId="0" applyFill="1" applyBorder="1">
      <alignment vertical="center"/>
    </xf>
    <xf numFmtId="0" fontId="0" fillId="2" borderId="0" xfId="0" applyFill="1">
      <alignment vertical="center"/>
    </xf>
    <xf numFmtId="0" fontId="25" fillId="2" borderId="0" xfId="0" applyFont="1" applyFill="1">
      <alignment vertical="center"/>
    </xf>
    <xf numFmtId="0" fontId="0" fillId="2" borderId="50" xfId="0" applyFill="1" applyBorder="1">
      <alignment vertical="center"/>
    </xf>
    <xf numFmtId="184" fontId="38" fillId="2" borderId="0" xfId="0" applyNumberFormat="1" applyFont="1" applyFill="1" applyAlignment="1">
      <alignment horizontal="center" vertical="center"/>
    </xf>
    <xf numFmtId="0" fontId="39" fillId="2" borderId="0" xfId="0" applyFont="1" applyFill="1" applyAlignment="1">
      <alignment horizontal="left" vertical="center"/>
    </xf>
    <xf numFmtId="184" fontId="38" fillId="2" borderId="32" xfId="0" applyNumberFormat="1" applyFont="1" applyFill="1" applyBorder="1" applyAlignment="1">
      <alignment horizontal="left" vertical="center"/>
    </xf>
    <xf numFmtId="186" fontId="38" fillId="2" borderId="32" xfId="3" applyNumberFormat="1" applyFont="1" applyFill="1" applyBorder="1" applyAlignment="1">
      <alignment horizontal="left" vertical="center"/>
    </xf>
    <xf numFmtId="0" fontId="39" fillId="2" borderId="32" xfId="0" applyFont="1" applyFill="1" applyBorder="1">
      <alignment vertical="center"/>
    </xf>
    <xf numFmtId="0" fontId="39" fillId="2" borderId="33" xfId="0" applyFont="1" applyFill="1" applyBorder="1">
      <alignment vertical="center"/>
    </xf>
    <xf numFmtId="0" fontId="1" fillId="0" borderId="1" xfId="1" applyBorder="1" applyAlignment="1">
      <alignment vertical="center"/>
    </xf>
    <xf numFmtId="0" fontId="1" fillId="0" borderId="3" xfId="1" applyBorder="1" applyAlignment="1">
      <alignment horizontal="center" vertical="center" shrinkToFit="1"/>
    </xf>
    <xf numFmtId="0" fontId="37" fillId="0" borderId="4" xfId="1" applyFont="1" applyBorder="1" applyAlignment="1">
      <alignment horizontal="center" vertical="center" shrinkToFit="1"/>
    </xf>
    <xf numFmtId="0" fontId="37" fillId="0" borderId="5" xfId="1" applyFont="1" applyBorder="1" applyAlignment="1">
      <alignment horizontal="center" vertical="center" shrinkToFit="1"/>
    </xf>
    <xf numFmtId="0" fontId="37" fillId="0" borderId="3" xfId="1" applyFon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0" xfId="0" applyBorder="1" applyAlignment="1">
      <alignment horizontal="right" vertical="center"/>
    </xf>
    <xf numFmtId="0" fontId="0" fillId="6" borderId="4" xfId="0" applyFill="1" applyBorder="1" applyAlignment="1">
      <alignment horizontal="center" vertical="center" shrinkToFit="1"/>
    </xf>
    <xf numFmtId="0" fontId="0" fillId="6" borderId="5" xfId="0" applyFill="1" applyBorder="1" applyAlignment="1">
      <alignment horizontal="center" vertical="center" shrinkToFit="1"/>
    </xf>
    <xf numFmtId="0" fontId="0" fillId="6" borderId="3" xfId="0" applyFill="1" applyBorder="1" applyAlignment="1">
      <alignment horizontal="center" vertical="center" shrinkToFit="1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 shrinkToFit="1"/>
    </xf>
    <xf numFmtId="0" fontId="0" fillId="0" borderId="53" xfId="0" applyBorder="1" applyAlignment="1">
      <alignment horizontal="center" vertical="center" shrinkToFit="1"/>
    </xf>
    <xf numFmtId="0" fontId="0" fillId="0" borderId="54" xfId="0" applyBorder="1" applyAlignment="1">
      <alignment horizontal="center" vertical="center" shrinkToFit="1"/>
    </xf>
    <xf numFmtId="0" fontId="0" fillId="0" borderId="54" xfId="0" applyBorder="1">
      <alignment vertical="center"/>
    </xf>
    <xf numFmtId="38" fontId="0" fillId="0" borderId="54" xfId="2" applyFont="1" applyBorder="1">
      <alignment vertical="center"/>
    </xf>
    <xf numFmtId="176" fontId="0" fillId="0" borderId="54" xfId="0" applyNumberFormat="1" applyBorder="1">
      <alignment vertical="center"/>
    </xf>
    <xf numFmtId="179" fontId="0" fillId="0" borderId="54" xfId="0" applyNumberFormat="1" applyBorder="1">
      <alignment vertical="center"/>
    </xf>
    <xf numFmtId="0" fontId="1" fillId="0" borderId="51" xfId="1" applyBorder="1" applyAlignment="1">
      <alignment horizontal="center" vertical="center"/>
    </xf>
    <xf numFmtId="0" fontId="1" fillId="0" borderId="52" xfId="1" applyBorder="1" applyAlignment="1">
      <alignment vertical="center" shrinkToFit="1"/>
    </xf>
    <xf numFmtId="0" fontId="1" fillId="0" borderId="53" xfId="1" applyBorder="1" applyAlignment="1">
      <alignment vertical="center" shrinkToFit="1"/>
    </xf>
    <xf numFmtId="0" fontId="1" fillId="0" borderId="54" xfId="1" applyBorder="1" applyAlignment="1">
      <alignment vertical="center" shrinkToFit="1"/>
    </xf>
    <xf numFmtId="38" fontId="1" fillId="0" borderId="54" xfId="2" applyFont="1" applyBorder="1">
      <alignment vertical="center"/>
    </xf>
    <xf numFmtId="187" fontId="1" fillId="0" borderId="1" xfId="2" applyNumberFormat="1" applyFont="1" applyBorder="1">
      <alignment vertical="center"/>
    </xf>
    <xf numFmtId="0" fontId="9" fillId="0" borderId="0" xfId="0" applyFont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1" fillId="0" borderId="20" xfId="1" applyBorder="1" applyAlignment="1">
      <alignment horizontal="center" vertical="center" shrinkToFit="1"/>
    </xf>
    <xf numFmtId="0" fontId="1" fillId="0" borderId="21" xfId="1" applyBorder="1" applyAlignment="1">
      <alignment horizontal="center" vertical="center" shrinkToFit="1"/>
    </xf>
    <xf numFmtId="0" fontId="1" fillId="0" borderId="22" xfId="1" applyBorder="1" applyAlignment="1">
      <alignment horizontal="center" vertical="center" shrinkToFit="1"/>
    </xf>
    <xf numFmtId="0" fontId="1" fillId="0" borderId="23" xfId="1" applyBorder="1" applyAlignment="1">
      <alignment horizontal="center" vertical="center" shrinkToFit="1"/>
    </xf>
    <xf numFmtId="0" fontId="1" fillId="0" borderId="24" xfId="1" applyBorder="1" applyAlignment="1">
      <alignment horizontal="center" vertical="center" shrinkToFit="1"/>
    </xf>
    <xf numFmtId="0" fontId="1" fillId="0" borderId="25" xfId="1" applyBorder="1" applyAlignment="1">
      <alignment horizontal="center" vertical="center" shrinkToFit="1"/>
    </xf>
    <xf numFmtId="0" fontId="1" fillId="0" borderId="4" xfId="1" applyBorder="1" applyAlignment="1">
      <alignment horizontal="center" vertical="center" shrinkToFit="1"/>
    </xf>
    <xf numFmtId="0" fontId="1" fillId="0" borderId="5" xfId="1" applyBorder="1" applyAlignment="1">
      <alignment horizontal="center" vertical="center" shrinkToFit="1"/>
    </xf>
    <xf numFmtId="0" fontId="1" fillId="0" borderId="3" xfId="1" applyBorder="1" applyAlignment="1">
      <alignment horizontal="center" vertical="center" shrinkToFit="1"/>
    </xf>
    <xf numFmtId="0" fontId="37" fillId="0" borderId="4" xfId="1" applyFont="1" applyBorder="1" applyAlignment="1">
      <alignment horizontal="center" vertical="center" shrinkToFit="1"/>
    </xf>
    <xf numFmtId="0" fontId="37" fillId="0" borderId="5" xfId="1" applyFont="1" applyBorder="1" applyAlignment="1">
      <alignment horizontal="center" vertical="center" shrinkToFit="1"/>
    </xf>
    <xf numFmtId="0" fontId="37" fillId="0" borderId="3" xfId="1" applyFont="1" applyBorder="1" applyAlignment="1">
      <alignment horizontal="center" vertical="center" shrinkToFit="1"/>
    </xf>
    <xf numFmtId="0" fontId="1" fillId="0" borderId="15" xfId="1" applyBorder="1" applyAlignment="1">
      <alignment horizontal="center" vertical="center"/>
    </xf>
    <xf numFmtId="0" fontId="1" fillId="0" borderId="16" xfId="1" applyBorder="1" applyAlignment="1">
      <alignment horizontal="center" vertical="center"/>
    </xf>
    <xf numFmtId="0" fontId="1" fillId="0" borderId="13" xfId="1" applyBorder="1">
      <alignment vertical="center"/>
    </xf>
    <xf numFmtId="0" fontId="1" fillId="0" borderId="17" xfId="1" applyBorder="1">
      <alignment vertical="center"/>
    </xf>
    <xf numFmtId="0" fontId="1" fillId="0" borderId="16" xfId="1" applyBorder="1">
      <alignment vertical="center"/>
    </xf>
    <xf numFmtId="0" fontId="13" fillId="2" borderId="49" xfId="0" applyFont="1" applyFill="1" applyBorder="1" applyAlignment="1">
      <alignment horizontal="right" vertical="center"/>
    </xf>
    <xf numFmtId="0" fontId="13" fillId="2" borderId="0" xfId="0" applyFont="1" applyFill="1" applyAlignment="1">
      <alignment horizontal="right" vertical="center"/>
    </xf>
    <xf numFmtId="0" fontId="39" fillId="2" borderId="0" xfId="0" applyFont="1" applyFill="1" applyAlignment="1">
      <alignment horizontal="center" vertical="center"/>
    </xf>
    <xf numFmtId="0" fontId="39" fillId="2" borderId="31" xfId="0" applyFont="1" applyFill="1" applyBorder="1" applyAlignment="1">
      <alignment horizontal="right" vertical="center"/>
    </xf>
    <xf numFmtId="0" fontId="39" fillId="2" borderId="32" xfId="0" applyFont="1" applyFill="1" applyBorder="1" applyAlignment="1">
      <alignment horizontal="right" vertical="center"/>
    </xf>
    <xf numFmtId="0" fontId="13" fillId="2" borderId="28" xfId="0" applyFont="1" applyFill="1" applyBorder="1" applyAlignment="1">
      <alignment horizontal="right" vertical="center"/>
    </xf>
    <xf numFmtId="0" fontId="13" fillId="2" borderId="29" xfId="0" applyFont="1" applyFill="1" applyBorder="1" applyAlignment="1">
      <alignment horizontal="right" vertical="center"/>
    </xf>
    <xf numFmtId="0" fontId="39" fillId="2" borderId="29" xfId="0" applyFont="1" applyFill="1" applyBorder="1" applyAlignment="1">
      <alignment horizontal="center" vertical="center"/>
    </xf>
    <xf numFmtId="0" fontId="39" fillId="2" borderId="49" xfId="0" applyFont="1" applyFill="1" applyBorder="1" applyAlignment="1">
      <alignment horizontal="right" vertical="center"/>
    </xf>
    <xf numFmtId="0" fontId="39" fillId="2" borderId="0" xfId="0" applyFont="1" applyFill="1" applyAlignment="1">
      <alignment horizontal="right" vertical="center"/>
    </xf>
    <xf numFmtId="0" fontId="1" fillId="0" borderId="18" xfId="1" applyBorder="1">
      <alignment vertical="center"/>
    </xf>
    <xf numFmtId="0" fontId="1" fillId="0" borderId="5" xfId="1" applyBorder="1">
      <alignment vertical="center"/>
    </xf>
    <xf numFmtId="0" fontId="1" fillId="0" borderId="3" xfId="1" applyBorder="1">
      <alignment vertical="center"/>
    </xf>
    <xf numFmtId="0" fontId="7" fillId="0" borderId="45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19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1" fillId="0" borderId="19" xfId="0" applyFont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wrapText="1" shrinkToFit="1"/>
    </xf>
    <xf numFmtId="0" fontId="0" fillId="0" borderId="3" xfId="0" applyBorder="1" applyAlignment="1">
      <alignment horizontal="center" vertical="center" shrinkToFit="1"/>
    </xf>
    <xf numFmtId="0" fontId="0" fillId="6" borderId="19" xfId="0" applyFill="1" applyBorder="1" applyAlignment="1">
      <alignment horizontal="center" vertical="center" shrinkToFit="1"/>
    </xf>
    <xf numFmtId="0" fontId="0" fillId="6" borderId="18" xfId="0" applyFill="1" applyBorder="1" applyAlignment="1">
      <alignment horizontal="center" vertical="center" shrinkToFit="1"/>
    </xf>
    <xf numFmtId="0" fontId="0" fillId="0" borderId="6" xfId="0" applyBorder="1" applyAlignment="1">
      <alignment horizontal="center" vertical="center" wrapText="1" shrinkToFit="1"/>
    </xf>
    <xf numFmtId="0" fontId="0" fillId="0" borderId="8" xfId="0" applyBorder="1" applyAlignment="1">
      <alignment horizontal="center" vertical="center" shrinkToFit="1"/>
    </xf>
    <xf numFmtId="17" fontId="0" fillId="6" borderId="19" xfId="0" quotePrefix="1" applyNumberFormat="1" applyFill="1" applyBorder="1" applyAlignment="1">
      <alignment horizontal="center" vertical="center" wrapText="1" shrinkToFit="1"/>
    </xf>
    <xf numFmtId="17" fontId="0" fillId="6" borderId="1" xfId="0" quotePrefix="1" applyNumberFormat="1" applyFill="1" applyBorder="1" applyAlignment="1">
      <alignment horizontal="center" vertical="center" shrinkToFit="1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7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3" borderId="4" xfId="0" applyFill="1" applyBorder="1" applyAlignment="1">
      <alignment horizontal="center" vertical="center" shrinkToFit="1"/>
    </xf>
    <xf numFmtId="0" fontId="0" fillId="3" borderId="5" xfId="0" applyFill="1" applyBorder="1" applyAlignment="1">
      <alignment horizontal="center" vertical="center" shrinkToFit="1"/>
    </xf>
    <xf numFmtId="0" fontId="5" fillId="2" borderId="28" xfId="0" applyFont="1" applyFill="1" applyBorder="1" applyAlignment="1">
      <alignment horizontal="right" vertical="center"/>
    </xf>
    <xf numFmtId="0" fontId="5" fillId="2" borderId="29" xfId="0" applyFont="1" applyFill="1" applyBorder="1" applyAlignment="1">
      <alignment horizontal="right" vertical="center"/>
    </xf>
    <xf numFmtId="0" fontId="14" fillId="2" borderId="29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right" vertical="center"/>
    </xf>
    <xf numFmtId="0" fontId="14" fillId="2" borderId="32" xfId="0" applyFont="1" applyFill="1" applyBorder="1" applyAlignment="1">
      <alignment horizontal="right" vertical="center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0" fillId="2" borderId="12" xfId="0" applyFill="1" applyBorder="1" applyAlignment="1">
      <alignment vertical="center"/>
    </xf>
    <xf numFmtId="0" fontId="0" fillId="2" borderId="26" xfId="0" applyFill="1" applyBorder="1" applyAlignment="1">
      <alignment vertical="center"/>
    </xf>
    <xf numFmtId="0" fontId="0" fillId="2" borderId="27" xfId="0" applyFill="1" applyBorder="1" applyAlignment="1">
      <alignment vertical="center"/>
    </xf>
    <xf numFmtId="0" fontId="0" fillId="0" borderId="18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6" borderId="5" xfId="0" applyFill="1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wrapText="1" shrinkToFit="1"/>
    </xf>
    <xf numFmtId="0" fontId="0" fillId="6" borderId="3" xfId="0" applyFill="1" applyBorder="1" applyAlignment="1">
      <alignment horizontal="center" vertical="center" shrinkToFit="1"/>
    </xf>
    <xf numFmtId="0" fontId="0" fillId="7" borderId="4" xfId="0" applyFill="1" applyBorder="1" applyAlignment="1">
      <alignment horizontal="center" vertical="center" shrinkToFit="1"/>
    </xf>
    <xf numFmtId="0" fontId="0" fillId="7" borderId="5" xfId="0" applyFill="1" applyBorder="1" applyAlignment="1">
      <alignment horizontal="center" vertical="center" shrinkToFit="1"/>
    </xf>
    <xf numFmtId="0" fontId="29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14" fillId="2" borderId="29" xfId="0" applyFont="1" applyFill="1" applyBorder="1" applyAlignment="1">
      <alignment vertical="center"/>
    </xf>
    <xf numFmtId="0" fontId="40" fillId="6" borderId="4" xfId="0" applyFont="1" applyFill="1" applyBorder="1" applyAlignment="1">
      <alignment horizontal="center" vertical="center" wrapText="1" shrinkToFit="1"/>
    </xf>
    <xf numFmtId="0" fontId="41" fillId="6" borderId="5" xfId="0" applyFont="1" applyFill="1" applyBorder="1" applyAlignment="1">
      <alignment horizontal="center" vertical="center" shrinkToFit="1"/>
    </xf>
    <xf numFmtId="0" fontId="41" fillId="6" borderId="3" xfId="0" applyFont="1" applyFill="1" applyBorder="1" applyAlignment="1">
      <alignment horizontal="center" vertical="center" shrinkToFit="1"/>
    </xf>
    <xf numFmtId="0" fontId="41" fillId="6" borderId="4" xfId="0" applyFont="1" applyFill="1" applyBorder="1" applyAlignment="1">
      <alignment horizontal="center" vertical="center" wrapText="1" shrinkToFit="1"/>
    </xf>
    <xf numFmtId="0" fontId="0" fillId="2" borderId="4" xfId="0" applyFill="1" applyBorder="1" applyAlignment="1">
      <alignment horizontal="center" vertical="center" shrinkToFit="1"/>
    </xf>
    <xf numFmtId="0" fontId="0" fillId="2" borderId="5" xfId="0" applyFill="1" applyBorder="1" applyAlignment="1">
      <alignment horizontal="center" vertical="center" shrinkToFit="1"/>
    </xf>
    <xf numFmtId="0" fontId="32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shrinkToFit="1"/>
    </xf>
    <xf numFmtId="0" fontId="14" fillId="0" borderId="32" xfId="0" applyFont="1" applyBorder="1" applyAlignment="1">
      <alignment horizontal="left" vertical="center" shrinkToFit="1"/>
    </xf>
    <xf numFmtId="0" fontId="14" fillId="0" borderId="42" xfId="0" applyFont="1" applyBorder="1" applyAlignment="1">
      <alignment horizontal="center" vertical="center" shrinkToFit="1"/>
    </xf>
    <xf numFmtId="0" fontId="14" fillId="0" borderId="43" xfId="0" applyFont="1" applyBorder="1" applyAlignment="1">
      <alignment horizontal="center" vertical="center" shrinkToFit="1"/>
    </xf>
    <xf numFmtId="0" fontId="31" fillId="0" borderId="0" xfId="0" applyFont="1" applyAlignment="1">
      <alignment horizontal="left" vertical="center"/>
    </xf>
    <xf numFmtId="0" fontId="0" fillId="3" borderId="12" xfId="0" applyFill="1" applyBorder="1" applyAlignment="1">
      <alignment vertical="center"/>
    </xf>
    <xf numFmtId="0" fontId="0" fillId="3" borderId="26" xfId="0" applyFill="1" applyBorder="1" applyAlignment="1">
      <alignment vertical="center"/>
    </xf>
    <xf numFmtId="0" fontId="0" fillId="3" borderId="27" xfId="0" applyFill="1" applyBorder="1" applyAlignment="1">
      <alignment vertical="center"/>
    </xf>
    <xf numFmtId="0" fontId="0" fillId="8" borderId="0" xfId="0" applyFill="1" applyBorder="1" applyAlignment="1">
      <alignment vertical="center" shrinkToFit="1"/>
    </xf>
    <xf numFmtId="0" fontId="5" fillId="8" borderId="0" xfId="0" applyFont="1" applyFill="1" applyBorder="1" applyAlignment="1">
      <alignment vertical="center" shrinkToFit="1"/>
    </xf>
    <xf numFmtId="0" fontId="1" fillId="7" borderId="14" xfId="0" applyFont="1" applyFill="1" applyBorder="1" applyAlignment="1">
      <alignment horizontal="center" vertical="center" wrapText="1" shrinkToFit="1"/>
    </xf>
    <xf numFmtId="0" fontId="1" fillId="7" borderId="40" xfId="0" applyFont="1" applyFill="1" applyBorder="1" applyAlignment="1">
      <alignment horizontal="center" vertical="center" shrinkToFit="1"/>
    </xf>
    <xf numFmtId="0" fontId="1" fillId="7" borderId="21" xfId="0" applyFont="1" applyFill="1" applyBorder="1" applyAlignment="1">
      <alignment horizontal="center" vertical="center" shrinkToFit="1"/>
    </xf>
    <xf numFmtId="0" fontId="1" fillId="7" borderId="11" xfId="0" applyFont="1" applyFill="1" applyBorder="1" applyAlignment="1">
      <alignment horizontal="center" vertical="center" shrinkToFit="1"/>
    </xf>
    <xf numFmtId="0" fontId="1" fillId="7" borderId="0" xfId="0" applyFont="1" applyFill="1" applyBorder="1" applyAlignment="1">
      <alignment horizontal="center" vertical="center" shrinkToFit="1"/>
    </xf>
    <xf numFmtId="0" fontId="1" fillId="7" borderId="23" xfId="0" applyFont="1" applyFill="1" applyBorder="1" applyAlignment="1">
      <alignment horizontal="center" vertical="center" shrinkToFit="1"/>
    </xf>
    <xf numFmtId="0" fontId="1" fillId="7" borderId="10" xfId="0" applyFont="1" applyFill="1" applyBorder="1" applyAlignment="1">
      <alignment horizontal="center" vertical="center" shrinkToFit="1"/>
    </xf>
    <xf numFmtId="0" fontId="1" fillId="7" borderId="41" xfId="0" applyFont="1" applyFill="1" applyBorder="1" applyAlignment="1">
      <alignment horizontal="center" vertical="center" shrinkToFit="1"/>
    </xf>
    <xf numFmtId="0" fontId="1" fillId="7" borderId="25" xfId="0" applyFont="1" applyFill="1" applyBorder="1" applyAlignment="1">
      <alignment horizontal="center" vertical="center" shrinkToFit="1"/>
    </xf>
    <xf numFmtId="1" fontId="0" fillId="0" borderId="12" xfId="0" applyNumberFormat="1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1" fontId="0" fillId="0" borderId="27" xfId="0" applyNumberFormat="1" applyBorder="1" applyAlignment="1">
      <alignment horizontal="center" vertical="center"/>
    </xf>
    <xf numFmtId="0" fontId="40" fillId="0" borderId="4" xfId="0" applyFont="1" applyBorder="1" applyAlignment="1">
      <alignment horizontal="center" vertical="center" wrapText="1" shrinkToFit="1"/>
    </xf>
    <xf numFmtId="0" fontId="41" fillId="0" borderId="5" xfId="0" applyFont="1" applyBorder="1" applyAlignment="1">
      <alignment horizontal="center" vertical="center" shrinkToFit="1"/>
    </xf>
    <xf numFmtId="0" fontId="41" fillId="0" borderId="3" xfId="0" applyFont="1" applyBorder="1" applyAlignment="1">
      <alignment horizontal="center" vertical="center" shrinkToFit="1"/>
    </xf>
    <xf numFmtId="0" fontId="13" fillId="2" borderId="0" xfId="0" applyFont="1" applyFill="1" applyBorder="1" applyAlignment="1">
      <alignment horizontal="right" vertical="center"/>
    </xf>
    <xf numFmtId="0" fontId="0" fillId="2" borderId="0" xfId="0" applyFill="1" applyBorder="1">
      <alignment vertical="center"/>
    </xf>
  </cellXfs>
  <cellStyles count="5">
    <cellStyle name="パーセント" xfId="3" builtinId="5"/>
    <cellStyle name="ハイパーリンク" xfId="4" builtinId="8"/>
    <cellStyle name="桁区切り" xfId="2" builtinId="6"/>
    <cellStyle name="標準" xfId="0" builtinId="0"/>
    <cellStyle name="標準 2" xfId="1" xr:uid="{00000000-0005-0000-0000-00000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worksheets/sheet10.xml" Type="http://schemas.openxmlformats.org/officeDocument/2006/relationships/worksheet"/><Relationship Id="rId11" Target="worksheets/sheet11.xml" Type="http://schemas.openxmlformats.org/officeDocument/2006/relationships/worksheet"/><Relationship Id="rId12" Target="worksheets/sheet12.xml" Type="http://schemas.openxmlformats.org/officeDocument/2006/relationships/worksheet"/><Relationship Id="rId13" Target="worksheets/sheet13.xml" Type="http://schemas.openxmlformats.org/officeDocument/2006/relationships/worksheet"/><Relationship Id="rId14" Target="worksheets/sheet14.xml" Type="http://schemas.openxmlformats.org/officeDocument/2006/relationships/worksheet"/><Relationship Id="rId15" Target="worksheets/sheet15.xml" Type="http://schemas.openxmlformats.org/officeDocument/2006/relationships/worksheet"/><Relationship Id="rId16" Target="worksheets/sheet16.xml" Type="http://schemas.openxmlformats.org/officeDocument/2006/relationships/worksheet"/><Relationship Id="rId17" Target="theme/theme1.xml" Type="http://schemas.openxmlformats.org/officeDocument/2006/relationships/theme"/><Relationship Id="rId18" Target="styles.xml" Type="http://schemas.openxmlformats.org/officeDocument/2006/relationships/styles"/><Relationship Id="rId19" Target="sharedStrings.xml" Type="http://schemas.openxmlformats.org/officeDocument/2006/relationships/sharedStrings"/><Relationship Id="rId2" Target="worksheets/sheet2.xml" Type="http://schemas.openxmlformats.org/officeDocument/2006/relationships/worksheet"/><Relationship Id="rId20" Target="calcChain.xml" Type="http://schemas.openxmlformats.org/officeDocument/2006/relationships/calcChain"/><Relationship Id="rId3" Target="worksheets/sheet3.xml" Type="http://schemas.openxmlformats.org/officeDocument/2006/relationships/worksheet"/><Relationship Id="rId4" Target="worksheets/sheet4.xml" Type="http://schemas.openxmlformats.org/officeDocument/2006/relationships/worksheet"/><Relationship Id="rId5" Target="worksheets/sheet5.xml" Type="http://schemas.openxmlformats.org/officeDocument/2006/relationships/worksheet"/><Relationship Id="rId6" Target="worksheets/sheet6.xml" Type="http://schemas.openxmlformats.org/officeDocument/2006/relationships/worksheet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worksheets/sheet9.xml" Type="http://schemas.openxmlformats.org/officeDocument/2006/relationships/worksheet"/></Relationships>
</file>

<file path=xl/drawings/_rels/drawing10.xml.rels><?xml version="1.0" encoding="UTF-8" standalone="yes"?><Relationships xmlns="http://schemas.openxmlformats.org/package/2006/relationships"><Relationship Id="rId1" Target="../media/image8.jpeg" Type="http://schemas.openxmlformats.org/officeDocument/2006/relationships/image"/><Relationship Id="rId2" Target="../media/image6.jpg" Type="http://schemas.openxmlformats.org/officeDocument/2006/relationships/image"/><Relationship Id="rId3" Target="../media/image7.jpg" Type="http://schemas.openxmlformats.org/officeDocument/2006/relationships/image"/></Relationships>
</file>

<file path=xl/drawings/_rels/drawing11.xml.rels><?xml version="1.0" encoding="UTF-8" standalone="yes"?><Relationships xmlns="http://schemas.openxmlformats.org/package/2006/relationships"><Relationship Id="rId1" Target="../media/image9.jpg" Type="http://schemas.openxmlformats.org/officeDocument/2006/relationships/image"/><Relationship Id="rId2" Target="../media/image10.jpeg" Type="http://schemas.openxmlformats.org/officeDocument/2006/relationships/image"/></Relationships>
</file>

<file path=xl/drawings/_rels/drawing12.xml.rels><?xml version="1.0" encoding="UTF-8" standalone="yes"?><Relationships xmlns="http://schemas.openxmlformats.org/package/2006/relationships"><Relationship Id="rId1" Target="../media/image9.jpg" Type="http://schemas.openxmlformats.org/officeDocument/2006/relationships/image"/><Relationship Id="rId2" Target="../media/image10.jpeg" Type="http://schemas.openxmlformats.org/officeDocument/2006/relationships/image"/></Relationships>
</file>

<file path=xl/drawings/_rels/drawing13.xml.rels><?xml version="1.0" encoding="UTF-8" standalone="yes"?><Relationships xmlns="http://schemas.openxmlformats.org/package/2006/relationships"><Relationship Id="rId1" Target="../media/image9.jpg" Type="http://schemas.openxmlformats.org/officeDocument/2006/relationships/image"/><Relationship Id="rId2" Target="../media/image11.jpeg" Type="http://schemas.openxmlformats.org/officeDocument/2006/relationships/image"/></Relationships>
</file>

<file path=xl/drawings/_rels/drawing14.xml.rels><?xml version="1.0" encoding="UTF-8" standalone="yes"?><Relationships xmlns="http://schemas.openxmlformats.org/package/2006/relationships"><Relationship Id="rId1" Target="../media/image12.jpeg" Type="http://schemas.openxmlformats.org/officeDocument/2006/relationships/image"/></Relationships>
</file>

<file path=xl/drawings/_rels/drawing15.xml.rels><?xml version="1.0" encoding="UTF-8" standalone="yes"?><Relationships xmlns="http://schemas.openxmlformats.org/package/2006/relationships"><Relationship Id="rId1" Target="../media/image12.jpeg" Type="http://schemas.openxmlformats.org/officeDocument/2006/relationships/image"/></Relationships>
</file>

<file path=xl/drawings/_rels/drawing16.xml.rels><?xml version="1.0" encoding="UTF-8" standalone="yes"?><Relationships xmlns="http://schemas.openxmlformats.org/package/2006/relationships"><Relationship Id="rId1" Target="../media/image12.jpeg" Type="http://schemas.openxmlformats.org/officeDocument/2006/relationships/image"/></Relationships>
</file>

<file path=xl/drawings/_rels/drawing4.xml.rels><?xml version="1.0" encoding="UTF-8" standalone="yes"?><Relationships xmlns="http://schemas.openxmlformats.org/package/2006/relationships"><Relationship Id="rId1" Target="../media/image1.jpg" Type="http://schemas.openxmlformats.org/officeDocument/2006/relationships/image"/></Relationships>
</file>

<file path=xl/drawings/_rels/drawing5.xml.rels><?xml version="1.0" encoding="UTF-8" standalone="yes"?><Relationships xmlns="http://schemas.openxmlformats.org/package/2006/relationships"><Relationship Id="rId1" Target="../media/image2.jpg" Type="http://schemas.openxmlformats.org/officeDocument/2006/relationships/image"/><Relationship Id="rId2" Target="../media/image3.jpg" Type="http://schemas.openxmlformats.org/officeDocument/2006/relationships/image"/><Relationship Id="rId3" Target="../media/image4.jpeg" Type="http://schemas.openxmlformats.org/officeDocument/2006/relationships/image"/></Relationships>
</file>

<file path=xl/drawings/_rels/drawing6.xml.rels><?xml version="1.0" encoding="UTF-8" standalone="yes"?><Relationships xmlns="http://schemas.openxmlformats.org/package/2006/relationships"><Relationship Id="rId1" Target="../media/image2.jpg" Type="http://schemas.openxmlformats.org/officeDocument/2006/relationships/image"/><Relationship Id="rId2" Target="../media/image3.jpg" Type="http://schemas.openxmlformats.org/officeDocument/2006/relationships/image"/><Relationship Id="rId3" Target="../media/image4.jpeg" Type="http://schemas.openxmlformats.org/officeDocument/2006/relationships/image"/></Relationships>
</file>

<file path=xl/drawings/_rels/drawing7.xml.rels><?xml version="1.0" encoding="UTF-8" standalone="yes"?><Relationships xmlns="http://schemas.openxmlformats.org/package/2006/relationships"><Relationship Id="rId1" Target="../media/image3.jpg" Type="http://schemas.openxmlformats.org/officeDocument/2006/relationships/image"/><Relationship Id="rId2" Target="../media/image2.jpg" Type="http://schemas.openxmlformats.org/officeDocument/2006/relationships/image"/><Relationship Id="rId3" Target="../media/image4.jpeg" Type="http://schemas.openxmlformats.org/officeDocument/2006/relationships/image"/></Relationships>
</file>

<file path=xl/drawings/_rels/drawing8.xml.rels><?xml version="1.0" encoding="UTF-8" standalone="yes"?><Relationships xmlns="http://schemas.openxmlformats.org/package/2006/relationships"><Relationship Id="rId1" Target="../media/image5.jpeg" Type="http://schemas.openxmlformats.org/officeDocument/2006/relationships/image"/><Relationship Id="rId2" Target="../media/image6.jpg" Type="http://schemas.openxmlformats.org/officeDocument/2006/relationships/image"/><Relationship Id="rId3" Target="../media/image7.jpg" Type="http://schemas.openxmlformats.org/officeDocument/2006/relationships/image"/></Relationships>
</file>

<file path=xl/drawings/_rels/drawing9.xml.rels><?xml version="1.0" encoding="UTF-8" standalone="yes"?><Relationships xmlns="http://schemas.openxmlformats.org/package/2006/relationships"><Relationship Id="rId1" Target="../media/image5.jpeg" Type="http://schemas.openxmlformats.org/officeDocument/2006/relationships/image"/><Relationship Id="rId2" Target="../media/image6.jpg" Type="http://schemas.openxmlformats.org/officeDocument/2006/relationships/image"/><Relationship Id="rId3" Target="../media/image7.jp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96240</xdr:colOff>
      <xdr:row>12</xdr:row>
      <xdr:rowOff>46635</xdr:rowOff>
    </xdr:from>
    <xdr:to>
      <xdr:col>9</xdr:col>
      <xdr:colOff>524865</xdr:colOff>
      <xdr:row>14</xdr:row>
      <xdr:rowOff>103785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BDD81125-51A9-4735-83CC-14D4759F1085}"/>
            </a:ext>
          </a:extLst>
        </xdr:cNvPr>
        <xdr:cNvSpPr>
          <a:spLocks noChangeArrowheads="1"/>
        </xdr:cNvSpPr>
      </xdr:nvSpPr>
      <xdr:spPr bwMode="auto">
        <a:xfrm>
          <a:off x="3988790" y="1824635"/>
          <a:ext cx="3870325" cy="387350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56029</xdr:colOff>
      <xdr:row>1</xdr:row>
      <xdr:rowOff>123266</xdr:rowOff>
    </xdr:from>
    <xdr:to>
      <xdr:col>3</xdr:col>
      <xdr:colOff>50470</xdr:colOff>
      <xdr:row>5</xdr:row>
      <xdr:rowOff>66001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156882" y="291354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燃費法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（精度：中高）</a:t>
          </a:r>
        </a:p>
      </xdr:txBody>
    </xdr:sp>
    <xdr:clientData/>
  </xdr:twoCellAnchor>
  <xdr:twoCellAnchor>
    <xdr:from>
      <xdr:col>4</xdr:col>
      <xdr:colOff>324970</xdr:colOff>
      <xdr:row>13</xdr:row>
      <xdr:rowOff>0</xdr:rowOff>
    </xdr:from>
    <xdr:to>
      <xdr:col>5</xdr:col>
      <xdr:colOff>644337</xdr:colOff>
      <xdr:row>15</xdr:row>
      <xdr:rowOff>166968</xdr:rowOff>
    </xdr:to>
    <xdr:sp macro="" textlink="">
      <xdr:nvSpPr>
        <xdr:cNvPr id="10" name="AutoShape 3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/>
        </xdr:cNvSpPr>
      </xdr:nvSpPr>
      <xdr:spPr bwMode="auto">
        <a:xfrm>
          <a:off x="2506195" y="2895600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305918</xdr:colOff>
      <xdr:row>0</xdr:row>
      <xdr:rowOff>47625</xdr:rowOff>
    </xdr:from>
    <xdr:to>
      <xdr:col>16</xdr:col>
      <xdr:colOff>250031</xdr:colOff>
      <xdr:row>4</xdr:row>
      <xdr:rowOff>207869</xdr:rowOff>
    </xdr:to>
    <xdr:sp macro="" textlink="">
      <xdr:nvSpPr>
        <xdr:cNvPr id="12" name="AutoShape 8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rrowheads="1"/>
        </xdr:cNvSpPr>
      </xdr:nvSpPr>
      <xdr:spPr bwMode="auto">
        <a:xfrm>
          <a:off x="9557074" y="47625"/>
          <a:ext cx="1325238" cy="981775"/>
        </a:xfrm>
        <a:prstGeom prst="wedgeRoundRectCallout">
          <a:avLst>
            <a:gd name="adj1" fmla="val -46111"/>
            <a:gd name="adj2" fmla="val 83218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0.0188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下記掲載の図表③を参照</a:t>
          </a:r>
          <a:endParaRPr lang="ja-JP" altLang="ja-JP">
            <a:effectLst/>
          </a:endParaRPr>
        </a:p>
      </xdr:txBody>
    </xdr:sp>
    <xdr:clientData/>
  </xdr:twoCellAnchor>
  <xdr:twoCellAnchor>
    <xdr:from>
      <xdr:col>12</xdr:col>
      <xdr:colOff>627530</xdr:colOff>
      <xdr:row>0</xdr:row>
      <xdr:rowOff>55270</xdr:rowOff>
    </xdr:from>
    <xdr:to>
      <xdr:col>14</xdr:col>
      <xdr:colOff>268942</xdr:colOff>
      <xdr:row>5</xdr:row>
      <xdr:rowOff>14009</xdr:rowOff>
    </xdr:to>
    <xdr:sp macro="" textlink="">
      <xdr:nvSpPr>
        <xdr:cNvPr id="13" name="AutoShape 9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rrowheads="1"/>
        </xdr:cNvSpPr>
      </xdr:nvSpPr>
      <xdr:spPr bwMode="auto">
        <a:xfrm>
          <a:off x="8497561" y="55270"/>
          <a:ext cx="1022537" cy="1006489"/>
        </a:xfrm>
        <a:prstGeom prst="wedgeRoundRectCallout">
          <a:avLst>
            <a:gd name="adj1" fmla="val -5678"/>
            <a:gd name="adj2" fmla="val 76960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33.4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38.0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ほか、下記掲載の図表③を参照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16</xdr:col>
      <xdr:colOff>294716</xdr:colOff>
      <xdr:row>3</xdr:row>
      <xdr:rowOff>62613</xdr:rowOff>
    </xdr:from>
    <xdr:to>
      <xdr:col>17</xdr:col>
      <xdr:colOff>304800</xdr:colOff>
      <xdr:row>4</xdr:row>
      <xdr:rowOff>167389</xdr:rowOff>
    </xdr:to>
    <xdr:sp macro="" textlink="">
      <xdr:nvSpPr>
        <xdr:cNvPr id="15" name="AutoShape 8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10926997" y="717457"/>
          <a:ext cx="641116" cy="271463"/>
        </a:xfrm>
        <a:prstGeom prst="wedgeRoundRectCallout">
          <a:avLst>
            <a:gd name="adj1" fmla="val -112065"/>
            <a:gd name="adj2" fmla="val 159288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8</xdr:col>
      <xdr:colOff>59531</xdr:colOff>
      <xdr:row>3</xdr:row>
      <xdr:rowOff>1</xdr:rowOff>
    </xdr:from>
    <xdr:to>
      <xdr:col>12</xdr:col>
      <xdr:colOff>560293</xdr:colOff>
      <xdr:row>5</xdr:row>
      <xdr:rowOff>47626</xdr:rowOff>
    </xdr:to>
    <xdr:sp macro="" textlink="">
      <xdr:nvSpPr>
        <xdr:cNvPr id="16" name="AutoShape 9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5548312" y="654845"/>
          <a:ext cx="2882012" cy="440531"/>
        </a:xfrm>
        <a:prstGeom prst="wedgeRoundRectCallout">
          <a:avLst>
            <a:gd name="adj1" fmla="val 17124"/>
            <a:gd name="adj2" fmla="val 93113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実測値がわからない場合、下記掲載の図表①を参照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254317</xdr:colOff>
      <xdr:row>12</xdr:row>
      <xdr:rowOff>37624</xdr:rowOff>
    </xdr:from>
    <xdr:to>
      <xdr:col>18</xdr:col>
      <xdr:colOff>110965</xdr:colOff>
      <xdr:row>15</xdr:row>
      <xdr:rowOff>218186</xdr:rowOff>
    </xdr:to>
    <xdr:sp macro="" textlink="">
      <xdr:nvSpPr>
        <xdr:cNvPr id="17" name="AutoShape 7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Arrowheads="1"/>
        </xdr:cNvSpPr>
      </xdr:nvSpPr>
      <xdr:spPr bwMode="auto">
        <a:xfrm>
          <a:off x="9100661" y="2692718"/>
          <a:ext cx="1630679" cy="859218"/>
        </a:xfrm>
        <a:prstGeom prst="wedgeRoundRectCallout">
          <a:avLst>
            <a:gd name="adj1" fmla="val -29590"/>
            <a:gd name="adj2" fmla="val 181104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43(g-CO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下記掲載の図表②を参照</a:t>
          </a:r>
        </a:p>
      </xdr:txBody>
    </xdr:sp>
    <xdr:clientData/>
  </xdr:twoCellAnchor>
  <xdr:twoCellAnchor editAs="oneCell">
    <xdr:from>
      <xdr:col>9</xdr:col>
      <xdr:colOff>210911</xdr:colOff>
      <xdr:row>32</xdr:row>
      <xdr:rowOff>1700</xdr:rowOff>
    </xdr:from>
    <xdr:to>
      <xdr:col>17</xdr:col>
      <xdr:colOff>255751</xdr:colOff>
      <xdr:row>53</xdr:row>
      <xdr:rowOff>159882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3" t="4468" r="4740" b="2652"/>
        <a:stretch/>
      </xdr:blipFill>
      <xdr:spPr>
        <a:xfrm>
          <a:off x="6378349" y="7300231"/>
          <a:ext cx="5140715" cy="3718151"/>
        </a:xfrm>
        <a:prstGeom prst="rect">
          <a:avLst/>
        </a:prstGeom>
      </xdr:spPr>
    </xdr:pic>
    <xdr:clientData/>
  </xdr:twoCellAnchor>
  <xdr:twoCellAnchor editAs="oneCell">
    <xdr:from>
      <xdr:col>1</xdr:col>
      <xdr:colOff>66336</xdr:colOff>
      <xdr:row>32</xdr:row>
      <xdr:rowOff>32317</xdr:rowOff>
    </xdr:from>
    <xdr:to>
      <xdr:col>9</xdr:col>
      <xdr:colOff>90148</xdr:colOff>
      <xdr:row>45</xdr:row>
      <xdr:rowOff>14628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86" y="7404667"/>
          <a:ext cx="6081712" cy="2268311"/>
        </a:xfrm>
        <a:prstGeom prst="rect">
          <a:avLst/>
        </a:prstGeom>
      </xdr:spPr>
    </xdr:pic>
    <xdr:clientData/>
  </xdr:twoCellAnchor>
  <xdr:twoCellAnchor editAs="oneCell">
    <xdr:from>
      <xdr:col>1</xdr:col>
      <xdr:colOff>73460</xdr:colOff>
      <xdr:row>45</xdr:row>
      <xdr:rowOff>17239</xdr:rowOff>
    </xdr:from>
    <xdr:to>
      <xdr:col>9</xdr:col>
      <xdr:colOff>78239</xdr:colOff>
      <xdr:row>57</xdr:row>
      <xdr:rowOff>145595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10" y="9675589"/>
          <a:ext cx="6062679" cy="25572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56028</xdr:colOff>
      <xdr:row>1</xdr:row>
      <xdr:rowOff>123264</xdr:rowOff>
    </xdr:from>
    <xdr:to>
      <xdr:col>3</xdr:col>
      <xdr:colOff>410469</xdr:colOff>
      <xdr:row>5</xdr:row>
      <xdr:rowOff>65999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156881" y="291352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改良トンキロ法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（精度：中）</a:t>
          </a:r>
        </a:p>
      </xdr:txBody>
    </xdr:sp>
    <xdr:clientData/>
  </xdr:twoCellAnchor>
  <xdr:twoCellAnchor>
    <xdr:from>
      <xdr:col>4</xdr:col>
      <xdr:colOff>112060</xdr:colOff>
      <xdr:row>16</xdr:row>
      <xdr:rowOff>0</xdr:rowOff>
    </xdr:from>
    <xdr:to>
      <xdr:col>5</xdr:col>
      <xdr:colOff>431427</xdr:colOff>
      <xdr:row>17</xdr:row>
      <xdr:rowOff>166968</xdr:rowOff>
    </xdr:to>
    <xdr:sp macro="" textlink="">
      <xdr:nvSpPr>
        <xdr:cNvPr id="9" name="AutoShape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ChangeArrowheads="1"/>
        </xdr:cNvSpPr>
      </xdr:nvSpPr>
      <xdr:spPr bwMode="auto">
        <a:xfrm>
          <a:off x="2293285" y="2895600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40821</xdr:colOff>
      <xdr:row>36</xdr:row>
      <xdr:rowOff>21570</xdr:rowOff>
    </xdr:from>
    <xdr:to>
      <xdr:col>9</xdr:col>
      <xdr:colOff>68036</xdr:colOff>
      <xdr:row>47</xdr:row>
      <xdr:rowOff>125186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7668784"/>
          <a:ext cx="6340929" cy="2049438"/>
        </a:xfrm>
        <a:prstGeom prst="rect">
          <a:avLst/>
        </a:prstGeom>
      </xdr:spPr>
    </xdr:pic>
    <xdr:clientData/>
  </xdr:twoCellAnchor>
  <xdr:twoCellAnchor editAs="oneCell">
    <xdr:from>
      <xdr:col>10</xdr:col>
      <xdr:colOff>176893</xdr:colOff>
      <xdr:row>36</xdr:row>
      <xdr:rowOff>81643</xdr:rowOff>
    </xdr:from>
    <xdr:to>
      <xdr:col>16</xdr:col>
      <xdr:colOff>618308</xdr:colOff>
      <xdr:row>54</xdr:row>
      <xdr:rowOff>136072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16" t="4728" r="4587" b="3272"/>
        <a:stretch/>
      </xdr:blipFill>
      <xdr:spPr>
        <a:xfrm>
          <a:off x="7007679" y="7728857"/>
          <a:ext cx="4830535" cy="34426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56028</xdr:colOff>
      <xdr:row>1</xdr:row>
      <xdr:rowOff>123264</xdr:rowOff>
    </xdr:from>
    <xdr:to>
      <xdr:col>3</xdr:col>
      <xdr:colOff>410469</xdr:colOff>
      <xdr:row>5</xdr:row>
      <xdr:rowOff>65999</xdr:rowOff>
    </xdr:to>
    <xdr:sp macro="" textlink="">
      <xdr:nvSpPr>
        <xdr:cNvPr id="2" name="角丸四角形 4">
          <a:extLst>
            <a:ext uri="{FF2B5EF4-FFF2-40B4-BE49-F238E27FC236}">
              <a16:creationId xmlns:a16="http://schemas.microsoft.com/office/drawing/2014/main" id="{5F7B0F87-3E8B-4205-9D15-A2654DD93E67}"/>
            </a:ext>
          </a:extLst>
        </xdr:cNvPr>
        <xdr:cNvSpPr/>
      </xdr:nvSpPr>
      <xdr:spPr>
        <a:xfrm>
          <a:off x="139848" y="290904"/>
          <a:ext cx="1695561" cy="849515"/>
        </a:xfrm>
        <a:prstGeom prst="roundRect">
          <a:avLst>
            <a:gd name="adj" fmla="val 28031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改良トンキロ法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（精度：中）</a:t>
          </a:r>
        </a:p>
      </xdr:txBody>
    </xdr:sp>
    <xdr:clientData/>
  </xdr:twoCellAnchor>
  <xdr:twoCellAnchor>
    <xdr:from>
      <xdr:col>4</xdr:col>
      <xdr:colOff>112060</xdr:colOff>
      <xdr:row>16</xdr:row>
      <xdr:rowOff>0</xdr:rowOff>
    </xdr:from>
    <xdr:to>
      <xdr:col>5</xdr:col>
      <xdr:colOff>431427</xdr:colOff>
      <xdr:row>17</xdr:row>
      <xdr:rowOff>166968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469D2256-BCF3-4A33-96D8-D0AD86BA4300}"/>
            </a:ext>
          </a:extLst>
        </xdr:cNvPr>
        <xdr:cNvSpPr>
          <a:spLocks noChangeArrowheads="1"/>
        </xdr:cNvSpPr>
      </xdr:nvSpPr>
      <xdr:spPr bwMode="auto">
        <a:xfrm>
          <a:off x="2565700" y="3589020"/>
          <a:ext cx="10813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40821</xdr:colOff>
      <xdr:row>36</xdr:row>
      <xdr:rowOff>21570</xdr:rowOff>
    </xdr:from>
    <xdr:to>
      <xdr:col>9</xdr:col>
      <xdr:colOff>68036</xdr:colOff>
      <xdr:row>47</xdr:row>
      <xdr:rowOff>125186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6CF3F22-985B-462F-8AC3-F384D786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41" y="8624550"/>
          <a:ext cx="5704115" cy="1947656"/>
        </a:xfrm>
        <a:prstGeom prst="rect">
          <a:avLst/>
        </a:prstGeom>
      </xdr:spPr>
    </xdr:pic>
    <xdr:clientData/>
  </xdr:twoCellAnchor>
  <xdr:twoCellAnchor editAs="oneCell">
    <xdr:from>
      <xdr:col>10</xdr:col>
      <xdr:colOff>176893</xdr:colOff>
      <xdr:row>36</xdr:row>
      <xdr:rowOff>81643</xdr:rowOff>
    </xdr:from>
    <xdr:to>
      <xdr:col>17</xdr:col>
      <xdr:colOff>1088</xdr:colOff>
      <xdr:row>54</xdr:row>
      <xdr:rowOff>136072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BED15F8-D17A-4C66-A606-96D7B644DA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16" t="4728" r="4587" b="3272"/>
        <a:stretch/>
      </xdr:blipFill>
      <xdr:spPr>
        <a:xfrm>
          <a:off x="6310993" y="8684623"/>
          <a:ext cx="4373335" cy="328530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56028</xdr:colOff>
      <xdr:row>1</xdr:row>
      <xdr:rowOff>123264</xdr:rowOff>
    </xdr:from>
    <xdr:to>
      <xdr:col>3</xdr:col>
      <xdr:colOff>410469</xdr:colOff>
      <xdr:row>5</xdr:row>
      <xdr:rowOff>65999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156881" y="291352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改良トンキロ法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（精度：中）</a:t>
          </a:r>
        </a:p>
      </xdr:txBody>
    </xdr:sp>
    <xdr:clientData/>
  </xdr:twoCellAnchor>
  <xdr:twoCellAnchor>
    <xdr:from>
      <xdr:col>4</xdr:col>
      <xdr:colOff>112060</xdr:colOff>
      <xdr:row>13</xdr:row>
      <xdr:rowOff>0</xdr:rowOff>
    </xdr:from>
    <xdr:to>
      <xdr:col>5</xdr:col>
      <xdr:colOff>431427</xdr:colOff>
      <xdr:row>14</xdr:row>
      <xdr:rowOff>166968</xdr:rowOff>
    </xdr:to>
    <xdr:sp macro="" textlink="">
      <xdr:nvSpPr>
        <xdr:cNvPr id="13" name="AutoShape 3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>
          <a:spLocks noChangeArrowheads="1"/>
        </xdr:cNvSpPr>
      </xdr:nvSpPr>
      <xdr:spPr bwMode="auto">
        <a:xfrm>
          <a:off x="2297207" y="2678206"/>
          <a:ext cx="1114985" cy="391086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226682</xdr:colOff>
      <xdr:row>4</xdr:row>
      <xdr:rowOff>108856</xdr:rowOff>
    </xdr:from>
    <xdr:to>
      <xdr:col>17</xdr:col>
      <xdr:colOff>190500</xdr:colOff>
      <xdr:row>6</xdr:row>
      <xdr:rowOff>13606</xdr:rowOff>
    </xdr:to>
    <xdr:sp macro="" textlink="">
      <xdr:nvSpPr>
        <xdr:cNvPr id="18" name="AutoShape 8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>
          <a:spLocks noChangeArrowheads="1"/>
        </xdr:cNvSpPr>
      </xdr:nvSpPr>
      <xdr:spPr bwMode="auto">
        <a:xfrm>
          <a:off x="11425361" y="966106"/>
          <a:ext cx="875496" cy="367393"/>
        </a:xfrm>
        <a:prstGeom prst="wedgeRoundRectCallout">
          <a:avLst>
            <a:gd name="adj1" fmla="val -177858"/>
            <a:gd name="adj2" fmla="val 59312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14</xdr:col>
      <xdr:colOff>129028</xdr:colOff>
      <xdr:row>0</xdr:row>
      <xdr:rowOff>72439</xdr:rowOff>
    </xdr:from>
    <xdr:to>
      <xdr:col>16</xdr:col>
      <xdr:colOff>204109</xdr:colOff>
      <xdr:row>4</xdr:row>
      <xdr:rowOff>197005</xdr:rowOff>
    </xdr:to>
    <xdr:sp macro="" textlink="">
      <xdr:nvSpPr>
        <xdr:cNvPr id="21" name="AutoShape 8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>
          <a:spLocks noChangeArrowheads="1"/>
        </xdr:cNvSpPr>
      </xdr:nvSpPr>
      <xdr:spPr bwMode="auto">
        <a:xfrm>
          <a:off x="9570684" y="72439"/>
          <a:ext cx="1503831" cy="946097"/>
        </a:xfrm>
        <a:prstGeom prst="wedgeRoundRectCallout">
          <a:avLst>
            <a:gd name="adj1" fmla="val -65360"/>
            <a:gd name="adj2" fmla="val 83963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0.0188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baseline="0">
              <a:effectLst/>
              <a:latin typeface="+mn-lt"/>
              <a:ea typeface="+mn-ea"/>
              <a:cs typeface="+mn-cs"/>
            </a:rPr>
            <a:t>図表①を参照</a:t>
          </a:r>
          <a:endParaRPr lang="ja-JP" altLang="ja-JP" sz="1100">
            <a:effectLst/>
          </a:endParaRPr>
        </a:p>
      </xdr:txBody>
    </xdr:sp>
    <xdr:clientData/>
  </xdr:twoCellAnchor>
  <xdr:twoCellAnchor>
    <xdr:from>
      <xdr:col>12</xdr:col>
      <xdr:colOff>128467</xdr:colOff>
      <xdr:row>0</xdr:row>
      <xdr:rowOff>47626</xdr:rowOff>
    </xdr:from>
    <xdr:to>
      <xdr:col>14</xdr:col>
      <xdr:colOff>81643</xdr:colOff>
      <xdr:row>4</xdr:row>
      <xdr:rowOff>172192</xdr:rowOff>
    </xdr:to>
    <xdr:sp macro="" textlink="">
      <xdr:nvSpPr>
        <xdr:cNvPr id="22" name="AutoShape 9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>
          <a:spLocks noChangeArrowheads="1"/>
        </xdr:cNvSpPr>
      </xdr:nvSpPr>
      <xdr:spPr bwMode="auto">
        <a:xfrm>
          <a:off x="8188998" y="47626"/>
          <a:ext cx="1334301" cy="946097"/>
        </a:xfrm>
        <a:prstGeom prst="wedgeRoundRectCallout">
          <a:avLst>
            <a:gd name="adj1" fmla="val -21477"/>
            <a:gd name="adj2" fmla="val 84496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33.4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38.0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図表①を参照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286451</xdr:colOff>
      <xdr:row>12</xdr:row>
      <xdr:rowOff>33318</xdr:rowOff>
    </xdr:from>
    <xdr:to>
      <xdr:col>16</xdr:col>
      <xdr:colOff>273845</xdr:colOff>
      <xdr:row>15</xdr:row>
      <xdr:rowOff>123465</xdr:rowOff>
    </xdr:to>
    <xdr:sp macro="" textlink="">
      <xdr:nvSpPr>
        <xdr:cNvPr id="23" name="AutoShape 7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>
          <a:spLocks noChangeArrowheads="1"/>
        </xdr:cNvSpPr>
      </xdr:nvSpPr>
      <xdr:spPr bwMode="auto">
        <a:xfrm>
          <a:off x="9037545" y="2664599"/>
          <a:ext cx="2106706" cy="768804"/>
        </a:xfrm>
        <a:prstGeom prst="wedgeRoundRectCallout">
          <a:avLst>
            <a:gd name="adj1" fmla="val 4313"/>
            <a:gd name="adj2" fmla="val 204039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20(g-CO</a:t>
          </a:r>
          <a:r>
            <a:rPr lang="en-US" altLang="ja-JP" sz="105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43(g-CO</a:t>
          </a:r>
          <a:r>
            <a:rPr lang="en-US" altLang="ja-JP" sz="105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下記掲載の図表②を参照</a:t>
          </a:r>
        </a:p>
      </xdr:txBody>
    </xdr:sp>
    <xdr:clientData/>
  </xdr:twoCellAnchor>
  <xdr:twoCellAnchor editAs="oneCell">
    <xdr:from>
      <xdr:col>1</xdr:col>
      <xdr:colOff>40821</xdr:colOff>
      <xdr:row>33</xdr:row>
      <xdr:rowOff>21570</xdr:rowOff>
    </xdr:from>
    <xdr:to>
      <xdr:col>9</xdr:col>
      <xdr:colOff>68036</xdr:colOff>
      <xdr:row>44</xdr:row>
      <xdr:rowOff>125184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7765395"/>
          <a:ext cx="6342290" cy="1989566"/>
        </a:xfrm>
        <a:prstGeom prst="rect">
          <a:avLst/>
        </a:prstGeom>
      </xdr:spPr>
    </xdr:pic>
    <xdr:clientData/>
  </xdr:twoCellAnchor>
  <xdr:twoCellAnchor editAs="oneCell">
    <xdr:from>
      <xdr:col>10</xdr:col>
      <xdr:colOff>217714</xdr:colOff>
      <xdr:row>33</xdr:row>
      <xdr:rowOff>108857</xdr:rowOff>
    </xdr:from>
    <xdr:to>
      <xdr:col>16</xdr:col>
      <xdr:colOff>676274</xdr:colOff>
      <xdr:row>53</xdr:row>
      <xdr:rowOff>38099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16" t="4728" r="4587" b="3272"/>
        <a:stretch/>
      </xdr:blipFill>
      <xdr:spPr>
        <a:xfrm>
          <a:off x="7048500" y="8055428"/>
          <a:ext cx="4826453" cy="364399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56028</xdr:colOff>
      <xdr:row>1</xdr:row>
      <xdr:rowOff>123265</xdr:rowOff>
    </xdr:from>
    <xdr:to>
      <xdr:col>3</xdr:col>
      <xdr:colOff>410469</xdr:colOff>
      <xdr:row>5</xdr:row>
      <xdr:rowOff>66000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56881" y="291353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従来トンキロ法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（精度：普通）</a:t>
          </a:r>
          <a:endParaRPr kumimoji="1" lang="en-US" altLang="ja-JP" sz="1200" b="1"/>
        </a:p>
      </xdr:txBody>
    </xdr:sp>
    <xdr:clientData/>
  </xdr:twoCellAnchor>
  <xdr:twoCellAnchor>
    <xdr:from>
      <xdr:col>3</xdr:col>
      <xdr:colOff>862853</xdr:colOff>
      <xdr:row>13</xdr:row>
      <xdr:rowOff>22411</xdr:rowOff>
    </xdr:from>
    <xdr:to>
      <xdr:col>5</xdr:col>
      <xdr:colOff>39220</xdr:colOff>
      <xdr:row>14</xdr:row>
      <xdr:rowOff>189379</xdr:rowOff>
    </xdr:to>
    <xdr:sp macro="" textlink="">
      <xdr:nvSpPr>
        <xdr:cNvPr id="6" name="AutoShape 3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>
          <a:spLocks noChangeArrowheads="1"/>
        </xdr:cNvSpPr>
      </xdr:nvSpPr>
      <xdr:spPr bwMode="auto">
        <a:xfrm>
          <a:off x="1901078" y="2918011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214312</xdr:colOff>
      <xdr:row>31</xdr:row>
      <xdr:rowOff>0</xdr:rowOff>
    </xdr:from>
    <xdr:to>
      <xdr:col>9</xdr:col>
      <xdr:colOff>309563</xdr:colOff>
      <xdr:row>52</xdr:row>
      <xdr:rowOff>142875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44" t="4776" r="5208" b="2388"/>
        <a:stretch/>
      </xdr:blipFill>
      <xdr:spPr>
        <a:xfrm>
          <a:off x="1500187" y="7072313"/>
          <a:ext cx="5083970" cy="370284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56028</xdr:colOff>
      <xdr:row>1</xdr:row>
      <xdr:rowOff>123265</xdr:rowOff>
    </xdr:from>
    <xdr:to>
      <xdr:col>3</xdr:col>
      <xdr:colOff>410469</xdr:colOff>
      <xdr:row>5</xdr:row>
      <xdr:rowOff>66000</xdr:rowOff>
    </xdr:to>
    <xdr:sp macro="" textlink="">
      <xdr:nvSpPr>
        <xdr:cNvPr id="2" name="角丸四角形 3">
          <a:extLst>
            <a:ext uri="{FF2B5EF4-FFF2-40B4-BE49-F238E27FC236}">
              <a16:creationId xmlns:a16="http://schemas.microsoft.com/office/drawing/2014/main" id="{A8FED7DF-BCD3-4EFA-9FEF-2FDF514C6A3D}"/>
            </a:ext>
          </a:extLst>
        </xdr:cNvPr>
        <xdr:cNvSpPr/>
      </xdr:nvSpPr>
      <xdr:spPr>
        <a:xfrm>
          <a:off x="139848" y="290905"/>
          <a:ext cx="1657461" cy="849515"/>
        </a:xfrm>
        <a:prstGeom prst="roundRect">
          <a:avLst>
            <a:gd name="adj" fmla="val 28031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従来トンキロ法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（精度：普通）</a:t>
          </a:r>
          <a:endParaRPr kumimoji="1" lang="en-US" altLang="ja-JP" sz="1200" b="1"/>
        </a:p>
      </xdr:txBody>
    </xdr:sp>
    <xdr:clientData/>
  </xdr:twoCellAnchor>
  <xdr:twoCellAnchor>
    <xdr:from>
      <xdr:col>3</xdr:col>
      <xdr:colOff>862853</xdr:colOff>
      <xdr:row>13</xdr:row>
      <xdr:rowOff>22411</xdr:rowOff>
    </xdr:from>
    <xdr:to>
      <xdr:col>5</xdr:col>
      <xdr:colOff>39220</xdr:colOff>
      <xdr:row>14</xdr:row>
      <xdr:rowOff>189379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B3000254-3274-4EBD-8FBC-BEA3B403C01D}"/>
            </a:ext>
          </a:extLst>
        </xdr:cNvPr>
        <xdr:cNvSpPr>
          <a:spLocks noChangeArrowheads="1"/>
        </xdr:cNvSpPr>
      </xdr:nvSpPr>
      <xdr:spPr bwMode="auto">
        <a:xfrm>
          <a:off x="2249693" y="2925631"/>
          <a:ext cx="92134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214312</xdr:colOff>
      <xdr:row>31</xdr:row>
      <xdr:rowOff>0</xdr:rowOff>
    </xdr:from>
    <xdr:to>
      <xdr:col>9</xdr:col>
      <xdr:colOff>309563</xdr:colOff>
      <xdr:row>52</xdr:row>
      <xdr:rowOff>142875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678B69B-C6AE-4EDC-B0FC-50D839E798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44" t="4776" r="5208" b="2388"/>
        <a:stretch/>
      </xdr:blipFill>
      <xdr:spPr>
        <a:xfrm>
          <a:off x="1372552" y="7139940"/>
          <a:ext cx="4568191" cy="37242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56028</xdr:colOff>
      <xdr:row>1</xdr:row>
      <xdr:rowOff>123265</xdr:rowOff>
    </xdr:from>
    <xdr:to>
      <xdr:col>3</xdr:col>
      <xdr:colOff>410469</xdr:colOff>
      <xdr:row>5</xdr:row>
      <xdr:rowOff>66000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56881" y="291353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従来トンキロ法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（精度：普通）</a:t>
          </a:r>
          <a:endParaRPr kumimoji="1" lang="en-US" altLang="ja-JP" sz="1200" b="1"/>
        </a:p>
      </xdr:txBody>
    </xdr:sp>
    <xdr:clientData/>
  </xdr:twoCellAnchor>
  <xdr:twoCellAnchor>
    <xdr:from>
      <xdr:col>3</xdr:col>
      <xdr:colOff>862853</xdr:colOff>
      <xdr:row>13</xdr:row>
      <xdr:rowOff>22411</xdr:rowOff>
    </xdr:from>
    <xdr:to>
      <xdr:col>5</xdr:col>
      <xdr:colOff>39220</xdr:colOff>
      <xdr:row>14</xdr:row>
      <xdr:rowOff>189379</xdr:rowOff>
    </xdr:to>
    <xdr:sp macro="" textlink="">
      <xdr:nvSpPr>
        <xdr:cNvPr id="10" name="AutoShape 3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Arrowheads="1"/>
        </xdr:cNvSpPr>
      </xdr:nvSpPr>
      <xdr:spPr bwMode="auto">
        <a:xfrm>
          <a:off x="1905000" y="2700617"/>
          <a:ext cx="1114985" cy="391086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678656</xdr:colOff>
      <xdr:row>2</xdr:row>
      <xdr:rowOff>95250</xdr:rowOff>
    </xdr:from>
    <xdr:to>
      <xdr:col>15</xdr:col>
      <xdr:colOff>385202</xdr:colOff>
      <xdr:row>4</xdr:row>
      <xdr:rowOff>9806</xdr:rowOff>
    </xdr:to>
    <xdr:sp macro="" textlink="">
      <xdr:nvSpPr>
        <xdr:cNvPr id="11" name="AutoShape 9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Arrowheads="1"/>
        </xdr:cNvSpPr>
      </xdr:nvSpPr>
      <xdr:spPr bwMode="auto">
        <a:xfrm>
          <a:off x="8739187" y="428625"/>
          <a:ext cx="1778234" cy="402712"/>
        </a:xfrm>
        <a:prstGeom prst="wedgeRoundRectCallout">
          <a:avLst>
            <a:gd name="adj1" fmla="val -15963"/>
            <a:gd name="adj2" fmla="val 15776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営業用貨物車：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216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下記掲載の図表①を参照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14</xdr:col>
      <xdr:colOff>159684</xdr:colOff>
      <xdr:row>12</xdr:row>
      <xdr:rowOff>190505</xdr:rowOff>
    </xdr:from>
    <xdr:to>
      <xdr:col>17</xdr:col>
      <xdr:colOff>361388</xdr:colOff>
      <xdr:row>15</xdr:row>
      <xdr:rowOff>138391</xdr:rowOff>
    </xdr:to>
    <xdr:sp macro="" textlink="">
      <xdr:nvSpPr>
        <xdr:cNvPr id="13" name="AutoShape 7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Arrowheads="1"/>
        </xdr:cNvSpPr>
      </xdr:nvSpPr>
      <xdr:spPr bwMode="auto">
        <a:xfrm>
          <a:off x="9601340" y="2821786"/>
          <a:ext cx="2321017" cy="626543"/>
        </a:xfrm>
        <a:prstGeom prst="wedgeRoundRectCallout">
          <a:avLst>
            <a:gd name="adj1" fmla="val -63855"/>
            <a:gd name="adj2" fmla="val 75750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43(g-CO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下記掲載の図表①を参照</a:t>
          </a:r>
          <a:endParaRPr lang="ja-JP" altLang="ja-JP">
            <a:effectLst/>
          </a:endParaRPr>
        </a:p>
        <a:p>
          <a:pPr algn="l" rtl="0">
            <a:lnSpc>
              <a:spcPts val="1200"/>
            </a:lnSpc>
            <a:defRPr sz="1000"/>
          </a:pPr>
          <a:endParaRPr lang="ja-JP" altLang="en-US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</xdr:col>
      <xdr:colOff>11906</xdr:colOff>
      <xdr:row>31</xdr:row>
      <xdr:rowOff>59530</xdr:rowOff>
    </xdr:from>
    <xdr:to>
      <xdr:col>10</xdr:col>
      <xdr:colOff>59533</xdr:colOff>
      <xdr:row>53</xdr:row>
      <xdr:rowOff>35717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44" t="4776" r="5208" b="2388"/>
        <a:stretch/>
      </xdr:blipFill>
      <xdr:spPr>
        <a:xfrm>
          <a:off x="1559719" y="7131843"/>
          <a:ext cx="5083970" cy="37028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96240</xdr:colOff>
      <xdr:row>12</xdr:row>
      <xdr:rowOff>46635</xdr:rowOff>
    </xdr:from>
    <xdr:to>
      <xdr:col>9</xdr:col>
      <xdr:colOff>524865</xdr:colOff>
      <xdr:row>14</xdr:row>
      <xdr:rowOff>103785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658034DB-5BF2-4FC9-8D45-AC09390BBD8E}"/>
            </a:ext>
          </a:extLst>
        </xdr:cNvPr>
        <xdr:cNvSpPr>
          <a:spLocks noChangeArrowheads="1"/>
        </xdr:cNvSpPr>
      </xdr:nvSpPr>
      <xdr:spPr bwMode="auto">
        <a:xfrm>
          <a:off x="3913860" y="2172615"/>
          <a:ext cx="4025265" cy="377190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96240</xdr:colOff>
      <xdr:row>10</xdr:row>
      <xdr:rowOff>46635</xdr:rowOff>
    </xdr:from>
    <xdr:to>
      <xdr:col>9</xdr:col>
      <xdr:colOff>524865</xdr:colOff>
      <xdr:row>12</xdr:row>
      <xdr:rowOff>103785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FA1E8C36-6680-4D49-A7FE-45F3B55B49C8}"/>
            </a:ext>
          </a:extLst>
        </xdr:cNvPr>
        <xdr:cNvSpPr>
          <a:spLocks noChangeArrowheads="1"/>
        </xdr:cNvSpPr>
      </xdr:nvSpPr>
      <xdr:spPr bwMode="auto">
        <a:xfrm>
          <a:off x="3988790" y="1824635"/>
          <a:ext cx="3870325" cy="387350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23814</xdr:colOff>
      <xdr:row>13</xdr:row>
      <xdr:rowOff>47625</xdr:rowOff>
    </xdr:from>
    <xdr:to>
      <xdr:col>7</xdr:col>
      <xdr:colOff>345281</xdr:colOff>
      <xdr:row>33</xdr:row>
      <xdr:rowOff>159276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39" y="2357438"/>
          <a:ext cx="3774280" cy="34454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39220</xdr:colOff>
      <xdr:row>13</xdr:row>
      <xdr:rowOff>11205</xdr:rowOff>
    </xdr:from>
    <xdr:to>
      <xdr:col>5</xdr:col>
      <xdr:colOff>358587</xdr:colOff>
      <xdr:row>14</xdr:row>
      <xdr:rowOff>178173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2220445" y="2906805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56029</xdr:colOff>
      <xdr:row>1</xdr:row>
      <xdr:rowOff>123264</xdr:rowOff>
    </xdr:from>
    <xdr:to>
      <xdr:col>3</xdr:col>
      <xdr:colOff>61676</xdr:colOff>
      <xdr:row>5</xdr:row>
      <xdr:rowOff>65999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56882" y="291352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燃料法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（精度：高）</a:t>
          </a:r>
        </a:p>
      </xdr:txBody>
    </xdr:sp>
    <xdr:clientData/>
  </xdr:twoCellAnchor>
  <xdr:twoCellAnchor editAs="oneCell">
    <xdr:from>
      <xdr:col>1</xdr:col>
      <xdr:colOff>178593</xdr:colOff>
      <xdr:row>32</xdr:row>
      <xdr:rowOff>11907</xdr:rowOff>
    </xdr:from>
    <xdr:to>
      <xdr:col>8</xdr:col>
      <xdr:colOff>340811</xdr:colOff>
      <xdr:row>44</xdr:row>
      <xdr:rowOff>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3" y="7310438"/>
          <a:ext cx="5591468" cy="2047875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178591</xdr:colOff>
      <xdr:row>43</xdr:row>
      <xdr:rowOff>154782</xdr:rowOff>
    </xdr:from>
    <xdr:to>
      <xdr:col>8</xdr:col>
      <xdr:colOff>347988</xdr:colOff>
      <xdr:row>57</xdr:row>
      <xdr:rowOff>107157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1" y="9346407"/>
          <a:ext cx="5598647" cy="2286000"/>
        </a:xfrm>
        <a:prstGeom prst="rect">
          <a:avLst/>
        </a:prstGeom>
      </xdr:spPr>
    </xdr:pic>
    <xdr:clientData/>
  </xdr:twoCellAnchor>
  <xdr:twoCellAnchor editAs="oneCell">
    <xdr:from>
      <xdr:col>8</xdr:col>
      <xdr:colOff>500062</xdr:colOff>
      <xdr:row>32</xdr:row>
      <xdr:rowOff>0</xdr:rowOff>
    </xdr:from>
    <xdr:to>
      <xdr:col>16</xdr:col>
      <xdr:colOff>366308</xdr:colOff>
      <xdr:row>53</xdr:row>
      <xdr:rowOff>142874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3" t="4468" r="4740" b="2652"/>
        <a:stretch/>
      </xdr:blipFill>
      <xdr:spPr>
        <a:xfrm>
          <a:off x="6024562" y="7298531"/>
          <a:ext cx="5140715" cy="37028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39220</xdr:colOff>
      <xdr:row>13</xdr:row>
      <xdr:rowOff>11205</xdr:rowOff>
    </xdr:from>
    <xdr:to>
      <xdr:col>5</xdr:col>
      <xdr:colOff>358587</xdr:colOff>
      <xdr:row>14</xdr:row>
      <xdr:rowOff>178173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F5C204E5-9C5C-4B5E-A3E1-AFF1167B8793}"/>
            </a:ext>
          </a:extLst>
        </xdr:cNvPr>
        <xdr:cNvSpPr>
          <a:spLocks noChangeArrowheads="1"/>
        </xdr:cNvSpPr>
      </xdr:nvSpPr>
      <xdr:spPr bwMode="auto">
        <a:xfrm>
          <a:off x="2439520" y="2914425"/>
          <a:ext cx="103564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56029</xdr:colOff>
      <xdr:row>1</xdr:row>
      <xdr:rowOff>123264</xdr:rowOff>
    </xdr:from>
    <xdr:to>
      <xdr:col>3</xdr:col>
      <xdr:colOff>61676</xdr:colOff>
      <xdr:row>5</xdr:row>
      <xdr:rowOff>65999</xdr:rowOff>
    </xdr:to>
    <xdr:sp macro="" textlink="">
      <xdr:nvSpPr>
        <xdr:cNvPr id="3" name="角丸四角形 4">
          <a:extLst>
            <a:ext uri="{FF2B5EF4-FFF2-40B4-BE49-F238E27FC236}">
              <a16:creationId xmlns:a16="http://schemas.microsoft.com/office/drawing/2014/main" id="{7244624B-E323-4ECE-9102-4D54A155038B}"/>
            </a:ext>
          </a:extLst>
        </xdr:cNvPr>
        <xdr:cNvSpPr/>
      </xdr:nvSpPr>
      <xdr:spPr>
        <a:xfrm>
          <a:off x="139849" y="290904"/>
          <a:ext cx="1293427" cy="849515"/>
        </a:xfrm>
        <a:prstGeom prst="roundRect">
          <a:avLst>
            <a:gd name="adj" fmla="val 28031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燃料法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（精度：高）</a:t>
          </a:r>
        </a:p>
      </xdr:txBody>
    </xdr:sp>
    <xdr:clientData/>
  </xdr:twoCellAnchor>
  <xdr:twoCellAnchor editAs="oneCell">
    <xdr:from>
      <xdr:col>1</xdr:col>
      <xdr:colOff>178593</xdr:colOff>
      <xdr:row>32</xdr:row>
      <xdr:rowOff>11907</xdr:rowOff>
    </xdr:from>
    <xdr:to>
      <xdr:col>8</xdr:col>
      <xdr:colOff>340811</xdr:colOff>
      <xdr:row>44</xdr:row>
      <xdr:rowOff>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864B53C-9262-4D63-BDB1-8756AA723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413" y="7380447"/>
          <a:ext cx="5023778" cy="2060733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178591</xdr:colOff>
      <xdr:row>43</xdr:row>
      <xdr:rowOff>154782</xdr:rowOff>
    </xdr:from>
    <xdr:to>
      <xdr:col>8</xdr:col>
      <xdr:colOff>347988</xdr:colOff>
      <xdr:row>57</xdr:row>
      <xdr:rowOff>107157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A816574-554D-4EAF-9298-4B1826D07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411" y="9428322"/>
          <a:ext cx="5030957" cy="2299335"/>
        </a:xfrm>
        <a:prstGeom prst="rect">
          <a:avLst/>
        </a:prstGeom>
      </xdr:spPr>
    </xdr:pic>
    <xdr:clientData/>
  </xdr:twoCellAnchor>
  <xdr:twoCellAnchor editAs="oneCell">
    <xdr:from>
      <xdr:col>8</xdr:col>
      <xdr:colOff>500062</xdr:colOff>
      <xdr:row>32</xdr:row>
      <xdr:rowOff>0</xdr:rowOff>
    </xdr:from>
    <xdr:to>
      <xdr:col>16</xdr:col>
      <xdr:colOff>366308</xdr:colOff>
      <xdr:row>53</xdr:row>
      <xdr:rowOff>142874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FAC74DA9-7754-4F49-B123-55A0C74214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3" t="4468" r="4740" b="2652"/>
        <a:stretch/>
      </xdr:blipFill>
      <xdr:spPr>
        <a:xfrm>
          <a:off x="5445442" y="7368540"/>
          <a:ext cx="4560166" cy="37242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39220</xdr:colOff>
      <xdr:row>13</xdr:row>
      <xdr:rowOff>11205</xdr:rowOff>
    </xdr:from>
    <xdr:to>
      <xdr:col>5</xdr:col>
      <xdr:colOff>358587</xdr:colOff>
      <xdr:row>14</xdr:row>
      <xdr:rowOff>178173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2224367" y="2689411"/>
          <a:ext cx="1114985" cy="391086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171452</xdr:colOff>
      <xdr:row>3</xdr:row>
      <xdr:rowOff>29695</xdr:rowOff>
    </xdr:from>
    <xdr:to>
      <xdr:col>16</xdr:col>
      <xdr:colOff>181535</xdr:colOff>
      <xdr:row>4</xdr:row>
      <xdr:rowOff>134471</xdr:rowOff>
    </xdr:to>
    <xdr:sp macro="" textlink="">
      <xdr:nvSpPr>
        <xdr:cNvPr id="21" name="AutoShape 8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9752481" y="690842"/>
          <a:ext cx="637613" cy="272864"/>
        </a:xfrm>
        <a:prstGeom prst="wedgeRoundRectCallout">
          <a:avLst>
            <a:gd name="adj1" fmla="val -126125"/>
            <a:gd name="adj2" fmla="val 179822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56029</xdr:colOff>
      <xdr:row>1</xdr:row>
      <xdr:rowOff>123264</xdr:rowOff>
    </xdr:from>
    <xdr:to>
      <xdr:col>3</xdr:col>
      <xdr:colOff>50470</xdr:colOff>
      <xdr:row>5</xdr:row>
      <xdr:rowOff>65999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56882" y="291352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燃料法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（精度：高）</a:t>
          </a:r>
        </a:p>
      </xdr:txBody>
    </xdr:sp>
    <xdr:clientData/>
  </xdr:twoCellAnchor>
  <xdr:twoCellAnchor>
    <xdr:from>
      <xdr:col>14</xdr:col>
      <xdr:colOff>183139</xdr:colOff>
      <xdr:row>13</xdr:row>
      <xdr:rowOff>215476</xdr:rowOff>
    </xdr:from>
    <xdr:to>
      <xdr:col>16</xdr:col>
      <xdr:colOff>604309</xdr:colOff>
      <xdr:row>16</xdr:row>
      <xdr:rowOff>194309</xdr:rowOff>
    </xdr:to>
    <xdr:sp macro="" textlink="">
      <xdr:nvSpPr>
        <xdr:cNvPr id="15" name="AutoShape 7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8639222" y="3157643"/>
          <a:ext cx="1595920" cy="677333"/>
        </a:xfrm>
        <a:prstGeom prst="wedgeRoundRectCallout">
          <a:avLst>
            <a:gd name="adj1" fmla="val -22424"/>
            <a:gd name="adj2" fmla="val 18597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43(g-CO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下記掲載の図表②参照</a:t>
          </a:r>
        </a:p>
      </xdr:txBody>
    </xdr:sp>
    <xdr:clientData/>
  </xdr:twoCellAnchor>
  <xdr:twoCellAnchor>
    <xdr:from>
      <xdr:col>13</xdr:col>
      <xdr:colOff>391654</xdr:colOff>
      <xdr:row>0</xdr:row>
      <xdr:rowOff>84664</xdr:rowOff>
    </xdr:from>
    <xdr:to>
      <xdr:col>15</xdr:col>
      <xdr:colOff>115438</xdr:colOff>
      <xdr:row>4</xdr:row>
      <xdr:rowOff>181071</xdr:rowOff>
    </xdr:to>
    <xdr:sp macro="" textlink="">
      <xdr:nvSpPr>
        <xdr:cNvPr id="16" name="AutoShape 8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9154654" y="84664"/>
          <a:ext cx="1099617" cy="932490"/>
        </a:xfrm>
        <a:prstGeom prst="wedgeRoundRectCallout">
          <a:avLst>
            <a:gd name="adj1" fmla="val -50163"/>
            <a:gd name="adj2" fmla="val 9856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0.0188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下記掲載の図表①</a:t>
          </a: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参照</a:t>
          </a:r>
          <a:endParaRPr lang="ja-JP" altLang="ja-JP">
            <a:effectLst/>
          </a:endParaRPr>
        </a:p>
      </xdr:txBody>
    </xdr:sp>
    <xdr:clientData/>
  </xdr:twoCellAnchor>
  <xdr:twoCellAnchor>
    <xdr:from>
      <xdr:col>11</xdr:col>
      <xdr:colOff>571501</xdr:colOff>
      <xdr:row>0</xdr:row>
      <xdr:rowOff>87553</xdr:rowOff>
    </xdr:from>
    <xdr:to>
      <xdr:col>13</xdr:col>
      <xdr:colOff>365882</xdr:colOff>
      <xdr:row>4</xdr:row>
      <xdr:rowOff>158659</xdr:rowOff>
    </xdr:to>
    <xdr:sp macro="" textlink="">
      <xdr:nvSpPr>
        <xdr:cNvPr id="17" name="AutoShape 9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7958668" y="87553"/>
          <a:ext cx="1170214" cy="907189"/>
        </a:xfrm>
        <a:prstGeom prst="wedgeRoundRectCallout">
          <a:avLst>
            <a:gd name="adj1" fmla="val -21917"/>
            <a:gd name="adj2" fmla="val 89031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33.4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38.0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ほか、下記掲載の図表①参照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</xdr:col>
      <xdr:colOff>190499</xdr:colOff>
      <xdr:row>43</xdr:row>
      <xdr:rowOff>142876</xdr:rowOff>
    </xdr:from>
    <xdr:to>
      <xdr:col>8</xdr:col>
      <xdr:colOff>337291</xdr:colOff>
      <xdr:row>57</xdr:row>
      <xdr:rowOff>71437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9" y="9334501"/>
          <a:ext cx="5540323" cy="2262186"/>
        </a:xfrm>
        <a:prstGeom prst="rect">
          <a:avLst/>
        </a:prstGeom>
      </xdr:spPr>
    </xdr:pic>
    <xdr:clientData/>
  </xdr:twoCellAnchor>
  <xdr:twoCellAnchor editAs="oneCell">
    <xdr:from>
      <xdr:col>1</xdr:col>
      <xdr:colOff>185719</xdr:colOff>
      <xdr:row>32</xdr:row>
      <xdr:rowOff>7125</xdr:rowOff>
    </xdr:from>
    <xdr:to>
      <xdr:col>8</xdr:col>
      <xdr:colOff>331693</xdr:colOff>
      <xdr:row>43</xdr:row>
      <xdr:rowOff>142875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69" y="7305656"/>
          <a:ext cx="5539505" cy="2028844"/>
        </a:xfrm>
        <a:prstGeom prst="rect">
          <a:avLst/>
        </a:prstGeom>
      </xdr:spPr>
    </xdr:pic>
    <xdr:clientData/>
  </xdr:twoCellAnchor>
  <xdr:twoCellAnchor editAs="oneCell">
    <xdr:from>
      <xdr:col>8</xdr:col>
      <xdr:colOff>511969</xdr:colOff>
      <xdr:row>32</xdr:row>
      <xdr:rowOff>47624</xdr:rowOff>
    </xdr:from>
    <xdr:to>
      <xdr:col>16</xdr:col>
      <xdr:colOff>378215</xdr:colOff>
      <xdr:row>54</xdr:row>
      <xdr:rowOff>23810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3" t="4468" r="4740" b="2652"/>
        <a:stretch/>
      </xdr:blipFill>
      <xdr:spPr>
        <a:xfrm>
          <a:off x="6000750" y="7346155"/>
          <a:ext cx="5140715" cy="37028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56029</xdr:colOff>
      <xdr:row>1</xdr:row>
      <xdr:rowOff>123266</xdr:rowOff>
    </xdr:from>
    <xdr:to>
      <xdr:col>3</xdr:col>
      <xdr:colOff>50470</xdr:colOff>
      <xdr:row>5</xdr:row>
      <xdr:rowOff>66001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56882" y="291354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燃費法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（精度：中高）</a:t>
          </a:r>
        </a:p>
      </xdr:txBody>
    </xdr:sp>
    <xdr:clientData/>
  </xdr:twoCellAnchor>
  <xdr:twoCellAnchor>
    <xdr:from>
      <xdr:col>4</xdr:col>
      <xdr:colOff>324970</xdr:colOff>
      <xdr:row>13</xdr:row>
      <xdr:rowOff>0</xdr:rowOff>
    </xdr:from>
    <xdr:to>
      <xdr:col>5</xdr:col>
      <xdr:colOff>644337</xdr:colOff>
      <xdr:row>15</xdr:row>
      <xdr:rowOff>166968</xdr:rowOff>
    </xdr:to>
    <xdr:sp macro="" textlink="">
      <xdr:nvSpPr>
        <xdr:cNvPr id="10" name="AutoShape 3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rrowheads="1"/>
        </xdr:cNvSpPr>
      </xdr:nvSpPr>
      <xdr:spPr bwMode="auto">
        <a:xfrm>
          <a:off x="2506195" y="2895600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9</xdr:col>
      <xdr:colOff>222817</xdr:colOff>
      <xdr:row>31</xdr:row>
      <xdr:rowOff>216012</xdr:rowOff>
    </xdr:from>
    <xdr:to>
      <xdr:col>17</xdr:col>
      <xdr:colOff>172407</xdr:colOff>
      <xdr:row>53</xdr:row>
      <xdr:rowOff>147976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3" t="4468" r="4740" b="2652"/>
        <a:stretch/>
      </xdr:blipFill>
      <xdr:spPr>
        <a:xfrm>
          <a:off x="6386853" y="7455012"/>
          <a:ext cx="5093090" cy="3932464"/>
        </a:xfrm>
        <a:prstGeom prst="rect">
          <a:avLst/>
        </a:prstGeom>
      </xdr:spPr>
    </xdr:pic>
    <xdr:clientData/>
  </xdr:twoCellAnchor>
  <xdr:twoCellAnchor editAs="oneCell">
    <xdr:from>
      <xdr:col>1</xdr:col>
      <xdr:colOff>66336</xdr:colOff>
      <xdr:row>32</xdr:row>
      <xdr:rowOff>32317</xdr:rowOff>
    </xdr:from>
    <xdr:to>
      <xdr:col>9</xdr:col>
      <xdr:colOff>90148</xdr:colOff>
      <xdr:row>45</xdr:row>
      <xdr:rowOff>14628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86" y="7502638"/>
          <a:ext cx="6092598" cy="2336347"/>
        </a:xfrm>
        <a:prstGeom prst="rect">
          <a:avLst/>
        </a:prstGeom>
      </xdr:spPr>
    </xdr:pic>
    <xdr:clientData/>
  </xdr:twoCellAnchor>
  <xdr:twoCellAnchor editAs="oneCell">
    <xdr:from>
      <xdr:col>1</xdr:col>
      <xdr:colOff>73460</xdr:colOff>
      <xdr:row>45</xdr:row>
      <xdr:rowOff>17239</xdr:rowOff>
    </xdr:from>
    <xdr:to>
      <xdr:col>9</xdr:col>
      <xdr:colOff>78239</xdr:colOff>
      <xdr:row>57</xdr:row>
      <xdr:rowOff>88445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10" y="9841596"/>
          <a:ext cx="6073565" cy="26225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56029</xdr:colOff>
      <xdr:row>1</xdr:row>
      <xdr:rowOff>123266</xdr:rowOff>
    </xdr:from>
    <xdr:to>
      <xdr:col>3</xdr:col>
      <xdr:colOff>50470</xdr:colOff>
      <xdr:row>5</xdr:row>
      <xdr:rowOff>66001</xdr:rowOff>
    </xdr:to>
    <xdr:sp macro="" textlink="">
      <xdr:nvSpPr>
        <xdr:cNvPr id="2" name="角丸四角形 6">
          <a:extLst>
            <a:ext uri="{FF2B5EF4-FFF2-40B4-BE49-F238E27FC236}">
              <a16:creationId xmlns:a16="http://schemas.microsoft.com/office/drawing/2014/main" id="{1F8EF30A-679A-4058-BABA-3F15C7D4E48A}"/>
            </a:ext>
          </a:extLst>
        </xdr:cNvPr>
        <xdr:cNvSpPr/>
      </xdr:nvSpPr>
      <xdr:spPr>
        <a:xfrm>
          <a:off x="139849" y="290906"/>
          <a:ext cx="1297461" cy="849515"/>
        </a:xfrm>
        <a:prstGeom prst="roundRect">
          <a:avLst>
            <a:gd name="adj" fmla="val 28031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燃費法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（精度：中高）</a:t>
          </a:r>
        </a:p>
      </xdr:txBody>
    </xdr:sp>
    <xdr:clientData/>
  </xdr:twoCellAnchor>
  <xdr:twoCellAnchor>
    <xdr:from>
      <xdr:col>4</xdr:col>
      <xdr:colOff>324970</xdr:colOff>
      <xdr:row>13</xdr:row>
      <xdr:rowOff>0</xdr:rowOff>
    </xdr:from>
    <xdr:to>
      <xdr:col>5</xdr:col>
      <xdr:colOff>644337</xdr:colOff>
      <xdr:row>15</xdr:row>
      <xdr:rowOff>166968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276CBA6A-37D0-41EF-897B-CEABF9F98B0C}"/>
            </a:ext>
          </a:extLst>
        </xdr:cNvPr>
        <xdr:cNvSpPr>
          <a:spLocks noChangeArrowheads="1"/>
        </xdr:cNvSpPr>
      </xdr:nvSpPr>
      <xdr:spPr bwMode="auto">
        <a:xfrm>
          <a:off x="2740510" y="2903220"/>
          <a:ext cx="1035647" cy="6241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9</xdr:col>
      <xdr:colOff>222817</xdr:colOff>
      <xdr:row>31</xdr:row>
      <xdr:rowOff>216012</xdr:rowOff>
    </xdr:from>
    <xdr:to>
      <xdr:col>17</xdr:col>
      <xdr:colOff>124782</xdr:colOff>
      <xdr:row>53</xdr:row>
      <xdr:rowOff>147976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E618EE5-2E18-4A04-8154-33C1AB50A8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3" t="4468" r="4740" b="2652"/>
        <a:stretch/>
      </xdr:blipFill>
      <xdr:spPr>
        <a:xfrm>
          <a:off x="5747317" y="7355952"/>
          <a:ext cx="4559690" cy="3741964"/>
        </a:xfrm>
        <a:prstGeom prst="rect">
          <a:avLst/>
        </a:prstGeom>
      </xdr:spPr>
    </xdr:pic>
    <xdr:clientData/>
  </xdr:twoCellAnchor>
  <xdr:twoCellAnchor editAs="oneCell">
    <xdr:from>
      <xdr:col>1</xdr:col>
      <xdr:colOff>66336</xdr:colOff>
      <xdr:row>32</xdr:row>
      <xdr:rowOff>32317</xdr:rowOff>
    </xdr:from>
    <xdr:to>
      <xdr:col>9</xdr:col>
      <xdr:colOff>90148</xdr:colOff>
      <xdr:row>45</xdr:row>
      <xdr:rowOff>14628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75954BC-C6CC-430C-8A87-346E2820E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56" y="7400857"/>
          <a:ext cx="5464492" cy="2222591"/>
        </a:xfrm>
        <a:prstGeom prst="rect">
          <a:avLst/>
        </a:prstGeom>
      </xdr:spPr>
    </xdr:pic>
    <xdr:clientData/>
  </xdr:twoCellAnchor>
  <xdr:twoCellAnchor editAs="oneCell">
    <xdr:from>
      <xdr:col>1</xdr:col>
      <xdr:colOff>73460</xdr:colOff>
      <xdr:row>45</xdr:row>
      <xdr:rowOff>17239</xdr:rowOff>
    </xdr:from>
    <xdr:to>
      <xdr:col>9</xdr:col>
      <xdr:colOff>78239</xdr:colOff>
      <xdr:row>57</xdr:row>
      <xdr:rowOff>88445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2750A43-71B4-4018-92C4-B672EB9A8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80" y="9626059"/>
          <a:ext cx="5445459" cy="25096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drawings/drawing1.xml" Type="http://schemas.openxmlformats.org/officeDocument/2006/relationships/drawing"/></Relationships>
</file>

<file path=xl/worksheets/_rels/sheet10.xml.rels><?xml version="1.0" encoding="UTF-8" standalone="yes"?><Relationships xmlns="http://schemas.openxmlformats.org/package/2006/relationships"><Relationship Id="rId1" Target="../printerSettings/printerSettings10.bin" Type="http://schemas.openxmlformats.org/officeDocument/2006/relationships/printerSettings"/><Relationship Id="rId2" Target="../drawings/drawing10.xml" Type="http://schemas.openxmlformats.org/officeDocument/2006/relationships/drawing"/></Relationships>
</file>

<file path=xl/worksheets/_rels/sheet11.xml.rels><?xml version="1.0" encoding="UTF-8" standalone="yes"?><Relationships xmlns="http://schemas.openxmlformats.org/package/2006/relationships"><Relationship Id="rId1" Target="../printerSettings/printerSettings11.bin" Type="http://schemas.openxmlformats.org/officeDocument/2006/relationships/printerSettings"/><Relationship Id="rId2" Target="../drawings/drawing11.xml" Type="http://schemas.openxmlformats.org/officeDocument/2006/relationships/drawing"/></Relationships>
</file>

<file path=xl/worksheets/_rels/sheet12.xml.rels><?xml version="1.0" encoding="UTF-8" standalone="yes"?><Relationships xmlns="http://schemas.openxmlformats.org/package/2006/relationships"><Relationship Id="rId1" Target="../printerSettings/printerSettings12.bin" Type="http://schemas.openxmlformats.org/officeDocument/2006/relationships/printerSettings"/><Relationship Id="rId2" Target="../drawings/drawing12.xml" Type="http://schemas.openxmlformats.org/officeDocument/2006/relationships/drawing"/></Relationships>
</file>

<file path=xl/worksheets/_rels/sheet13.xml.rels><?xml version="1.0" encoding="UTF-8" standalone="yes"?><Relationships xmlns="http://schemas.openxmlformats.org/package/2006/relationships"><Relationship Id="rId1" Target="../printerSettings/printerSettings13.bin" Type="http://schemas.openxmlformats.org/officeDocument/2006/relationships/printerSettings"/><Relationship Id="rId2" Target="../drawings/drawing13.xml" Type="http://schemas.openxmlformats.org/officeDocument/2006/relationships/drawing"/></Relationships>
</file>

<file path=xl/worksheets/_rels/sheet14.xml.rels><?xml version="1.0" encoding="UTF-8" standalone="yes"?><Relationships xmlns="http://schemas.openxmlformats.org/package/2006/relationships"><Relationship Id="rId1" Target="../printerSettings/printerSettings14.bin" Type="http://schemas.openxmlformats.org/officeDocument/2006/relationships/printerSettings"/><Relationship Id="rId2" Target="../drawings/drawing14.xml" Type="http://schemas.openxmlformats.org/officeDocument/2006/relationships/drawing"/></Relationships>
</file>

<file path=xl/worksheets/_rels/sheet15.xml.rels><?xml version="1.0" encoding="UTF-8" standalone="yes"?><Relationships xmlns="http://schemas.openxmlformats.org/package/2006/relationships"><Relationship Id="rId1" Target="../printerSettings/printerSettings15.bin" Type="http://schemas.openxmlformats.org/officeDocument/2006/relationships/printerSettings"/><Relationship Id="rId2" Target="../drawings/drawing15.xml" Type="http://schemas.openxmlformats.org/officeDocument/2006/relationships/drawing"/></Relationships>
</file>

<file path=xl/worksheets/_rels/sheet16.xml.rels><?xml version="1.0" encoding="UTF-8" standalone="yes"?><Relationships xmlns="http://schemas.openxmlformats.org/package/2006/relationships"><Relationship Id="rId1" Target="../printerSettings/printerSettings16.bin" Type="http://schemas.openxmlformats.org/officeDocument/2006/relationships/printerSettings"/><Relationship Id="rId2" Target="../drawings/drawing16.xml" Type="http://schemas.openxmlformats.org/officeDocument/2006/relationships/drawing"/></Relationships>
</file>

<file path=xl/worksheets/_rels/sheet2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Relationship Id="rId2" Target="../drawings/drawing2.xml" Type="http://schemas.openxmlformats.org/officeDocument/2006/relationships/drawing"/></Relationships>
</file>

<file path=xl/worksheets/_rels/sheet3.xml.rels><?xml version="1.0" encoding="UTF-8" standalone="yes"?><Relationships xmlns="http://schemas.openxmlformats.org/package/2006/relationships"><Relationship Id="rId1" Target="../printerSettings/printerSettings3.bin" Type="http://schemas.openxmlformats.org/officeDocument/2006/relationships/printerSettings"/><Relationship Id="rId2" Target="../drawings/drawing3.xml" Type="http://schemas.openxmlformats.org/officeDocument/2006/relationships/drawing"/></Relationships>
</file>

<file path=xl/worksheets/_rels/sheet4.xml.rels><?xml version="1.0" encoding="UTF-8" standalone="yes"?><Relationships xmlns="http://schemas.openxmlformats.org/package/2006/relationships"><Relationship Id="rId1" Target="https://www.enecho.meti.go.jp/category/saving_and_new/saving/ninushi/pdf/guidelinev3.2.pdf" TargetMode="External" Type="http://schemas.openxmlformats.org/officeDocument/2006/relationships/hyperlink"/><Relationship Id="rId2" Target="../printerSettings/printerSettings4.bin" Type="http://schemas.openxmlformats.org/officeDocument/2006/relationships/printerSettings"/><Relationship Id="rId3" Target="../drawings/drawing4.xml" Type="http://schemas.openxmlformats.org/officeDocument/2006/relationships/drawing"/></Relationships>
</file>

<file path=xl/worksheets/_rels/sheet5.xml.rels><?xml version="1.0" encoding="UTF-8" standalone="yes"?><Relationships xmlns="http://schemas.openxmlformats.org/package/2006/relationships"><Relationship Id="rId1" Target="../printerSettings/printerSettings5.bin" Type="http://schemas.openxmlformats.org/officeDocument/2006/relationships/printerSettings"/><Relationship Id="rId2" Target="../drawings/drawing5.xml" Type="http://schemas.openxmlformats.org/officeDocument/2006/relationships/drawing"/></Relationships>
</file>

<file path=xl/worksheets/_rels/sheet6.xml.rels><?xml version="1.0" encoding="UTF-8" standalone="yes"?><Relationships xmlns="http://schemas.openxmlformats.org/package/2006/relationships"><Relationship Id="rId1" Target="../printerSettings/printerSettings6.bin" Type="http://schemas.openxmlformats.org/officeDocument/2006/relationships/printerSettings"/><Relationship Id="rId2" Target="../drawings/drawing6.xml" Type="http://schemas.openxmlformats.org/officeDocument/2006/relationships/drawing"/></Relationships>
</file>

<file path=xl/worksheets/_rels/sheet7.xml.rels><?xml version="1.0" encoding="UTF-8" standalone="yes"?><Relationships xmlns="http://schemas.openxmlformats.org/package/2006/relationships"><Relationship Id="rId1" Target="../printerSettings/printerSettings7.bin" Type="http://schemas.openxmlformats.org/officeDocument/2006/relationships/printerSettings"/><Relationship Id="rId2" Target="../drawings/drawing7.xml" Type="http://schemas.openxmlformats.org/officeDocument/2006/relationships/drawing"/></Relationships>
</file>

<file path=xl/worksheets/_rels/sheet8.xml.rels><?xml version="1.0" encoding="UTF-8" standalone="yes"?><Relationships xmlns="http://schemas.openxmlformats.org/package/2006/relationships"><Relationship Id="rId1" Target="../printerSettings/printerSettings8.bin" Type="http://schemas.openxmlformats.org/officeDocument/2006/relationships/printerSettings"/><Relationship Id="rId2" Target="../drawings/drawing8.xml" Type="http://schemas.openxmlformats.org/officeDocument/2006/relationships/drawing"/></Relationships>
</file>

<file path=xl/worksheets/_rels/sheet9.xml.rels><?xml version="1.0" encoding="UTF-8" standalone="yes"?><Relationships xmlns="http://schemas.openxmlformats.org/package/2006/relationships"><Relationship Id="rId1" Target="../printerSettings/printerSettings9.bin" Type="http://schemas.openxmlformats.org/officeDocument/2006/relationships/printerSettings"/><Relationship Id="rId2" Target="../drawings/drawing9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E92D1-5132-4C9B-806E-E29B7C2EA33E}">
  <dimension ref="B2:M29"/>
  <sheetViews>
    <sheetView tabSelected="1" zoomScale="70" zoomScaleNormal="70" workbookViewId="0">
      <selection activeCell="B3" sqref="B3"/>
    </sheetView>
  </sheetViews>
  <sheetFormatPr defaultRowHeight="13.2" x14ac:dyDescent="0.2"/>
  <cols>
    <col min="1" max="1" width="1.21875" customWidth="1"/>
    <col min="2" max="2" width="9" customWidth="1"/>
    <col min="3" max="3" width="3.21875" customWidth="1"/>
    <col min="4" max="4" width="18.77734375" customWidth="1"/>
    <col min="5" max="5" width="23.44140625" customWidth="1"/>
    <col min="6" max="6" width="11.109375" customWidth="1"/>
    <col min="9" max="9" width="23.5546875" customWidth="1"/>
    <col min="12" max="12" width="11.21875" customWidth="1"/>
    <col min="13" max="13" width="12.6640625" customWidth="1"/>
  </cols>
  <sheetData>
    <row r="2" spans="2:13" ht="21" x14ac:dyDescent="0.2">
      <c r="B2" s="171" t="s">
        <v>151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</row>
    <row r="3" spans="2:13" ht="13.05" x14ac:dyDescent="0.2"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</row>
    <row r="4" spans="2:13" ht="14.55" thickBot="1" x14ac:dyDescent="0.25">
      <c r="C4" s="97"/>
      <c r="D4" s="97"/>
      <c r="E4" s="97"/>
      <c r="F4" s="97"/>
      <c r="G4" s="97"/>
      <c r="H4" s="98" t="s">
        <v>118</v>
      </c>
      <c r="I4" s="98" t="s">
        <v>36</v>
      </c>
      <c r="J4" s="98" t="s">
        <v>37</v>
      </c>
      <c r="K4" s="98" t="s">
        <v>38</v>
      </c>
      <c r="L4" s="97"/>
      <c r="M4" s="97"/>
    </row>
    <row r="5" spans="2:13" ht="13.2" customHeight="1" x14ac:dyDescent="0.2">
      <c r="B5" s="172" t="s">
        <v>119</v>
      </c>
      <c r="C5" s="175" t="s">
        <v>0</v>
      </c>
      <c r="D5" s="176"/>
      <c r="E5" s="181" t="s">
        <v>1</v>
      </c>
      <c r="F5" s="181" t="s">
        <v>2</v>
      </c>
      <c r="G5" s="184" t="s">
        <v>120</v>
      </c>
      <c r="H5" s="184" t="s">
        <v>3</v>
      </c>
      <c r="I5" s="181" t="s">
        <v>4</v>
      </c>
      <c r="J5" s="181" t="s">
        <v>121</v>
      </c>
      <c r="K5" s="99" t="s">
        <v>122</v>
      </c>
      <c r="L5" s="100" t="s">
        <v>123</v>
      </c>
      <c r="M5" s="101" t="s">
        <v>124</v>
      </c>
    </row>
    <row r="6" spans="2:13" ht="13.2" customHeight="1" x14ac:dyDescent="0.2">
      <c r="B6" s="173"/>
      <c r="C6" s="177"/>
      <c r="D6" s="178"/>
      <c r="E6" s="182"/>
      <c r="F6" s="182"/>
      <c r="G6" s="185"/>
      <c r="H6" s="185"/>
      <c r="I6" s="182"/>
      <c r="J6" s="182"/>
      <c r="K6" s="102" t="s">
        <v>125</v>
      </c>
      <c r="L6" s="103" t="s">
        <v>126</v>
      </c>
      <c r="M6" s="104" t="s">
        <v>127</v>
      </c>
    </row>
    <row r="7" spans="2:13" ht="13.2" customHeight="1" x14ac:dyDescent="0.2">
      <c r="B7" s="173"/>
      <c r="C7" s="179"/>
      <c r="D7" s="180"/>
      <c r="E7" s="183"/>
      <c r="F7" s="183"/>
      <c r="G7" s="186"/>
      <c r="H7" s="105" t="s">
        <v>5</v>
      </c>
      <c r="I7" s="106" t="s">
        <v>128</v>
      </c>
      <c r="J7" s="106" t="s">
        <v>129</v>
      </c>
      <c r="K7" s="106" t="s">
        <v>130</v>
      </c>
      <c r="L7" s="107" t="s">
        <v>131</v>
      </c>
      <c r="M7" s="108" t="s">
        <v>132</v>
      </c>
    </row>
    <row r="8" spans="2:13" ht="13.2" customHeight="1" x14ac:dyDescent="0.2">
      <c r="B8" s="173"/>
      <c r="C8" s="109">
        <v>1</v>
      </c>
      <c r="D8" s="110"/>
      <c r="E8" s="110"/>
      <c r="F8" s="110"/>
      <c r="G8" s="110"/>
      <c r="H8" s="111"/>
      <c r="I8" s="111"/>
      <c r="J8" s="170"/>
      <c r="K8" s="111"/>
      <c r="L8" s="112">
        <f>H8*I8/1000</f>
        <v>0</v>
      </c>
      <c r="M8" s="113">
        <f>J8*K8</f>
        <v>0</v>
      </c>
    </row>
    <row r="9" spans="2:13" ht="13.2" customHeight="1" x14ac:dyDescent="0.2">
      <c r="B9" s="173"/>
      <c r="C9" s="109">
        <v>2</v>
      </c>
      <c r="D9" s="110"/>
      <c r="E9" s="110"/>
      <c r="F9" s="110"/>
      <c r="G9" s="110"/>
      <c r="H9" s="111"/>
      <c r="I9" s="111"/>
      <c r="J9" s="170"/>
      <c r="K9" s="111"/>
      <c r="L9" s="112">
        <f>H9*I9/1000</f>
        <v>0</v>
      </c>
      <c r="M9" s="113">
        <f>J9*K9</f>
        <v>0</v>
      </c>
    </row>
    <row r="10" spans="2:13" ht="13.2" customHeight="1" x14ac:dyDescent="0.2">
      <c r="B10" s="173"/>
      <c r="C10" s="165"/>
      <c r="D10" s="166"/>
      <c r="E10" s="167"/>
      <c r="F10" s="168"/>
      <c r="G10" s="168"/>
      <c r="H10" s="169"/>
      <c r="I10" s="169"/>
      <c r="J10" s="169"/>
      <c r="K10" s="111"/>
      <c r="L10" s="112">
        <f t="shared" ref="L10:L11" si="0">H10*I10/1000</f>
        <v>0</v>
      </c>
      <c r="M10" s="113">
        <f t="shared" ref="M10:M11" si="1">J10*K10</f>
        <v>0</v>
      </c>
    </row>
    <row r="11" spans="2:13" ht="13.2" customHeight="1" x14ac:dyDescent="0.2">
      <c r="B11" s="173"/>
      <c r="C11" s="165"/>
      <c r="D11" s="166"/>
      <c r="E11" s="167"/>
      <c r="F11" s="168"/>
      <c r="G11" s="168"/>
      <c r="H11" s="169"/>
      <c r="I11" s="169"/>
      <c r="J11" s="169"/>
      <c r="K11" s="111"/>
      <c r="L11" s="112">
        <f t="shared" si="0"/>
        <v>0</v>
      </c>
      <c r="M11" s="113">
        <f t="shared" si="1"/>
        <v>0</v>
      </c>
    </row>
    <row r="12" spans="2:13" ht="13.95" customHeight="1" thickBot="1" x14ac:dyDescent="0.25">
      <c r="B12" s="174"/>
      <c r="C12" s="187" t="s">
        <v>10</v>
      </c>
      <c r="D12" s="188"/>
      <c r="E12" s="189"/>
      <c r="F12" s="190"/>
      <c r="G12" s="190"/>
      <c r="H12" s="190"/>
      <c r="I12" s="190"/>
      <c r="J12" s="190"/>
      <c r="K12" s="191"/>
      <c r="L12" s="114">
        <f>SUM(L8:L11)</f>
        <v>0</v>
      </c>
      <c r="M12" s="115">
        <f>SUM(M8:M11)</f>
        <v>0</v>
      </c>
    </row>
    <row r="13" spans="2:13" ht="13.05" x14ac:dyDescent="0.2">
      <c r="C13" s="116"/>
      <c r="D13" s="116"/>
      <c r="E13" s="97"/>
      <c r="F13" s="97"/>
      <c r="G13" s="97"/>
      <c r="H13" s="97"/>
      <c r="I13" s="97"/>
      <c r="J13" s="97"/>
      <c r="K13" s="97"/>
      <c r="L13" s="97"/>
      <c r="M13" s="117"/>
    </row>
    <row r="14" spans="2:13" ht="13.05" x14ac:dyDescent="0.2">
      <c r="C14" s="116"/>
      <c r="D14" s="116"/>
      <c r="E14" s="97"/>
      <c r="F14" s="97"/>
      <c r="G14" s="97"/>
      <c r="H14" s="97"/>
      <c r="I14" s="97"/>
      <c r="J14" s="97"/>
      <c r="K14" s="97"/>
      <c r="L14" s="97"/>
      <c r="M14" s="117"/>
    </row>
    <row r="15" spans="2:13" ht="13.05" x14ac:dyDescent="0.2"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118"/>
    </row>
    <row r="16" spans="2:13" ht="14.55" thickBot="1" x14ac:dyDescent="0.25">
      <c r="C16" s="97"/>
      <c r="D16" s="97"/>
      <c r="E16" s="97"/>
      <c r="F16" s="97"/>
      <c r="G16" s="97"/>
      <c r="H16" s="98" t="s">
        <v>118</v>
      </c>
      <c r="I16" s="98" t="s">
        <v>36</v>
      </c>
      <c r="J16" s="98" t="s">
        <v>37</v>
      </c>
      <c r="K16" s="98" t="s">
        <v>38</v>
      </c>
      <c r="L16" s="97"/>
      <c r="M16" s="97"/>
    </row>
    <row r="17" spans="2:13" ht="13.5" customHeight="1" x14ac:dyDescent="0.2">
      <c r="B17" s="172" t="s">
        <v>134</v>
      </c>
      <c r="C17" s="175" t="s">
        <v>0</v>
      </c>
      <c r="D17" s="176"/>
      <c r="E17" s="181" t="s">
        <v>1</v>
      </c>
      <c r="F17" s="181" t="s">
        <v>2</v>
      </c>
      <c r="G17" s="184" t="s">
        <v>120</v>
      </c>
      <c r="H17" s="184" t="s">
        <v>3</v>
      </c>
      <c r="I17" s="181" t="s">
        <v>4</v>
      </c>
      <c r="J17" s="181" t="s">
        <v>121</v>
      </c>
      <c r="K17" s="99" t="s">
        <v>122</v>
      </c>
      <c r="L17" s="100" t="s">
        <v>123</v>
      </c>
      <c r="M17" s="101" t="s">
        <v>124</v>
      </c>
    </row>
    <row r="18" spans="2:13" ht="13.2" customHeight="1" x14ac:dyDescent="0.2">
      <c r="B18" s="173"/>
      <c r="C18" s="177"/>
      <c r="D18" s="178"/>
      <c r="E18" s="182"/>
      <c r="F18" s="182"/>
      <c r="G18" s="185"/>
      <c r="H18" s="185"/>
      <c r="I18" s="182"/>
      <c r="J18" s="182"/>
      <c r="K18" s="102" t="s">
        <v>125</v>
      </c>
      <c r="L18" s="103" t="s">
        <v>126</v>
      </c>
      <c r="M18" s="104" t="s">
        <v>127</v>
      </c>
    </row>
    <row r="19" spans="2:13" ht="13.2" customHeight="1" x14ac:dyDescent="0.2">
      <c r="B19" s="173"/>
      <c r="C19" s="179"/>
      <c r="D19" s="180"/>
      <c r="E19" s="183"/>
      <c r="F19" s="183"/>
      <c r="G19" s="186"/>
      <c r="H19" s="105" t="s">
        <v>5</v>
      </c>
      <c r="I19" s="106" t="s">
        <v>128</v>
      </c>
      <c r="J19" s="106" t="s">
        <v>129</v>
      </c>
      <c r="K19" s="106" t="s">
        <v>130</v>
      </c>
      <c r="L19" s="107" t="s">
        <v>131</v>
      </c>
      <c r="M19" s="108" t="s">
        <v>132</v>
      </c>
    </row>
    <row r="20" spans="2:13" ht="13.2" customHeight="1" x14ac:dyDescent="0.2">
      <c r="B20" s="173"/>
      <c r="C20" s="119">
        <v>1</v>
      </c>
      <c r="D20" s="144"/>
      <c r="E20" s="110"/>
      <c r="F20" s="110"/>
      <c r="G20" s="110"/>
      <c r="H20" s="111"/>
      <c r="I20" s="111"/>
      <c r="J20" s="170"/>
      <c r="K20" s="111"/>
      <c r="L20" s="120">
        <f>H20*I20/1000</f>
        <v>0</v>
      </c>
      <c r="M20" s="113">
        <f>J20*K20</f>
        <v>0</v>
      </c>
    </row>
    <row r="21" spans="2:13" ht="13.2" customHeight="1" x14ac:dyDescent="0.2">
      <c r="B21" s="173"/>
      <c r="C21" s="119">
        <v>2</v>
      </c>
      <c r="D21" s="144"/>
      <c r="E21" s="110"/>
      <c r="F21" s="110"/>
      <c r="G21" s="110"/>
      <c r="H21" s="111"/>
      <c r="I21" s="123"/>
      <c r="J21" s="170"/>
      <c r="K21" s="111"/>
      <c r="L21" s="120">
        <f>H21*I21/1000</f>
        <v>0</v>
      </c>
      <c r="M21" s="113">
        <f>J21*K21</f>
        <v>0</v>
      </c>
    </row>
    <row r="22" spans="2:13" ht="13.95" customHeight="1" thickBot="1" x14ac:dyDescent="0.25">
      <c r="B22" s="174"/>
      <c r="C22" s="187" t="s">
        <v>10</v>
      </c>
      <c r="D22" s="188"/>
      <c r="E22" s="189"/>
      <c r="F22" s="190"/>
      <c r="G22" s="190"/>
      <c r="H22" s="190"/>
      <c r="I22" s="190"/>
      <c r="J22" s="190"/>
      <c r="K22" s="191"/>
      <c r="L22" s="124">
        <f>SUM(L20:L21)</f>
        <v>0</v>
      </c>
      <c r="M22" s="115">
        <f>SUM(M20:M21)</f>
        <v>0</v>
      </c>
    </row>
    <row r="23" spans="2:13" ht="13.95" x14ac:dyDescent="0.2">
      <c r="C23" s="125"/>
      <c r="D23" s="125"/>
      <c r="E23" s="125"/>
      <c r="F23" s="125"/>
      <c r="G23" s="97"/>
      <c r="H23" s="97"/>
      <c r="I23" s="97"/>
      <c r="J23" s="97"/>
      <c r="K23" s="97"/>
      <c r="L23" s="97"/>
      <c r="M23" s="97"/>
    </row>
    <row r="24" spans="2:13" ht="13.5" thickBot="1" x14ac:dyDescent="0.25"/>
    <row r="25" spans="2:13" ht="16.2" x14ac:dyDescent="0.2">
      <c r="B25" s="197" t="s">
        <v>138</v>
      </c>
      <c r="C25" s="198"/>
      <c r="D25" s="198"/>
      <c r="E25" s="126">
        <f>M12</f>
        <v>0</v>
      </c>
      <c r="F25" s="199" t="s">
        <v>139</v>
      </c>
      <c r="G25" s="199"/>
      <c r="H25" s="199"/>
      <c r="I25" s="126">
        <f>M22</f>
        <v>0</v>
      </c>
      <c r="J25" s="127" t="s">
        <v>140</v>
      </c>
      <c r="K25" s="128"/>
      <c r="L25" s="128"/>
      <c r="M25" s="129"/>
    </row>
    <row r="26" spans="2:13" ht="16.2" x14ac:dyDescent="0.2">
      <c r="B26" s="200" t="s">
        <v>141</v>
      </c>
      <c r="C26" s="201"/>
      <c r="D26" s="201"/>
      <c r="E26" s="130">
        <f>M12-M22</f>
        <v>0</v>
      </c>
      <c r="F26" s="201" t="s">
        <v>142</v>
      </c>
      <c r="G26" s="201"/>
      <c r="H26" s="131" t="e">
        <f>ROUNDUP((1-(M22/M12)),3)</f>
        <v>#DIV/0!</v>
      </c>
      <c r="I26" s="132"/>
      <c r="J26" s="132"/>
      <c r="K26" s="132"/>
      <c r="L26" s="132"/>
      <c r="M26" s="133"/>
    </row>
    <row r="27" spans="2:13" ht="13.05" x14ac:dyDescent="0.2">
      <c r="B27" s="134"/>
      <c r="C27" s="135"/>
      <c r="D27" s="135"/>
      <c r="E27" s="136"/>
      <c r="F27" s="135"/>
      <c r="G27" s="135"/>
      <c r="H27" s="135"/>
      <c r="I27" s="135"/>
      <c r="J27" s="135"/>
      <c r="K27" s="135"/>
      <c r="L27" s="135"/>
      <c r="M27" s="137"/>
    </row>
    <row r="28" spans="2:13" ht="16.2" x14ac:dyDescent="0.2">
      <c r="B28" s="192" t="s">
        <v>138</v>
      </c>
      <c r="C28" s="193"/>
      <c r="D28" s="193"/>
      <c r="E28" s="138">
        <f>L12</f>
        <v>0</v>
      </c>
      <c r="F28" s="194" t="s">
        <v>143</v>
      </c>
      <c r="G28" s="194"/>
      <c r="H28" s="194"/>
      <c r="I28" s="138">
        <f>L22</f>
        <v>0</v>
      </c>
      <c r="J28" s="139" t="s">
        <v>140</v>
      </c>
      <c r="K28" s="132"/>
      <c r="L28" s="132"/>
      <c r="M28" s="133"/>
    </row>
    <row r="29" spans="2:13" ht="16.8" thickBot="1" x14ac:dyDescent="0.25">
      <c r="B29" s="195" t="s">
        <v>144</v>
      </c>
      <c r="C29" s="196"/>
      <c r="D29" s="196"/>
      <c r="E29" s="140">
        <f>L12-L22</f>
        <v>0</v>
      </c>
      <c r="F29" s="196" t="s">
        <v>145</v>
      </c>
      <c r="G29" s="196"/>
      <c r="H29" s="141" t="e">
        <f>ROUNDUP((1-(L22/L12)),3)</f>
        <v>#DIV/0!</v>
      </c>
      <c r="I29" s="142"/>
      <c r="J29" s="142"/>
      <c r="K29" s="142"/>
      <c r="L29" s="142"/>
      <c r="M29" s="143"/>
    </row>
  </sheetData>
  <mergeCells count="29">
    <mergeCell ref="B29:D29"/>
    <mergeCell ref="F29:G29"/>
    <mergeCell ref="C22:D22"/>
    <mergeCell ref="E22:K22"/>
    <mergeCell ref="B25:D25"/>
    <mergeCell ref="F25:H25"/>
    <mergeCell ref="B26:D26"/>
    <mergeCell ref="F26:G26"/>
    <mergeCell ref="H17:H18"/>
    <mergeCell ref="I17:I18"/>
    <mergeCell ref="J17:J18"/>
    <mergeCell ref="B28:D28"/>
    <mergeCell ref="F28:H28"/>
    <mergeCell ref="B17:B22"/>
    <mergeCell ref="C17:D19"/>
    <mergeCell ref="E17:E19"/>
    <mergeCell ref="F17:F19"/>
    <mergeCell ref="G17:G19"/>
    <mergeCell ref="B2:M2"/>
    <mergeCell ref="B5:B12"/>
    <mergeCell ref="C5:D7"/>
    <mergeCell ref="E5:E7"/>
    <mergeCell ref="F5:F7"/>
    <mergeCell ref="G5:G7"/>
    <mergeCell ref="H5:H6"/>
    <mergeCell ref="I5:I6"/>
    <mergeCell ref="J5:J6"/>
    <mergeCell ref="C12:D12"/>
    <mergeCell ref="E12:K12"/>
  </mergeCells>
  <phoneticPr fontId="4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3:R60"/>
  <sheetViews>
    <sheetView showGridLines="0" zoomScale="80" zoomScaleNormal="80" zoomScaleSheetLayoutView="85" workbookViewId="0"/>
  </sheetViews>
  <sheetFormatPr defaultRowHeight="13.2" x14ac:dyDescent="0.2"/>
  <cols>
    <col min="1" max="1" width="1.21875" customWidth="1"/>
    <col min="2" max="2" width="15.6640625" customWidth="1"/>
    <col min="3" max="3" width="3.33203125" bestFit="1" customWidth="1"/>
    <col min="4" max="4" width="15" customWidth="1"/>
    <col min="5" max="5" width="10.44140625" customWidth="1"/>
    <col min="6" max="6" width="10.6640625" customWidth="1"/>
    <col min="8" max="8" width="6.44140625" bestFit="1" customWidth="1"/>
    <col min="9" max="9" width="8.88671875" bestFit="1" customWidth="1"/>
    <col min="10" max="10" width="5.44140625" customWidth="1"/>
    <col min="11" max="11" width="10.33203125" customWidth="1"/>
    <col min="12" max="12" width="6.44140625" bestFit="1" customWidth="1"/>
    <col min="17" max="17" width="8.21875" bestFit="1" customWidth="1"/>
  </cols>
  <sheetData>
    <row r="3" spans="2:18" ht="27" x14ac:dyDescent="0.2">
      <c r="B3" s="171" t="s">
        <v>80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5" spans="2:18" ht="18" customHeight="1" x14ac:dyDescent="0.2"/>
    <row r="6" spans="2:18" ht="18" customHeight="1" thickBot="1" x14ac:dyDescent="0.25">
      <c r="H6" s="1" t="s">
        <v>14</v>
      </c>
      <c r="I6" s="2"/>
      <c r="J6" s="2" t="s">
        <v>36</v>
      </c>
      <c r="K6" s="1" t="s">
        <v>37</v>
      </c>
      <c r="L6" s="1" t="s">
        <v>38</v>
      </c>
      <c r="M6" s="1" t="s">
        <v>18</v>
      </c>
      <c r="N6" s="1" t="s">
        <v>19</v>
      </c>
      <c r="O6" s="1" t="s">
        <v>66</v>
      </c>
      <c r="P6" s="1" t="s">
        <v>67</v>
      </c>
    </row>
    <row r="7" spans="2:18" ht="18" customHeight="1" x14ac:dyDescent="0.2">
      <c r="B7" s="208" t="s">
        <v>116</v>
      </c>
      <c r="C7" s="211" t="s">
        <v>0</v>
      </c>
      <c r="D7" s="212"/>
      <c r="E7" s="217" t="s">
        <v>1</v>
      </c>
      <c r="F7" s="217" t="s">
        <v>2</v>
      </c>
      <c r="G7" s="219" t="s">
        <v>49</v>
      </c>
      <c r="H7" s="249" t="s">
        <v>4</v>
      </c>
      <c r="I7" s="63" t="s">
        <v>20</v>
      </c>
      <c r="J7" s="251" t="s">
        <v>47</v>
      </c>
      <c r="K7" s="221" t="s">
        <v>3</v>
      </c>
      <c r="L7" s="249" t="s">
        <v>63</v>
      </c>
      <c r="M7" s="48" t="s">
        <v>39</v>
      </c>
      <c r="N7" s="64" t="s">
        <v>21</v>
      </c>
      <c r="O7" s="225" t="s">
        <v>22</v>
      </c>
      <c r="P7" s="229" t="s">
        <v>51</v>
      </c>
      <c r="Q7" s="227" t="s">
        <v>50</v>
      </c>
    </row>
    <row r="8" spans="2:18" ht="18" customHeight="1" x14ac:dyDescent="0.2">
      <c r="B8" s="209"/>
      <c r="C8" s="213"/>
      <c r="D8" s="214"/>
      <c r="E8" s="218"/>
      <c r="F8" s="218"/>
      <c r="G8" s="220"/>
      <c r="H8" s="250"/>
      <c r="I8" s="60" t="s">
        <v>23</v>
      </c>
      <c r="J8" s="250"/>
      <c r="K8" s="222"/>
      <c r="L8" s="250"/>
      <c r="M8" s="50" t="s">
        <v>40</v>
      </c>
      <c r="N8" s="65" t="s">
        <v>24</v>
      </c>
      <c r="O8" s="226"/>
      <c r="P8" s="230"/>
      <c r="Q8" s="228"/>
    </row>
    <row r="9" spans="2:18" ht="18" customHeight="1" x14ac:dyDescent="0.2">
      <c r="B9" s="209"/>
      <c r="C9" s="215"/>
      <c r="D9" s="216"/>
      <c r="E9" s="218"/>
      <c r="F9" s="218"/>
      <c r="G9" s="220"/>
      <c r="H9" s="66" t="s">
        <v>31</v>
      </c>
      <c r="I9" s="61" t="s">
        <v>32</v>
      </c>
      <c r="J9" s="252"/>
      <c r="K9" s="61" t="s">
        <v>48</v>
      </c>
      <c r="L9" s="66" t="s">
        <v>64</v>
      </c>
      <c r="M9" s="66" t="s">
        <v>52</v>
      </c>
      <c r="N9" s="66" t="s">
        <v>33</v>
      </c>
      <c r="O9" s="66" t="s">
        <v>25</v>
      </c>
      <c r="P9" s="230"/>
      <c r="Q9" s="18" t="s">
        <v>70</v>
      </c>
    </row>
    <row r="10" spans="2:18" ht="18" customHeight="1" x14ac:dyDescent="0.2">
      <c r="B10" s="209"/>
      <c r="C10" s="13">
        <v>1</v>
      </c>
      <c r="D10" s="62" t="s">
        <v>6</v>
      </c>
      <c r="E10" s="62" t="s">
        <v>7</v>
      </c>
      <c r="F10" s="62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54">
        <v>2.89</v>
      </c>
      <c r="M10" s="36">
        <f>H10/L10/1000*J10</f>
        <v>121.10726643598615</v>
      </c>
      <c r="N10" s="3">
        <v>38</v>
      </c>
      <c r="O10" s="3">
        <v>1.8800000000000001E-2</v>
      </c>
      <c r="P10" s="3">
        <f>44/12</f>
        <v>3.6666666666666665</v>
      </c>
      <c r="Q10" s="9">
        <f>M10*N10*O10*P10</f>
        <v>317.23644752018453</v>
      </c>
      <c r="R10" s="47" t="s">
        <v>69</v>
      </c>
    </row>
    <row r="11" spans="2:18" ht="18" customHeight="1" thickBot="1" x14ac:dyDescent="0.25">
      <c r="B11" s="209"/>
      <c r="C11" s="13">
        <v>2</v>
      </c>
      <c r="D11" s="62" t="s">
        <v>9</v>
      </c>
      <c r="E11" s="62" t="s">
        <v>8</v>
      </c>
      <c r="F11" s="62" t="s">
        <v>7</v>
      </c>
      <c r="G11" s="3" t="s">
        <v>26</v>
      </c>
      <c r="H11" s="23">
        <v>1400</v>
      </c>
      <c r="I11" s="3">
        <v>10</v>
      </c>
      <c r="J11" s="3">
        <v>250</v>
      </c>
      <c r="K11" s="5">
        <v>250</v>
      </c>
      <c r="L11" s="54">
        <v>2.89</v>
      </c>
      <c r="M11" s="36">
        <f>H11/L11/1000*J11</f>
        <v>121.10726643598615</v>
      </c>
      <c r="N11" s="3">
        <v>38</v>
      </c>
      <c r="O11" s="3">
        <v>1.8800000000000001E-2</v>
      </c>
      <c r="P11" s="3">
        <f>44/12</f>
        <v>3.6666666666666665</v>
      </c>
      <c r="Q11" s="25">
        <f>M11*N11*O11*P11</f>
        <v>317.23644752018453</v>
      </c>
    </row>
    <row r="12" spans="2:18" ht="18" customHeight="1" thickBot="1" x14ac:dyDescent="0.25">
      <c r="B12" s="210"/>
      <c r="C12" s="231" t="s">
        <v>10</v>
      </c>
      <c r="D12" s="232"/>
      <c r="E12" s="233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37">
        <f>SUM(Q10:Q11)</f>
        <v>634.47289504036905</v>
      </c>
    </row>
    <row r="13" spans="2:18" ht="18" customHeight="1" x14ac:dyDescent="0.2">
      <c r="C13" s="6"/>
      <c r="D13" s="6"/>
      <c r="E13" s="7"/>
      <c r="F13" s="7"/>
      <c r="G13" s="7"/>
      <c r="H13" s="56" t="s">
        <v>86</v>
      </c>
      <c r="I13" s="7"/>
      <c r="J13" s="7"/>
      <c r="K13" s="7"/>
      <c r="L13" s="7"/>
      <c r="M13" s="7"/>
      <c r="N13" s="7"/>
      <c r="O13" s="7"/>
      <c r="P13" s="7"/>
      <c r="Q13" s="8"/>
    </row>
    <row r="14" spans="2:18" ht="18" customHeight="1" x14ac:dyDescent="0.2">
      <c r="C14" s="6"/>
      <c r="D14" s="6"/>
      <c r="E14" s="7"/>
      <c r="F14" s="7"/>
      <c r="H14" s="56" t="s">
        <v>65</v>
      </c>
      <c r="J14" s="7"/>
      <c r="K14" s="7"/>
      <c r="L14" s="7"/>
      <c r="M14" s="7"/>
      <c r="N14" s="7"/>
      <c r="O14" s="7"/>
      <c r="P14" s="7"/>
      <c r="Q14" s="8"/>
      <c r="R14" s="7"/>
    </row>
    <row r="15" spans="2:18" ht="18" customHeight="1" x14ac:dyDescent="0.2">
      <c r="C15" s="6"/>
      <c r="D15" s="6"/>
      <c r="E15" s="7"/>
      <c r="F15" s="7"/>
      <c r="H15" s="56" t="s">
        <v>89</v>
      </c>
      <c r="J15" s="7"/>
      <c r="K15" s="7"/>
      <c r="L15" s="7"/>
      <c r="M15" s="7"/>
      <c r="N15" s="7"/>
      <c r="O15" s="7"/>
      <c r="P15" s="7"/>
      <c r="Q15" s="8"/>
      <c r="R15" s="7"/>
    </row>
    <row r="16" spans="2:18" ht="18" customHeight="1" x14ac:dyDescent="0.2">
      <c r="H16" s="58" t="s">
        <v>71</v>
      </c>
      <c r="P16" s="235"/>
      <c r="Q16" s="235"/>
      <c r="R16" s="7"/>
    </row>
    <row r="17" spans="2:18" ht="18" customHeight="1" thickBot="1" x14ac:dyDescent="0.25">
      <c r="H17" s="1" t="s">
        <v>14</v>
      </c>
      <c r="I17" s="2"/>
      <c r="J17" s="2" t="s">
        <v>36</v>
      </c>
      <c r="K17" s="1" t="s">
        <v>37</v>
      </c>
      <c r="L17" s="1" t="s">
        <v>38</v>
      </c>
      <c r="M17" s="1" t="s">
        <v>18</v>
      </c>
      <c r="N17" s="1" t="s">
        <v>19</v>
      </c>
      <c r="O17" s="1" t="s">
        <v>66</v>
      </c>
      <c r="P17" s="1" t="s">
        <v>67</v>
      </c>
    </row>
    <row r="18" spans="2:18" ht="18" customHeight="1" x14ac:dyDescent="0.2">
      <c r="B18" s="208" t="s">
        <v>117</v>
      </c>
      <c r="C18" s="211" t="s">
        <v>0</v>
      </c>
      <c r="D18" s="212"/>
      <c r="E18" s="217" t="s">
        <v>1</v>
      </c>
      <c r="F18" s="217" t="s">
        <v>2</v>
      </c>
      <c r="G18" s="219" t="s">
        <v>49</v>
      </c>
      <c r="H18" s="253" t="s">
        <v>4</v>
      </c>
      <c r="I18" s="63" t="s">
        <v>20</v>
      </c>
      <c r="J18" s="251" t="s">
        <v>47</v>
      </c>
      <c r="K18" s="262" t="s">
        <v>3</v>
      </c>
      <c r="L18" s="249" t="s">
        <v>63</v>
      </c>
      <c r="M18" s="48" t="s">
        <v>39</v>
      </c>
      <c r="N18" s="64" t="s">
        <v>21</v>
      </c>
      <c r="O18" s="225" t="s">
        <v>22</v>
      </c>
      <c r="P18" s="229" t="s">
        <v>51</v>
      </c>
      <c r="Q18" s="227" t="s">
        <v>50</v>
      </c>
    </row>
    <row r="19" spans="2:18" ht="18" customHeight="1" x14ac:dyDescent="0.2">
      <c r="B19" s="243"/>
      <c r="C19" s="213"/>
      <c r="D19" s="214"/>
      <c r="E19" s="218"/>
      <c r="F19" s="218"/>
      <c r="G19" s="220"/>
      <c r="H19" s="254"/>
      <c r="I19" s="60" t="s">
        <v>23</v>
      </c>
      <c r="J19" s="250"/>
      <c r="K19" s="263"/>
      <c r="L19" s="250"/>
      <c r="M19" s="50" t="s">
        <v>40</v>
      </c>
      <c r="N19" s="65" t="s">
        <v>24</v>
      </c>
      <c r="O19" s="226"/>
      <c r="P19" s="230"/>
      <c r="Q19" s="228"/>
    </row>
    <row r="20" spans="2:18" ht="18" customHeight="1" x14ac:dyDescent="0.2">
      <c r="B20" s="243"/>
      <c r="C20" s="215"/>
      <c r="D20" s="216"/>
      <c r="E20" s="218"/>
      <c r="F20" s="218"/>
      <c r="G20" s="220"/>
      <c r="H20" s="57" t="s">
        <v>31</v>
      </c>
      <c r="I20" s="61" t="s">
        <v>32</v>
      </c>
      <c r="J20" s="252"/>
      <c r="K20" s="96" t="s">
        <v>5</v>
      </c>
      <c r="L20" s="66" t="s">
        <v>64</v>
      </c>
      <c r="M20" s="66" t="s">
        <v>52</v>
      </c>
      <c r="N20" s="66" t="s">
        <v>33</v>
      </c>
      <c r="O20" s="66" t="s">
        <v>25</v>
      </c>
      <c r="P20" s="230"/>
      <c r="Q20" s="18" t="s">
        <v>68</v>
      </c>
    </row>
    <row r="21" spans="2:18" ht="18" customHeight="1" x14ac:dyDescent="0.2">
      <c r="B21" s="243"/>
      <c r="C21" s="13">
        <v>1</v>
      </c>
      <c r="D21" s="248" t="s">
        <v>6</v>
      </c>
      <c r="E21" s="62" t="s">
        <v>7</v>
      </c>
      <c r="F21" s="62" t="s">
        <v>11</v>
      </c>
      <c r="G21" s="3" t="s">
        <v>28</v>
      </c>
      <c r="H21" s="23">
        <v>40</v>
      </c>
      <c r="I21" s="4">
        <v>100</v>
      </c>
      <c r="J21" s="3">
        <v>250</v>
      </c>
      <c r="K21" s="5">
        <v>2500</v>
      </c>
      <c r="L21" s="54">
        <v>2.89</v>
      </c>
      <c r="M21" s="36">
        <f>H21/L21/1000*J21</f>
        <v>3.4602076124567471</v>
      </c>
      <c r="N21" s="3">
        <v>38</v>
      </c>
      <c r="O21" s="3">
        <v>1.8800000000000001E-2</v>
      </c>
      <c r="P21" s="3">
        <f>44/12</f>
        <v>3.6666666666666665</v>
      </c>
      <c r="Q21" s="9">
        <f>M21*N21*O21*P21</f>
        <v>9.0638985005767001</v>
      </c>
    </row>
    <row r="22" spans="2:18" ht="18" customHeight="1" x14ac:dyDescent="0.2">
      <c r="B22" s="243"/>
      <c r="C22" s="13">
        <v>2</v>
      </c>
      <c r="D22" s="222"/>
      <c r="E22" s="62" t="s">
        <v>11</v>
      </c>
      <c r="F22" s="62" t="s">
        <v>12</v>
      </c>
      <c r="G22" s="3" t="s">
        <v>13</v>
      </c>
      <c r="H22" s="23">
        <v>1380</v>
      </c>
      <c r="I22" s="3">
        <v>100</v>
      </c>
      <c r="J22" s="3">
        <v>250</v>
      </c>
      <c r="K22" s="5">
        <v>2500</v>
      </c>
      <c r="L22" s="245">
        <v>20</v>
      </c>
      <c r="M22" s="246"/>
      <c r="N22" s="246"/>
      <c r="O22" s="246"/>
      <c r="P22" s="247"/>
      <c r="Q22" s="9">
        <f>H22*K22*L22/1000/1000</f>
        <v>69</v>
      </c>
      <c r="R22" s="47" t="s">
        <v>82</v>
      </c>
    </row>
    <row r="23" spans="2:18" ht="18" customHeight="1" x14ac:dyDescent="0.2">
      <c r="B23" s="243"/>
      <c r="C23" s="13">
        <v>3</v>
      </c>
      <c r="D23" s="224"/>
      <c r="E23" s="62" t="s">
        <v>12</v>
      </c>
      <c r="F23" s="62" t="s">
        <v>8</v>
      </c>
      <c r="G23" s="3" t="s">
        <v>28</v>
      </c>
      <c r="H23" s="24">
        <v>5</v>
      </c>
      <c r="I23" s="10">
        <v>100</v>
      </c>
      <c r="J23" s="10">
        <v>250</v>
      </c>
      <c r="K23" s="5">
        <v>2500</v>
      </c>
      <c r="L23" s="54">
        <v>2.89</v>
      </c>
      <c r="M23" s="36">
        <f t="shared" ref="M23:M24" si="0">H23/L23/1000*J23</f>
        <v>0.43252595155709339</v>
      </c>
      <c r="N23" s="3">
        <v>38</v>
      </c>
      <c r="O23" s="3">
        <v>1.8800000000000001E-2</v>
      </c>
      <c r="P23" s="3">
        <f>44/12</f>
        <v>3.6666666666666665</v>
      </c>
      <c r="Q23" s="9">
        <f t="shared" ref="Q23:Q24" si="1">M23*N23*O23*P23</f>
        <v>1.1329873125720875</v>
      </c>
    </row>
    <row r="24" spans="2:18" ht="18" customHeight="1" x14ac:dyDescent="0.2">
      <c r="B24" s="243"/>
      <c r="C24" s="13">
        <v>4</v>
      </c>
      <c r="D24" s="248" t="s">
        <v>9</v>
      </c>
      <c r="E24" s="62" t="s">
        <v>8</v>
      </c>
      <c r="F24" s="62" t="s">
        <v>12</v>
      </c>
      <c r="G24" s="3" t="s">
        <v>28</v>
      </c>
      <c r="H24" s="23">
        <v>5</v>
      </c>
      <c r="I24" s="3">
        <v>10</v>
      </c>
      <c r="J24" s="3">
        <v>250</v>
      </c>
      <c r="K24" s="5">
        <v>250</v>
      </c>
      <c r="L24" s="54">
        <v>2.89</v>
      </c>
      <c r="M24" s="36">
        <f t="shared" si="0"/>
        <v>0.43252595155709339</v>
      </c>
      <c r="N24" s="3">
        <v>38</v>
      </c>
      <c r="O24" s="3">
        <v>1.8800000000000001E-2</v>
      </c>
      <c r="P24" s="3">
        <f>44/12</f>
        <v>3.6666666666666665</v>
      </c>
      <c r="Q24" s="9">
        <f t="shared" si="1"/>
        <v>1.1329873125720875</v>
      </c>
    </row>
    <row r="25" spans="2:18" ht="18" customHeight="1" x14ac:dyDescent="0.2">
      <c r="B25" s="243"/>
      <c r="C25" s="13">
        <v>5</v>
      </c>
      <c r="D25" s="222"/>
      <c r="E25" s="62" t="s">
        <v>12</v>
      </c>
      <c r="F25" s="62" t="s">
        <v>11</v>
      </c>
      <c r="G25" s="3" t="s">
        <v>13</v>
      </c>
      <c r="H25" s="23">
        <v>1380</v>
      </c>
      <c r="I25" s="3">
        <v>10</v>
      </c>
      <c r="J25" s="3">
        <v>250</v>
      </c>
      <c r="K25" s="5">
        <v>250</v>
      </c>
      <c r="L25" s="245">
        <v>20</v>
      </c>
      <c r="M25" s="246"/>
      <c r="N25" s="246"/>
      <c r="O25" s="246"/>
      <c r="P25" s="247"/>
      <c r="Q25" s="9">
        <f>H25*K25*L25/1000/1000</f>
        <v>6.9</v>
      </c>
    </row>
    <row r="26" spans="2:18" ht="18" customHeight="1" thickBot="1" x14ac:dyDescent="0.25">
      <c r="B26" s="243"/>
      <c r="C26" s="13">
        <v>6</v>
      </c>
      <c r="D26" s="224"/>
      <c r="E26" s="62" t="s">
        <v>11</v>
      </c>
      <c r="F26" s="62" t="s">
        <v>7</v>
      </c>
      <c r="G26" s="3" t="s">
        <v>28</v>
      </c>
      <c r="H26" s="24">
        <v>40</v>
      </c>
      <c r="I26" s="10">
        <v>10</v>
      </c>
      <c r="J26" s="10">
        <v>250</v>
      </c>
      <c r="K26" s="5">
        <v>250</v>
      </c>
      <c r="L26" s="54">
        <v>2.89</v>
      </c>
      <c r="M26" s="36">
        <f>H26/L26/1000*J26</f>
        <v>3.4602076124567471</v>
      </c>
      <c r="N26" s="3">
        <v>38</v>
      </c>
      <c r="O26" s="3">
        <v>1.8800000000000001E-2</v>
      </c>
      <c r="P26" s="3">
        <f>44/12</f>
        <v>3.6666666666666665</v>
      </c>
      <c r="Q26" s="25">
        <f>M26*N26*O26*P26</f>
        <v>9.0638985005767001</v>
      </c>
    </row>
    <row r="27" spans="2:18" ht="18" customHeight="1" thickBot="1" x14ac:dyDescent="0.25">
      <c r="B27" s="244"/>
      <c r="C27" s="231" t="s">
        <v>10</v>
      </c>
      <c r="D27" s="232"/>
      <c r="E27" s="233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6">
        <f>SUM(Q21:Q26)</f>
        <v>96.29377162629757</v>
      </c>
    </row>
    <row r="28" spans="2:18" ht="18" customHeight="1" thickBot="1" x14ac:dyDescent="0.25">
      <c r="B28" s="27"/>
      <c r="C28" s="28"/>
      <c r="D28" s="28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29"/>
    </row>
    <row r="29" spans="2:18" ht="23.25" customHeight="1" x14ac:dyDescent="0.2">
      <c r="B29" s="238" t="s">
        <v>41</v>
      </c>
      <c r="C29" s="239"/>
      <c r="D29" s="239"/>
      <c r="E29" s="39">
        <f>Q12</f>
        <v>634.47289504036905</v>
      </c>
      <c r="F29" s="257" t="s">
        <v>44</v>
      </c>
      <c r="G29" s="257"/>
      <c r="H29" s="257"/>
      <c r="I29" s="257"/>
      <c r="J29" s="257"/>
      <c r="K29" s="41">
        <f>Q27</f>
        <v>96.29377162629757</v>
      </c>
      <c r="L29" s="55" t="s">
        <v>46</v>
      </c>
      <c r="M29" s="30"/>
      <c r="N29" s="30"/>
      <c r="O29" s="30"/>
      <c r="P29" s="30"/>
      <c r="Q29" s="31"/>
    </row>
    <row r="30" spans="2:18" ht="23.25" customHeight="1" thickBot="1" x14ac:dyDescent="0.25">
      <c r="B30" s="241" t="s">
        <v>42</v>
      </c>
      <c r="C30" s="242"/>
      <c r="D30" s="242"/>
      <c r="E30" s="40">
        <f>ROUNDUP(Q12-Q27,1)</f>
        <v>538.20000000000005</v>
      </c>
      <c r="F30" s="32" t="s">
        <v>45</v>
      </c>
      <c r="G30" s="38" t="s">
        <v>43</v>
      </c>
      <c r="H30" s="34">
        <f>ROUNDUP(1-Q27/Q12,3)</f>
        <v>0.84899999999999998</v>
      </c>
      <c r="I30" s="32"/>
      <c r="J30" s="32"/>
      <c r="K30" s="32"/>
      <c r="L30" s="32"/>
      <c r="M30" s="32"/>
      <c r="N30" s="32"/>
      <c r="O30" s="32"/>
      <c r="P30" s="32"/>
      <c r="Q30" s="33"/>
    </row>
    <row r="31" spans="2:18" ht="18" customHeight="1" x14ac:dyDescent="0.2">
      <c r="C31" s="6"/>
      <c r="D31" s="6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12"/>
    </row>
    <row r="32" spans="2:18" ht="18" customHeight="1" x14ac:dyDescent="0.2">
      <c r="B32" t="s">
        <v>84</v>
      </c>
      <c r="C32" s="6"/>
      <c r="D32" s="6"/>
      <c r="E32" s="7"/>
      <c r="F32" s="7"/>
      <c r="K32" s="7" t="s">
        <v>110</v>
      </c>
    </row>
    <row r="33" spans="3:6" ht="18" customHeight="1" x14ac:dyDescent="0.2">
      <c r="C33" s="11"/>
      <c r="D33" s="11"/>
      <c r="E33" s="11"/>
      <c r="F33" s="11"/>
    </row>
    <row r="54" spans="2:16" x14ac:dyDescent="0.2">
      <c r="P54" s="46"/>
    </row>
    <row r="57" spans="2:16" ht="41.25" customHeight="1" x14ac:dyDescent="0.2">
      <c r="K57" s="255" t="s">
        <v>109</v>
      </c>
      <c r="L57" s="256"/>
      <c r="M57" s="256"/>
      <c r="N57" s="256"/>
      <c r="O57" s="256"/>
      <c r="P57" s="256"/>
    </row>
    <row r="60" spans="2:16" ht="15.6" x14ac:dyDescent="0.2">
      <c r="B60" s="46" t="s">
        <v>108</v>
      </c>
    </row>
  </sheetData>
  <mergeCells count="38">
    <mergeCell ref="K57:P57"/>
    <mergeCell ref="B30:D30"/>
    <mergeCell ref="L22:P22"/>
    <mergeCell ref="D24:D26"/>
    <mergeCell ref="L25:P25"/>
    <mergeCell ref="C27:D27"/>
    <mergeCell ref="E27:P27"/>
    <mergeCell ref="B29:D29"/>
    <mergeCell ref="F29:J29"/>
    <mergeCell ref="Q18:Q19"/>
    <mergeCell ref="B18:B27"/>
    <mergeCell ref="C18:D20"/>
    <mergeCell ref="E18:E20"/>
    <mergeCell ref="F18:F20"/>
    <mergeCell ref="G18:G20"/>
    <mergeCell ref="H18:H19"/>
    <mergeCell ref="D21:D23"/>
    <mergeCell ref="J18:J20"/>
    <mergeCell ref="K18:K19"/>
    <mergeCell ref="L18:L19"/>
    <mergeCell ref="O18:O19"/>
    <mergeCell ref="P18:P20"/>
    <mergeCell ref="P16:Q16"/>
    <mergeCell ref="B3:Q3"/>
    <mergeCell ref="B7:B12"/>
    <mergeCell ref="C7:D9"/>
    <mergeCell ref="E7:E9"/>
    <mergeCell ref="F7:F9"/>
    <mergeCell ref="G7:G9"/>
    <mergeCell ref="H7:H8"/>
    <mergeCell ref="J7:J9"/>
    <mergeCell ref="K7:K8"/>
    <mergeCell ref="L7:L8"/>
    <mergeCell ref="O7:O8"/>
    <mergeCell ref="P7:P9"/>
    <mergeCell ref="Q7:Q8"/>
    <mergeCell ref="C12:D12"/>
    <mergeCell ref="E12:P12"/>
  </mergeCells>
  <phoneticPr fontId="4"/>
  <pageMargins left="0.7" right="0.7" top="0.75" bottom="0.75" header="0.3" footer="0.3"/>
  <pageSetup paperSize="9" scale="54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3:S71"/>
  <sheetViews>
    <sheetView showGridLines="0" view="pageBreakPreview" topLeftCell="A7" zoomScale="70" zoomScaleNormal="70" zoomScaleSheetLayoutView="70" workbookViewId="0">
      <selection activeCell="B4" sqref="B4"/>
    </sheetView>
  </sheetViews>
  <sheetFormatPr defaultRowHeight="13.2" x14ac:dyDescent="0.2"/>
  <cols>
    <col min="1" max="1" width="1.21875" customWidth="1"/>
    <col min="2" max="2" width="15.6640625" customWidth="1"/>
    <col min="3" max="3" width="3.88671875" bestFit="1" customWidth="1"/>
    <col min="4" max="4" width="15" customWidth="1"/>
    <col min="5" max="6" width="11.109375" customWidth="1"/>
    <col min="8" max="8" width="8.21875" customWidth="1"/>
    <col min="9" max="9" width="8.88671875" bestFit="1" customWidth="1"/>
    <col min="10" max="10" width="5.44140625" customWidth="1"/>
    <col min="11" max="11" width="10.33203125" customWidth="1"/>
    <col min="12" max="12" width="10.44140625" customWidth="1"/>
    <col min="15" max="15" width="9" bestFit="1" customWidth="1"/>
    <col min="16" max="16" width="9.77734375" bestFit="1" customWidth="1"/>
    <col min="17" max="17" width="9" customWidth="1"/>
    <col min="18" max="18" width="16.6640625" customWidth="1"/>
    <col min="20" max="20" width="1.77734375" customWidth="1"/>
  </cols>
  <sheetData>
    <row r="3" spans="2:17" ht="27" x14ac:dyDescent="0.2">
      <c r="B3" s="171" t="s">
        <v>153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</row>
    <row r="5" spans="2:17" ht="18" customHeight="1" x14ac:dyDescent="0.2"/>
    <row r="6" spans="2:17" ht="18" customHeight="1" thickBot="1" x14ac:dyDescent="0.25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19</v>
      </c>
    </row>
    <row r="7" spans="2:17" ht="18" customHeight="1" x14ac:dyDescent="0.2">
      <c r="B7" s="208" t="s">
        <v>116</v>
      </c>
      <c r="C7" s="211" t="s">
        <v>0</v>
      </c>
      <c r="D7" s="212"/>
      <c r="E7" s="217" t="s">
        <v>1</v>
      </c>
      <c r="F7" s="217" t="s">
        <v>2</v>
      </c>
      <c r="G7" s="219" t="s">
        <v>49</v>
      </c>
      <c r="H7" s="249" t="s">
        <v>4</v>
      </c>
      <c r="I7" s="63" t="s">
        <v>20</v>
      </c>
      <c r="J7" s="223" t="s">
        <v>47</v>
      </c>
      <c r="K7" s="249" t="s">
        <v>3</v>
      </c>
      <c r="L7" s="48" t="s">
        <v>53</v>
      </c>
      <c r="M7" s="64" t="s">
        <v>21</v>
      </c>
      <c r="N7" s="225" t="s">
        <v>22</v>
      </c>
      <c r="O7" s="229" t="s">
        <v>51</v>
      </c>
      <c r="P7" s="227" t="s">
        <v>50</v>
      </c>
    </row>
    <row r="8" spans="2:17" ht="18" customHeight="1" x14ac:dyDescent="0.2">
      <c r="B8" s="209"/>
      <c r="C8" s="213"/>
      <c r="D8" s="214"/>
      <c r="E8" s="218"/>
      <c r="F8" s="218"/>
      <c r="G8" s="220"/>
      <c r="H8" s="250"/>
      <c r="I8" s="60" t="s">
        <v>23</v>
      </c>
      <c r="J8" s="222"/>
      <c r="K8" s="250"/>
      <c r="L8" s="50" t="s">
        <v>54</v>
      </c>
      <c r="M8" s="65" t="s">
        <v>24</v>
      </c>
      <c r="N8" s="226"/>
      <c r="O8" s="230"/>
      <c r="P8" s="228"/>
    </row>
    <row r="9" spans="2:17" ht="18" customHeight="1" x14ac:dyDescent="0.2">
      <c r="B9" s="209"/>
      <c r="C9" s="215"/>
      <c r="D9" s="216"/>
      <c r="E9" s="218"/>
      <c r="F9" s="218"/>
      <c r="G9" s="220"/>
      <c r="H9" s="66" t="s">
        <v>31</v>
      </c>
      <c r="I9" s="61" t="s">
        <v>32</v>
      </c>
      <c r="J9" s="224"/>
      <c r="K9" s="66" t="s">
        <v>48</v>
      </c>
      <c r="L9" s="83" t="s">
        <v>98</v>
      </c>
      <c r="M9" s="66" t="s">
        <v>33</v>
      </c>
      <c r="N9" s="66" t="s">
        <v>25</v>
      </c>
      <c r="O9" s="230"/>
      <c r="P9" s="18" t="s">
        <v>62</v>
      </c>
    </row>
    <row r="10" spans="2:17" ht="18" customHeight="1" x14ac:dyDescent="0.2">
      <c r="B10" s="209"/>
      <c r="C10" s="13">
        <v>1</v>
      </c>
      <c r="D10" s="62"/>
      <c r="E10" s="62"/>
      <c r="F10" s="62"/>
      <c r="G10" s="3"/>
      <c r="H10" s="23"/>
      <c r="I10" s="3"/>
      <c r="J10" s="3"/>
      <c r="K10" s="5"/>
      <c r="L10" s="35"/>
      <c r="M10" s="3"/>
      <c r="N10" s="3"/>
      <c r="O10" s="3">
        <f>44/12</f>
        <v>3.6666666666666665</v>
      </c>
      <c r="P10" s="9">
        <f>H10*K10*L10*M10*N10*O10/1000</f>
        <v>0</v>
      </c>
      <c r="Q10" s="59"/>
    </row>
    <row r="11" spans="2:17" ht="18" customHeight="1" x14ac:dyDescent="0.2">
      <c r="B11" s="209"/>
      <c r="C11" s="13">
        <v>2</v>
      </c>
      <c r="D11" s="62"/>
      <c r="E11" s="62"/>
      <c r="F11" s="62"/>
      <c r="G11" s="3"/>
      <c r="H11" s="23"/>
      <c r="I11" s="3"/>
      <c r="J11" s="3"/>
      <c r="K11" s="5"/>
      <c r="L11" s="35"/>
      <c r="M11" s="3"/>
      <c r="N11" s="3"/>
      <c r="O11" s="3">
        <f>44/12</f>
        <v>3.6666666666666665</v>
      </c>
      <c r="P11" s="9">
        <f>H11*K11*L11*M11*N11*O11/1000</f>
        <v>0</v>
      </c>
    </row>
    <row r="12" spans="2:17" ht="18" customHeight="1" x14ac:dyDescent="0.2">
      <c r="B12" s="209"/>
      <c r="C12" s="157"/>
      <c r="D12" s="158"/>
      <c r="E12" s="159"/>
      <c r="F12" s="160"/>
      <c r="G12" s="161"/>
      <c r="H12" s="162"/>
      <c r="I12" s="161"/>
      <c r="J12" s="161"/>
      <c r="K12" s="163"/>
      <c r="L12" s="164"/>
      <c r="M12" s="3"/>
      <c r="N12" s="3"/>
      <c r="O12" s="3">
        <f t="shared" ref="O12:O14" si="0">44/12</f>
        <v>3.6666666666666665</v>
      </c>
      <c r="P12" s="9">
        <f t="shared" ref="P12:P14" si="1">H12*K12*L12*M12*N12*O12/1000</f>
        <v>0</v>
      </c>
    </row>
    <row r="13" spans="2:17" ht="18" customHeight="1" x14ac:dyDescent="0.2">
      <c r="B13" s="209"/>
      <c r="C13" s="157"/>
      <c r="D13" s="158"/>
      <c r="E13" s="159"/>
      <c r="F13" s="160"/>
      <c r="G13" s="161"/>
      <c r="H13" s="162"/>
      <c r="I13" s="161"/>
      <c r="J13" s="161"/>
      <c r="K13" s="163"/>
      <c r="L13" s="164"/>
      <c r="M13" s="3"/>
      <c r="N13" s="3"/>
      <c r="O13" s="3">
        <f t="shared" si="0"/>
        <v>3.6666666666666665</v>
      </c>
      <c r="P13" s="9">
        <f t="shared" si="1"/>
        <v>0</v>
      </c>
    </row>
    <row r="14" spans="2:17" ht="18" customHeight="1" thickBot="1" x14ac:dyDescent="0.25">
      <c r="B14" s="209"/>
      <c r="C14" s="157"/>
      <c r="D14" s="158"/>
      <c r="E14" s="159"/>
      <c r="F14" s="160"/>
      <c r="G14" s="161"/>
      <c r="H14" s="162"/>
      <c r="I14" s="161"/>
      <c r="J14" s="161"/>
      <c r="K14" s="163"/>
      <c r="L14" s="164"/>
      <c r="M14" s="161"/>
      <c r="N14" s="161"/>
      <c r="O14" s="3">
        <f t="shared" si="0"/>
        <v>3.6666666666666665</v>
      </c>
      <c r="P14" s="9">
        <f t="shared" si="1"/>
        <v>0</v>
      </c>
    </row>
    <row r="15" spans="2:17" ht="18" customHeight="1" thickBot="1" x14ac:dyDescent="0.25">
      <c r="B15" s="210"/>
      <c r="C15" s="231" t="s">
        <v>10</v>
      </c>
      <c r="D15" s="232"/>
      <c r="E15" s="233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37">
        <f>SUM(P10:P14)</f>
        <v>0</v>
      </c>
    </row>
    <row r="16" spans="2:17" ht="18" customHeight="1" x14ac:dyDescent="0.2">
      <c r="C16" s="6"/>
      <c r="D16" s="6"/>
      <c r="E16" s="7"/>
      <c r="F16" s="7"/>
      <c r="G16" s="7"/>
      <c r="H16" s="56" t="s">
        <v>91</v>
      </c>
      <c r="I16" s="7"/>
      <c r="J16" s="7"/>
      <c r="K16" s="7"/>
      <c r="L16" s="7"/>
      <c r="M16" s="7"/>
      <c r="N16" s="7"/>
      <c r="O16" s="7"/>
      <c r="P16" s="8"/>
    </row>
    <row r="17" spans="2:19" ht="18" customHeight="1" x14ac:dyDescent="0.2">
      <c r="C17" s="6"/>
      <c r="D17" s="6"/>
      <c r="E17" s="7"/>
      <c r="F17" s="7"/>
      <c r="G17" s="7"/>
      <c r="H17" s="58" t="s">
        <v>83</v>
      </c>
      <c r="I17" s="7"/>
      <c r="J17" s="7"/>
      <c r="K17" s="7"/>
      <c r="L17" s="7"/>
      <c r="M17" s="7"/>
      <c r="N17" s="7"/>
      <c r="O17" s="7"/>
      <c r="P17" s="8"/>
      <c r="Q17" s="7"/>
    </row>
    <row r="18" spans="2:19" ht="18" customHeight="1" x14ac:dyDescent="0.2">
      <c r="H18" s="56" t="s">
        <v>92</v>
      </c>
      <c r="O18" s="73"/>
      <c r="P18" s="73"/>
      <c r="Q18" s="7"/>
    </row>
    <row r="19" spans="2:19" ht="18" customHeight="1" thickBot="1" x14ac:dyDescent="0.25">
      <c r="H19" s="1" t="s">
        <v>14</v>
      </c>
      <c r="I19" s="2"/>
      <c r="J19" s="2"/>
      <c r="K19" s="1" t="s">
        <v>15</v>
      </c>
      <c r="L19" s="1" t="s">
        <v>16</v>
      </c>
      <c r="M19" s="1" t="s">
        <v>17</v>
      </c>
      <c r="N19" s="1" t="s">
        <v>18</v>
      </c>
      <c r="O19" s="1" t="s">
        <v>19</v>
      </c>
    </row>
    <row r="20" spans="2:19" ht="18" customHeight="1" x14ac:dyDescent="0.2">
      <c r="B20" s="208" t="s">
        <v>117</v>
      </c>
      <c r="C20" s="211" t="s">
        <v>0</v>
      </c>
      <c r="D20" s="212"/>
      <c r="E20" s="217" t="s">
        <v>1</v>
      </c>
      <c r="F20" s="217" t="s">
        <v>2</v>
      </c>
      <c r="G20" s="219" t="s">
        <v>49</v>
      </c>
      <c r="H20" s="253" t="s">
        <v>4</v>
      </c>
      <c r="I20" s="63" t="s">
        <v>20</v>
      </c>
      <c r="J20" s="223" t="s">
        <v>47</v>
      </c>
      <c r="K20" s="253" t="s">
        <v>3</v>
      </c>
      <c r="L20" s="48" t="s">
        <v>53</v>
      </c>
      <c r="M20" s="64" t="s">
        <v>21</v>
      </c>
      <c r="N20" s="225" t="s">
        <v>22</v>
      </c>
      <c r="O20" s="229" t="s">
        <v>51</v>
      </c>
      <c r="P20" s="227" t="s">
        <v>50</v>
      </c>
    </row>
    <row r="21" spans="2:19" ht="18" customHeight="1" x14ac:dyDescent="0.2">
      <c r="B21" s="243"/>
      <c r="C21" s="213"/>
      <c r="D21" s="214"/>
      <c r="E21" s="218"/>
      <c r="F21" s="218"/>
      <c r="G21" s="220"/>
      <c r="H21" s="254"/>
      <c r="I21" s="60" t="s">
        <v>23</v>
      </c>
      <c r="J21" s="222"/>
      <c r="K21" s="254"/>
      <c r="L21" s="50" t="s">
        <v>54</v>
      </c>
      <c r="M21" s="65" t="s">
        <v>24</v>
      </c>
      <c r="N21" s="226"/>
      <c r="O21" s="230"/>
      <c r="P21" s="228"/>
    </row>
    <row r="22" spans="2:19" ht="18" customHeight="1" x14ac:dyDescent="0.2">
      <c r="B22" s="243"/>
      <c r="C22" s="215"/>
      <c r="D22" s="216"/>
      <c r="E22" s="218"/>
      <c r="F22" s="218"/>
      <c r="G22" s="220"/>
      <c r="H22" s="57" t="s">
        <v>31</v>
      </c>
      <c r="I22" s="61" t="s">
        <v>32</v>
      </c>
      <c r="J22" s="224"/>
      <c r="K22" s="57" t="s">
        <v>48</v>
      </c>
      <c r="L22" s="83" t="s">
        <v>98</v>
      </c>
      <c r="M22" s="66" t="s">
        <v>33</v>
      </c>
      <c r="N22" s="66" t="s">
        <v>25</v>
      </c>
      <c r="O22" s="230"/>
      <c r="P22" s="18" t="s">
        <v>62</v>
      </c>
    </row>
    <row r="23" spans="2:19" ht="18" customHeight="1" x14ac:dyDescent="0.2">
      <c r="B23" s="243"/>
      <c r="C23" s="13">
        <v>1</v>
      </c>
      <c r="D23" s="4"/>
      <c r="E23" s="62"/>
      <c r="F23" s="62"/>
      <c r="G23" s="3"/>
      <c r="H23" s="23"/>
      <c r="I23" s="4"/>
      <c r="J23" s="3"/>
      <c r="K23" s="5"/>
      <c r="L23" s="35"/>
      <c r="M23" s="3"/>
      <c r="N23" s="3"/>
      <c r="O23" s="3">
        <f t="shared" ref="O23:O27" si="2">44/12</f>
        <v>3.6666666666666665</v>
      </c>
      <c r="P23" s="9">
        <f t="shared" ref="P23:P27" si="3">H23*K23*L23*M23*N23*O23/1000</f>
        <v>0</v>
      </c>
    </row>
    <row r="24" spans="2:19" ht="18" customHeight="1" x14ac:dyDescent="0.2">
      <c r="B24" s="243"/>
      <c r="C24" s="13">
        <v>2</v>
      </c>
      <c r="D24" s="4"/>
      <c r="E24" s="62"/>
      <c r="F24" s="62"/>
      <c r="G24" s="3"/>
      <c r="H24" s="23"/>
      <c r="I24" s="3"/>
      <c r="J24" s="3"/>
      <c r="K24" s="5"/>
      <c r="L24" s="69"/>
      <c r="M24" s="69"/>
      <c r="N24" s="69"/>
      <c r="O24" s="3">
        <f t="shared" si="2"/>
        <v>3.6666666666666665</v>
      </c>
      <c r="P24" s="9">
        <f t="shared" si="3"/>
        <v>0</v>
      </c>
      <c r="Q24" s="47"/>
    </row>
    <row r="25" spans="2:19" ht="18" customHeight="1" x14ac:dyDescent="0.2">
      <c r="B25" s="243"/>
      <c r="C25" s="13">
        <v>3</v>
      </c>
      <c r="D25" s="4"/>
      <c r="E25" s="62"/>
      <c r="F25" s="62"/>
      <c r="G25" s="3"/>
      <c r="H25" s="24"/>
      <c r="I25" s="10"/>
      <c r="J25" s="10"/>
      <c r="K25" s="5"/>
      <c r="L25" s="35"/>
      <c r="M25" s="3"/>
      <c r="N25" s="3"/>
      <c r="O25" s="3">
        <f t="shared" si="2"/>
        <v>3.6666666666666665</v>
      </c>
      <c r="P25" s="9">
        <f t="shared" si="3"/>
        <v>0</v>
      </c>
      <c r="S25" s="84"/>
    </row>
    <row r="26" spans="2:19" ht="18" customHeight="1" x14ac:dyDescent="0.2">
      <c r="B26" s="243"/>
      <c r="C26" s="13">
        <v>4</v>
      </c>
      <c r="D26" s="4"/>
      <c r="E26" s="62"/>
      <c r="F26" s="62"/>
      <c r="G26" s="3"/>
      <c r="H26" s="23"/>
      <c r="I26" s="3"/>
      <c r="J26" s="3"/>
      <c r="K26" s="5"/>
      <c r="L26" s="35"/>
      <c r="M26" s="3"/>
      <c r="N26" s="3"/>
      <c r="O26" s="3">
        <f t="shared" si="2"/>
        <v>3.6666666666666665</v>
      </c>
      <c r="P26" s="9">
        <f t="shared" si="3"/>
        <v>0</v>
      </c>
    </row>
    <row r="27" spans="2:19" ht="18" customHeight="1" x14ac:dyDescent="0.2">
      <c r="B27" s="243"/>
      <c r="C27" s="13">
        <v>5</v>
      </c>
      <c r="D27" s="4"/>
      <c r="E27" s="62"/>
      <c r="F27" s="62"/>
      <c r="G27" s="3"/>
      <c r="H27" s="23"/>
      <c r="I27" s="3"/>
      <c r="J27" s="3"/>
      <c r="K27" s="5"/>
      <c r="L27" s="68"/>
      <c r="M27" s="68"/>
      <c r="N27" s="68"/>
      <c r="O27" s="3">
        <f t="shared" si="2"/>
        <v>3.6666666666666665</v>
      </c>
      <c r="P27" s="9">
        <f t="shared" si="3"/>
        <v>0</v>
      </c>
    </row>
    <row r="28" spans="2:19" ht="18" customHeight="1" thickBot="1" x14ac:dyDescent="0.25">
      <c r="B28" s="243"/>
      <c r="C28" s="13">
        <v>6</v>
      </c>
      <c r="D28" s="4"/>
      <c r="E28" s="62"/>
      <c r="F28" s="62"/>
      <c r="G28" s="3"/>
      <c r="H28" s="24"/>
      <c r="I28" s="10"/>
      <c r="J28" s="10"/>
      <c r="K28" s="5"/>
      <c r="L28" s="35"/>
      <c r="M28" s="3"/>
      <c r="N28" s="3"/>
      <c r="O28" s="3">
        <f>44/12</f>
        <v>3.6666666666666665</v>
      </c>
      <c r="P28" s="9">
        <f>H28*K28*L28*M28*N28*O28/1000</f>
        <v>0</v>
      </c>
    </row>
    <row r="29" spans="2:19" ht="18" customHeight="1" thickBot="1" x14ac:dyDescent="0.25">
      <c r="B29" s="244"/>
      <c r="C29" s="231" t="s">
        <v>10</v>
      </c>
      <c r="D29" s="232"/>
      <c r="E29" s="233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6">
        <f>SUM(P23:P28)</f>
        <v>0</v>
      </c>
    </row>
    <row r="30" spans="2:19" ht="18" customHeight="1" thickBot="1" x14ac:dyDescent="0.25">
      <c r="B30" s="27"/>
      <c r="C30" s="28"/>
      <c r="D30" s="28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29"/>
    </row>
    <row r="31" spans="2:19" ht="23.25" customHeight="1" x14ac:dyDescent="0.2">
      <c r="B31" s="238" t="s">
        <v>41</v>
      </c>
      <c r="C31" s="239"/>
      <c r="D31" s="239"/>
      <c r="E31" s="39">
        <f>P15</f>
        <v>0</v>
      </c>
      <c r="F31" s="240" t="s">
        <v>44</v>
      </c>
      <c r="G31" s="240"/>
      <c r="H31" s="240"/>
      <c r="I31" s="240"/>
      <c r="J31" s="240"/>
      <c r="K31" s="41">
        <f>P29</f>
        <v>0</v>
      </c>
      <c r="L31" s="30" t="s">
        <v>46</v>
      </c>
      <c r="M31" s="30"/>
      <c r="N31" s="30"/>
      <c r="O31" s="30"/>
      <c r="P31" s="31"/>
    </row>
    <row r="32" spans="2:19" ht="23.25" customHeight="1" thickBot="1" x14ac:dyDescent="0.25">
      <c r="B32" s="241" t="s">
        <v>42</v>
      </c>
      <c r="C32" s="242"/>
      <c r="D32" s="242"/>
      <c r="E32" s="40">
        <f>ROUNDUP(P15-P29,1)</f>
        <v>0</v>
      </c>
      <c r="F32" s="32" t="s">
        <v>45</v>
      </c>
      <c r="G32" s="38" t="s">
        <v>43</v>
      </c>
      <c r="H32" s="34" t="e">
        <f>ROUNDUP(1-P29/P15,3)</f>
        <v>#DIV/0!</v>
      </c>
      <c r="I32" s="32"/>
      <c r="J32" s="32"/>
      <c r="K32" s="32"/>
      <c r="L32" s="32"/>
      <c r="M32" s="32"/>
      <c r="N32" s="32"/>
      <c r="O32" s="32"/>
      <c r="P32" s="33"/>
    </row>
    <row r="33" spans="2:18" ht="18" customHeight="1" x14ac:dyDescent="0.2">
      <c r="C33" s="6"/>
      <c r="D33" s="6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12"/>
    </row>
    <row r="34" spans="2:18" ht="45.75" customHeight="1" x14ac:dyDescent="0.2">
      <c r="B34" s="264" t="s">
        <v>111</v>
      </c>
      <c r="C34" s="265"/>
      <c r="D34" s="265"/>
      <c r="E34" s="265"/>
      <c r="F34" s="265"/>
      <c r="G34" s="265"/>
      <c r="H34" s="265"/>
      <c r="I34" s="265"/>
      <c r="J34" s="7"/>
      <c r="K34" s="264" t="s">
        <v>114</v>
      </c>
      <c r="L34" s="265"/>
      <c r="M34" s="265"/>
      <c r="N34" s="265"/>
      <c r="O34" s="265"/>
      <c r="P34" s="265"/>
      <c r="Q34" s="265"/>
      <c r="R34" s="265"/>
    </row>
    <row r="35" spans="2:18" ht="18" customHeight="1" x14ac:dyDescent="0.2">
      <c r="C35" s="11"/>
      <c r="D35" s="11"/>
      <c r="E35" s="11"/>
      <c r="F35" s="11"/>
    </row>
    <row r="36" spans="2:18" ht="15.6" x14ac:dyDescent="0.2">
      <c r="B36" t="s">
        <v>102</v>
      </c>
      <c r="E36" t="s">
        <v>113</v>
      </c>
      <c r="K36" s="7" t="s">
        <v>115</v>
      </c>
    </row>
    <row r="49" spans="2:11" ht="15.6" x14ac:dyDescent="0.2">
      <c r="B49" s="46" t="s">
        <v>108</v>
      </c>
    </row>
    <row r="52" spans="2:11" x14ac:dyDescent="0.2">
      <c r="D52" s="76" t="s">
        <v>93</v>
      </c>
      <c r="E52" s="75"/>
      <c r="F52" s="75"/>
    </row>
    <row r="53" spans="2:11" ht="16.2" x14ac:dyDescent="0.2">
      <c r="D53" s="270" t="s">
        <v>96</v>
      </c>
      <c r="E53" s="270"/>
      <c r="F53" s="75"/>
    </row>
    <row r="54" spans="2:11" ht="24.75" customHeight="1" x14ac:dyDescent="0.2">
      <c r="D54" s="266" t="s">
        <v>94</v>
      </c>
      <c r="E54" s="266"/>
      <c r="F54" s="82"/>
      <c r="G54" s="77" t="s">
        <v>58</v>
      </c>
      <c r="K54" s="42"/>
    </row>
    <row r="55" spans="2:11" ht="21" customHeight="1" x14ac:dyDescent="0.2">
      <c r="D55" s="266" t="s">
        <v>95</v>
      </c>
      <c r="E55" s="266"/>
      <c r="F55" s="82"/>
      <c r="G55" s="45"/>
    </row>
    <row r="56" spans="2:11" ht="21.75" customHeight="1" thickBot="1" x14ac:dyDescent="0.25">
      <c r="D56" s="267" t="s">
        <v>56</v>
      </c>
      <c r="E56" s="267"/>
      <c r="F56" s="78" t="e">
        <f>F55/F54</f>
        <v>#DIV/0!</v>
      </c>
    </row>
    <row r="57" spans="2:11" ht="16.8" thickBot="1" x14ac:dyDescent="0.25">
      <c r="D57" s="268" t="s">
        <v>55</v>
      </c>
      <c r="E57" s="269"/>
      <c r="F57" s="81" t="e">
        <f>EXP(2.67-0.927*LN(F56)-0.648*LN(F54))</f>
        <v>#DIV/0!</v>
      </c>
      <c r="G57" s="43" t="s">
        <v>57</v>
      </c>
      <c r="H57" s="43"/>
      <c r="I57" s="43"/>
      <c r="J57" s="44"/>
    </row>
    <row r="58" spans="2:11" ht="16.2" x14ac:dyDescent="0.2">
      <c r="D58" s="85"/>
      <c r="E58" s="85"/>
      <c r="F58" s="74"/>
    </row>
    <row r="59" spans="2:11" ht="20.399999999999999" customHeight="1" x14ac:dyDescent="0.2">
      <c r="D59" s="270" t="s">
        <v>97</v>
      </c>
      <c r="E59" s="270"/>
      <c r="F59" s="75"/>
    </row>
    <row r="60" spans="2:11" ht="20.25" customHeight="1" x14ac:dyDescent="0.2">
      <c r="D60" s="266" t="s">
        <v>94</v>
      </c>
      <c r="E60" s="266"/>
      <c r="F60" s="80"/>
      <c r="G60" s="77" t="s">
        <v>58</v>
      </c>
    </row>
    <row r="61" spans="2:11" s="42" customFormat="1" ht="17.25" customHeight="1" x14ac:dyDescent="0.2">
      <c r="D61" s="266" t="s">
        <v>95</v>
      </c>
      <c r="E61" s="266"/>
      <c r="F61" s="80"/>
      <c r="G61" s="45"/>
      <c r="H61"/>
      <c r="I61"/>
      <c r="J61"/>
      <c r="K61"/>
    </row>
    <row r="62" spans="2:11" ht="19.5" customHeight="1" thickBot="1" x14ac:dyDescent="0.25">
      <c r="D62" s="267" t="s">
        <v>56</v>
      </c>
      <c r="E62" s="267"/>
      <c r="F62" s="78" t="e">
        <f>F61/F60</f>
        <v>#DIV/0!</v>
      </c>
    </row>
    <row r="63" spans="2:11" ht="16.8" thickBot="1" x14ac:dyDescent="0.25">
      <c r="D63" s="268" t="s">
        <v>55</v>
      </c>
      <c r="E63" s="269"/>
      <c r="F63" s="81" t="e">
        <f>EXP(2.71-0.812*LN(F62)-0.654*LN(F60))</f>
        <v>#DIV/0!</v>
      </c>
      <c r="G63" s="43" t="s">
        <v>57</v>
      </c>
      <c r="H63" s="43"/>
      <c r="I63" s="43"/>
      <c r="J63" s="44"/>
    </row>
    <row r="64" spans="2:11" ht="18" customHeight="1" x14ac:dyDescent="0.2"/>
    <row r="65" ht="12.6" customHeight="1" x14ac:dyDescent="0.2"/>
    <row r="66" ht="12.6" customHeight="1" x14ac:dyDescent="0.2"/>
    <row r="67" ht="12.6" customHeight="1" x14ac:dyDescent="0.2"/>
    <row r="68" ht="12.6" customHeight="1" x14ac:dyDescent="0.2"/>
    <row r="69" ht="12.6" customHeight="1" x14ac:dyDescent="0.2"/>
    <row r="70" ht="18" customHeight="1" x14ac:dyDescent="0.2"/>
    <row r="71" ht="12.6" customHeight="1" x14ac:dyDescent="0.2"/>
  </sheetData>
  <mergeCells count="42">
    <mergeCell ref="D60:E60"/>
    <mergeCell ref="D61:E61"/>
    <mergeCell ref="D62:E62"/>
    <mergeCell ref="D63:E63"/>
    <mergeCell ref="B31:D31"/>
    <mergeCell ref="D55:E55"/>
    <mergeCell ref="D56:E56"/>
    <mergeCell ref="D57:E57"/>
    <mergeCell ref="D53:E53"/>
    <mergeCell ref="D59:E59"/>
    <mergeCell ref="B32:D32"/>
    <mergeCell ref="D54:E54"/>
    <mergeCell ref="K34:R34"/>
    <mergeCell ref="B34:I34"/>
    <mergeCell ref="P20:P21"/>
    <mergeCell ref="C20:D22"/>
    <mergeCell ref="E20:E22"/>
    <mergeCell ref="F20:F22"/>
    <mergeCell ref="G20:G22"/>
    <mergeCell ref="F31:J31"/>
    <mergeCell ref="B20:B29"/>
    <mergeCell ref="C29:D29"/>
    <mergeCell ref="E29:O29"/>
    <mergeCell ref="H20:H21"/>
    <mergeCell ref="J20:J22"/>
    <mergeCell ref="K20:K21"/>
    <mergeCell ref="N20:N21"/>
    <mergeCell ref="O20:O22"/>
    <mergeCell ref="B3:P3"/>
    <mergeCell ref="B7:B15"/>
    <mergeCell ref="C7:D9"/>
    <mergeCell ref="E7:E9"/>
    <mergeCell ref="F7:F9"/>
    <mergeCell ref="G7:G9"/>
    <mergeCell ref="H7:H8"/>
    <mergeCell ref="J7:J9"/>
    <mergeCell ref="K7:K8"/>
    <mergeCell ref="N7:N8"/>
    <mergeCell ref="O7:O9"/>
    <mergeCell ref="P7:P8"/>
    <mergeCell ref="C15:D15"/>
    <mergeCell ref="E15:O15"/>
  </mergeCells>
  <phoneticPr fontId="4"/>
  <pageMargins left="0.7" right="0.7" top="0.75" bottom="0.75" header="0.3" footer="0.3"/>
  <pageSetup paperSize="9" scale="46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7CF3D-E263-44D3-9ECD-44F15AB8A8F3}">
  <sheetPr>
    <pageSetUpPr fitToPage="1"/>
  </sheetPr>
  <dimension ref="B3:S71"/>
  <sheetViews>
    <sheetView showGridLines="0" view="pageBreakPreview" topLeftCell="A12" zoomScale="70" zoomScaleNormal="70" zoomScaleSheetLayoutView="70" workbookViewId="0">
      <selection activeCell="B31" sqref="B31:D31"/>
    </sheetView>
  </sheetViews>
  <sheetFormatPr defaultRowHeight="13.2" x14ac:dyDescent="0.2"/>
  <cols>
    <col min="1" max="1" width="1.21875" customWidth="1"/>
    <col min="2" max="2" width="15.6640625" customWidth="1"/>
    <col min="3" max="3" width="3.88671875" bestFit="1" customWidth="1"/>
    <col min="4" max="4" width="15" customWidth="1"/>
    <col min="5" max="6" width="11.109375" customWidth="1"/>
    <col min="8" max="8" width="8.21875" customWidth="1"/>
    <col min="9" max="9" width="8.88671875" bestFit="1" customWidth="1"/>
    <col min="10" max="10" width="5.44140625" customWidth="1"/>
    <col min="11" max="11" width="10.33203125" customWidth="1"/>
    <col min="12" max="12" width="10.44140625" customWidth="1"/>
    <col min="15" max="15" width="9" bestFit="1" customWidth="1"/>
    <col min="16" max="16" width="9.77734375" bestFit="1" customWidth="1"/>
    <col min="17" max="17" width="9" customWidth="1"/>
    <col min="18" max="18" width="16.6640625" customWidth="1"/>
    <col min="20" max="20" width="1.77734375" customWidth="1"/>
  </cols>
  <sheetData>
    <row r="3" spans="2:17" ht="27" x14ac:dyDescent="0.2">
      <c r="B3" s="171" t="s">
        <v>152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</row>
    <row r="5" spans="2:17" ht="18" customHeight="1" x14ac:dyDescent="0.2"/>
    <row r="6" spans="2:17" ht="18" customHeight="1" thickBot="1" x14ac:dyDescent="0.25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19</v>
      </c>
    </row>
    <row r="7" spans="2:17" ht="18" customHeight="1" x14ac:dyDescent="0.2">
      <c r="B7" s="208" t="s">
        <v>116</v>
      </c>
      <c r="C7" s="211" t="s">
        <v>0</v>
      </c>
      <c r="D7" s="212"/>
      <c r="E7" s="217" t="s">
        <v>1</v>
      </c>
      <c r="F7" s="217" t="s">
        <v>2</v>
      </c>
      <c r="G7" s="219" t="s">
        <v>49</v>
      </c>
      <c r="H7" s="249" t="s">
        <v>4</v>
      </c>
      <c r="I7" s="150" t="s">
        <v>20</v>
      </c>
      <c r="J7" s="223" t="s">
        <v>47</v>
      </c>
      <c r="K7" s="249" t="s">
        <v>3</v>
      </c>
      <c r="L7" s="48" t="s">
        <v>53</v>
      </c>
      <c r="M7" s="154" t="s">
        <v>21</v>
      </c>
      <c r="N7" s="225" t="s">
        <v>22</v>
      </c>
      <c r="O7" s="229" t="s">
        <v>51</v>
      </c>
      <c r="P7" s="227" t="s">
        <v>50</v>
      </c>
    </row>
    <row r="8" spans="2:17" ht="18" customHeight="1" x14ac:dyDescent="0.2">
      <c r="B8" s="209"/>
      <c r="C8" s="213"/>
      <c r="D8" s="214"/>
      <c r="E8" s="218"/>
      <c r="F8" s="218"/>
      <c r="G8" s="220"/>
      <c r="H8" s="250"/>
      <c r="I8" s="151" t="s">
        <v>23</v>
      </c>
      <c r="J8" s="222"/>
      <c r="K8" s="250"/>
      <c r="L8" s="50" t="s">
        <v>54</v>
      </c>
      <c r="M8" s="155" t="s">
        <v>24</v>
      </c>
      <c r="N8" s="226"/>
      <c r="O8" s="230"/>
      <c r="P8" s="228"/>
    </row>
    <row r="9" spans="2:17" ht="18" customHeight="1" x14ac:dyDescent="0.2">
      <c r="B9" s="209"/>
      <c r="C9" s="215"/>
      <c r="D9" s="216"/>
      <c r="E9" s="218"/>
      <c r="F9" s="218"/>
      <c r="G9" s="220"/>
      <c r="H9" s="156" t="s">
        <v>31</v>
      </c>
      <c r="I9" s="152" t="s">
        <v>32</v>
      </c>
      <c r="J9" s="224"/>
      <c r="K9" s="156" t="s">
        <v>148</v>
      </c>
      <c r="L9" s="83" t="s">
        <v>98</v>
      </c>
      <c r="M9" s="156" t="s">
        <v>33</v>
      </c>
      <c r="N9" s="156" t="s">
        <v>25</v>
      </c>
      <c r="O9" s="230"/>
      <c r="P9" s="18" t="s">
        <v>62</v>
      </c>
    </row>
    <row r="10" spans="2:17" ht="18" customHeight="1" x14ac:dyDescent="0.2">
      <c r="B10" s="209"/>
      <c r="C10" s="13">
        <v>1</v>
      </c>
      <c r="D10" s="149"/>
      <c r="E10" s="149"/>
      <c r="F10" s="149"/>
      <c r="G10" s="3"/>
      <c r="H10" s="23"/>
      <c r="I10" s="3"/>
      <c r="J10" s="3"/>
      <c r="K10" s="5"/>
      <c r="L10" s="35"/>
      <c r="M10" s="3"/>
      <c r="N10" s="3"/>
      <c r="O10" s="3">
        <f>44/12</f>
        <v>3.6666666666666665</v>
      </c>
      <c r="P10" s="9">
        <f>H10*K10*L10*M10*N10*O10/1000</f>
        <v>0</v>
      </c>
      <c r="Q10" s="59"/>
    </row>
    <row r="11" spans="2:17" ht="18" customHeight="1" x14ac:dyDescent="0.2">
      <c r="B11" s="209"/>
      <c r="C11" s="13">
        <v>2</v>
      </c>
      <c r="D11" s="149"/>
      <c r="E11" s="149"/>
      <c r="F11" s="149"/>
      <c r="G11" s="3"/>
      <c r="H11" s="23"/>
      <c r="I11" s="3"/>
      <c r="J11" s="3"/>
      <c r="K11" s="5"/>
      <c r="L11" s="35"/>
      <c r="M11" s="3"/>
      <c r="N11" s="3"/>
      <c r="O11" s="3">
        <f>44/12</f>
        <v>3.6666666666666665</v>
      </c>
      <c r="P11" s="9">
        <f>H11*K11*L11*M11*N11*O11/1000</f>
        <v>0</v>
      </c>
    </row>
    <row r="12" spans="2:17" ht="18" customHeight="1" x14ac:dyDescent="0.2">
      <c r="B12" s="209"/>
      <c r="C12" s="157"/>
      <c r="D12" s="158"/>
      <c r="E12" s="159"/>
      <c r="F12" s="160"/>
      <c r="G12" s="161"/>
      <c r="H12" s="162"/>
      <c r="I12" s="161"/>
      <c r="J12" s="161"/>
      <c r="K12" s="163"/>
      <c r="L12" s="164"/>
      <c r="M12" s="3"/>
      <c r="N12" s="3"/>
      <c r="O12" s="3">
        <f t="shared" ref="O12:O14" si="0">44/12</f>
        <v>3.6666666666666665</v>
      </c>
      <c r="P12" s="9">
        <f t="shared" ref="P12:P14" si="1">H12*K12*L12*M12*N12*O12/1000</f>
        <v>0</v>
      </c>
    </row>
    <row r="13" spans="2:17" ht="18" customHeight="1" x14ac:dyDescent="0.2">
      <c r="B13" s="209"/>
      <c r="C13" s="157"/>
      <c r="D13" s="158"/>
      <c r="E13" s="159"/>
      <c r="F13" s="160"/>
      <c r="G13" s="161"/>
      <c r="H13" s="162"/>
      <c r="I13" s="161"/>
      <c r="J13" s="161"/>
      <c r="K13" s="163"/>
      <c r="L13" s="164"/>
      <c r="M13" s="3"/>
      <c r="N13" s="3"/>
      <c r="O13" s="3">
        <f t="shared" si="0"/>
        <v>3.6666666666666665</v>
      </c>
      <c r="P13" s="9">
        <f t="shared" si="1"/>
        <v>0</v>
      </c>
    </row>
    <row r="14" spans="2:17" ht="18" customHeight="1" thickBot="1" x14ac:dyDescent="0.25">
      <c r="B14" s="209"/>
      <c r="C14" s="157"/>
      <c r="D14" s="158"/>
      <c r="E14" s="159"/>
      <c r="F14" s="160"/>
      <c r="G14" s="161"/>
      <c r="H14" s="162"/>
      <c r="I14" s="161"/>
      <c r="J14" s="161"/>
      <c r="K14" s="163"/>
      <c r="L14" s="164"/>
      <c r="M14" s="161"/>
      <c r="N14" s="161"/>
      <c r="O14" s="3">
        <f t="shared" si="0"/>
        <v>3.6666666666666665</v>
      </c>
      <c r="P14" s="9">
        <f t="shared" si="1"/>
        <v>0</v>
      </c>
    </row>
    <row r="15" spans="2:17" ht="18" customHeight="1" thickBot="1" x14ac:dyDescent="0.25">
      <c r="B15" s="210"/>
      <c r="C15" s="231" t="s">
        <v>10</v>
      </c>
      <c r="D15" s="232"/>
      <c r="E15" s="233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37">
        <f>SUM(P10:P14)</f>
        <v>0</v>
      </c>
    </row>
    <row r="16" spans="2:17" ht="18" customHeight="1" x14ac:dyDescent="0.2">
      <c r="C16" s="6"/>
      <c r="D16" s="6"/>
      <c r="E16" s="7"/>
      <c r="F16" s="7"/>
      <c r="G16" s="7"/>
      <c r="H16" s="56" t="s">
        <v>91</v>
      </c>
      <c r="I16" s="7"/>
      <c r="J16" s="7"/>
      <c r="K16" s="7"/>
      <c r="L16" s="7"/>
      <c r="M16" s="7"/>
      <c r="N16" s="7"/>
      <c r="O16" s="7"/>
      <c r="P16" s="8"/>
    </row>
    <row r="17" spans="2:19" ht="18" customHeight="1" x14ac:dyDescent="0.2">
      <c r="C17" s="6"/>
      <c r="D17" s="6"/>
      <c r="E17" s="7"/>
      <c r="F17" s="7"/>
      <c r="G17" s="7"/>
      <c r="H17" s="58" t="s">
        <v>83</v>
      </c>
      <c r="I17" s="7"/>
      <c r="J17" s="7"/>
      <c r="K17" s="7"/>
      <c r="L17" s="7"/>
      <c r="M17" s="7"/>
      <c r="N17" s="7"/>
      <c r="O17" s="7"/>
      <c r="P17" s="8"/>
      <c r="Q17" s="7"/>
    </row>
    <row r="18" spans="2:19" ht="18" customHeight="1" x14ac:dyDescent="0.2">
      <c r="H18" s="56" t="s">
        <v>92</v>
      </c>
      <c r="O18" s="73"/>
      <c r="P18" s="73"/>
      <c r="Q18" s="7"/>
    </row>
    <row r="19" spans="2:19" ht="18" customHeight="1" thickBot="1" x14ac:dyDescent="0.25">
      <c r="H19" s="1" t="s">
        <v>14</v>
      </c>
      <c r="I19" s="2"/>
      <c r="J19" s="2"/>
      <c r="K19" s="1" t="s">
        <v>15</v>
      </c>
      <c r="L19" s="1" t="s">
        <v>16</v>
      </c>
      <c r="M19" s="1" t="s">
        <v>17</v>
      </c>
      <c r="N19" s="1" t="s">
        <v>18</v>
      </c>
      <c r="O19" s="1" t="s">
        <v>19</v>
      </c>
    </row>
    <row r="20" spans="2:19" ht="18" customHeight="1" x14ac:dyDescent="0.2">
      <c r="B20" s="208" t="s">
        <v>117</v>
      </c>
      <c r="C20" s="211" t="s">
        <v>0</v>
      </c>
      <c r="D20" s="212"/>
      <c r="E20" s="217" t="s">
        <v>1</v>
      </c>
      <c r="F20" s="217" t="s">
        <v>2</v>
      </c>
      <c r="G20" s="219" t="s">
        <v>49</v>
      </c>
      <c r="H20" s="253" t="s">
        <v>4</v>
      </c>
      <c r="I20" s="150" t="s">
        <v>20</v>
      </c>
      <c r="J20" s="223" t="s">
        <v>47</v>
      </c>
      <c r="K20" s="253" t="s">
        <v>3</v>
      </c>
      <c r="L20" s="48" t="s">
        <v>53</v>
      </c>
      <c r="M20" s="154" t="s">
        <v>21</v>
      </c>
      <c r="N20" s="225" t="s">
        <v>22</v>
      </c>
      <c r="O20" s="229" t="s">
        <v>51</v>
      </c>
      <c r="P20" s="227" t="s">
        <v>50</v>
      </c>
    </row>
    <row r="21" spans="2:19" ht="18" customHeight="1" x14ac:dyDescent="0.2">
      <c r="B21" s="243"/>
      <c r="C21" s="213"/>
      <c r="D21" s="214"/>
      <c r="E21" s="218"/>
      <c r="F21" s="218"/>
      <c r="G21" s="220"/>
      <c r="H21" s="254"/>
      <c r="I21" s="151" t="s">
        <v>23</v>
      </c>
      <c r="J21" s="222"/>
      <c r="K21" s="254"/>
      <c r="L21" s="50" t="s">
        <v>54</v>
      </c>
      <c r="M21" s="155" t="s">
        <v>24</v>
      </c>
      <c r="N21" s="226"/>
      <c r="O21" s="230"/>
      <c r="P21" s="228"/>
    </row>
    <row r="22" spans="2:19" ht="18" customHeight="1" x14ac:dyDescent="0.2">
      <c r="B22" s="243"/>
      <c r="C22" s="215"/>
      <c r="D22" s="216"/>
      <c r="E22" s="218"/>
      <c r="F22" s="218"/>
      <c r="G22" s="220"/>
      <c r="H22" s="57" t="s">
        <v>31</v>
      </c>
      <c r="I22" s="152" t="s">
        <v>32</v>
      </c>
      <c r="J22" s="224"/>
      <c r="K22" s="57" t="s">
        <v>148</v>
      </c>
      <c r="L22" s="83" t="s">
        <v>98</v>
      </c>
      <c r="M22" s="156" t="s">
        <v>33</v>
      </c>
      <c r="N22" s="156" t="s">
        <v>25</v>
      </c>
      <c r="O22" s="230"/>
      <c r="P22" s="18" t="s">
        <v>62</v>
      </c>
    </row>
    <row r="23" spans="2:19" ht="18" customHeight="1" x14ac:dyDescent="0.2">
      <c r="B23" s="243"/>
      <c r="C23" s="13">
        <v>1</v>
      </c>
      <c r="D23" s="4"/>
      <c r="E23" s="149"/>
      <c r="F23" s="149"/>
      <c r="G23" s="3"/>
      <c r="H23" s="23"/>
      <c r="I23" s="4"/>
      <c r="J23" s="3"/>
      <c r="K23" s="5"/>
      <c r="L23" s="35"/>
      <c r="M23" s="3"/>
      <c r="N23" s="3"/>
      <c r="O23" s="3">
        <f t="shared" ref="O23:O27" si="2">44/12</f>
        <v>3.6666666666666665</v>
      </c>
      <c r="P23" s="9">
        <f t="shared" ref="P23:P27" si="3">H23*K23*L23*M23*N23*O23/1000</f>
        <v>0</v>
      </c>
    </row>
    <row r="24" spans="2:19" ht="18" customHeight="1" x14ac:dyDescent="0.2">
      <c r="B24" s="243"/>
      <c r="C24" s="13">
        <v>2</v>
      </c>
      <c r="D24" s="4"/>
      <c r="E24" s="149"/>
      <c r="F24" s="149"/>
      <c r="G24" s="3"/>
      <c r="H24" s="23"/>
      <c r="I24" s="3"/>
      <c r="J24" s="3"/>
      <c r="K24" s="5"/>
      <c r="L24" s="69"/>
      <c r="M24" s="69"/>
      <c r="N24" s="69"/>
      <c r="O24" s="3">
        <f t="shared" si="2"/>
        <v>3.6666666666666665</v>
      </c>
      <c r="P24" s="9">
        <f t="shared" si="3"/>
        <v>0</v>
      </c>
      <c r="Q24" s="47"/>
    </row>
    <row r="25" spans="2:19" ht="18" customHeight="1" x14ac:dyDescent="0.2">
      <c r="B25" s="243"/>
      <c r="C25" s="13">
        <v>3</v>
      </c>
      <c r="D25" s="4"/>
      <c r="E25" s="149"/>
      <c r="F25" s="149"/>
      <c r="G25" s="3"/>
      <c r="H25" s="24"/>
      <c r="I25" s="10"/>
      <c r="J25" s="10"/>
      <c r="K25" s="5"/>
      <c r="L25" s="35"/>
      <c r="M25" s="3"/>
      <c r="N25" s="3"/>
      <c r="O25" s="3">
        <f t="shared" si="2"/>
        <v>3.6666666666666665</v>
      </c>
      <c r="P25" s="9">
        <f t="shared" si="3"/>
        <v>0</v>
      </c>
      <c r="S25" s="84"/>
    </row>
    <row r="26" spans="2:19" ht="18" customHeight="1" x14ac:dyDescent="0.2">
      <c r="B26" s="243"/>
      <c r="C26" s="13">
        <v>4</v>
      </c>
      <c r="D26" s="4"/>
      <c r="E26" s="149"/>
      <c r="F26" s="149"/>
      <c r="G26" s="3"/>
      <c r="H26" s="23"/>
      <c r="I26" s="3"/>
      <c r="J26" s="3"/>
      <c r="K26" s="5"/>
      <c r="L26" s="35"/>
      <c r="M26" s="3"/>
      <c r="N26" s="3"/>
      <c r="O26" s="3">
        <f t="shared" si="2"/>
        <v>3.6666666666666665</v>
      </c>
      <c r="P26" s="9">
        <f t="shared" si="3"/>
        <v>0</v>
      </c>
    </row>
    <row r="27" spans="2:19" ht="18" customHeight="1" x14ac:dyDescent="0.2">
      <c r="B27" s="243"/>
      <c r="C27" s="13">
        <v>5</v>
      </c>
      <c r="D27" s="4"/>
      <c r="E27" s="149"/>
      <c r="F27" s="149"/>
      <c r="G27" s="3"/>
      <c r="H27" s="23"/>
      <c r="I27" s="3"/>
      <c r="J27" s="3"/>
      <c r="K27" s="5"/>
      <c r="L27" s="68"/>
      <c r="M27" s="68"/>
      <c r="N27" s="68"/>
      <c r="O27" s="3">
        <f t="shared" si="2"/>
        <v>3.6666666666666665</v>
      </c>
      <c r="P27" s="9">
        <f t="shared" si="3"/>
        <v>0</v>
      </c>
    </row>
    <row r="28" spans="2:19" ht="18" customHeight="1" thickBot="1" x14ac:dyDescent="0.25">
      <c r="B28" s="243"/>
      <c r="C28" s="13">
        <v>6</v>
      </c>
      <c r="D28" s="4"/>
      <c r="E28" s="149"/>
      <c r="F28" s="149"/>
      <c r="G28" s="3"/>
      <c r="H28" s="24"/>
      <c r="I28" s="10"/>
      <c r="J28" s="10"/>
      <c r="K28" s="5"/>
      <c r="L28" s="35"/>
      <c r="M28" s="3"/>
      <c r="N28" s="3"/>
      <c r="O28" s="3">
        <f>44/12</f>
        <v>3.6666666666666665</v>
      </c>
      <c r="P28" s="9">
        <f>H28*K28*L28*M28*N28*O28/1000</f>
        <v>0</v>
      </c>
    </row>
    <row r="29" spans="2:19" ht="18" customHeight="1" thickBot="1" x14ac:dyDescent="0.25">
      <c r="B29" s="244"/>
      <c r="C29" s="231" t="s">
        <v>10</v>
      </c>
      <c r="D29" s="232"/>
      <c r="E29" s="233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6">
        <f>SUM(P23:P28)</f>
        <v>0</v>
      </c>
    </row>
    <row r="30" spans="2:19" ht="18" customHeight="1" thickBot="1" x14ac:dyDescent="0.25">
      <c r="B30" s="27"/>
      <c r="C30" s="28"/>
      <c r="D30" s="28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29"/>
    </row>
    <row r="31" spans="2:19" ht="23.25" customHeight="1" x14ac:dyDescent="0.2">
      <c r="B31" s="197" t="s">
        <v>160</v>
      </c>
      <c r="C31" s="198"/>
      <c r="D31" s="198"/>
      <c r="E31" s="39">
        <f>P15</f>
        <v>0</v>
      </c>
      <c r="F31" s="240" t="s">
        <v>44</v>
      </c>
      <c r="G31" s="240"/>
      <c r="H31" s="240"/>
      <c r="I31" s="240"/>
      <c r="J31" s="240"/>
      <c r="K31" s="41">
        <f>P29</f>
        <v>0</v>
      </c>
      <c r="L31" s="30" t="s">
        <v>46</v>
      </c>
      <c r="M31" s="30"/>
      <c r="N31" s="30"/>
      <c r="O31" s="30"/>
      <c r="P31" s="31"/>
    </row>
    <row r="32" spans="2:19" ht="23.25" customHeight="1" thickBot="1" x14ac:dyDescent="0.25">
      <c r="B32" s="241" t="s">
        <v>42</v>
      </c>
      <c r="C32" s="242"/>
      <c r="D32" s="242"/>
      <c r="E32" s="40">
        <f>ROUNDUP(P15-P29,1)</f>
        <v>0</v>
      </c>
      <c r="F32" s="32" t="s">
        <v>45</v>
      </c>
      <c r="G32" s="38" t="s">
        <v>43</v>
      </c>
      <c r="H32" s="34" t="e">
        <f>ROUNDUP(1-P29/P15,3)</f>
        <v>#DIV/0!</v>
      </c>
      <c r="I32" s="32"/>
      <c r="J32" s="32"/>
      <c r="K32" s="32"/>
      <c r="L32" s="32"/>
      <c r="M32" s="32"/>
      <c r="N32" s="32"/>
      <c r="O32" s="32"/>
      <c r="P32" s="33"/>
    </row>
    <row r="33" spans="2:18" ht="18" customHeight="1" x14ac:dyDescent="0.2">
      <c r="C33" s="6"/>
      <c r="D33" s="6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12"/>
    </row>
    <row r="34" spans="2:18" ht="45.75" customHeight="1" x14ac:dyDescent="0.2">
      <c r="B34" s="264" t="s">
        <v>111</v>
      </c>
      <c r="C34" s="265"/>
      <c r="D34" s="265"/>
      <c r="E34" s="265"/>
      <c r="F34" s="265"/>
      <c r="G34" s="265"/>
      <c r="H34" s="265"/>
      <c r="I34" s="265"/>
      <c r="J34" s="7"/>
      <c r="K34" s="264" t="s">
        <v>114</v>
      </c>
      <c r="L34" s="265"/>
      <c r="M34" s="265"/>
      <c r="N34" s="265"/>
      <c r="O34" s="265"/>
      <c r="P34" s="265"/>
      <c r="Q34" s="265"/>
      <c r="R34" s="265"/>
    </row>
    <row r="35" spans="2:18" ht="18" customHeight="1" x14ac:dyDescent="0.2">
      <c r="C35" s="11"/>
      <c r="D35" s="11"/>
      <c r="E35" s="11"/>
      <c r="F35" s="11"/>
    </row>
    <row r="36" spans="2:18" ht="15.6" x14ac:dyDescent="0.2">
      <c r="B36" t="s">
        <v>102</v>
      </c>
      <c r="E36" t="s">
        <v>113</v>
      </c>
      <c r="K36" s="7" t="s">
        <v>115</v>
      </c>
    </row>
    <row r="49" spans="2:11" ht="15.6" x14ac:dyDescent="0.2">
      <c r="B49" s="46" t="s">
        <v>108</v>
      </c>
    </row>
    <row r="52" spans="2:11" x14ac:dyDescent="0.2">
      <c r="D52" s="76" t="s">
        <v>93</v>
      </c>
      <c r="E52" s="75"/>
      <c r="F52" s="75"/>
    </row>
    <row r="53" spans="2:11" ht="16.2" x14ac:dyDescent="0.2">
      <c r="D53" s="270" t="s">
        <v>96</v>
      </c>
      <c r="E53" s="270"/>
      <c r="F53" s="75"/>
    </row>
    <row r="54" spans="2:11" ht="24.75" customHeight="1" x14ac:dyDescent="0.2">
      <c r="D54" s="266" t="s">
        <v>94</v>
      </c>
      <c r="E54" s="266"/>
      <c r="F54" s="82"/>
      <c r="G54" s="77" t="s">
        <v>58</v>
      </c>
      <c r="K54" s="42"/>
    </row>
    <row r="55" spans="2:11" ht="21" customHeight="1" x14ac:dyDescent="0.2">
      <c r="D55" s="266" t="s">
        <v>95</v>
      </c>
      <c r="E55" s="266"/>
      <c r="F55" s="82"/>
      <c r="G55" s="45"/>
    </row>
    <row r="56" spans="2:11" ht="21.75" customHeight="1" thickBot="1" x14ac:dyDescent="0.25">
      <c r="D56" s="267" t="s">
        <v>56</v>
      </c>
      <c r="E56" s="267"/>
      <c r="F56" s="78" t="e">
        <f>F55/F54</f>
        <v>#DIV/0!</v>
      </c>
    </row>
    <row r="57" spans="2:11" ht="16.8" thickBot="1" x14ac:dyDescent="0.25">
      <c r="D57" s="268" t="s">
        <v>55</v>
      </c>
      <c r="E57" s="269"/>
      <c r="F57" s="81" t="e">
        <f>EXP(2.67-0.927*LN(F56)-0.648*LN(F54))</f>
        <v>#DIV/0!</v>
      </c>
      <c r="G57" s="43" t="s">
        <v>57</v>
      </c>
      <c r="H57" s="43"/>
      <c r="I57" s="43"/>
      <c r="J57" s="44"/>
    </row>
    <row r="58" spans="2:11" ht="16.2" x14ac:dyDescent="0.2">
      <c r="D58" s="85"/>
      <c r="E58" s="85"/>
      <c r="F58" s="74"/>
    </row>
    <row r="59" spans="2:11" ht="20.399999999999999" customHeight="1" x14ac:dyDescent="0.2">
      <c r="D59" s="270" t="s">
        <v>97</v>
      </c>
      <c r="E59" s="270"/>
      <c r="F59" s="75"/>
    </row>
    <row r="60" spans="2:11" ht="20.25" customHeight="1" x14ac:dyDescent="0.2">
      <c r="D60" s="266" t="s">
        <v>94</v>
      </c>
      <c r="E60" s="266"/>
      <c r="F60" s="80"/>
      <c r="G60" s="77" t="s">
        <v>58</v>
      </c>
    </row>
    <row r="61" spans="2:11" s="42" customFormat="1" ht="17.25" customHeight="1" x14ac:dyDescent="0.2">
      <c r="D61" s="266" t="s">
        <v>95</v>
      </c>
      <c r="E61" s="266"/>
      <c r="F61" s="80"/>
      <c r="G61" s="45"/>
      <c r="H61"/>
      <c r="I61"/>
      <c r="J61"/>
      <c r="K61"/>
    </row>
    <row r="62" spans="2:11" ht="19.5" customHeight="1" thickBot="1" x14ac:dyDescent="0.25">
      <c r="D62" s="267" t="s">
        <v>56</v>
      </c>
      <c r="E62" s="267"/>
      <c r="F62" s="78" t="e">
        <f>F61/F60</f>
        <v>#DIV/0!</v>
      </c>
    </row>
    <row r="63" spans="2:11" ht="16.8" thickBot="1" x14ac:dyDescent="0.25">
      <c r="D63" s="268" t="s">
        <v>55</v>
      </c>
      <c r="E63" s="269"/>
      <c r="F63" s="81" t="e">
        <f>EXP(2.71-0.812*LN(F62)-0.654*LN(F60))</f>
        <v>#DIV/0!</v>
      </c>
      <c r="G63" s="43" t="s">
        <v>57</v>
      </c>
      <c r="H63" s="43"/>
      <c r="I63" s="43"/>
      <c r="J63" s="44"/>
    </row>
    <row r="64" spans="2:11" ht="18" customHeight="1" x14ac:dyDescent="0.2"/>
    <row r="65" ht="12.6" customHeight="1" x14ac:dyDescent="0.2"/>
    <row r="66" ht="12.6" customHeight="1" x14ac:dyDescent="0.2"/>
    <row r="67" ht="12.6" customHeight="1" x14ac:dyDescent="0.2"/>
    <row r="68" ht="12.6" customHeight="1" x14ac:dyDescent="0.2"/>
    <row r="69" ht="12.6" customHeight="1" x14ac:dyDescent="0.2"/>
    <row r="70" ht="18" customHeight="1" x14ac:dyDescent="0.2"/>
    <row r="71" ht="12.6" customHeight="1" x14ac:dyDescent="0.2"/>
  </sheetData>
  <mergeCells count="42">
    <mergeCell ref="B3:P3"/>
    <mergeCell ref="B7:B15"/>
    <mergeCell ref="C7:D9"/>
    <mergeCell ref="E7:E9"/>
    <mergeCell ref="F7:F9"/>
    <mergeCell ref="G7:G9"/>
    <mergeCell ref="H7:H8"/>
    <mergeCell ref="J7:J9"/>
    <mergeCell ref="K7:K8"/>
    <mergeCell ref="N7:N8"/>
    <mergeCell ref="B20:B29"/>
    <mergeCell ref="C20:D22"/>
    <mergeCell ref="E20:E22"/>
    <mergeCell ref="F20:F22"/>
    <mergeCell ref="G20:G22"/>
    <mergeCell ref="P20:P21"/>
    <mergeCell ref="C29:D29"/>
    <mergeCell ref="E29:O29"/>
    <mergeCell ref="O7:O9"/>
    <mergeCell ref="P7:P8"/>
    <mergeCell ref="C15:D15"/>
    <mergeCell ref="E15:O15"/>
    <mergeCell ref="H20:H21"/>
    <mergeCell ref="D53:E53"/>
    <mergeCell ref="J20:J22"/>
    <mergeCell ref="K20:K21"/>
    <mergeCell ref="N20:N21"/>
    <mergeCell ref="O20:O22"/>
    <mergeCell ref="B31:D31"/>
    <mergeCell ref="F31:J31"/>
    <mergeCell ref="B32:D32"/>
    <mergeCell ref="B34:I34"/>
    <mergeCell ref="K34:R34"/>
    <mergeCell ref="D61:E61"/>
    <mergeCell ref="D62:E62"/>
    <mergeCell ref="D63:E63"/>
    <mergeCell ref="D54:E54"/>
    <mergeCell ref="D55:E55"/>
    <mergeCell ref="D56:E56"/>
    <mergeCell ref="D57:E57"/>
    <mergeCell ref="D59:E59"/>
    <mergeCell ref="D60:E60"/>
  </mergeCells>
  <phoneticPr fontId="4"/>
  <pageMargins left="0.7" right="0.7" top="0.75" bottom="0.75" header="0.3" footer="0.3"/>
  <pageSetup paperSize="9" scale="46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3:R68"/>
  <sheetViews>
    <sheetView showGridLines="0" view="pageBreakPreview" zoomScale="70" zoomScaleNormal="80" zoomScaleSheetLayoutView="70" workbookViewId="0"/>
  </sheetViews>
  <sheetFormatPr defaultRowHeight="13.2" x14ac:dyDescent="0.2"/>
  <cols>
    <col min="1" max="1" width="1.21875" customWidth="1"/>
    <col min="2" max="2" width="15.6640625" customWidth="1"/>
    <col min="3" max="3" width="3.88671875" bestFit="1" customWidth="1"/>
    <col min="4" max="4" width="15" customWidth="1"/>
    <col min="5" max="5" width="11.44140625" customWidth="1"/>
    <col min="6" max="6" width="10.6640625" customWidth="1"/>
    <col min="8" max="8" width="8.21875" bestFit="1" customWidth="1"/>
    <col min="9" max="9" width="9" bestFit="1" customWidth="1"/>
    <col min="10" max="10" width="5.44140625" customWidth="1"/>
    <col min="11" max="12" width="10.33203125" customWidth="1"/>
    <col min="13" max="15" width="9" bestFit="1" customWidth="1"/>
    <col min="16" max="16" width="9.77734375" bestFit="1" customWidth="1"/>
    <col min="17" max="17" width="12" customWidth="1"/>
    <col min="18" max="18" width="16.77734375" customWidth="1"/>
    <col min="20" max="20" width="1.77734375" customWidth="1"/>
  </cols>
  <sheetData>
    <row r="3" spans="2:17" ht="27" x14ac:dyDescent="0.2">
      <c r="B3" s="171" t="s">
        <v>80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</row>
    <row r="5" spans="2:17" ht="18" customHeight="1" x14ac:dyDescent="0.2"/>
    <row r="6" spans="2:17" ht="18" customHeight="1" thickBot="1" x14ac:dyDescent="0.25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19</v>
      </c>
    </row>
    <row r="7" spans="2:17" ht="18" customHeight="1" x14ac:dyDescent="0.2">
      <c r="B7" s="208" t="s">
        <v>116</v>
      </c>
      <c r="C7" s="211" t="s">
        <v>0</v>
      </c>
      <c r="D7" s="212"/>
      <c r="E7" s="217" t="s">
        <v>1</v>
      </c>
      <c r="F7" s="217" t="s">
        <v>2</v>
      </c>
      <c r="G7" s="219" t="s">
        <v>49</v>
      </c>
      <c r="H7" s="249" t="s">
        <v>4</v>
      </c>
      <c r="I7" s="20" t="s">
        <v>20</v>
      </c>
      <c r="J7" s="223" t="s">
        <v>47</v>
      </c>
      <c r="K7" s="249" t="s">
        <v>3</v>
      </c>
      <c r="L7" s="48" t="s">
        <v>53</v>
      </c>
      <c r="M7" s="49" t="s">
        <v>21</v>
      </c>
      <c r="N7" s="225" t="s">
        <v>22</v>
      </c>
      <c r="O7" s="229" t="s">
        <v>51</v>
      </c>
      <c r="P7" s="227" t="s">
        <v>50</v>
      </c>
    </row>
    <row r="8" spans="2:17" ht="18" customHeight="1" x14ac:dyDescent="0.2">
      <c r="B8" s="209"/>
      <c r="C8" s="213"/>
      <c r="D8" s="214"/>
      <c r="E8" s="218"/>
      <c r="F8" s="218"/>
      <c r="G8" s="220"/>
      <c r="H8" s="250"/>
      <c r="I8" s="21" t="s">
        <v>23</v>
      </c>
      <c r="J8" s="222"/>
      <c r="K8" s="250"/>
      <c r="L8" s="50" t="s">
        <v>54</v>
      </c>
      <c r="M8" s="51" t="s">
        <v>24</v>
      </c>
      <c r="N8" s="226"/>
      <c r="O8" s="230"/>
      <c r="P8" s="228"/>
    </row>
    <row r="9" spans="2:17" ht="18" customHeight="1" x14ac:dyDescent="0.2">
      <c r="B9" s="209"/>
      <c r="C9" s="215"/>
      <c r="D9" s="216"/>
      <c r="E9" s="218"/>
      <c r="F9" s="218"/>
      <c r="G9" s="220"/>
      <c r="H9" s="52" t="s">
        <v>31</v>
      </c>
      <c r="I9" s="22" t="s">
        <v>32</v>
      </c>
      <c r="J9" s="224"/>
      <c r="K9" s="52" t="s">
        <v>48</v>
      </c>
      <c r="L9" s="83" t="s">
        <v>98</v>
      </c>
      <c r="M9" s="52" t="s">
        <v>33</v>
      </c>
      <c r="N9" s="52" t="s">
        <v>25</v>
      </c>
      <c r="O9" s="230"/>
      <c r="P9" s="18" t="s">
        <v>62</v>
      </c>
    </row>
    <row r="10" spans="2:17" ht="18" customHeight="1" x14ac:dyDescent="0.2">
      <c r="B10" s="209"/>
      <c r="C10" s="13">
        <v>1</v>
      </c>
      <c r="D10" s="19" t="s">
        <v>6</v>
      </c>
      <c r="E10" s="19" t="s">
        <v>7</v>
      </c>
      <c r="F10" s="19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35">
        <v>3.4200000000000001E-2</v>
      </c>
      <c r="M10" s="3">
        <v>38</v>
      </c>
      <c r="N10" s="3">
        <v>1.8800000000000001E-2</v>
      </c>
      <c r="O10" s="3">
        <f>44/12</f>
        <v>3.6666666666666665</v>
      </c>
      <c r="P10" s="9">
        <f>H10*K10*L10*M10*N10*O10/1000</f>
        <v>313.55016000000001</v>
      </c>
      <c r="Q10" s="59" t="s">
        <v>72</v>
      </c>
    </row>
    <row r="11" spans="2:17" ht="18" customHeight="1" thickBot="1" x14ac:dyDescent="0.25">
      <c r="B11" s="209"/>
      <c r="C11" s="13">
        <v>2</v>
      </c>
      <c r="D11" s="19" t="s">
        <v>9</v>
      </c>
      <c r="E11" s="19" t="s">
        <v>8</v>
      </c>
      <c r="F11" s="19" t="s">
        <v>7</v>
      </c>
      <c r="G11" s="3" t="s">
        <v>26</v>
      </c>
      <c r="H11" s="23">
        <v>1400</v>
      </c>
      <c r="I11" s="3">
        <v>10</v>
      </c>
      <c r="J11" s="3">
        <v>250</v>
      </c>
      <c r="K11" s="5">
        <v>250</v>
      </c>
      <c r="L11" s="35">
        <v>0.222</v>
      </c>
      <c r="M11" s="3">
        <v>38</v>
      </c>
      <c r="N11" s="3">
        <v>1.8800000000000001E-2</v>
      </c>
      <c r="O11" s="3">
        <f>44/12</f>
        <v>3.6666666666666665</v>
      </c>
      <c r="P11" s="9">
        <f>H11*K11*L11*M11*N11*O11/1000</f>
        <v>203.53255999999999</v>
      </c>
    </row>
    <row r="12" spans="2:17" ht="18" customHeight="1" thickBot="1" x14ac:dyDescent="0.25">
      <c r="B12" s="210"/>
      <c r="C12" s="231" t="s">
        <v>10</v>
      </c>
      <c r="D12" s="232"/>
      <c r="E12" s="233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37">
        <f>SUM(P10:P11)</f>
        <v>517.08271999999999</v>
      </c>
    </row>
    <row r="13" spans="2:17" ht="18" customHeight="1" x14ac:dyDescent="0.2">
      <c r="C13" s="6"/>
      <c r="D13" s="6"/>
      <c r="E13" s="7"/>
      <c r="F13" s="7"/>
      <c r="G13" s="7"/>
      <c r="H13" s="56" t="s">
        <v>91</v>
      </c>
      <c r="I13" s="7"/>
      <c r="J13" s="7"/>
      <c r="K13" s="7"/>
      <c r="L13" s="7"/>
      <c r="M13" s="7"/>
      <c r="N13" s="7"/>
      <c r="O13" s="7"/>
      <c r="P13" s="8"/>
    </row>
    <row r="14" spans="2:17" ht="18" customHeight="1" x14ac:dyDescent="0.2">
      <c r="C14" s="6"/>
      <c r="D14" s="6"/>
      <c r="E14" s="7"/>
      <c r="F14" s="7"/>
      <c r="G14" s="7"/>
      <c r="H14" s="58" t="s">
        <v>83</v>
      </c>
      <c r="I14" s="7"/>
      <c r="J14" s="7"/>
      <c r="K14" s="7"/>
      <c r="L14" s="7"/>
      <c r="M14" s="7"/>
      <c r="N14" s="7"/>
      <c r="O14" s="7"/>
      <c r="P14" s="8"/>
      <c r="Q14" s="7"/>
    </row>
    <row r="15" spans="2:17" ht="18" customHeight="1" x14ac:dyDescent="0.2">
      <c r="H15" s="56" t="s">
        <v>89</v>
      </c>
      <c r="O15" s="235"/>
      <c r="P15" s="235"/>
      <c r="Q15" s="7"/>
    </row>
    <row r="16" spans="2:17" ht="18" customHeight="1" thickBot="1" x14ac:dyDescent="0.25">
      <c r="H16" s="1" t="s">
        <v>14</v>
      </c>
      <c r="I16" s="2"/>
      <c r="J16" s="2"/>
      <c r="K16" s="1" t="s">
        <v>15</v>
      </c>
      <c r="L16" s="1" t="s">
        <v>16</v>
      </c>
      <c r="M16" s="1" t="s">
        <v>17</v>
      </c>
      <c r="N16" s="1" t="s">
        <v>18</v>
      </c>
      <c r="O16" s="1" t="s">
        <v>19</v>
      </c>
    </row>
    <row r="17" spans="2:18" ht="18" customHeight="1" x14ac:dyDescent="0.2">
      <c r="B17" s="208" t="s">
        <v>117</v>
      </c>
      <c r="C17" s="211" t="s">
        <v>0</v>
      </c>
      <c r="D17" s="212"/>
      <c r="E17" s="217" t="s">
        <v>1</v>
      </c>
      <c r="F17" s="217" t="s">
        <v>2</v>
      </c>
      <c r="G17" s="219" t="s">
        <v>49</v>
      </c>
      <c r="H17" s="253" t="s">
        <v>4</v>
      </c>
      <c r="I17" s="20" t="s">
        <v>20</v>
      </c>
      <c r="J17" s="223" t="s">
        <v>47</v>
      </c>
      <c r="K17" s="253" t="s">
        <v>3</v>
      </c>
      <c r="L17" s="48" t="s">
        <v>53</v>
      </c>
      <c r="M17" s="49" t="s">
        <v>21</v>
      </c>
      <c r="N17" s="225" t="s">
        <v>22</v>
      </c>
      <c r="O17" s="229" t="s">
        <v>51</v>
      </c>
      <c r="P17" s="227" t="s">
        <v>50</v>
      </c>
    </row>
    <row r="18" spans="2:18" ht="18" customHeight="1" x14ac:dyDescent="0.2">
      <c r="B18" s="243"/>
      <c r="C18" s="213"/>
      <c r="D18" s="214"/>
      <c r="E18" s="218"/>
      <c r="F18" s="218"/>
      <c r="G18" s="220"/>
      <c r="H18" s="254"/>
      <c r="I18" s="21" t="s">
        <v>23</v>
      </c>
      <c r="J18" s="222"/>
      <c r="K18" s="254"/>
      <c r="L18" s="50" t="s">
        <v>54</v>
      </c>
      <c r="M18" s="51" t="s">
        <v>24</v>
      </c>
      <c r="N18" s="226"/>
      <c r="O18" s="230"/>
      <c r="P18" s="228"/>
    </row>
    <row r="19" spans="2:18" ht="18" customHeight="1" x14ac:dyDescent="0.2">
      <c r="B19" s="243"/>
      <c r="C19" s="215"/>
      <c r="D19" s="216"/>
      <c r="E19" s="218"/>
      <c r="F19" s="218"/>
      <c r="G19" s="220"/>
      <c r="H19" s="57" t="s">
        <v>31</v>
      </c>
      <c r="I19" s="22" t="s">
        <v>32</v>
      </c>
      <c r="J19" s="224"/>
      <c r="K19" s="57" t="s">
        <v>48</v>
      </c>
      <c r="L19" s="83" t="s">
        <v>98</v>
      </c>
      <c r="M19" s="52" t="s">
        <v>33</v>
      </c>
      <c r="N19" s="52" t="s">
        <v>25</v>
      </c>
      <c r="O19" s="230"/>
      <c r="P19" s="18" t="s">
        <v>62</v>
      </c>
    </row>
    <row r="20" spans="2:18" ht="18" customHeight="1" x14ac:dyDescent="0.2">
      <c r="B20" s="243"/>
      <c r="C20" s="13">
        <v>1</v>
      </c>
      <c r="D20" s="248" t="s">
        <v>6</v>
      </c>
      <c r="E20" s="19" t="s">
        <v>7</v>
      </c>
      <c r="F20" s="19" t="s">
        <v>11</v>
      </c>
      <c r="G20" s="3" t="s">
        <v>28</v>
      </c>
      <c r="H20" s="23">
        <v>40</v>
      </c>
      <c r="I20" s="4">
        <v>100</v>
      </c>
      <c r="J20" s="3">
        <v>250</v>
      </c>
      <c r="K20" s="5">
        <v>2500</v>
      </c>
      <c r="L20" s="35">
        <v>2.8500000000000001E-2</v>
      </c>
      <c r="M20" s="3">
        <v>38</v>
      </c>
      <c r="N20" s="3">
        <v>1.8800000000000001E-2</v>
      </c>
      <c r="O20" s="3">
        <f>44/12</f>
        <v>3.6666666666666665</v>
      </c>
      <c r="P20" s="9">
        <f>H20*K20*L20*M20*N20*O20/1000</f>
        <v>7.4654800000000003</v>
      </c>
    </row>
    <row r="21" spans="2:18" ht="18" customHeight="1" x14ac:dyDescent="0.2">
      <c r="B21" s="243"/>
      <c r="C21" s="13">
        <v>2</v>
      </c>
      <c r="D21" s="222"/>
      <c r="E21" s="19" t="s">
        <v>11</v>
      </c>
      <c r="F21" s="19" t="s">
        <v>12</v>
      </c>
      <c r="G21" s="3" t="s">
        <v>13</v>
      </c>
      <c r="H21" s="23">
        <v>1380</v>
      </c>
      <c r="I21" s="3">
        <v>100</v>
      </c>
      <c r="J21" s="3">
        <v>250</v>
      </c>
      <c r="K21" s="5">
        <v>2500</v>
      </c>
      <c r="L21" s="271">
        <v>20</v>
      </c>
      <c r="M21" s="272"/>
      <c r="N21" s="272"/>
      <c r="O21" s="273"/>
      <c r="P21" s="9">
        <f>H21*K21*L21/1000/1000</f>
        <v>69</v>
      </c>
      <c r="Q21" s="47" t="s">
        <v>82</v>
      </c>
    </row>
    <row r="22" spans="2:18" ht="18" customHeight="1" x14ac:dyDescent="0.2">
      <c r="B22" s="243"/>
      <c r="C22" s="13">
        <v>3</v>
      </c>
      <c r="D22" s="224"/>
      <c r="E22" s="19" t="s">
        <v>12</v>
      </c>
      <c r="F22" s="19" t="s">
        <v>8</v>
      </c>
      <c r="G22" s="3" t="s">
        <v>28</v>
      </c>
      <c r="H22" s="24">
        <v>5</v>
      </c>
      <c r="I22" s="10">
        <v>100</v>
      </c>
      <c r="J22" s="10">
        <v>250</v>
      </c>
      <c r="K22" s="5">
        <v>2500</v>
      </c>
      <c r="L22" s="35">
        <v>2.8500000000000001E-2</v>
      </c>
      <c r="M22" s="3">
        <v>38</v>
      </c>
      <c r="N22" s="3">
        <v>1.8800000000000001E-2</v>
      </c>
      <c r="O22" s="3">
        <f>44/12</f>
        <v>3.6666666666666665</v>
      </c>
      <c r="P22" s="9">
        <f>H22*K22*L22*M22*N22*O22/1000</f>
        <v>0.93318500000000004</v>
      </c>
    </row>
    <row r="23" spans="2:18" ht="18" customHeight="1" x14ac:dyDescent="0.2">
      <c r="B23" s="243"/>
      <c r="C23" s="13">
        <v>4</v>
      </c>
      <c r="D23" s="248" t="s">
        <v>9</v>
      </c>
      <c r="E23" s="19" t="s">
        <v>8</v>
      </c>
      <c r="F23" s="19" t="s">
        <v>12</v>
      </c>
      <c r="G23" s="3" t="s">
        <v>28</v>
      </c>
      <c r="H23" s="23">
        <v>5</v>
      </c>
      <c r="I23" s="3">
        <v>10</v>
      </c>
      <c r="J23" s="3">
        <v>250</v>
      </c>
      <c r="K23" s="5">
        <v>250</v>
      </c>
      <c r="L23" s="35">
        <v>0.185</v>
      </c>
      <c r="M23" s="3">
        <v>38</v>
      </c>
      <c r="N23" s="3">
        <v>1.8800000000000001E-2</v>
      </c>
      <c r="O23" s="3">
        <f>44/12</f>
        <v>3.6666666666666665</v>
      </c>
      <c r="P23" s="9">
        <f>H23*K23*L23*M23*N23*O23/1000</f>
        <v>0.60575166666666669</v>
      </c>
    </row>
    <row r="24" spans="2:18" ht="18" customHeight="1" x14ac:dyDescent="0.2">
      <c r="B24" s="243"/>
      <c r="C24" s="13">
        <v>5</v>
      </c>
      <c r="D24" s="222"/>
      <c r="E24" s="19" t="s">
        <v>12</v>
      </c>
      <c r="F24" s="19" t="s">
        <v>11</v>
      </c>
      <c r="G24" s="3" t="s">
        <v>13</v>
      </c>
      <c r="H24" s="23">
        <v>1380</v>
      </c>
      <c r="I24" s="3">
        <v>10</v>
      </c>
      <c r="J24" s="3">
        <v>250</v>
      </c>
      <c r="K24" s="5">
        <v>250</v>
      </c>
      <c r="L24" s="271">
        <v>20</v>
      </c>
      <c r="M24" s="272"/>
      <c r="N24" s="272"/>
      <c r="O24" s="273"/>
      <c r="P24" s="9">
        <f>H24*K24*L24/1000/1000</f>
        <v>6.9</v>
      </c>
    </row>
    <row r="25" spans="2:18" ht="18" customHeight="1" thickBot="1" x14ac:dyDescent="0.25">
      <c r="B25" s="243"/>
      <c r="C25" s="13">
        <v>6</v>
      </c>
      <c r="D25" s="224"/>
      <c r="E25" s="19" t="s">
        <v>11</v>
      </c>
      <c r="F25" s="19" t="s">
        <v>7</v>
      </c>
      <c r="G25" s="3" t="s">
        <v>28</v>
      </c>
      <c r="H25" s="24">
        <v>40</v>
      </c>
      <c r="I25" s="10">
        <v>10</v>
      </c>
      <c r="J25" s="10">
        <v>250</v>
      </c>
      <c r="K25" s="5">
        <v>250</v>
      </c>
      <c r="L25" s="35">
        <v>0.185</v>
      </c>
      <c r="M25" s="3">
        <v>38</v>
      </c>
      <c r="N25" s="3">
        <v>1.8800000000000001E-2</v>
      </c>
      <c r="O25" s="3">
        <f>44/12</f>
        <v>3.6666666666666665</v>
      </c>
      <c r="P25" s="9">
        <f>H25*K25*L25*M25*N25*O25/1000</f>
        <v>4.8460133333333335</v>
      </c>
    </row>
    <row r="26" spans="2:18" ht="18" customHeight="1" thickBot="1" x14ac:dyDescent="0.25">
      <c r="B26" s="244"/>
      <c r="C26" s="231" t="s">
        <v>10</v>
      </c>
      <c r="D26" s="232"/>
      <c r="E26" s="233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6">
        <f>SUM(P20:P25)</f>
        <v>89.750429999999994</v>
      </c>
    </row>
    <row r="27" spans="2:18" ht="18" customHeight="1" thickBot="1" x14ac:dyDescent="0.25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8" ht="23.25" customHeight="1" x14ac:dyDescent="0.2">
      <c r="B28" s="238" t="s">
        <v>41</v>
      </c>
      <c r="C28" s="239"/>
      <c r="D28" s="239"/>
      <c r="E28" s="39">
        <f>P12</f>
        <v>517.08271999999999</v>
      </c>
      <c r="F28" s="240" t="s">
        <v>44</v>
      </c>
      <c r="G28" s="240"/>
      <c r="H28" s="240"/>
      <c r="I28" s="240"/>
      <c r="J28" s="240"/>
      <c r="K28" s="41">
        <f>P26</f>
        <v>89.750429999999994</v>
      </c>
      <c r="L28" s="30" t="s">
        <v>46</v>
      </c>
      <c r="M28" s="30"/>
      <c r="N28" s="30"/>
      <c r="O28" s="30"/>
      <c r="P28" s="31"/>
    </row>
    <row r="29" spans="2:18" ht="23.25" customHeight="1" thickBot="1" x14ac:dyDescent="0.25">
      <c r="B29" s="241" t="s">
        <v>42</v>
      </c>
      <c r="C29" s="242"/>
      <c r="D29" s="242"/>
      <c r="E29" s="40">
        <f>ROUNDUP(P12-P26,1)</f>
        <v>427.40000000000003</v>
      </c>
      <c r="F29" s="32" t="s">
        <v>45</v>
      </c>
      <c r="G29" s="38" t="s">
        <v>43</v>
      </c>
      <c r="H29" s="34">
        <f>ROUNDUP(1-P26/P12,3)</f>
        <v>0.82699999999999996</v>
      </c>
      <c r="I29" s="32"/>
      <c r="J29" s="32"/>
      <c r="K29" s="32"/>
      <c r="L29" s="32"/>
      <c r="M29" s="32"/>
      <c r="N29" s="32"/>
      <c r="O29" s="32"/>
      <c r="P29" s="33"/>
    </row>
    <row r="30" spans="2:18" ht="18" customHeight="1" x14ac:dyDescent="0.2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8" ht="42" customHeight="1" x14ac:dyDescent="0.2">
      <c r="B31" s="264" t="s">
        <v>111</v>
      </c>
      <c r="C31" s="265"/>
      <c r="D31" s="265"/>
      <c r="E31" s="265"/>
      <c r="F31" s="265"/>
      <c r="G31" s="265"/>
      <c r="H31" s="265"/>
      <c r="I31" s="265"/>
      <c r="J31" s="7"/>
      <c r="K31" s="264" t="s">
        <v>112</v>
      </c>
      <c r="L31" s="265"/>
      <c r="M31" s="265"/>
      <c r="N31" s="265"/>
      <c r="O31" s="265"/>
      <c r="P31" s="265"/>
      <c r="Q31" s="265"/>
      <c r="R31" s="265"/>
    </row>
    <row r="32" spans="2:18" ht="18" customHeight="1" x14ac:dyDescent="0.2">
      <c r="C32" s="11"/>
      <c r="D32" s="11"/>
      <c r="E32" s="11"/>
      <c r="F32" s="11"/>
    </row>
    <row r="33" spans="2:11" x14ac:dyDescent="0.2">
      <c r="B33" t="s">
        <v>102</v>
      </c>
      <c r="K33" s="7" t="s">
        <v>101</v>
      </c>
    </row>
    <row r="46" spans="2:11" x14ac:dyDescent="0.2">
      <c r="B46" s="46" t="s">
        <v>100</v>
      </c>
    </row>
    <row r="49" spans="2:18" x14ac:dyDescent="0.2">
      <c r="D49" s="76" t="s">
        <v>93</v>
      </c>
      <c r="E49" s="75"/>
      <c r="F49" s="75"/>
    </row>
    <row r="50" spans="2:18" ht="16.2" x14ac:dyDescent="0.2">
      <c r="D50" s="270" t="s">
        <v>96</v>
      </c>
      <c r="E50" s="270"/>
      <c r="F50" s="75"/>
    </row>
    <row r="51" spans="2:18" ht="16.2" x14ac:dyDescent="0.2">
      <c r="D51" s="266" t="s">
        <v>94</v>
      </c>
      <c r="E51" s="266"/>
      <c r="F51" s="82">
        <v>1000</v>
      </c>
      <c r="G51" s="77" t="s">
        <v>58</v>
      </c>
      <c r="K51" s="42"/>
    </row>
    <row r="52" spans="2:18" ht="16.2" x14ac:dyDescent="0.2">
      <c r="D52" s="266" t="s">
        <v>95</v>
      </c>
      <c r="E52" s="266"/>
      <c r="F52" s="82">
        <v>800</v>
      </c>
      <c r="G52" s="45"/>
    </row>
    <row r="53" spans="2:18" ht="16.8" thickBot="1" x14ac:dyDescent="0.25">
      <c r="D53" s="267" t="s">
        <v>56</v>
      </c>
      <c r="E53" s="267"/>
      <c r="F53" s="78">
        <f>F52/F51</f>
        <v>0.8</v>
      </c>
    </row>
    <row r="54" spans="2:18" ht="16.8" thickBot="1" x14ac:dyDescent="0.25">
      <c r="D54" s="268" t="s">
        <v>55</v>
      </c>
      <c r="E54" s="269"/>
      <c r="F54" s="81">
        <f>EXP(2.67-0.927*LN(F53)-0.648*LN(F51))</f>
        <v>0.20202348040406443</v>
      </c>
      <c r="G54" s="43" t="s">
        <v>57</v>
      </c>
      <c r="H54" s="43"/>
      <c r="I54" s="43"/>
      <c r="J54" s="44"/>
    </row>
    <row r="55" spans="2:18" ht="16.2" x14ac:dyDescent="0.2">
      <c r="D55" s="85"/>
      <c r="E55" s="85"/>
      <c r="F55" s="74"/>
    </row>
    <row r="56" spans="2:18" ht="12.75" customHeight="1" x14ac:dyDescent="0.2">
      <c r="D56" s="270" t="s">
        <v>97</v>
      </c>
      <c r="E56" s="270"/>
      <c r="F56" s="75"/>
    </row>
    <row r="57" spans="2:18" s="42" customFormat="1" ht="12.75" customHeight="1" x14ac:dyDescent="0.2">
      <c r="B57"/>
      <c r="C57"/>
      <c r="D57" s="266" t="s">
        <v>94</v>
      </c>
      <c r="E57" s="266"/>
      <c r="F57" s="80">
        <v>9000</v>
      </c>
      <c r="G57" s="77" t="s">
        <v>58</v>
      </c>
      <c r="H57"/>
      <c r="I57"/>
      <c r="J57"/>
      <c r="K57"/>
      <c r="L57"/>
      <c r="M57"/>
      <c r="N57"/>
      <c r="O57"/>
      <c r="P57"/>
      <c r="Q57"/>
      <c r="R57"/>
    </row>
    <row r="58" spans="2:18" ht="16.2" x14ac:dyDescent="0.2">
      <c r="B58" s="42"/>
      <c r="C58" s="42"/>
      <c r="D58" s="266" t="s">
        <v>95</v>
      </c>
      <c r="E58" s="266"/>
      <c r="F58" s="80">
        <v>5400</v>
      </c>
      <c r="G58" s="45"/>
      <c r="L58" s="42"/>
      <c r="M58" s="42"/>
      <c r="N58" s="42"/>
      <c r="O58" s="42"/>
      <c r="P58" s="42"/>
      <c r="Q58" s="42"/>
      <c r="R58" s="42"/>
    </row>
    <row r="59" spans="2:18" ht="16.8" thickBot="1" x14ac:dyDescent="0.25">
      <c r="D59" s="267" t="s">
        <v>56</v>
      </c>
      <c r="E59" s="267"/>
      <c r="F59" s="78">
        <f>F58/F57</f>
        <v>0.6</v>
      </c>
    </row>
    <row r="60" spans="2:18" ht="16.8" thickBot="1" x14ac:dyDescent="0.25">
      <c r="D60" s="268" t="s">
        <v>55</v>
      </c>
      <c r="E60" s="269"/>
      <c r="F60" s="81">
        <f>EXP(2.71-0.812*LN(F59)-0.654*LN(F57))</f>
        <v>5.902073716045645E-2</v>
      </c>
      <c r="G60" s="43" t="s">
        <v>57</v>
      </c>
      <c r="H60" s="43"/>
      <c r="I60" s="43"/>
      <c r="J60" s="44"/>
    </row>
    <row r="62" spans="2:18" x14ac:dyDescent="0.2">
      <c r="C62" s="274"/>
      <c r="D62" s="274"/>
      <c r="E62" s="93"/>
      <c r="F62" s="90"/>
      <c r="G62" s="90"/>
      <c r="H62" s="90"/>
      <c r="I62" s="90"/>
    </row>
    <row r="63" spans="2:18" x14ac:dyDescent="0.2">
      <c r="C63" s="94"/>
      <c r="D63" s="95"/>
      <c r="E63" s="95"/>
      <c r="F63" s="90"/>
      <c r="G63" s="90"/>
      <c r="H63" s="90"/>
      <c r="I63" s="90"/>
    </row>
    <row r="64" spans="2:18" x14ac:dyDescent="0.2">
      <c r="C64" s="274"/>
      <c r="D64" s="274"/>
      <c r="E64" s="86"/>
      <c r="F64" s="87"/>
      <c r="G64" s="90"/>
      <c r="H64" s="90"/>
      <c r="I64" s="90"/>
    </row>
    <row r="65" spans="3:9" x14ac:dyDescent="0.2">
      <c r="C65" s="274"/>
      <c r="D65" s="274"/>
      <c r="E65" s="86"/>
      <c r="F65" s="88"/>
      <c r="G65" s="90"/>
      <c r="H65" s="90"/>
      <c r="I65" s="90"/>
    </row>
    <row r="66" spans="3:9" x14ac:dyDescent="0.2">
      <c r="C66" s="274"/>
      <c r="D66" s="274"/>
      <c r="E66" s="89"/>
      <c r="F66" s="90"/>
      <c r="G66" s="90"/>
      <c r="H66" s="90"/>
      <c r="I66" s="90"/>
    </row>
    <row r="67" spans="3:9" ht="16.2" x14ac:dyDescent="0.2">
      <c r="C67" s="275"/>
      <c r="D67" s="275"/>
      <c r="E67" s="91"/>
      <c r="F67" s="92"/>
      <c r="G67" s="92"/>
      <c r="H67" s="92"/>
      <c r="I67" s="92"/>
    </row>
    <row r="68" spans="3:9" ht="7.2" customHeight="1" x14ac:dyDescent="0.2"/>
  </sheetData>
  <mergeCells count="52">
    <mergeCell ref="K31:R31"/>
    <mergeCell ref="D50:E50"/>
    <mergeCell ref="D51:E51"/>
    <mergeCell ref="D52:E52"/>
    <mergeCell ref="D53:E53"/>
    <mergeCell ref="C66:D66"/>
    <mergeCell ref="C67:D67"/>
    <mergeCell ref="B28:D28"/>
    <mergeCell ref="B29:D29"/>
    <mergeCell ref="F28:J28"/>
    <mergeCell ref="C65:D65"/>
    <mergeCell ref="C64:D64"/>
    <mergeCell ref="C62:D62"/>
    <mergeCell ref="B31:I31"/>
    <mergeCell ref="D54:E54"/>
    <mergeCell ref="D56:E56"/>
    <mergeCell ref="D57:E57"/>
    <mergeCell ref="D58:E58"/>
    <mergeCell ref="D59:E59"/>
    <mergeCell ref="D60:E60"/>
    <mergeCell ref="D20:D22"/>
    <mergeCell ref="L21:O21"/>
    <mergeCell ref="D23:D25"/>
    <mergeCell ref="L24:O24"/>
    <mergeCell ref="C26:D26"/>
    <mergeCell ref="E26:O26"/>
    <mergeCell ref="B17:B26"/>
    <mergeCell ref="P17:P18"/>
    <mergeCell ref="O7:O9"/>
    <mergeCell ref="P7:P8"/>
    <mergeCell ref="C12:D12"/>
    <mergeCell ref="E12:O12"/>
    <mergeCell ref="O15:P15"/>
    <mergeCell ref="C17:D19"/>
    <mergeCell ref="E17:E19"/>
    <mergeCell ref="F17:F19"/>
    <mergeCell ref="G17:G19"/>
    <mergeCell ref="H17:H18"/>
    <mergeCell ref="J17:J19"/>
    <mergeCell ref="K17:K18"/>
    <mergeCell ref="N17:N18"/>
    <mergeCell ref="O17:O19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N7:N8"/>
  </mergeCells>
  <phoneticPr fontId="4"/>
  <pageMargins left="0.7" right="0.7" top="0.75" bottom="0.75" header="0.3" footer="0.3"/>
  <pageSetup paperSize="9" scale="5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3:Q32"/>
  <sheetViews>
    <sheetView showGridLines="0" topLeftCell="A5" zoomScale="80" zoomScaleNormal="80" workbookViewId="0">
      <selection activeCell="B4" sqref="B4"/>
    </sheetView>
  </sheetViews>
  <sheetFormatPr defaultRowHeight="13.2" x14ac:dyDescent="0.2"/>
  <cols>
    <col min="1" max="1" width="1.21875" customWidth="1"/>
    <col min="2" max="2" width="15.6640625" customWidth="1"/>
    <col min="3" max="3" width="3.33203125" bestFit="1" customWidth="1"/>
    <col min="4" max="4" width="15" customWidth="1"/>
    <col min="5" max="5" width="10.44140625" customWidth="1"/>
    <col min="6" max="6" width="10.6640625" customWidth="1"/>
    <col min="8" max="8" width="8" customWidth="1"/>
    <col min="9" max="9" width="8.88671875" bestFit="1" customWidth="1"/>
    <col min="10" max="10" width="5.44140625" customWidth="1"/>
    <col min="11" max="11" width="10.33203125" customWidth="1"/>
    <col min="16" max="16" width="9.6640625" bestFit="1" customWidth="1"/>
  </cols>
  <sheetData>
    <row r="3" spans="2:17" ht="27" x14ac:dyDescent="0.2">
      <c r="B3" s="171" t="s">
        <v>150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</row>
    <row r="5" spans="2:17" ht="18" customHeight="1" x14ac:dyDescent="0.2"/>
    <row r="6" spans="2:17" ht="18" customHeight="1" thickBot="1" x14ac:dyDescent="0.25">
      <c r="H6" s="1" t="s">
        <v>14</v>
      </c>
      <c r="I6" s="2"/>
      <c r="J6" s="2"/>
      <c r="K6" s="1" t="s">
        <v>15</v>
      </c>
      <c r="L6" s="1" t="s">
        <v>16</v>
      </c>
      <c r="M6" s="1"/>
      <c r="N6" s="1"/>
      <c r="O6" s="1"/>
    </row>
    <row r="7" spans="2:17" ht="18" customHeight="1" x14ac:dyDescent="0.2">
      <c r="B7" s="208" t="s">
        <v>116</v>
      </c>
      <c r="C7" s="211" t="s">
        <v>0</v>
      </c>
      <c r="D7" s="212"/>
      <c r="E7" s="217" t="s">
        <v>1</v>
      </c>
      <c r="F7" s="217" t="s">
        <v>2</v>
      </c>
      <c r="G7" s="219" t="s">
        <v>49</v>
      </c>
      <c r="H7" s="253" t="s">
        <v>4</v>
      </c>
      <c r="I7" s="63" t="s">
        <v>20</v>
      </c>
      <c r="J7" s="223" t="s">
        <v>47</v>
      </c>
      <c r="K7" s="253" t="s">
        <v>3</v>
      </c>
      <c r="L7" s="276" t="s">
        <v>99</v>
      </c>
      <c r="M7" s="277"/>
      <c r="N7" s="277"/>
      <c r="O7" s="278"/>
      <c r="P7" s="227" t="s">
        <v>50</v>
      </c>
    </row>
    <row r="8" spans="2:17" ht="18" customHeight="1" x14ac:dyDescent="0.2">
      <c r="B8" s="209"/>
      <c r="C8" s="213"/>
      <c r="D8" s="214"/>
      <c r="E8" s="218"/>
      <c r="F8" s="218"/>
      <c r="G8" s="220"/>
      <c r="H8" s="254"/>
      <c r="I8" s="60" t="s">
        <v>23</v>
      </c>
      <c r="J8" s="222"/>
      <c r="K8" s="254"/>
      <c r="L8" s="279"/>
      <c r="M8" s="280"/>
      <c r="N8" s="280"/>
      <c r="O8" s="281"/>
      <c r="P8" s="228"/>
    </row>
    <row r="9" spans="2:17" ht="18" customHeight="1" x14ac:dyDescent="0.2">
      <c r="B9" s="209"/>
      <c r="C9" s="215"/>
      <c r="D9" s="216"/>
      <c r="E9" s="218"/>
      <c r="F9" s="218"/>
      <c r="G9" s="220"/>
      <c r="H9" s="57" t="s">
        <v>31</v>
      </c>
      <c r="I9" s="61" t="s">
        <v>32</v>
      </c>
      <c r="J9" s="224"/>
      <c r="K9" s="57" t="s">
        <v>48</v>
      </c>
      <c r="L9" s="282"/>
      <c r="M9" s="283"/>
      <c r="N9" s="283"/>
      <c r="O9" s="284"/>
      <c r="P9" s="18" t="s">
        <v>61</v>
      </c>
    </row>
    <row r="10" spans="2:17" ht="18" customHeight="1" x14ac:dyDescent="0.2">
      <c r="B10" s="209"/>
      <c r="C10" s="13">
        <v>1</v>
      </c>
      <c r="D10" s="62"/>
      <c r="E10" s="62"/>
      <c r="F10" s="62"/>
      <c r="G10" s="3"/>
      <c r="H10" s="23"/>
      <c r="I10" s="3"/>
      <c r="J10" s="3"/>
      <c r="K10" s="5"/>
      <c r="L10" s="285"/>
      <c r="M10" s="286"/>
      <c r="N10" s="286"/>
      <c r="O10" s="287"/>
      <c r="P10" s="9">
        <f>H10*K10*L10/1000000</f>
        <v>0</v>
      </c>
      <c r="Q10" s="47"/>
    </row>
    <row r="11" spans="2:17" ht="18" customHeight="1" thickBot="1" x14ac:dyDescent="0.25">
      <c r="B11" s="209"/>
      <c r="C11" s="13">
        <v>2</v>
      </c>
      <c r="D11" s="62"/>
      <c r="E11" s="62"/>
      <c r="F11" s="62"/>
      <c r="G11" s="3"/>
      <c r="H11" s="23"/>
      <c r="I11" s="3"/>
      <c r="J11" s="3"/>
      <c r="K11" s="5"/>
      <c r="L11" s="285"/>
      <c r="M11" s="286"/>
      <c r="N11" s="286"/>
      <c r="O11" s="287"/>
      <c r="P11" s="9">
        <f>H11*K11*L11/1000000</f>
        <v>0</v>
      </c>
    </row>
    <row r="12" spans="2:17" ht="18" customHeight="1" thickBot="1" x14ac:dyDescent="0.25">
      <c r="B12" s="210"/>
      <c r="C12" s="231" t="s">
        <v>10</v>
      </c>
      <c r="D12" s="232"/>
      <c r="E12" s="233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37">
        <f>SUM(P10:P11)</f>
        <v>0</v>
      </c>
    </row>
    <row r="13" spans="2:17" ht="18" customHeight="1" x14ac:dyDescent="0.2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2:17" ht="18" customHeight="1" x14ac:dyDescent="0.2">
      <c r="C14" s="6"/>
      <c r="D14" s="6"/>
      <c r="E14" s="7"/>
      <c r="F14" s="7"/>
      <c r="G14" s="7"/>
      <c r="H14" s="58" t="s">
        <v>74</v>
      </c>
      <c r="I14" s="7"/>
      <c r="J14" s="7"/>
      <c r="K14" s="7"/>
      <c r="L14" s="7"/>
      <c r="M14" s="7"/>
      <c r="N14" s="7"/>
      <c r="O14" s="7"/>
      <c r="P14" s="8"/>
      <c r="Q14" s="7"/>
    </row>
    <row r="15" spans="2:17" ht="18" customHeight="1" x14ac:dyDescent="0.2">
      <c r="O15" s="235"/>
      <c r="P15" s="235"/>
      <c r="Q15" s="7"/>
    </row>
    <row r="16" spans="2:17" ht="18" customHeight="1" thickBot="1" x14ac:dyDescent="0.25">
      <c r="H16" s="1" t="s">
        <v>14</v>
      </c>
      <c r="I16" s="2"/>
      <c r="J16" s="2"/>
      <c r="K16" s="1" t="s">
        <v>15</v>
      </c>
      <c r="L16" s="1" t="s">
        <v>16</v>
      </c>
      <c r="M16" s="1"/>
      <c r="N16" s="1"/>
      <c r="O16" s="1"/>
    </row>
    <row r="17" spans="2:17" ht="18" customHeight="1" x14ac:dyDescent="0.2">
      <c r="B17" s="208" t="s">
        <v>117</v>
      </c>
      <c r="C17" s="211" t="s">
        <v>0</v>
      </c>
      <c r="D17" s="212"/>
      <c r="E17" s="217" t="s">
        <v>1</v>
      </c>
      <c r="F17" s="217" t="s">
        <v>2</v>
      </c>
      <c r="G17" s="219" t="s">
        <v>49</v>
      </c>
      <c r="H17" s="253" t="s">
        <v>4</v>
      </c>
      <c r="I17" s="63" t="s">
        <v>20</v>
      </c>
      <c r="J17" s="223" t="s">
        <v>47</v>
      </c>
      <c r="K17" s="253" t="s">
        <v>3</v>
      </c>
      <c r="L17" s="276" t="s">
        <v>99</v>
      </c>
      <c r="M17" s="277"/>
      <c r="N17" s="277"/>
      <c r="O17" s="278"/>
      <c r="P17" s="227" t="s">
        <v>50</v>
      </c>
    </row>
    <row r="18" spans="2:17" ht="18" customHeight="1" x14ac:dyDescent="0.2">
      <c r="B18" s="243"/>
      <c r="C18" s="213"/>
      <c r="D18" s="214"/>
      <c r="E18" s="218"/>
      <c r="F18" s="218"/>
      <c r="G18" s="220"/>
      <c r="H18" s="254"/>
      <c r="I18" s="60" t="s">
        <v>23</v>
      </c>
      <c r="J18" s="222"/>
      <c r="K18" s="254"/>
      <c r="L18" s="279"/>
      <c r="M18" s="280"/>
      <c r="N18" s="280"/>
      <c r="O18" s="281"/>
      <c r="P18" s="228"/>
    </row>
    <row r="19" spans="2:17" ht="18" customHeight="1" x14ac:dyDescent="0.2">
      <c r="B19" s="243"/>
      <c r="C19" s="215"/>
      <c r="D19" s="216"/>
      <c r="E19" s="218"/>
      <c r="F19" s="218"/>
      <c r="G19" s="220"/>
      <c r="H19" s="57" t="s">
        <v>31</v>
      </c>
      <c r="I19" s="61" t="s">
        <v>32</v>
      </c>
      <c r="J19" s="224"/>
      <c r="K19" s="57" t="s">
        <v>5</v>
      </c>
      <c r="L19" s="282"/>
      <c r="M19" s="283"/>
      <c r="N19" s="283"/>
      <c r="O19" s="284"/>
      <c r="P19" s="18" t="s">
        <v>61</v>
      </c>
    </row>
    <row r="20" spans="2:17" ht="18" customHeight="1" x14ac:dyDescent="0.2">
      <c r="B20" s="243"/>
      <c r="C20" s="13">
        <v>1</v>
      </c>
      <c r="D20" s="4"/>
      <c r="E20" s="62"/>
      <c r="F20" s="62"/>
      <c r="G20" s="3"/>
      <c r="H20" s="23"/>
      <c r="I20" s="4"/>
      <c r="J20" s="3"/>
      <c r="K20" s="5"/>
      <c r="L20" s="285"/>
      <c r="M20" s="286"/>
      <c r="N20" s="286"/>
      <c r="O20" s="287"/>
      <c r="P20" s="9">
        <f>H20*K20*L20/1000000</f>
        <v>0</v>
      </c>
    </row>
    <row r="21" spans="2:17" ht="18" customHeight="1" x14ac:dyDescent="0.2">
      <c r="B21" s="243"/>
      <c r="C21" s="13">
        <v>2</v>
      </c>
      <c r="D21" s="4"/>
      <c r="E21" s="62"/>
      <c r="F21" s="62"/>
      <c r="G21" s="3"/>
      <c r="H21" s="23"/>
      <c r="I21" s="3"/>
      <c r="J21" s="3"/>
      <c r="K21" s="5"/>
      <c r="L21" s="285"/>
      <c r="M21" s="286"/>
      <c r="N21" s="286"/>
      <c r="O21" s="287"/>
      <c r="P21" s="9">
        <f>H21*K21*L21/1000000</f>
        <v>0</v>
      </c>
      <c r="Q21" s="47"/>
    </row>
    <row r="22" spans="2:17" ht="18" customHeight="1" x14ac:dyDescent="0.2">
      <c r="B22" s="243"/>
      <c r="C22" s="13">
        <v>3</v>
      </c>
      <c r="D22" s="4"/>
      <c r="E22" s="62"/>
      <c r="F22" s="62"/>
      <c r="G22" s="3"/>
      <c r="H22" s="24"/>
      <c r="I22" s="10"/>
      <c r="J22" s="10"/>
      <c r="K22" s="5"/>
      <c r="L22" s="285"/>
      <c r="M22" s="286"/>
      <c r="N22" s="286"/>
      <c r="O22" s="287"/>
      <c r="P22" s="9">
        <f t="shared" ref="P22:P25" si="0">H22*K22*L22/1000000</f>
        <v>0</v>
      </c>
    </row>
    <row r="23" spans="2:17" ht="18" customHeight="1" x14ac:dyDescent="0.2">
      <c r="B23" s="243"/>
      <c r="C23" s="13">
        <v>4</v>
      </c>
      <c r="D23" s="4"/>
      <c r="E23" s="62"/>
      <c r="F23" s="62"/>
      <c r="G23" s="3"/>
      <c r="H23" s="23"/>
      <c r="I23" s="3"/>
      <c r="J23" s="3"/>
      <c r="K23" s="5"/>
      <c r="L23" s="285"/>
      <c r="M23" s="286"/>
      <c r="N23" s="286"/>
      <c r="O23" s="287"/>
      <c r="P23" s="9">
        <f t="shared" si="0"/>
        <v>0</v>
      </c>
    </row>
    <row r="24" spans="2:17" ht="18" customHeight="1" x14ac:dyDescent="0.2">
      <c r="B24" s="243"/>
      <c r="C24" s="13">
        <v>5</v>
      </c>
      <c r="D24" s="4"/>
      <c r="E24" s="62"/>
      <c r="F24" s="62"/>
      <c r="G24" s="3"/>
      <c r="H24" s="23"/>
      <c r="I24" s="3"/>
      <c r="J24" s="3"/>
      <c r="K24" s="5"/>
      <c r="L24" s="285"/>
      <c r="M24" s="286"/>
      <c r="N24" s="286"/>
      <c r="O24" s="287"/>
      <c r="P24" s="9">
        <f t="shared" si="0"/>
        <v>0</v>
      </c>
    </row>
    <row r="25" spans="2:17" ht="18" customHeight="1" thickBot="1" x14ac:dyDescent="0.25">
      <c r="B25" s="243"/>
      <c r="C25" s="13">
        <v>6</v>
      </c>
      <c r="D25" s="4"/>
      <c r="E25" s="62"/>
      <c r="F25" s="62"/>
      <c r="G25" s="3"/>
      <c r="H25" s="24"/>
      <c r="I25" s="10"/>
      <c r="J25" s="10"/>
      <c r="K25" s="5"/>
      <c r="L25" s="285"/>
      <c r="M25" s="286"/>
      <c r="N25" s="286"/>
      <c r="O25" s="287"/>
      <c r="P25" s="9">
        <f t="shared" si="0"/>
        <v>0</v>
      </c>
    </row>
    <row r="26" spans="2:17" ht="18" customHeight="1" thickBot="1" x14ac:dyDescent="0.25">
      <c r="B26" s="244"/>
      <c r="C26" s="231" t="s">
        <v>10</v>
      </c>
      <c r="D26" s="232"/>
      <c r="E26" s="233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6">
        <f>SUM(P20:P25)</f>
        <v>0</v>
      </c>
    </row>
    <row r="27" spans="2:17" ht="18" customHeight="1" thickBot="1" x14ac:dyDescent="0.25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7" ht="23.25" customHeight="1" x14ac:dyDescent="0.2">
      <c r="B28" s="238" t="s">
        <v>41</v>
      </c>
      <c r="C28" s="239"/>
      <c r="D28" s="239"/>
      <c r="E28" s="39">
        <f>P12</f>
        <v>0</v>
      </c>
      <c r="F28" s="240" t="s">
        <v>44</v>
      </c>
      <c r="G28" s="240"/>
      <c r="H28" s="240"/>
      <c r="I28" s="240"/>
      <c r="J28" s="240"/>
      <c r="K28" s="41">
        <f>P26</f>
        <v>0</v>
      </c>
      <c r="L28" s="30" t="s">
        <v>46</v>
      </c>
      <c r="M28" s="30"/>
      <c r="N28" s="30"/>
      <c r="O28" s="30"/>
      <c r="P28" s="31"/>
    </row>
    <row r="29" spans="2:17" ht="23.25" customHeight="1" thickBot="1" x14ac:dyDescent="0.25">
      <c r="B29" s="241" t="s">
        <v>42</v>
      </c>
      <c r="C29" s="242"/>
      <c r="D29" s="242"/>
      <c r="E29" s="40">
        <f>ROUNDUP(P12-P26,1)</f>
        <v>0</v>
      </c>
      <c r="F29" s="32" t="s">
        <v>45</v>
      </c>
      <c r="G29" s="38" t="s">
        <v>43</v>
      </c>
      <c r="H29" s="79" t="e">
        <f>ROUNDUP(1-P26/P12,3)</f>
        <v>#DIV/0!</v>
      </c>
      <c r="I29" s="32"/>
      <c r="J29" s="32"/>
      <c r="K29" s="32"/>
      <c r="L29" s="32"/>
      <c r="M29" s="32"/>
      <c r="N29" s="32"/>
      <c r="O29" s="32"/>
      <c r="P29" s="33"/>
    </row>
    <row r="30" spans="2:17" ht="18" customHeight="1" x14ac:dyDescent="0.2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7" ht="18" customHeight="1" x14ac:dyDescent="0.2">
      <c r="C31" s="6"/>
      <c r="D31" s="6"/>
      <c r="E31" s="7" t="s">
        <v>85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12"/>
    </row>
    <row r="32" spans="2:17" ht="18" customHeight="1" x14ac:dyDescent="0.2">
      <c r="C32" s="11"/>
      <c r="D32" s="11"/>
      <c r="E32" s="11"/>
      <c r="F32" s="11"/>
    </row>
  </sheetData>
  <mergeCells count="37">
    <mergeCell ref="P17:P18"/>
    <mergeCell ref="L20:O20"/>
    <mergeCell ref="B29:D29"/>
    <mergeCell ref="L23:O23"/>
    <mergeCell ref="L24:O24"/>
    <mergeCell ref="L25:O25"/>
    <mergeCell ref="C26:D26"/>
    <mergeCell ref="E26:O26"/>
    <mergeCell ref="B28:D28"/>
    <mergeCell ref="F28:J28"/>
    <mergeCell ref="L21:O21"/>
    <mergeCell ref="L22:O22"/>
    <mergeCell ref="B17:B26"/>
    <mergeCell ref="C17:D19"/>
    <mergeCell ref="E17:E19"/>
    <mergeCell ref="F17:F19"/>
    <mergeCell ref="G17:G19"/>
    <mergeCell ref="H17:H18"/>
    <mergeCell ref="J17:J19"/>
    <mergeCell ref="K17:K18"/>
    <mergeCell ref="L17:O19"/>
    <mergeCell ref="O15:P15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L7:O9"/>
    <mergeCell ref="P7:P8"/>
    <mergeCell ref="L10:O10"/>
    <mergeCell ref="L11:O11"/>
    <mergeCell ref="C12:D12"/>
    <mergeCell ref="E12:O12"/>
  </mergeCells>
  <phoneticPr fontId="4"/>
  <pageMargins left="0.7" right="0.7" top="0.75" bottom="0.75" header="0.3" footer="0.3"/>
  <pageSetup paperSize="9" scale="6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6C103-DD40-4F61-9DC9-EBCAEBFE4440}">
  <sheetPr>
    <pageSetUpPr fitToPage="1"/>
  </sheetPr>
  <dimension ref="B3:Q32"/>
  <sheetViews>
    <sheetView showGridLines="0" topLeftCell="A14" zoomScale="80" zoomScaleNormal="80" workbookViewId="0">
      <selection activeCell="B28" sqref="B28:D28"/>
    </sheetView>
  </sheetViews>
  <sheetFormatPr defaultRowHeight="13.2" x14ac:dyDescent="0.2"/>
  <cols>
    <col min="1" max="1" width="1.21875" customWidth="1"/>
    <col min="2" max="2" width="15.6640625" customWidth="1"/>
    <col min="3" max="3" width="3.33203125" bestFit="1" customWidth="1"/>
    <col min="4" max="4" width="15" customWidth="1"/>
    <col min="5" max="5" width="10.44140625" customWidth="1"/>
    <col min="6" max="6" width="10.6640625" customWidth="1"/>
    <col min="8" max="8" width="8" customWidth="1"/>
    <col min="9" max="9" width="8.88671875" bestFit="1" customWidth="1"/>
    <col min="10" max="10" width="6.5546875" customWidth="1"/>
    <col min="11" max="11" width="10.33203125" customWidth="1"/>
    <col min="16" max="16" width="9.6640625" bestFit="1" customWidth="1"/>
  </cols>
  <sheetData>
    <row r="3" spans="2:17" ht="27" x14ac:dyDescent="0.2">
      <c r="B3" s="171" t="s">
        <v>152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</row>
    <row r="5" spans="2:17" ht="18" customHeight="1" x14ac:dyDescent="0.2"/>
    <row r="6" spans="2:17" ht="18" customHeight="1" thickBot="1" x14ac:dyDescent="0.25">
      <c r="H6" s="1" t="s">
        <v>14</v>
      </c>
      <c r="I6" s="2"/>
      <c r="J6" s="2"/>
      <c r="K6" s="1" t="s">
        <v>15</v>
      </c>
      <c r="L6" s="1" t="s">
        <v>16</v>
      </c>
      <c r="M6" s="1"/>
      <c r="N6" s="1"/>
      <c r="O6" s="1"/>
    </row>
    <row r="7" spans="2:17" ht="18" customHeight="1" x14ac:dyDescent="0.2">
      <c r="B7" s="208" t="s">
        <v>116</v>
      </c>
      <c r="C7" s="211" t="s">
        <v>0</v>
      </c>
      <c r="D7" s="212"/>
      <c r="E7" s="217" t="s">
        <v>1</v>
      </c>
      <c r="F7" s="217" t="s">
        <v>2</v>
      </c>
      <c r="G7" s="219" t="s">
        <v>49</v>
      </c>
      <c r="H7" s="253" t="s">
        <v>4</v>
      </c>
      <c r="I7" s="150" t="s">
        <v>20</v>
      </c>
      <c r="J7" s="288" t="s">
        <v>155</v>
      </c>
      <c r="K7" s="253" t="s">
        <v>3</v>
      </c>
      <c r="L7" s="276" t="s">
        <v>99</v>
      </c>
      <c r="M7" s="277"/>
      <c r="N7" s="277"/>
      <c r="O7" s="278"/>
      <c r="P7" s="227" t="s">
        <v>50</v>
      </c>
    </row>
    <row r="8" spans="2:17" ht="18" customHeight="1" x14ac:dyDescent="0.2">
      <c r="B8" s="209"/>
      <c r="C8" s="213"/>
      <c r="D8" s="214"/>
      <c r="E8" s="218"/>
      <c r="F8" s="218"/>
      <c r="G8" s="220"/>
      <c r="H8" s="254"/>
      <c r="I8" s="151" t="s">
        <v>23</v>
      </c>
      <c r="J8" s="289"/>
      <c r="K8" s="254"/>
      <c r="L8" s="279"/>
      <c r="M8" s="280"/>
      <c r="N8" s="280"/>
      <c r="O8" s="281"/>
      <c r="P8" s="228"/>
    </row>
    <row r="9" spans="2:17" ht="18" customHeight="1" x14ac:dyDescent="0.2">
      <c r="B9" s="209"/>
      <c r="C9" s="215"/>
      <c r="D9" s="216"/>
      <c r="E9" s="218"/>
      <c r="F9" s="218"/>
      <c r="G9" s="220"/>
      <c r="H9" s="57" t="s">
        <v>31</v>
      </c>
      <c r="I9" s="152" t="s">
        <v>32</v>
      </c>
      <c r="J9" s="290"/>
      <c r="K9" s="57" t="s">
        <v>148</v>
      </c>
      <c r="L9" s="282"/>
      <c r="M9" s="283"/>
      <c r="N9" s="283"/>
      <c r="O9" s="284"/>
      <c r="P9" s="18" t="s">
        <v>61</v>
      </c>
    </row>
    <row r="10" spans="2:17" ht="18" customHeight="1" x14ac:dyDescent="0.2">
      <c r="B10" s="209"/>
      <c r="C10" s="13">
        <v>1</v>
      </c>
      <c r="D10" s="149"/>
      <c r="E10" s="149"/>
      <c r="F10" s="149"/>
      <c r="G10" s="3"/>
      <c r="H10" s="23"/>
      <c r="I10" s="3"/>
      <c r="J10" s="3"/>
      <c r="K10" s="5"/>
      <c r="L10" s="285"/>
      <c r="M10" s="286"/>
      <c r="N10" s="286"/>
      <c r="O10" s="287"/>
      <c r="P10" s="9">
        <f>H10*K10*L10/1000000</f>
        <v>0</v>
      </c>
      <c r="Q10" s="47"/>
    </row>
    <row r="11" spans="2:17" ht="18" customHeight="1" thickBot="1" x14ac:dyDescent="0.25">
      <c r="B11" s="209"/>
      <c r="C11" s="13">
        <v>2</v>
      </c>
      <c r="D11" s="149"/>
      <c r="E11" s="149"/>
      <c r="F11" s="149"/>
      <c r="G11" s="3"/>
      <c r="H11" s="23"/>
      <c r="I11" s="3"/>
      <c r="J11" s="3"/>
      <c r="K11" s="5"/>
      <c r="L11" s="285"/>
      <c r="M11" s="286"/>
      <c r="N11" s="286"/>
      <c r="O11" s="287"/>
      <c r="P11" s="9">
        <f>H11*K11*L11/1000000</f>
        <v>0</v>
      </c>
    </row>
    <row r="12" spans="2:17" ht="18" customHeight="1" thickBot="1" x14ac:dyDescent="0.25">
      <c r="B12" s="210"/>
      <c r="C12" s="231" t="s">
        <v>10</v>
      </c>
      <c r="D12" s="232"/>
      <c r="E12" s="233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37">
        <f>SUM(P10:P11)</f>
        <v>0</v>
      </c>
    </row>
    <row r="13" spans="2:17" ht="18" customHeight="1" x14ac:dyDescent="0.2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2:17" ht="18" customHeight="1" x14ac:dyDescent="0.2">
      <c r="C14" s="6"/>
      <c r="D14" s="6"/>
      <c r="E14" s="7"/>
      <c r="F14" s="7"/>
      <c r="G14" s="7"/>
      <c r="H14" s="58" t="s">
        <v>74</v>
      </c>
      <c r="I14" s="7"/>
      <c r="J14" s="7"/>
      <c r="K14" s="7"/>
      <c r="L14" s="7"/>
      <c r="M14" s="7"/>
      <c r="N14" s="7"/>
      <c r="O14" s="7"/>
      <c r="P14" s="8"/>
      <c r="Q14" s="7"/>
    </row>
    <row r="15" spans="2:17" ht="18" customHeight="1" x14ac:dyDescent="0.2">
      <c r="O15" s="235"/>
      <c r="P15" s="235"/>
      <c r="Q15" s="7"/>
    </row>
    <row r="16" spans="2:17" ht="18" customHeight="1" thickBot="1" x14ac:dyDescent="0.25">
      <c r="H16" s="1" t="s">
        <v>14</v>
      </c>
      <c r="I16" s="2"/>
      <c r="J16" s="2"/>
      <c r="K16" s="1" t="s">
        <v>15</v>
      </c>
      <c r="L16" s="1" t="s">
        <v>16</v>
      </c>
      <c r="M16" s="1"/>
      <c r="N16" s="1"/>
      <c r="O16" s="1"/>
    </row>
    <row r="17" spans="2:17" ht="18" customHeight="1" x14ac:dyDescent="0.2">
      <c r="B17" s="208" t="s">
        <v>117</v>
      </c>
      <c r="C17" s="211" t="s">
        <v>0</v>
      </c>
      <c r="D17" s="212"/>
      <c r="E17" s="217" t="s">
        <v>1</v>
      </c>
      <c r="F17" s="217" t="s">
        <v>2</v>
      </c>
      <c r="G17" s="219" t="s">
        <v>49</v>
      </c>
      <c r="H17" s="253" t="s">
        <v>4</v>
      </c>
      <c r="I17" s="150" t="s">
        <v>20</v>
      </c>
      <c r="J17" s="288" t="s">
        <v>155</v>
      </c>
      <c r="K17" s="253" t="s">
        <v>3</v>
      </c>
      <c r="L17" s="276" t="s">
        <v>99</v>
      </c>
      <c r="M17" s="277"/>
      <c r="N17" s="277"/>
      <c r="O17" s="278"/>
      <c r="P17" s="227" t="s">
        <v>50</v>
      </c>
    </row>
    <row r="18" spans="2:17" ht="18" customHeight="1" x14ac:dyDescent="0.2">
      <c r="B18" s="243"/>
      <c r="C18" s="213"/>
      <c r="D18" s="214"/>
      <c r="E18" s="218"/>
      <c r="F18" s="218"/>
      <c r="G18" s="220"/>
      <c r="H18" s="254"/>
      <c r="I18" s="151" t="s">
        <v>23</v>
      </c>
      <c r="J18" s="289"/>
      <c r="K18" s="254"/>
      <c r="L18" s="279"/>
      <c r="M18" s="280"/>
      <c r="N18" s="280"/>
      <c r="O18" s="281"/>
      <c r="P18" s="228"/>
    </row>
    <row r="19" spans="2:17" ht="18" customHeight="1" x14ac:dyDescent="0.2">
      <c r="B19" s="243"/>
      <c r="C19" s="215"/>
      <c r="D19" s="216"/>
      <c r="E19" s="218"/>
      <c r="F19" s="218"/>
      <c r="G19" s="220"/>
      <c r="H19" s="57" t="s">
        <v>31</v>
      </c>
      <c r="I19" s="152" t="s">
        <v>32</v>
      </c>
      <c r="J19" s="290"/>
      <c r="K19" s="57" t="s">
        <v>149</v>
      </c>
      <c r="L19" s="282"/>
      <c r="M19" s="283"/>
      <c r="N19" s="283"/>
      <c r="O19" s="284"/>
      <c r="P19" s="18" t="s">
        <v>61</v>
      </c>
    </row>
    <row r="20" spans="2:17" ht="18" customHeight="1" x14ac:dyDescent="0.2">
      <c r="B20" s="243"/>
      <c r="C20" s="13">
        <v>1</v>
      </c>
      <c r="D20" s="4"/>
      <c r="E20" s="149"/>
      <c r="F20" s="149"/>
      <c r="G20" s="3"/>
      <c r="H20" s="23"/>
      <c r="I20" s="4"/>
      <c r="J20" s="3"/>
      <c r="K20" s="5"/>
      <c r="L20" s="285"/>
      <c r="M20" s="286"/>
      <c r="N20" s="286"/>
      <c r="O20" s="287"/>
      <c r="P20" s="9">
        <f>H20*K20*L20/1000000</f>
        <v>0</v>
      </c>
    </row>
    <row r="21" spans="2:17" ht="18" customHeight="1" x14ac:dyDescent="0.2">
      <c r="B21" s="243"/>
      <c r="C21" s="13">
        <v>2</v>
      </c>
      <c r="D21" s="4"/>
      <c r="E21" s="149"/>
      <c r="F21" s="149"/>
      <c r="G21" s="3"/>
      <c r="H21" s="23"/>
      <c r="I21" s="3"/>
      <c r="J21" s="3"/>
      <c r="K21" s="5"/>
      <c r="L21" s="285"/>
      <c r="M21" s="286"/>
      <c r="N21" s="286"/>
      <c r="O21" s="287"/>
      <c r="P21" s="9">
        <f>H21*K21*L21/1000000</f>
        <v>0</v>
      </c>
      <c r="Q21" s="47"/>
    </row>
    <row r="22" spans="2:17" ht="18" customHeight="1" x14ac:dyDescent="0.2">
      <c r="B22" s="243"/>
      <c r="C22" s="13">
        <v>3</v>
      </c>
      <c r="D22" s="4"/>
      <c r="E22" s="149"/>
      <c r="F22" s="149"/>
      <c r="G22" s="3"/>
      <c r="H22" s="24"/>
      <c r="I22" s="10"/>
      <c r="J22" s="10"/>
      <c r="K22" s="5"/>
      <c r="L22" s="285"/>
      <c r="M22" s="286"/>
      <c r="N22" s="286"/>
      <c r="O22" s="287"/>
      <c r="P22" s="9">
        <f t="shared" ref="P22:P25" si="0">H22*K22*L22/1000000</f>
        <v>0</v>
      </c>
    </row>
    <row r="23" spans="2:17" ht="18" customHeight="1" x14ac:dyDescent="0.2">
      <c r="B23" s="243"/>
      <c r="C23" s="13">
        <v>4</v>
      </c>
      <c r="D23" s="4"/>
      <c r="E23" s="149"/>
      <c r="F23" s="149"/>
      <c r="G23" s="3"/>
      <c r="H23" s="23"/>
      <c r="I23" s="3"/>
      <c r="J23" s="3"/>
      <c r="K23" s="5"/>
      <c r="L23" s="285"/>
      <c r="M23" s="286"/>
      <c r="N23" s="286"/>
      <c r="O23" s="287"/>
      <c r="P23" s="9">
        <f t="shared" si="0"/>
        <v>0</v>
      </c>
    </row>
    <row r="24" spans="2:17" ht="18" customHeight="1" x14ac:dyDescent="0.2">
      <c r="B24" s="243"/>
      <c r="C24" s="13">
        <v>5</v>
      </c>
      <c r="D24" s="4"/>
      <c r="E24" s="149"/>
      <c r="F24" s="149"/>
      <c r="G24" s="3"/>
      <c r="H24" s="23"/>
      <c r="I24" s="3"/>
      <c r="J24" s="3"/>
      <c r="K24" s="5"/>
      <c r="L24" s="285"/>
      <c r="M24" s="286"/>
      <c r="N24" s="286"/>
      <c r="O24" s="287"/>
      <c r="P24" s="9">
        <f t="shared" si="0"/>
        <v>0</v>
      </c>
    </row>
    <row r="25" spans="2:17" ht="18" customHeight="1" thickBot="1" x14ac:dyDescent="0.25">
      <c r="B25" s="243"/>
      <c r="C25" s="13">
        <v>6</v>
      </c>
      <c r="D25" s="4"/>
      <c r="E25" s="149"/>
      <c r="F25" s="149"/>
      <c r="G25" s="3"/>
      <c r="H25" s="24"/>
      <c r="I25" s="10"/>
      <c r="J25" s="10"/>
      <c r="K25" s="5"/>
      <c r="L25" s="285"/>
      <c r="M25" s="286"/>
      <c r="N25" s="286"/>
      <c r="O25" s="287"/>
      <c r="P25" s="9">
        <f t="shared" si="0"/>
        <v>0</v>
      </c>
    </row>
    <row r="26" spans="2:17" ht="18" customHeight="1" thickBot="1" x14ac:dyDescent="0.25">
      <c r="B26" s="244"/>
      <c r="C26" s="231" t="s">
        <v>10</v>
      </c>
      <c r="D26" s="232"/>
      <c r="E26" s="233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6">
        <f>SUM(P20:P25)</f>
        <v>0</v>
      </c>
    </row>
    <row r="27" spans="2:17" ht="18" customHeight="1" thickBot="1" x14ac:dyDescent="0.25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7" ht="23.25" customHeight="1" x14ac:dyDescent="0.2">
      <c r="B28" s="197" t="s">
        <v>160</v>
      </c>
      <c r="C28" s="198"/>
      <c r="D28" s="198"/>
      <c r="E28" s="39">
        <f>P12</f>
        <v>0</v>
      </c>
      <c r="F28" s="240" t="s">
        <v>44</v>
      </c>
      <c r="G28" s="240"/>
      <c r="H28" s="240"/>
      <c r="I28" s="240"/>
      <c r="J28" s="240"/>
      <c r="K28" s="41">
        <f>P26</f>
        <v>0</v>
      </c>
      <c r="L28" s="30" t="s">
        <v>46</v>
      </c>
      <c r="M28" s="30"/>
      <c r="N28" s="30"/>
      <c r="O28" s="30"/>
      <c r="P28" s="31"/>
    </row>
    <row r="29" spans="2:17" ht="23.25" customHeight="1" thickBot="1" x14ac:dyDescent="0.25">
      <c r="B29" s="241" t="s">
        <v>42</v>
      </c>
      <c r="C29" s="242"/>
      <c r="D29" s="242"/>
      <c r="E29" s="40">
        <f>ROUNDUP(P12-P26,1)</f>
        <v>0</v>
      </c>
      <c r="F29" s="32" t="s">
        <v>45</v>
      </c>
      <c r="G29" s="38" t="s">
        <v>43</v>
      </c>
      <c r="H29" s="79" t="e">
        <f>ROUNDUP(1-P26/P12,3)</f>
        <v>#DIV/0!</v>
      </c>
      <c r="I29" s="32"/>
      <c r="J29" s="32"/>
      <c r="K29" s="32"/>
      <c r="L29" s="32"/>
      <c r="M29" s="32"/>
      <c r="N29" s="32"/>
      <c r="O29" s="32"/>
      <c r="P29" s="33"/>
    </row>
    <row r="30" spans="2:17" ht="18" customHeight="1" x14ac:dyDescent="0.2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7" ht="18" customHeight="1" x14ac:dyDescent="0.2">
      <c r="C31" s="6"/>
      <c r="D31" s="6"/>
      <c r="E31" s="7" t="s">
        <v>85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12"/>
    </row>
    <row r="32" spans="2:17" ht="18" customHeight="1" x14ac:dyDescent="0.2">
      <c r="C32" s="11"/>
      <c r="D32" s="11"/>
      <c r="E32" s="11"/>
      <c r="F32" s="11"/>
    </row>
  </sheetData>
  <mergeCells count="37">
    <mergeCell ref="O15:P15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L7:O9"/>
    <mergeCell ref="P7:P8"/>
    <mergeCell ref="L10:O10"/>
    <mergeCell ref="L11:O11"/>
    <mergeCell ref="C12:D12"/>
    <mergeCell ref="E12:O12"/>
    <mergeCell ref="L21:O21"/>
    <mergeCell ref="B17:B26"/>
    <mergeCell ref="C17:D19"/>
    <mergeCell ref="E17:E19"/>
    <mergeCell ref="F17:F19"/>
    <mergeCell ref="G17:G19"/>
    <mergeCell ref="H17:H18"/>
    <mergeCell ref="J17:J19"/>
    <mergeCell ref="K17:K18"/>
    <mergeCell ref="L17:O19"/>
    <mergeCell ref="P17:P18"/>
    <mergeCell ref="L20:O20"/>
    <mergeCell ref="B28:D28"/>
    <mergeCell ref="F28:J28"/>
    <mergeCell ref="B29:D29"/>
    <mergeCell ref="L22:O22"/>
    <mergeCell ref="L23:O23"/>
    <mergeCell ref="L24:O24"/>
    <mergeCell ref="L25:O25"/>
    <mergeCell ref="C26:D26"/>
    <mergeCell ref="E26:O26"/>
  </mergeCells>
  <phoneticPr fontId="4"/>
  <pageMargins left="0.7" right="0.7" top="0.75" bottom="0.75" header="0.3" footer="0.3"/>
  <pageSetup paperSize="9" scale="6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3:Q32"/>
  <sheetViews>
    <sheetView showGridLines="0" topLeftCell="A10" zoomScale="80" zoomScaleNormal="80" workbookViewId="0"/>
  </sheetViews>
  <sheetFormatPr defaultRowHeight="13.2" x14ac:dyDescent="0.2"/>
  <cols>
    <col min="1" max="1" width="1.21875" customWidth="1"/>
    <col min="2" max="2" width="15.6640625" customWidth="1"/>
    <col min="3" max="3" width="3.33203125" bestFit="1" customWidth="1"/>
    <col min="4" max="4" width="15" customWidth="1"/>
    <col min="5" max="5" width="10.44140625" customWidth="1"/>
    <col min="6" max="6" width="10.6640625" customWidth="1"/>
    <col min="8" max="8" width="6.44140625" bestFit="1" customWidth="1"/>
    <col min="9" max="9" width="8.88671875" bestFit="1" customWidth="1"/>
    <col min="10" max="10" width="5.44140625" customWidth="1"/>
    <col min="11" max="11" width="10.33203125" customWidth="1"/>
    <col min="16" max="16" width="9.6640625" bestFit="1" customWidth="1"/>
  </cols>
  <sheetData>
    <row r="3" spans="2:17" ht="27" x14ac:dyDescent="0.2">
      <c r="B3" s="171" t="s">
        <v>80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</row>
    <row r="5" spans="2:17" ht="18" customHeight="1" x14ac:dyDescent="0.2"/>
    <row r="6" spans="2:17" ht="18" customHeight="1" thickBot="1" x14ac:dyDescent="0.25">
      <c r="H6" s="1" t="s">
        <v>14</v>
      </c>
      <c r="I6" s="2"/>
      <c r="J6" s="2"/>
      <c r="K6" s="1" t="s">
        <v>15</v>
      </c>
      <c r="L6" s="1" t="s">
        <v>16</v>
      </c>
      <c r="M6" s="1"/>
      <c r="N6" s="1"/>
      <c r="O6" s="1"/>
    </row>
    <row r="7" spans="2:17" ht="18" customHeight="1" x14ac:dyDescent="0.2">
      <c r="B7" s="208" t="s">
        <v>116</v>
      </c>
      <c r="C7" s="211" t="s">
        <v>0</v>
      </c>
      <c r="D7" s="212"/>
      <c r="E7" s="217" t="s">
        <v>1</v>
      </c>
      <c r="F7" s="217" t="s">
        <v>2</v>
      </c>
      <c r="G7" s="219" t="s">
        <v>49</v>
      </c>
      <c r="H7" s="253" t="s">
        <v>4</v>
      </c>
      <c r="I7" s="20" t="s">
        <v>20</v>
      </c>
      <c r="J7" s="223" t="s">
        <v>47</v>
      </c>
      <c r="K7" s="253" t="s">
        <v>3</v>
      </c>
      <c r="L7" s="276" t="s">
        <v>99</v>
      </c>
      <c r="M7" s="277"/>
      <c r="N7" s="277"/>
      <c r="O7" s="278"/>
      <c r="P7" s="227" t="s">
        <v>50</v>
      </c>
    </row>
    <row r="8" spans="2:17" ht="18" customHeight="1" x14ac:dyDescent="0.2">
      <c r="B8" s="209"/>
      <c r="C8" s="213"/>
      <c r="D8" s="214"/>
      <c r="E8" s="218"/>
      <c r="F8" s="218"/>
      <c r="G8" s="220"/>
      <c r="H8" s="254"/>
      <c r="I8" s="21" t="s">
        <v>23</v>
      </c>
      <c r="J8" s="222"/>
      <c r="K8" s="254"/>
      <c r="L8" s="279"/>
      <c r="M8" s="280"/>
      <c r="N8" s="280"/>
      <c r="O8" s="281"/>
      <c r="P8" s="228"/>
    </row>
    <row r="9" spans="2:17" ht="18" customHeight="1" x14ac:dyDescent="0.2">
      <c r="B9" s="209"/>
      <c r="C9" s="215"/>
      <c r="D9" s="216"/>
      <c r="E9" s="218"/>
      <c r="F9" s="218"/>
      <c r="G9" s="220"/>
      <c r="H9" s="57" t="s">
        <v>31</v>
      </c>
      <c r="I9" s="22" t="s">
        <v>32</v>
      </c>
      <c r="J9" s="224"/>
      <c r="K9" s="57" t="s">
        <v>48</v>
      </c>
      <c r="L9" s="282"/>
      <c r="M9" s="283"/>
      <c r="N9" s="283"/>
      <c r="O9" s="284"/>
      <c r="P9" s="18" t="s">
        <v>61</v>
      </c>
    </row>
    <row r="10" spans="2:17" ht="18" customHeight="1" x14ac:dyDescent="0.2">
      <c r="B10" s="209"/>
      <c r="C10" s="13">
        <v>1</v>
      </c>
      <c r="D10" s="19" t="s">
        <v>6</v>
      </c>
      <c r="E10" s="19" t="s">
        <v>7</v>
      </c>
      <c r="F10" s="19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285">
        <v>216</v>
      </c>
      <c r="M10" s="286"/>
      <c r="N10" s="286"/>
      <c r="O10" s="287"/>
      <c r="P10" s="9">
        <f>H10*K10*L10/1000000</f>
        <v>756</v>
      </c>
      <c r="Q10" s="47" t="s">
        <v>73</v>
      </c>
    </row>
    <row r="11" spans="2:17" ht="18" customHeight="1" thickBot="1" x14ac:dyDescent="0.25">
      <c r="B11" s="209"/>
      <c r="C11" s="13">
        <v>2</v>
      </c>
      <c r="D11" s="19" t="s">
        <v>9</v>
      </c>
      <c r="E11" s="19" t="s">
        <v>8</v>
      </c>
      <c r="F11" s="19" t="s">
        <v>7</v>
      </c>
      <c r="G11" s="3" t="s">
        <v>26</v>
      </c>
      <c r="H11" s="23">
        <v>1400</v>
      </c>
      <c r="I11" s="3">
        <v>10</v>
      </c>
      <c r="J11" s="3">
        <v>250</v>
      </c>
      <c r="K11" s="5">
        <v>250</v>
      </c>
      <c r="L11" s="285">
        <v>216</v>
      </c>
      <c r="M11" s="286"/>
      <c r="N11" s="286"/>
      <c r="O11" s="287"/>
      <c r="P11" s="9">
        <f>H11*K11*L11/1000000</f>
        <v>75.599999999999994</v>
      </c>
    </row>
    <row r="12" spans="2:17" ht="18" customHeight="1" thickBot="1" x14ac:dyDescent="0.25">
      <c r="B12" s="210"/>
      <c r="C12" s="231" t="s">
        <v>10</v>
      </c>
      <c r="D12" s="232"/>
      <c r="E12" s="233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37">
        <f>SUM(P10:P11)</f>
        <v>831.6</v>
      </c>
    </row>
    <row r="13" spans="2:17" ht="18" customHeight="1" x14ac:dyDescent="0.2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2:17" ht="18" customHeight="1" x14ac:dyDescent="0.2">
      <c r="C14" s="6"/>
      <c r="D14" s="6"/>
      <c r="E14" s="7"/>
      <c r="F14" s="7"/>
      <c r="G14" s="7"/>
      <c r="H14" s="58" t="s">
        <v>74</v>
      </c>
      <c r="I14" s="7"/>
      <c r="J14" s="7"/>
      <c r="K14" s="7"/>
      <c r="L14" s="7"/>
      <c r="M14" s="7"/>
      <c r="N14" s="7"/>
      <c r="O14" s="7"/>
      <c r="P14" s="8"/>
      <c r="Q14" s="7"/>
    </row>
    <row r="15" spans="2:17" ht="18" customHeight="1" x14ac:dyDescent="0.2">
      <c r="O15" s="235"/>
      <c r="P15" s="235"/>
      <c r="Q15" s="7"/>
    </row>
    <row r="16" spans="2:17" ht="18" customHeight="1" thickBot="1" x14ac:dyDescent="0.25">
      <c r="H16" s="1" t="s">
        <v>14</v>
      </c>
      <c r="I16" s="2"/>
      <c r="J16" s="2"/>
      <c r="K16" s="1" t="s">
        <v>15</v>
      </c>
      <c r="L16" s="1" t="s">
        <v>16</v>
      </c>
      <c r="M16" s="1"/>
      <c r="N16" s="1"/>
      <c r="O16" s="1"/>
    </row>
    <row r="17" spans="2:17" ht="18" customHeight="1" x14ac:dyDescent="0.2">
      <c r="B17" s="208" t="s">
        <v>117</v>
      </c>
      <c r="C17" s="211" t="s">
        <v>0</v>
      </c>
      <c r="D17" s="212"/>
      <c r="E17" s="217" t="s">
        <v>1</v>
      </c>
      <c r="F17" s="217" t="s">
        <v>2</v>
      </c>
      <c r="G17" s="219" t="s">
        <v>49</v>
      </c>
      <c r="H17" s="253" t="s">
        <v>4</v>
      </c>
      <c r="I17" s="20" t="s">
        <v>20</v>
      </c>
      <c r="J17" s="223" t="s">
        <v>47</v>
      </c>
      <c r="K17" s="253" t="s">
        <v>3</v>
      </c>
      <c r="L17" s="276" t="s">
        <v>99</v>
      </c>
      <c r="M17" s="277"/>
      <c r="N17" s="277"/>
      <c r="O17" s="278"/>
      <c r="P17" s="227" t="s">
        <v>50</v>
      </c>
    </row>
    <row r="18" spans="2:17" ht="18" customHeight="1" x14ac:dyDescent="0.2">
      <c r="B18" s="243"/>
      <c r="C18" s="213"/>
      <c r="D18" s="214"/>
      <c r="E18" s="218"/>
      <c r="F18" s="218"/>
      <c r="G18" s="220"/>
      <c r="H18" s="254"/>
      <c r="I18" s="21" t="s">
        <v>23</v>
      </c>
      <c r="J18" s="222"/>
      <c r="K18" s="254"/>
      <c r="L18" s="279"/>
      <c r="M18" s="280"/>
      <c r="N18" s="280"/>
      <c r="O18" s="281"/>
      <c r="P18" s="228"/>
    </row>
    <row r="19" spans="2:17" ht="18" customHeight="1" x14ac:dyDescent="0.2">
      <c r="B19" s="243"/>
      <c r="C19" s="215"/>
      <c r="D19" s="216"/>
      <c r="E19" s="218"/>
      <c r="F19" s="218"/>
      <c r="G19" s="220"/>
      <c r="H19" s="57" t="s">
        <v>31</v>
      </c>
      <c r="I19" s="22" t="s">
        <v>32</v>
      </c>
      <c r="J19" s="224"/>
      <c r="K19" s="57" t="s">
        <v>5</v>
      </c>
      <c r="L19" s="282"/>
      <c r="M19" s="283"/>
      <c r="N19" s="283"/>
      <c r="O19" s="284"/>
      <c r="P19" s="18" t="s">
        <v>61</v>
      </c>
    </row>
    <row r="20" spans="2:17" ht="18" customHeight="1" x14ac:dyDescent="0.2">
      <c r="B20" s="243"/>
      <c r="C20" s="13">
        <v>1</v>
      </c>
      <c r="D20" s="248" t="s">
        <v>6</v>
      </c>
      <c r="E20" s="19" t="s">
        <v>7</v>
      </c>
      <c r="F20" s="19" t="s">
        <v>11</v>
      </c>
      <c r="G20" s="3" t="s">
        <v>28</v>
      </c>
      <c r="H20" s="23">
        <v>40</v>
      </c>
      <c r="I20" s="4">
        <v>100</v>
      </c>
      <c r="J20" s="3">
        <v>250</v>
      </c>
      <c r="K20" s="5">
        <v>2500</v>
      </c>
      <c r="L20" s="285">
        <v>216</v>
      </c>
      <c r="M20" s="286"/>
      <c r="N20" s="286"/>
      <c r="O20" s="287"/>
      <c r="P20" s="9">
        <f>H20*K20*L20/1000000</f>
        <v>21.6</v>
      </c>
    </row>
    <row r="21" spans="2:17" ht="18" customHeight="1" x14ac:dyDescent="0.2">
      <c r="B21" s="243"/>
      <c r="C21" s="13">
        <v>2</v>
      </c>
      <c r="D21" s="222"/>
      <c r="E21" s="19" t="s">
        <v>11</v>
      </c>
      <c r="F21" s="19" t="s">
        <v>12</v>
      </c>
      <c r="G21" s="3" t="s">
        <v>13</v>
      </c>
      <c r="H21" s="23">
        <v>1380</v>
      </c>
      <c r="I21" s="3">
        <v>100</v>
      </c>
      <c r="J21" s="3">
        <v>250</v>
      </c>
      <c r="K21" s="5">
        <v>2500</v>
      </c>
      <c r="L21" s="285">
        <v>20</v>
      </c>
      <c r="M21" s="286"/>
      <c r="N21" s="286"/>
      <c r="O21" s="287"/>
      <c r="P21" s="9">
        <f>H21*K21*L21/1000000</f>
        <v>69</v>
      </c>
      <c r="Q21" s="47" t="s">
        <v>73</v>
      </c>
    </row>
    <row r="22" spans="2:17" ht="18" customHeight="1" x14ac:dyDescent="0.2">
      <c r="B22" s="243"/>
      <c r="C22" s="13">
        <v>3</v>
      </c>
      <c r="D22" s="224"/>
      <c r="E22" s="19" t="s">
        <v>12</v>
      </c>
      <c r="F22" s="19" t="s">
        <v>8</v>
      </c>
      <c r="G22" s="3" t="s">
        <v>28</v>
      </c>
      <c r="H22" s="24">
        <v>5</v>
      </c>
      <c r="I22" s="10">
        <v>100</v>
      </c>
      <c r="J22" s="10">
        <v>250</v>
      </c>
      <c r="K22" s="5">
        <v>2500</v>
      </c>
      <c r="L22" s="285">
        <v>216</v>
      </c>
      <c r="M22" s="286"/>
      <c r="N22" s="286"/>
      <c r="O22" s="287"/>
      <c r="P22" s="9">
        <f t="shared" ref="P22:P25" si="0">H22*K22*L22/1000000</f>
        <v>2.7</v>
      </c>
    </row>
    <row r="23" spans="2:17" ht="18" customHeight="1" x14ac:dyDescent="0.2">
      <c r="B23" s="243"/>
      <c r="C23" s="13">
        <v>4</v>
      </c>
      <c r="D23" s="248" t="s">
        <v>9</v>
      </c>
      <c r="E23" s="19" t="s">
        <v>8</v>
      </c>
      <c r="F23" s="19" t="s">
        <v>12</v>
      </c>
      <c r="G23" s="3" t="s">
        <v>28</v>
      </c>
      <c r="H23" s="23">
        <v>5</v>
      </c>
      <c r="I23" s="3">
        <v>10</v>
      </c>
      <c r="J23" s="3">
        <v>250</v>
      </c>
      <c r="K23" s="5">
        <v>250</v>
      </c>
      <c r="L23" s="285">
        <v>216</v>
      </c>
      <c r="M23" s="286"/>
      <c r="N23" s="286"/>
      <c r="O23" s="287"/>
      <c r="P23" s="9">
        <f t="shared" si="0"/>
        <v>0.27</v>
      </c>
    </row>
    <row r="24" spans="2:17" ht="18" customHeight="1" x14ac:dyDescent="0.2">
      <c r="B24" s="243"/>
      <c r="C24" s="13">
        <v>5</v>
      </c>
      <c r="D24" s="222"/>
      <c r="E24" s="19" t="s">
        <v>12</v>
      </c>
      <c r="F24" s="19" t="s">
        <v>11</v>
      </c>
      <c r="G24" s="3" t="s">
        <v>13</v>
      </c>
      <c r="H24" s="23">
        <v>1380</v>
      </c>
      <c r="I24" s="3">
        <v>10</v>
      </c>
      <c r="J24" s="3">
        <v>250</v>
      </c>
      <c r="K24" s="5">
        <v>250</v>
      </c>
      <c r="L24" s="285">
        <v>20</v>
      </c>
      <c r="M24" s="286"/>
      <c r="N24" s="286"/>
      <c r="O24" s="287"/>
      <c r="P24" s="9">
        <f t="shared" si="0"/>
        <v>6.9</v>
      </c>
    </row>
    <row r="25" spans="2:17" ht="18" customHeight="1" thickBot="1" x14ac:dyDescent="0.25">
      <c r="B25" s="243"/>
      <c r="C25" s="13">
        <v>6</v>
      </c>
      <c r="D25" s="224"/>
      <c r="E25" s="19" t="s">
        <v>11</v>
      </c>
      <c r="F25" s="19" t="s">
        <v>7</v>
      </c>
      <c r="G25" s="3" t="s">
        <v>28</v>
      </c>
      <c r="H25" s="24">
        <v>40</v>
      </c>
      <c r="I25" s="10">
        <v>10</v>
      </c>
      <c r="J25" s="10">
        <v>250</v>
      </c>
      <c r="K25" s="5">
        <v>250</v>
      </c>
      <c r="L25" s="285">
        <v>216</v>
      </c>
      <c r="M25" s="286"/>
      <c r="N25" s="286"/>
      <c r="O25" s="287"/>
      <c r="P25" s="9">
        <f t="shared" si="0"/>
        <v>2.16</v>
      </c>
    </row>
    <row r="26" spans="2:17" ht="18" customHeight="1" thickBot="1" x14ac:dyDescent="0.25">
      <c r="B26" s="244"/>
      <c r="C26" s="231" t="s">
        <v>10</v>
      </c>
      <c r="D26" s="232"/>
      <c r="E26" s="233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6">
        <f>SUM(P20:P25)</f>
        <v>102.63</v>
      </c>
    </row>
    <row r="27" spans="2:17" ht="18" customHeight="1" thickBot="1" x14ac:dyDescent="0.25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7" ht="23.25" customHeight="1" x14ac:dyDescent="0.2">
      <c r="B28" s="238" t="s">
        <v>41</v>
      </c>
      <c r="C28" s="239"/>
      <c r="D28" s="239"/>
      <c r="E28" s="39">
        <f>P12</f>
        <v>831.6</v>
      </c>
      <c r="F28" s="240" t="s">
        <v>44</v>
      </c>
      <c r="G28" s="240"/>
      <c r="H28" s="240"/>
      <c r="I28" s="240"/>
      <c r="J28" s="240"/>
      <c r="K28" s="41">
        <f>P26</f>
        <v>102.63</v>
      </c>
      <c r="L28" s="30" t="s">
        <v>46</v>
      </c>
      <c r="M28" s="30"/>
      <c r="N28" s="30"/>
      <c r="O28" s="30"/>
      <c r="P28" s="31"/>
    </row>
    <row r="29" spans="2:17" ht="23.25" customHeight="1" thickBot="1" x14ac:dyDescent="0.25">
      <c r="B29" s="241" t="s">
        <v>42</v>
      </c>
      <c r="C29" s="242"/>
      <c r="D29" s="242"/>
      <c r="E29" s="40">
        <f>ROUNDUP(P12-P26,1)</f>
        <v>729</v>
      </c>
      <c r="F29" s="32" t="s">
        <v>45</v>
      </c>
      <c r="G29" s="38" t="s">
        <v>43</v>
      </c>
      <c r="H29" s="34">
        <f>ROUNDUP(1-P26/P12,3)</f>
        <v>0.877</v>
      </c>
      <c r="I29" s="32"/>
      <c r="J29" s="32"/>
      <c r="K29" s="32"/>
      <c r="L29" s="32"/>
      <c r="M29" s="32"/>
      <c r="N29" s="32"/>
      <c r="O29" s="32"/>
      <c r="P29" s="33"/>
    </row>
    <row r="30" spans="2:17" ht="18" customHeight="1" x14ac:dyDescent="0.2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7" ht="18" customHeight="1" x14ac:dyDescent="0.2">
      <c r="C31" s="6"/>
      <c r="D31" s="6"/>
      <c r="E31" s="7" t="s">
        <v>85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12"/>
    </row>
    <row r="32" spans="2:17" ht="18" customHeight="1" x14ac:dyDescent="0.2">
      <c r="C32" s="11"/>
      <c r="D32" s="11"/>
      <c r="E32" s="11"/>
      <c r="F32" s="11"/>
    </row>
  </sheetData>
  <mergeCells count="39">
    <mergeCell ref="B28:D28"/>
    <mergeCell ref="F28:J28"/>
    <mergeCell ref="B29:D29"/>
    <mergeCell ref="L7:O9"/>
    <mergeCell ref="L10:O10"/>
    <mergeCell ref="L11:O11"/>
    <mergeCell ref="L17:O19"/>
    <mergeCell ref="L20:O20"/>
    <mergeCell ref="L22:O22"/>
    <mergeCell ref="L23:O23"/>
    <mergeCell ref="D20:D22"/>
    <mergeCell ref="L21:O21"/>
    <mergeCell ref="D23:D25"/>
    <mergeCell ref="L24:O24"/>
    <mergeCell ref="C26:D26"/>
    <mergeCell ref="E26:O26"/>
    <mergeCell ref="O15:P15"/>
    <mergeCell ref="B17:B26"/>
    <mergeCell ref="C17:D19"/>
    <mergeCell ref="E17:E19"/>
    <mergeCell ref="F17:F19"/>
    <mergeCell ref="G17:G19"/>
    <mergeCell ref="L25:O25"/>
    <mergeCell ref="H17:H18"/>
    <mergeCell ref="J17:J19"/>
    <mergeCell ref="K17:K18"/>
    <mergeCell ref="P17:P18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P7:P8"/>
    <mergeCell ref="C12:D12"/>
    <mergeCell ref="E12:O12"/>
  </mergeCells>
  <phoneticPr fontId="4"/>
  <pageMargins left="0.7" right="0.7" top="0.75" bottom="0.75" header="0.3" footer="0.3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66A60-5175-4A4D-A455-6AE1782C64E1}">
  <dimension ref="B2:M29"/>
  <sheetViews>
    <sheetView zoomScale="70" zoomScaleNormal="70" workbookViewId="0">
      <selection activeCell="D39" sqref="D39"/>
    </sheetView>
  </sheetViews>
  <sheetFormatPr defaultRowHeight="13.2" x14ac:dyDescent="0.2"/>
  <cols>
    <col min="1" max="1" width="1.21875" customWidth="1"/>
    <col min="2" max="2" width="9" customWidth="1"/>
    <col min="3" max="3" width="3.21875" customWidth="1"/>
    <col min="4" max="4" width="18.77734375" customWidth="1"/>
    <col min="5" max="5" width="23.44140625" customWidth="1"/>
    <col min="6" max="6" width="11.109375" customWidth="1"/>
    <col min="9" max="9" width="23.5546875" customWidth="1"/>
    <col min="12" max="12" width="11.21875" customWidth="1"/>
    <col min="13" max="13" width="12.6640625" customWidth="1"/>
  </cols>
  <sheetData>
    <row r="2" spans="2:13" ht="21" x14ac:dyDescent="0.2">
      <c r="B2" s="171" t="s">
        <v>147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</row>
    <row r="3" spans="2:13" x14ac:dyDescent="0.2"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</row>
    <row r="4" spans="2:13" ht="15" thickBot="1" x14ac:dyDescent="0.25">
      <c r="C4" s="97"/>
      <c r="D4" s="97"/>
      <c r="E4" s="97"/>
      <c r="F4" s="97"/>
      <c r="G4" s="97"/>
      <c r="H4" s="98" t="s">
        <v>118</v>
      </c>
      <c r="I4" s="98" t="s">
        <v>36</v>
      </c>
      <c r="J4" s="98" t="s">
        <v>37</v>
      </c>
      <c r="K4" s="98" t="s">
        <v>38</v>
      </c>
      <c r="L4" s="97"/>
      <c r="M4" s="97"/>
    </row>
    <row r="5" spans="2:13" ht="13.2" customHeight="1" x14ac:dyDescent="0.2">
      <c r="B5" s="172" t="s">
        <v>119</v>
      </c>
      <c r="C5" s="175" t="s">
        <v>0</v>
      </c>
      <c r="D5" s="176"/>
      <c r="E5" s="181" t="s">
        <v>1</v>
      </c>
      <c r="F5" s="181" t="s">
        <v>2</v>
      </c>
      <c r="G5" s="184" t="s">
        <v>120</v>
      </c>
      <c r="H5" s="184" t="s">
        <v>3</v>
      </c>
      <c r="I5" s="181" t="s">
        <v>4</v>
      </c>
      <c r="J5" s="181" t="s">
        <v>121</v>
      </c>
      <c r="K5" s="146" t="s">
        <v>157</v>
      </c>
      <c r="L5" s="100" t="s">
        <v>123</v>
      </c>
      <c r="M5" s="101" t="s">
        <v>159</v>
      </c>
    </row>
    <row r="6" spans="2:13" ht="13.2" customHeight="1" x14ac:dyDescent="0.2">
      <c r="B6" s="173"/>
      <c r="C6" s="177"/>
      <c r="D6" s="178"/>
      <c r="E6" s="182"/>
      <c r="F6" s="182"/>
      <c r="G6" s="185"/>
      <c r="H6" s="185"/>
      <c r="I6" s="182"/>
      <c r="J6" s="182"/>
      <c r="K6" s="147" t="s">
        <v>158</v>
      </c>
      <c r="L6" s="103" t="s">
        <v>126</v>
      </c>
      <c r="M6" s="104" t="s">
        <v>127</v>
      </c>
    </row>
    <row r="7" spans="2:13" ht="13.2" customHeight="1" x14ac:dyDescent="0.2">
      <c r="B7" s="173"/>
      <c r="C7" s="179"/>
      <c r="D7" s="180"/>
      <c r="E7" s="183"/>
      <c r="F7" s="183"/>
      <c r="G7" s="186"/>
      <c r="H7" s="148" t="s">
        <v>149</v>
      </c>
      <c r="I7" s="145" t="s">
        <v>128</v>
      </c>
      <c r="J7" s="145" t="s">
        <v>129</v>
      </c>
      <c r="K7" s="145" t="s">
        <v>130</v>
      </c>
      <c r="L7" s="107" t="s">
        <v>131</v>
      </c>
      <c r="M7" s="108" t="s">
        <v>132</v>
      </c>
    </row>
    <row r="8" spans="2:13" ht="13.2" customHeight="1" x14ac:dyDescent="0.2">
      <c r="B8" s="173"/>
      <c r="C8" s="109">
        <v>1</v>
      </c>
      <c r="D8" s="110"/>
      <c r="E8" s="110"/>
      <c r="F8" s="110"/>
      <c r="G8" s="110"/>
      <c r="H8" s="111"/>
      <c r="I8" s="111"/>
      <c r="J8" s="170"/>
      <c r="K8" s="111"/>
      <c r="L8" s="112">
        <f>H8*I8/1000</f>
        <v>0</v>
      </c>
      <c r="M8" s="113">
        <f>J8*K8</f>
        <v>0</v>
      </c>
    </row>
    <row r="9" spans="2:13" ht="13.2" customHeight="1" x14ac:dyDescent="0.2">
      <c r="B9" s="173"/>
      <c r="C9" s="109">
        <v>2</v>
      </c>
      <c r="D9" s="110"/>
      <c r="E9" s="110"/>
      <c r="F9" s="110"/>
      <c r="G9" s="110"/>
      <c r="H9" s="111"/>
      <c r="I9" s="111"/>
      <c r="J9" s="170"/>
      <c r="K9" s="111"/>
      <c r="L9" s="112">
        <f>H9*I9/1000</f>
        <v>0</v>
      </c>
      <c r="M9" s="113">
        <f>J9*K9</f>
        <v>0</v>
      </c>
    </row>
    <row r="10" spans="2:13" ht="13.2" customHeight="1" x14ac:dyDescent="0.2">
      <c r="B10" s="173"/>
      <c r="C10" s="165"/>
      <c r="D10" s="166"/>
      <c r="E10" s="167"/>
      <c r="F10" s="168"/>
      <c r="G10" s="168"/>
      <c r="H10" s="169"/>
      <c r="I10" s="169"/>
      <c r="J10" s="169"/>
      <c r="K10" s="111"/>
      <c r="L10" s="112">
        <f t="shared" ref="L10:L11" si="0">H10*I10/1000</f>
        <v>0</v>
      </c>
      <c r="M10" s="113">
        <f t="shared" ref="M10:M11" si="1">J10*K10</f>
        <v>0</v>
      </c>
    </row>
    <row r="11" spans="2:13" ht="13.2" customHeight="1" x14ac:dyDescent="0.2">
      <c r="B11" s="173"/>
      <c r="C11" s="165"/>
      <c r="D11" s="166"/>
      <c r="E11" s="167"/>
      <c r="F11" s="168"/>
      <c r="G11" s="168"/>
      <c r="H11" s="169"/>
      <c r="I11" s="169"/>
      <c r="J11" s="169"/>
      <c r="K11" s="111"/>
      <c r="L11" s="112">
        <f t="shared" si="0"/>
        <v>0</v>
      </c>
      <c r="M11" s="113">
        <f t="shared" si="1"/>
        <v>0</v>
      </c>
    </row>
    <row r="12" spans="2:13" ht="13.95" customHeight="1" thickBot="1" x14ac:dyDescent="0.25">
      <c r="B12" s="174"/>
      <c r="C12" s="187" t="s">
        <v>10</v>
      </c>
      <c r="D12" s="188"/>
      <c r="E12" s="189"/>
      <c r="F12" s="190"/>
      <c r="G12" s="190"/>
      <c r="H12" s="190"/>
      <c r="I12" s="190"/>
      <c r="J12" s="190"/>
      <c r="K12" s="191"/>
      <c r="L12" s="114">
        <f>SUM(L8:L11)</f>
        <v>0</v>
      </c>
      <c r="M12" s="115">
        <f>SUM(M8:M11)</f>
        <v>0</v>
      </c>
    </row>
    <row r="13" spans="2:13" x14ac:dyDescent="0.2">
      <c r="C13" s="116"/>
      <c r="D13" s="116"/>
      <c r="E13" s="97"/>
      <c r="F13" s="97"/>
      <c r="G13" s="97"/>
      <c r="H13" s="97"/>
      <c r="I13" s="97"/>
      <c r="J13" s="97"/>
      <c r="K13" s="97"/>
      <c r="L13" s="97"/>
      <c r="M13" s="117"/>
    </row>
    <row r="14" spans="2:13" x14ac:dyDescent="0.2">
      <c r="C14" s="116"/>
      <c r="D14" s="116"/>
      <c r="E14" s="97"/>
      <c r="F14" s="97"/>
      <c r="G14" s="97"/>
      <c r="H14" s="97"/>
      <c r="I14" s="97"/>
      <c r="J14" s="97"/>
      <c r="K14" s="97"/>
      <c r="L14" s="97"/>
      <c r="M14" s="117"/>
    </row>
    <row r="15" spans="2:13" x14ac:dyDescent="0.2"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118"/>
    </row>
    <row r="16" spans="2:13" ht="15" thickBot="1" x14ac:dyDescent="0.25">
      <c r="C16" s="97"/>
      <c r="D16" s="97"/>
      <c r="E16" s="97"/>
      <c r="F16" s="97"/>
      <c r="G16" s="97"/>
      <c r="H16" s="98" t="s">
        <v>118</v>
      </c>
      <c r="I16" s="98" t="s">
        <v>36</v>
      </c>
      <c r="J16" s="98" t="s">
        <v>37</v>
      </c>
      <c r="K16" s="98" t="s">
        <v>38</v>
      </c>
      <c r="L16" s="97"/>
      <c r="M16" s="97"/>
    </row>
    <row r="17" spans="2:13" ht="13.5" customHeight="1" x14ac:dyDescent="0.2">
      <c r="B17" s="172" t="s">
        <v>134</v>
      </c>
      <c r="C17" s="175" t="s">
        <v>0</v>
      </c>
      <c r="D17" s="176"/>
      <c r="E17" s="181" t="s">
        <v>1</v>
      </c>
      <c r="F17" s="181" t="s">
        <v>2</v>
      </c>
      <c r="G17" s="184" t="s">
        <v>120</v>
      </c>
      <c r="H17" s="184" t="s">
        <v>3</v>
      </c>
      <c r="I17" s="181" t="s">
        <v>4</v>
      </c>
      <c r="J17" s="181" t="s">
        <v>121</v>
      </c>
      <c r="K17" s="146" t="s">
        <v>157</v>
      </c>
      <c r="L17" s="100" t="s">
        <v>123</v>
      </c>
      <c r="M17" s="101" t="s">
        <v>159</v>
      </c>
    </row>
    <row r="18" spans="2:13" ht="13.2" customHeight="1" x14ac:dyDescent="0.2">
      <c r="B18" s="173"/>
      <c r="C18" s="177"/>
      <c r="D18" s="178"/>
      <c r="E18" s="182"/>
      <c r="F18" s="182"/>
      <c r="G18" s="185"/>
      <c r="H18" s="185"/>
      <c r="I18" s="182"/>
      <c r="J18" s="182"/>
      <c r="K18" s="147" t="s">
        <v>158</v>
      </c>
      <c r="L18" s="103" t="s">
        <v>126</v>
      </c>
      <c r="M18" s="104" t="s">
        <v>127</v>
      </c>
    </row>
    <row r="19" spans="2:13" ht="13.2" customHeight="1" x14ac:dyDescent="0.2">
      <c r="B19" s="173"/>
      <c r="C19" s="179"/>
      <c r="D19" s="180"/>
      <c r="E19" s="183"/>
      <c r="F19" s="183"/>
      <c r="G19" s="186"/>
      <c r="H19" s="148" t="s">
        <v>149</v>
      </c>
      <c r="I19" s="145" t="s">
        <v>128</v>
      </c>
      <c r="J19" s="145" t="s">
        <v>129</v>
      </c>
      <c r="K19" s="145" t="s">
        <v>130</v>
      </c>
      <c r="L19" s="107" t="s">
        <v>131</v>
      </c>
      <c r="M19" s="108" t="s">
        <v>132</v>
      </c>
    </row>
    <row r="20" spans="2:13" ht="13.2" customHeight="1" x14ac:dyDescent="0.2">
      <c r="B20" s="173"/>
      <c r="C20" s="119">
        <v>1</v>
      </c>
      <c r="D20" s="144"/>
      <c r="E20" s="110"/>
      <c r="F20" s="110"/>
      <c r="G20" s="110"/>
      <c r="H20" s="111"/>
      <c r="I20" s="111"/>
      <c r="J20" s="170"/>
      <c r="K20" s="111"/>
      <c r="L20" s="120">
        <f>H20*I20/1000</f>
        <v>0</v>
      </c>
      <c r="M20" s="113">
        <f>J20*K20</f>
        <v>0</v>
      </c>
    </row>
    <row r="21" spans="2:13" ht="13.2" customHeight="1" x14ac:dyDescent="0.2">
      <c r="B21" s="173"/>
      <c r="C21" s="119">
        <v>2</v>
      </c>
      <c r="D21" s="144"/>
      <c r="E21" s="110"/>
      <c r="F21" s="110"/>
      <c r="G21" s="110"/>
      <c r="H21" s="111"/>
      <c r="I21" s="123"/>
      <c r="J21" s="170"/>
      <c r="K21" s="111"/>
      <c r="L21" s="120">
        <f>H21*I21/1000</f>
        <v>0</v>
      </c>
      <c r="M21" s="113">
        <f>J21*K21</f>
        <v>0</v>
      </c>
    </row>
    <row r="22" spans="2:13" ht="13.95" customHeight="1" thickBot="1" x14ac:dyDescent="0.25">
      <c r="B22" s="174"/>
      <c r="C22" s="187" t="s">
        <v>10</v>
      </c>
      <c r="D22" s="188"/>
      <c r="E22" s="189"/>
      <c r="F22" s="190"/>
      <c r="G22" s="190"/>
      <c r="H22" s="190"/>
      <c r="I22" s="190"/>
      <c r="J22" s="190"/>
      <c r="K22" s="191"/>
      <c r="L22" s="124">
        <f>SUM(L20:L21)</f>
        <v>0</v>
      </c>
      <c r="M22" s="115">
        <f>SUM(M20:M21)</f>
        <v>0</v>
      </c>
    </row>
    <row r="23" spans="2:13" ht="14.4" x14ac:dyDescent="0.2">
      <c r="C23" s="125"/>
      <c r="D23" s="125"/>
      <c r="E23" s="125"/>
      <c r="F23" s="125"/>
      <c r="G23" s="97"/>
      <c r="H23" s="97"/>
      <c r="I23" s="97"/>
      <c r="J23" s="97"/>
      <c r="K23" s="97"/>
      <c r="L23" s="97"/>
      <c r="M23" s="97"/>
    </row>
    <row r="24" spans="2:13" ht="13.8" thickBot="1" x14ac:dyDescent="0.25"/>
    <row r="25" spans="2:13" ht="16.2" x14ac:dyDescent="0.2">
      <c r="B25" s="197" t="s">
        <v>160</v>
      </c>
      <c r="C25" s="198"/>
      <c r="D25" s="198"/>
      <c r="E25" s="126">
        <f>M12</f>
        <v>0</v>
      </c>
      <c r="F25" s="199" t="s">
        <v>139</v>
      </c>
      <c r="G25" s="199"/>
      <c r="H25" s="199"/>
      <c r="I25" s="126">
        <f>M22</f>
        <v>0</v>
      </c>
      <c r="J25" s="127" t="s">
        <v>140</v>
      </c>
      <c r="K25" s="128"/>
      <c r="L25" s="128"/>
      <c r="M25" s="129"/>
    </row>
    <row r="26" spans="2:13" ht="16.2" x14ac:dyDescent="0.2">
      <c r="B26" s="200" t="s">
        <v>141</v>
      </c>
      <c r="C26" s="201"/>
      <c r="D26" s="201"/>
      <c r="E26" s="130">
        <f>M12-M22</f>
        <v>0</v>
      </c>
      <c r="F26" s="201" t="s">
        <v>142</v>
      </c>
      <c r="G26" s="201"/>
      <c r="H26" s="131" t="e">
        <f>ROUNDUP((1-(M22/M12)),3)</f>
        <v>#DIV/0!</v>
      </c>
      <c r="I26" s="132"/>
      <c r="J26" s="132"/>
      <c r="K26" s="132"/>
      <c r="L26" s="132"/>
      <c r="M26" s="133"/>
    </row>
    <row r="27" spans="2:13" x14ac:dyDescent="0.2">
      <c r="B27" s="134"/>
      <c r="C27" s="292"/>
      <c r="D27" s="292"/>
      <c r="E27" s="136"/>
      <c r="F27" s="135"/>
      <c r="G27" s="135"/>
      <c r="H27" s="135"/>
      <c r="I27" s="135"/>
      <c r="J27" s="135"/>
      <c r="K27" s="135"/>
      <c r="L27" s="135"/>
      <c r="M27" s="137"/>
    </row>
    <row r="28" spans="2:13" ht="16.2" x14ac:dyDescent="0.2">
      <c r="B28" s="192" t="s">
        <v>160</v>
      </c>
      <c r="C28" s="291"/>
      <c r="D28" s="291"/>
      <c r="E28" s="138">
        <f>L12</f>
        <v>0</v>
      </c>
      <c r="F28" s="194" t="s">
        <v>143</v>
      </c>
      <c r="G28" s="194"/>
      <c r="H28" s="194"/>
      <c r="I28" s="138">
        <f>L22</f>
        <v>0</v>
      </c>
      <c r="J28" s="139" t="s">
        <v>140</v>
      </c>
      <c r="K28" s="132"/>
      <c r="L28" s="132"/>
      <c r="M28" s="133"/>
    </row>
    <row r="29" spans="2:13" ht="16.8" thickBot="1" x14ac:dyDescent="0.25">
      <c r="B29" s="195" t="s">
        <v>144</v>
      </c>
      <c r="C29" s="196"/>
      <c r="D29" s="196"/>
      <c r="E29" s="140">
        <f>L12-L22</f>
        <v>0</v>
      </c>
      <c r="F29" s="196" t="s">
        <v>145</v>
      </c>
      <c r="G29" s="196"/>
      <c r="H29" s="141" t="e">
        <f>ROUNDUP((1-(L22/L12)),3)</f>
        <v>#DIV/0!</v>
      </c>
      <c r="I29" s="142"/>
      <c r="J29" s="142"/>
      <c r="K29" s="142"/>
      <c r="L29" s="142"/>
      <c r="M29" s="143"/>
    </row>
  </sheetData>
  <mergeCells count="29">
    <mergeCell ref="B2:M2"/>
    <mergeCell ref="B5:B12"/>
    <mergeCell ref="C5:D7"/>
    <mergeCell ref="E5:E7"/>
    <mergeCell ref="F5:F7"/>
    <mergeCell ref="G5:G7"/>
    <mergeCell ref="H5:H6"/>
    <mergeCell ref="I5:I6"/>
    <mergeCell ref="J5:J6"/>
    <mergeCell ref="C12:D12"/>
    <mergeCell ref="E12:K12"/>
    <mergeCell ref="B17:B22"/>
    <mergeCell ref="C17:D19"/>
    <mergeCell ref="E17:E19"/>
    <mergeCell ref="F17:F19"/>
    <mergeCell ref="G17:G19"/>
    <mergeCell ref="H17:H18"/>
    <mergeCell ref="I17:I18"/>
    <mergeCell ref="J17:J18"/>
    <mergeCell ref="C22:D22"/>
    <mergeCell ref="B29:D29"/>
    <mergeCell ref="F29:G29"/>
    <mergeCell ref="E22:K22"/>
    <mergeCell ref="B25:D25"/>
    <mergeCell ref="F25:H25"/>
    <mergeCell ref="B26:D26"/>
    <mergeCell ref="F26:G26"/>
    <mergeCell ref="B28:D28"/>
    <mergeCell ref="F28:H28"/>
  </mergeCells>
  <phoneticPr fontId="4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80460-2190-4F13-8F87-F6A11C05125B}">
  <dimension ref="B2:M31"/>
  <sheetViews>
    <sheetView zoomScale="70" zoomScaleNormal="70" workbookViewId="0">
      <selection activeCell="B3" sqref="B3"/>
    </sheetView>
  </sheetViews>
  <sheetFormatPr defaultRowHeight="13.2" x14ac:dyDescent="0.2"/>
  <cols>
    <col min="1" max="1" width="1.21875" customWidth="1"/>
    <col min="2" max="2" width="9" customWidth="1"/>
    <col min="3" max="3" width="3.21875" customWidth="1"/>
    <col min="4" max="4" width="18.77734375" customWidth="1"/>
    <col min="5" max="5" width="23.44140625" customWidth="1"/>
    <col min="6" max="6" width="11.109375" customWidth="1"/>
    <col min="9" max="9" width="20.77734375" customWidth="1"/>
    <col min="12" max="12" width="11.21875" customWidth="1"/>
    <col min="13" max="13" width="12.6640625" customWidth="1"/>
  </cols>
  <sheetData>
    <row r="2" spans="2:13" ht="21" x14ac:dyDescent="0.2">
      <c r="B2" s="171" t="s">
        <v>146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</row>
    <row r="3" spans="2:13" ht="13.05" x14ac:dyDescent="0.2"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</row>
    <row r="4" spans="2:13" ht="14.55" thickBot="1" x14ac:dyDescent="0.25">
      <c r="C4" s="97"/>
      <c r="D4" s="97"/>
      <c r="E4" s="97"/>
      <c r="F4" s="97"/>
      <c r="G4" s="97"/>
      <c r="H4" s="98" t="s">
        <v>118</v>
      </c>
      <c r="I4" s="98" t="s">
        <v>36</v>
      </c>
      <c r="J4" s="98" t="s">
        <v>37</v>
      </c>
      <c r="K4" s="98" t="s">
        <v>38</v>
      </c>
      <c r="L4" s="97"/>
      <c r="M4" s="97"/>
    </row>
    <row r="5" spans="2:13" ht="13.2" customHeight="1" x14ac:dyDescent="0.2">
      <c r="B5" s="172" t="s">
        <v>119</v>
      </c>
      <c r="C5" s="175" t="s">
        <v>0</v>
      </c>
      <c r="D5" s="176"/>
      <c r="E5" s="181" t="s">
        <v>1</v>
      </c>
      <c r="F5" s="181" t="s">
        <v>2</v>
      </c>
      <c r="G5" s="184" t="s">
        <v>120</v>
      </c>
      <c r="H5" s="184" t="s">
        <v>3</v>
      </c>
      <c r="I5" s="181" t="s">
        <v>4</v>
      </c>
      <c r="J5" s="181" t="s">
        <v>121</v>
      </c>
      <c r="K5" s="99" t="s">
        <v>122</v>
      </c>
      <c r="L5" s="100" t="s">
        <v>123</v>
      </c>
      <c r="M5" s="101" t="s">
        <v>124</v>
      </c>
    </row>
    <row r="6" spans="2:13" ht="13.2" customHeight="1" x14ac:dyDescent="0.2">
      <c r="B6" s="173"/>
      <c r="C6" s="177"/>
      <c r="D6" s="178"/>
      <c r="E6" s="182"/>
      <c r="F6" s="182"/>
      <c r="G6" s="185"/>
      <c r="H6" s="185"/>
      <c r="I6" s="182"/>
      <c r="J6" s="182"/>
      <c r="K6" s="102" t="s">
        <v>125</v>
      </c>
      <c r="L6" s="103" t="s">
        <v>126</v>
      </c>
      <c r="M6" s="104" t="s">
        <v>127</v>
      </c>
    </row>
    <row r="7" spans="2:13" ht="13.2" customHeight="1" x14ac:dyDescent="0.2">
      <c r="B7" s="173"/>
      <c r="C7" s="179"/>
      <c r="D7" s="180"/>
      <c r="E7" s="183"/>
      <c r="F7" s="183"/>
      <c r="G7" s="186"/>
      <c r="H7" s="105" t="s">
        <v>5</v>
      </c>
      <c r="I7" s="106" t="s">
        <v>128</v>
      </c>
      <c r="J7" s="106" t="s">
        <v>129</v>
      </c>
      <c r="K7" s="106" t="s">
        <v>130</v>
      </c>
      <c r="L7" s="107" t="s">
        <v>131</v>
      </c>
      <c r="M7" s="108" t="s">
        <v>132</v>
      </c>
    </row>
    <row r="8" spans="2:13" ht="13.2" customHeight="1" x14ac:dyDescent="0.2">
      <c r="B8" s="173"/>
      <c r="C8" s="109">
        <v>1</v>
      </c>
      <c r="D8" s="110" t="s">
        <v>6</v>
      </c>
      <c r="E8" s="110" t="s">
        <v>7</v>
      </c>
      <c r="F8" s="110" t="s">
        <v>8</v>
      </c>
      <c r="G8" s="110" t="s">
        <v>133</v>
      </c>
      <c r="H8" s="111">
        <v>5000</v>
      </c>
      <c r="I8" s="111">
        <v>1400</v>
      </c>
      <c r="J8" s="111">
        <v>18</v>
      </c>
      <c r="K8" s="111">
        <v>250</v>
      </c>
      <c r="L8" s="112">
        <f>H8*I8/1000</f>
        <v>7000</v>
      </c>
      <c r="M8" s="113">
        <f>J8*K8</f>
        <v>4500</v>
      </c>
    </row>
    <row r="9" spans="2:13" ht="13.2" customHeight="1" x14ac:dyDescent="0.2">
      <c r="B9" s="173"/>
      <c r="C9" s="109">
        <v>2</v>
      </c>
      <c r="D9" s="110" t="s">
        <v>9</v>
      </c>
      <c r="E9" s="110" t="s">
        <v>8</v>
      </c>
      <c r="F9" s="110" t="s">
        <v>7</v>
      </c>
      <c r="G9" s="110" t="s">
        <v>133</v>
      </c>
      <c r="H9" s="111">
        <v>250</v>
      </c>
      <c r="I9" s="111">
        <v>1400</v>
      </c>
      <c r="J9" s="111">
        <v>18</v>
      </c>
      <c r="K9" s="111">
        <v>50</v>
      </c>
      <c r="L9" s="112">
        <f>H9*I9/1000</f>
        <v>350</v>
      </c>
      <c r="M9" s="113">
        <f>J9*K9</f>
        <v>900</v>
      </c>
    </row>
    <row r="10" spans="2:13" ht="13.95" customHeight="1" thickBot="1" x14ac:dyDescent="0.25">
      <c r="B10" s="174"/>
      <c r="C10" s="187" t="s">
        <v>10</v>
      </c>
      <c r="D10" s="188"/>
      <c r="E10" s="189"/>
      <c r="F10" s="190"/>
      <c r="G10" s="190"/>
      <c r="H10" s="190"/>
      <c r="I10" s="190"/>
      <c r="J10" s="190"/>
      <c r="K10" s="191"/>
      <c r="L10" s="114">
        <f>SUM(L8:L9)</f>
        <v>7350</v>
      </c>
      <c r="M10" s="115">
        <f>SUM(M8:M9)</f>
        <v>5400</v>
      </c>
    </row>
    <row r="11" spans="2:13" ht="13.05" x14ac:dyDescent="0.2">
      <c r="C11" s="116"/>
      <c r="D11" s="116"/>
      <c r="E11" s="97"/>
      <c r="F11" s="97"/>
      <c r="G11" s="97"/>
      <c r="H11" s="97"/>
      <c r="I11" s="97"/>
      <c r="J11" s="97"/>
      <c r="K11" s="97"/>
      <c r="L11" s="97"/>
      <c r="M11" s="117"/>
    </row>
    <row r="12" spans="2:13" ht="13.05" x14ac:dyDescent="0.2">
      <c r="C12" s="116"/>
      <c r="D12" s="116"/>
      <c r="E12" s="97"/>
      <c r="F12" s="97"/>
      <c r="G12" s="97"/>
      <c r="H12" s="97"/>
      <c r="I12" s="97"/>
      <c r="J12" s="97"/>
      <c r="K12" s="97"/>
      <c r="L12" s="97"/>
      <c r="M12" s="117"/>
    </row>
    <row r="13" spans="2:13" ht="13.05" x14ac:dyDescent="0.2"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118"/>
    </row>
    <row r="14" spans="2:13" ht="14.55" thickBot="1" x14ac:dyDescent="0.25">
      <c r="C14" s="97"/>
      <c r="D14" s="97"/>
      <c r="E14" s="97"/>
      <c r="F14" s="97"/>
      <c r="G14" s="97"/>
      <c r="H14" s="98" t="s">
        <v>118</v>
      </c>
      <c r="I14" s="98" t="s">
        <v>36</v>
      </c>
      <c r="J14" s="98" t="s">
        <v>37</v>
      </c>
      <c r="K14" s="98" t="s">
        <v>38</v>
      </c>
      <c r="L14" s="97"/>
      <c r="M14" s="97"/>
    </row>
    <row r="15" spans="2:13" ht="13.5" customHeight="1" x14ac:dyDescent="0.2">
      <c r="B15" s="172" t="s">
        <v>134</v>
      </c>
      <c r="C15" s="175" t="s">
        <v>0</v>
      </c>
      <c r="D15" s="176"/>
      <c r="E15" s="181" t="s">
        <v>1</v>
      </c>
      <c r="F15" s="181" t="s">
        <v>2</v>
      </c>
      <c r="G15" s="184" t="s">
        <v>120</v>
      </c>
      <c r="H15" s="184" t="s">
        <v>3</v>
      </c>
      <c r="I15" s="181" t="s">
        <v>4</v>
      </c>
      <c r="J15" s="181" t="s">
        <v>121</v>
      </c>
      <c r="K15" s="99" t="s">
        <v>122</v>
      </c>
      <c r="L15" s="100" t="s">
        <v>123</v>
      </c>
      <c r="M15" s="101" t="s">
        <v>124</v>
      </c>
    </row>
    <row r="16" spans="2:13" ht="13.2" customHeight="1" x14ac:dyDescent="0.2">
      <c r="B16" s="173"/>
      <c r="C16" s="177"/>
      <c r="D16" s="178"/>
      <c r="E16" s="182"/>
      <c r="F16" s="182"/>
      <c r="G16" s="185"/>
      <c r="H16" s="185"/>
      <c r="I16" s="182"/>
      <c r="J16" s="182"/>
      <c r="K16" s="102" t="s">
        <v>125</v>
      </c>
      <c r="L16" s="103" t="s">
        <v>126</v>
      </c>
      <c r="M16" s="104" t="s">
        <v>127</v>
      </c>
    </row>
    <row r="17" spans="2:13" ht="13.2" customHeight="1" x14ac:dyDescent="0.2">
      <c r="B17" s="173"/>
      <c r="C17" s="179"/>
      <c r="D17" s="180"/>
      <c r="E17" s="183"/>
      <c r="F17" s="183"/>
      <c r="G17" s="186"/>
      <c r="H17" s="105" t="s">
        <v>5</v>
      </c>
      <c r="I17" s="106" t="s">
        <v>128</v>
      </c>
      <c r="J17" s="106" t="s">
        <v>129</v>
      </c>
      <c r="K17" s="106" t="s">
        <v>130</v>
      </c>
      <c r="L17" s="107" t="s">
        <v>131</v>
      </c>
      <c r="M17" s="108" t="s">
        <v>132</v>
      </c>
    </row>
    <row r="18" spans="2:13" ht="13.2" customHeight="1" x14ac:dyDescent="0.2">
      <c r="B18" s="173"/>
      <c r="C18" s="119">
        <v>1</v>
      </c>
      <c r="D18" s="202" t="s">
        <v>6</v>
      </c>
      <c r="E18" s="110" t="s">
        <v>7</v>
      </c>
      <c r="F18" s="110" t="s">
        <v>11</v>
      </c>
      <c r="G18" s="110" t="s">
        <v>135</v>
      </c>
      <c r="H18" s="111">
        <v>5000</v>
      </c>
      <c r="I18" s="111">
        <v>40</v>
      </c>
      <c r="J18" s="111">
        <v>1.5</v>
      </c>
      <c r="K18" s="111">
        <v>150</v>
      </c>
      <c r="L18" s="120">
        <f>H18*I18/1000</f>
        <v>200</v>
      </c>
      <c r="M18" s="113">
        <f>J18*K18</f>
        <v>225</v>
      </c>
    </row>
    <row r="19" spans="2:13" ht="13.2" customHeight="1" x14ac:dyDescent="0.2">
      <c r="B19" s="173"/>
      <c r="C19" s="119">
        <v>2</v>
      </c>
      <c r="D19" s="203"/>
      <c r="E19" s="110" t="s">
        <v>11</v>
      </c>
      <c r="F19" s="110" t="s">
        <v>12</v>
      </c>
      <c r="G19" s="110" t="s">
        <v>13</v>
      </c>
      <c r="H19" s="111">
        <v>5000</v>
      </c>
      <c r="I19" s="111">
        <v>1380</v>
      </c>
      <c r="J19" s="111" t="s">
        <v>136</v>
      </c>
      <c r="K19" s="111">
        <v>150</v>
      </c>
      <c r="L19" s="121" t="s">
        <v>137</v>
      </c>
      <c r="M19" s="122" t="s">
        <v>137</v>
      </c>
    </row>
    <row r="20" spans="2:13" ht="13.2" customHeight="1" x14ac:dyDescent="0.2">
      <c r="B20" s="173"/>
      <c r="C20" s="119">
        <v>3</v>
      </c>
      <c r="D20" s="204"/>
      <c r="E20" s="110" t="s">
        <v>12</v>
      </c>
      <c r="F20" s="110" t="s">
        <v>8</v>
      </c>
      <c r="G20" s="110" t="s">
        <v>135</v>
      </c>
      <c r="H20" s="111">
        <v>5000</v>
      </c>
      <c r="I20" s="123">
        <v>5</v>
      </c>
      <c r="J20" s="111">
        <v>0.5</v>
      </c>
      <c r="K20" s="111">
        <v>150</v>
      </c>
      <c r="L20" s="120">
        <f t="shared" ref="L20:L21" si="0">H20*I20/1000</f>
        <v>25</v>
      </c>
      <c r="M20" s="113">
        <f t="shared" ref="M20:M21" si="1">J20*K20</f>
        <v>75</v>
      </c>
    </row>
    <row r="21" spans="2:13" ht="13.2" customHeight="1" x14ac:dyDescent="0.2">
      <c r="B21" s="173"/>
      <c r="C21" s="119">
        <v>4</v>
      </c>
      <c r="D21" s="202" t="s">
        <v>9</v>
      </c>
      <c r="E21" s="110" t="s">
        <v>8</v>
      </c>
      <c r="F21" s="110" t="s">
        <v>12</v>
      </c>
      <c r="G21" s="110" t="s">
        <v>135</v>
      </c>
      <c r="H21" s="111">
        <v>250</v>
      </c>
      <c r="I21" s="111">
        <v>5</v>
      </c>
      <c r="J21" s="111">
        <v>0.5</v>
      </c>
      <c r="K21" s="111">
        <v>12</v>
      </c>
      <c r="L21" s="120">
        <f t="shared" si="0"/>
        <v>1.25</v>
      </c>
      <c r="M21" s="113">
        <f t="shared" si="1"/>
        <v>6</v>
      </c>
    </row>
    <row r="22" spans="2:13" ht="13.2" customHeight="1" x14ac:dyDescent="0.2">
      <c r="B22" s="173"/>
      <c r="C22" s="119">
        <v>5</v>
      </c>
      <c r="D22" s="203"/>
      <c r="E22" s="110" t="s">
        <v>12</v>
      </c>
      <c r="F22" s="110" t="s">
        <v>11</v>
      </c>
      <c r="G22" s="110" t="s">
        <v>13</v>
      </c>
      <c r="H22" s="111">
        <v>250</v>
      </c>
      <c r="I22" s="111">
        <v>1380</v>
      </c>
      <c r="J22" s="111" t="s">
        <v>136</v>
      </c>
      <c r="K22" s="111">
        <v>12</v>
      </c>
      <c r="L22" s="121" t="s">
        <v>137</v>
      </c>
      <c r="M22" s="122" t="s">
        <v>137</v>
      </c>
    </row>
    <row r="23" spans="2:13" ht="13.2" customHeight="1" x14ac:dyDescent="0.2">
      <c r="B23" s="173"/>
      <c r="C23" s="119">
        <v>6</v>
      </c>
      <c r="D23" s="204"/>
      <c r="E23" s="110" t="s">
        <v>11</v>
      </c>
      <c r="F23" s="110" t="s">
        <v>7</v>
      </c>
      <c r="G23" s="110" t="s">
        <v>135</v>
      </c>
      <c r="H23" s="111">
        <v>250</v>
      </c>
      <c r="I23" s="123">
        <v>40</v>
      </c>
      <c r="J23" s="111">
        <v>1.5</v>
      </c>
      <c r="K23" s="111">
        <v>12</v>
      </c>
      <c r="L23" s="120">
        <f>H23*I23/1000</f>
        <v>10</v>
      </c>
      <c r="M23" s="113">
        <f>J23*K23</f>
        <v>18</v>
      </c>
    </row>
    <row r="24" spans="2:13" ht="13.95" customHeight="1" thickBot="1" x14ac:dyDescent="0.25">
      <c r="B24" s="174"/>
      <c r="C24" s="187" t="s">
        <v>10</v>
      </c>
      <c r="D24" s="188"/>
      <c r="E24" s="189"/>
      <c r="F24" s="190"/>
      <c r="G24" s="190"/>
      <c r="H24" s="190"/>
      <c r="I24" s="190"/>
      <c r="J24" s="190"/>
      <c r="K24" s="191"/>
      <c r="L24" s="124">
        <f>SUM(L18:L23)</f>
        <v>236.25</v>
      </c>
      <c r="M24" s="115">
        <f>SUM(M18:M23)</f>
        <v>324</v>
      </c>
    </row>
    <row r="25" spans="2:13" ht="13.95" x14ac:dyDescent="0.2">
      <c r="C25" s="125"/>
      <c r="D25" s="125"/>
      <c r="E25" s="125"/>
      <c r="F25" s="125"/>
      <c r="G25" s="97"/>
      <c r="H25" s="97"/>
      <c r="I25" s="97"/>
      <c r="J25" s="97"/>
      <c r="K25" s="97"/>
      <c r="L25" s="97"/>
      <c r="M25" s="97"/>
    </row>
    <row r="26" spans="2:13" ht="13.5" thickBot="1" x14ac:dyDescent="0.25"/>
    <row r="27" spans="2:13" ht="16.2" x14ac:dyDescent="0.2">
      <c r="B27" s="197" t="s">
        <v>138</v>
      </c>
      <c r="C27" s="198"/>
      <c r="D27" s="198"/>
      <c r="E27" s="126">
        <f>M10</f>
        <v>5400</v>
      </c>
      <c r="F27" s="199" t="s">
        <v>139</v>
      </c>
      <c r="G27" s="199"/>
      <c r="H27" s="199"/>
      <c r="I27" s="126">
        <f>M24</f>
        <v>324</v>
      </c>
      <c r="J27" s="127" t="s">
        <v>140</v>
      </c>
      <c r="K27" s="128"/>
      <c r="L27" s="128"/>
      <c r="M27" s="129"/>
    </row>
    <row r="28" spans="2:13" ht="16.2" x14ac:dyDescent="0.2">
      <c r="B28" s="200" t="s">
        <v>141</v>
      </c>
      <c r="C28" s="201"/>
      <c r="D28" s="201"/>
      <c r="E28" s="130">
        <f>M10-M24</f>
        <v>5076</v>
      </c>
      <c r="F28" s="201" t="s">
        <v>142</v>
      </c>
      <c r="G28" s="201"/>
      <c r="H28" s="131">
        <f>ROUNDUP((1-(M24/M10)),3)</f>
        <v>0.94</v>
      </c>
      <c r="I28" s="132"/>
      <c r="J28" s="132"/>
      <c r="K28" s="132"/>
      <c r="L28" s="132"/>
      <c r="M28" s="133"/>
    </row>
    <row r="29" spans="2:13" ht="13.05" x14ac:dyDescent="0.2">
      <c r="B29" s="134"/>
      <c r="C29" s="135"/>
      <c r="D29" s="135"/>
      <c r="E29" s="136"/>
      <c r="F29" s="135"/>
      <c r="G29" s="135"/>
      <c r="H29" s="135"/>
      <c r="I29" s="135"/>
      <c r="J29" s="135"/>
      <c r="K29" s="135"/>
      <c r="L29" s="135"/>
      <c r="M29" s="137"/>
    </row>
    <row r="30" spans="2:13" ht="16.2" x14ac:dyDescent="0.2">
      <c r="B30" s="192" t="s">
        <v>138</v>
      </c>
      <c r="C30" s="193"/>
      <c r="D30" s="193"/>
      <c r="E30" s="138">
        <f>L10</f>
        <v>7350</v>
      </c>
      <c r="F30" s="194" t="s">
        <v>143</v>
      </c>
      <c r="G30" s="194"/>
      <c r="H30" s="194"/>
      <c r="I30" s="138">
        <f>L24</f>
        <v>236.25</v>
      </c>
      <c r="J30" s="139" t="s">
        <v>140</v>
      </c>
      <c r="K30" s="132"/>
      <c r="L30" s="132"/>
      <c r="M30" s="133"/>
    </row>
    <row r="31" spans="2:13" ht="16.8" thickBot="1" x14ac:dyDescent="0.25">
      <c r="B31" s="195" t="s">
        <v>144</v>
      </c>
      <c r="C31" s="196"/>
      <c r="D31" s="196"/>
      <c r="E31" s="140">
        <f>L10-L24</f>
        <v>7113.75</v>
      </c>
      <c r="F31" s="196" t="s">
        <v>145</v>
      </c>
      <c r="G31" s="196"/>
      <c r="H31" s="141">
        <f>ROUNDUP((1-(L24/L10)),3)</f>
        <v>0.96799999999999997</v>
      </c>
      <c r="I31" s="142"/>
      <c r="J31" s="142"/>
      <c r="K31" s="142"/>
      <c r="L31" s="142"/>
      <c r="M31" s="143"/>
    </row>
  </sheetData>
  <mergeCells count="31">
    <mergeCell ref="B2:M2"/>
    <mergeCell ref="B5:B10"/>
    <mergeCell ref="C5:D7"/>
    <mergeCell ref="E5:E7"/>
    <mergeCell ref="F5:F7"/>
    <mergeCell ref="G5:G7"/>
    <mergeCell ref="H5:H6"/>
    <mergeCell ref="I5:I6"/>
    <mergeCell ref="J5:J6"/>
    <mergeCell ref="C10:D10"/>
    <mergeCell ref="E10:K10"/>
    <mergeCell ref="H15:H16"/>
    <mergeCell ref="I15:I16"/>
    <mergeCell ref="J15:J16"/>
    <mergeCell ref="D18:D20"/>
    <mergeCell ref="B30:D30"/>
    <mergeCell ref="F30:H30"/>
    <mergeCell ref="B15:B24"/>
    <mergeCell ref="C15:D17"/>
    <mergeCell ref="E15:E17"/>
    <mergeCell ref="F15:F17"/>
    <mergeCell ref="G15:G17"/>
    <mergeCell ref="B31:D31"/>
    <mergeCell ref="F31:G31"/>
    <mergeCell ref="D21:D23"/>
    <mergeCell ref="C24:D24"/>
    <mergeCell ref="E24:K24"/>
    <mergeCell ref="B27:D27"/>
    <mergeCell ref="F27:H27"/>
    <mergeCell ref="B28:D28"/>
    <mergeCell ref="F28:G28"/>
  </mergeCells>
  <phoneticPr fontId="4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H13"/>
  <sheetViews>
    <sheetView showGridLines="0" view="pageBreakPreview" zoomScale="80" zoomScaleNormal="80" zoomScaleSheetLayoutView="80" workbookViewId="0"/>
  </sheetViews>
  <sheetFormatPr defaultRowHeight="13.2" x14ac:dyDescent="0.2"/>
  <sheetData>
    <row r="1" spans="2:8" ht="13.5" thickBot="1" x14ac:dyDescent="0.25"/>
    <row r="2" spans="2:8" ht="24.6" thickBot="1" x14ac:dyDescent="0.25">
      <c r="B2" s="205" t="s">
        <v>105</v>
      </c>
      <c r="C2" s="206"/>
      <c r="D2" s="206"/>
      <c r="E2" s="206"/>
      <c r="F2" s="206"/>
      <c r="G2" s="206"/>
      <c r="H2" s="207"/>
    </row>
    <row r="4" spans="2:8" ht="15.6" x14ac:dyDescent="0.2">
      <c r="B4" t="s">
        <v>75</v>
      </c>
    </row>
    <row r="5" spans="2:8" ht="15.6" x14ac:dyDescent="0.2">
      <c r="B5" t="s">
        <v>106</v>
      </c>
    </row>
    <row r="6" spans="2:8" x14ac:dyDescent="0.2">
      <c r="B6" s="71" t="s">
        <v>103</v>
      </c>
    </row>
    <row r="7" spans="2:8" x14ac:dyDescent="0.2">
      <c r="B7" t="s">
        <v>76</v>
      </c>
    </row>
    <row r="8" spans="2:8" x14ac:dyDescent="0.2">
      <c r="B8" t="s">
        <v>77</v>
      </c>
    </row>
    <row r="10" spans="2:8" x14ac:dyDescent="0.2">
      <c r="B10" s="67" t="s">
        <v>81</v>
      </c>
    </row>
    <row r="11" spans="2:8" x14ac:dyDescent="0.2">
      <c r="B11" s="58" t="s">
        <v>78</v>
      </c>
    </row>
    <row r="13" spans="2:8" x14ac:dyDescent="0.2">
      <c r="C13" t="s">
        <v>104</v>
      </c>
    </row>
  </sheetData>
  <mergeCells count="1">
    <mergeCell ref="B2:H2"/>
  </mergeCells>
  <phoneticPr fontId="4"/>
  <hyperlinks>
    <hyperlink ref="B6" r:id="rId1" xr:uid="{00000000-0004-0000-0000-000000000000}"/>
  </hyperlinks>
  <pageMargins left="0.7" right="0.7" top="0.75" bottom="0.75" header="0.3" footer="0.3"/>
  <pageSetup paperSize="9" scale="9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3:Q59"/>
  <sheetViews>
    <sheetView showGridLines="0" zoomScale="80" zoomScaleNormal="80" zoomScaleSheetLayoutView="85" workbookViewId="0">
      <selection activeCell="B4" sqref="B4"/>
    </sheetView>
  </sheetViews>
  <sheetFormatPr defaultRowHeight="13.2" x14ac:dyDescent="0.2"/>
  <cols>
    <col min="1" max="1" width="1.21875" customWidth="1"/>
    <col min="2" max="2" width="15.44140625" customWidth="1"/>
    <col min="3" max="3" width="3.33203125" bestFit="1" customWidth="1"/>
    <col min="4" max="4" width="15" customWidth="1"/>
    <col min="5" max="5" width="10.44140625" customWidth="1"/>
    <col min="6" max="6" width="10.6640625" customWidth="1"/>
    <col min="8" max="8" width="7.109375" customWidth="1"/>
    <col min="9" max="9" width="8.88671875" bestFit="1" customWidth="1"/>
    <col min="10" max="10" width="5.44140625" customWidth="1"/>
    <col min="11" max="11" width="10.33203125" customWidth="1"/>
    <col min="16" max="16" width="8.21875" bestFit="1" customWidth="1"/>
  </cols>
  <sheetData>
    <row r="3" spans="2:17" ht="27" x14ac:dyDescent="0.2">
      <c r="B3" s="171" t="s">
        <v>150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</row>
    <row r="5" spans="2:17" ht="18" customHeight="1" x14ac:dyDescent="0.2"/>
    <row r="6" spans="2:17" ht="18" customHeight="1" thickBot="1" x14ac:dyDescent="0.25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19</v>
      </c>
    </row>
    <row r="7" spans="2:17" ht="18" customHeight="1" x14ac:dyDescent="0.2">
      <c r="B7" s="208" t="s">
        <v>116</v>
      </c>
      <c r="C7" s="211" t="s">
        <v>0</v>
      </c>
      <c r="D7" s="212"/>
      <c r="E7" s="217" t="s">
        <v>1</v>
      </c>
      <c r="F7" s="217" t="s">
        <v>2</v>
      </c>
      <c r="G7" s="219" t="s">
        <v>49</v>
      </c>
      <c r="H7" s="221" t="s">
        <v>4</v>
      </c>
      <c r="I7" s="63" t="s">
        <v>20</v>
      </c>
      <c r="J7" s="223" t="s">
        <v>47</v>
      </c>
      <c r="K7" s="221" t="s">
        <v>3</v>
      </c>
      <c r="L7" s="48" t="s">
        <v>39</v>
      </c>
      <c r="M7" s="64" t="s">
        <v>21</v>
      </c>
      <c r="N7" s="225" t="s">
        <v>22</v>
      </c>
      <c r="O7" s="229" t="s">
        <v>51</v>
      </c>
      <c r="P7" s="227" t="s">
        <v>50</v>
      </c>
    </row>
    <row r="8" spans="2:17" ht="18" customHeight="1" x14ac:dyDescent="0.2">
      <c r="B8" s="209"/>
      <c r="C8" s="213"/>
      <c r="D8" s="214"/>
      <c r="E8" s="218"/>
      <c r="F8" s="218"/>
      <c r="G8" s="220"/>
      <c r="H8" s="222"/>
      <c r="I8" s="60" t="s">
        <v>23</v>
      </c>
      <c r="J8" s="222"/>
      <c r="K8" s="222"/>
      <c r="L8" s="50" t="s">
        <v>40</v>
      </c>
      <c r="M8" s="65" t="s">
        <v>24</v>
      </c>
      <c r="N8" s="226"/>
      <c r="O8" s="230"/>
      <c r="P8" s="228"/>
    </row>
    <row r="9" spans="2:17" ht="18" customHeight="1" x14ac:dyDescent="0.2">
      <c r="B9" s="209"/>
      <c r="C9" s="215"/>
      <c r="D9" s="216"/>
      <c r="E9" s="218"/>
      <c r="F9" s="218"/>
      <c r="G9" s="220"/>
      <c r="H9" s="61" t="s">
        <v>31</v>
      </c>
      <c r="I9" s="61" t="s">
        <v>32</v>
      </c>
      <c r="J9" s="224"/>
      <c r="K9" s="61" t="s">
        <v>48</v>
      </c>
      <c r="L9" s="66" t="s">
        <v>52</v>
      </c>
      <c r="M9" s="66" t="s">
        <v>33</v>
      </c>
      <c r="N9" s="66" t="s">
        <v>25</v>
      </c>
      <c r="O9" s="230"/>
      <c r="P9" s="18" t="s">
        <v>59</v>
      </c>
    </row>
    <row r="10" spans="2:17" ht="18" customHeight="1" x14ac:dyDescent="0.2">
      <c r="B10" s="209"/>
      <c r="C10" s="13">
        <v>1</v>
      </c>
      <c r="D10" s="62"/>
      <c r="E10" s="62"/>
      <c r="F10" s="62"/>
      <c r="G10" s="3"/>
      <c r="H10" s="23"/>
      <c r="I10" s="3"/>
      <c r="J10" s="3"/>
      <c r="K10" s="5"/>
      <c r="L10" s="3"/>
      <c r="M10" s="3"/>
      <c r="N10" s="3"/>
      <c r="O10" s="3">
        <f>44/12</f>
        <v>3.6666666666666665</v>
      </c>
      <c r="P10" s="9">
        <f>L10*M10*N10*O10</f>
        <v>0</v>
      </c>
      <c r="Q10" s="47"/>
    </row>
    <row r="11" spans="2:17" ht="18" customHeight="1" thickBot="1" x14ac:dyDescent="0.25">
      <c r="B11" s="209"/>
      <c r="C11" s="13">
        <v>2</v>
      </c>
      <c r="D11" s="62"/>
      <c r="E11" s="62"/>
      <c r="F11" s="62"/>
      <c r="G11" s="3"/>
      <c r="H11" s="23"/>
      <c r="I11" s="3"/>
      <c r="J11" s="3"/>
      <c r="K11" s="5"/>
      <c r="L11" s="3"/>
      <c r="M11" s="3"/>
      <c r="N11" s="3"/>
      <c r="O11" s="3">
        <f>44/12</f>
        <v>3.6666666666666665</v>
      </c>
      <c r="P11" s="25">
        <f>L11*M11*N11*O11</f>
        <v>0</v>
      </c>
    </row>
    <row r="12" spans="2:17" ht="18" customHeight="1" thickBot="1" x14ac:dyDescent="0.25">
      <c r="B12" s="210"/>
      <c r="C12" s="231" t="s">
        <v>10</v>
      </c>
      <c r="D12" s="232"/>
      <c r="E12" s="233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37">
        <f>SUM(P10:P11)</f>
        <v>0</v>
      </c>
    </row>
    <row r="13" spans="2:17" ht="18" customHeight="1" x14ac:dyDescent="0.2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2:17" ht="18" customHeight="1" x14ac:dyDescent="0.2">
      <c r="C14" s="6"/>
      <c r="D14" s="6"/>
      <c r="E14" s="7"/>
      <c r="F14" s="7"/>
      <c r="H14" s="56" t="s">
        <v>87</v>
      </c>
      <c r="J14" s="7"/>
      <c r="L14" s="7"/>
      <c r="M14" s="7"/>
      <c r="N14" s="7"/>
      <c r="O14" s="7"/>
      <c r="P14" s="8"/>
      <c r="Q14" s="7"/>
    </row>
    <row r="15" spans="2:17" ht="18" customHeight="1" x14ac:dyDescent="0.2">
      <c r="H15" s="56" t="s">
        <v>65</v>
      </c>
      <c r="O15" s="235"/>
      <c r="P15" s="235"/>
      <c r="Q15" s="7"/>
    </row>
    <row r="16" spans="2:17" ht="18" customHeight="1" x14ac:dyDescent="0.2">
      <c r="H16" s="56" t="s">
        <v>88</v>
      </c>
      <c r="O16" s="72"/>
      <c r="P16" s="72"/>
      <c r="Q16" s="7"/>
    </row>
    <row r="17" spans="2:17" ht="18" customHeight="1" thickBot="1" x14ac:dyDescent="0.25">
      <c r="H17" s="1" t="s">
        <v>14</v>
      </c>
      <c r="I17" s="2"/>
      <c r="J17" s="2"/>
      <c r="K17" s="1" t="s">
        <v>15</v>
      </c>
      <c r="L17" s="1" t="s">
        <v>16</v>
      </c>
      <c r="M17" s="1" t="s">
        <v>17</v>
      </c>
      <c r="N17" s="1" t="s">
        <v>18</v>
      </c>
      <c r="O17" s="1" t="s">
        <v>19</v>
      </c>
    </row>
    <row r="18" spans="2:17" ht="18" customHeight="1" x14ac:dyDescent="0.2">
      <c r="B18" s="208" t="s">
        <v>117</v>
      </c>
      <c r="C18" s="211" t="s">
        <v>0</v>
      </c>
      <c r="D18" s="212"/>
      <c r="E18" s="217" t="s">
        <v>1</v>
      </c>
      <c r="F18" s="217" t="s">
        <v>2</v>
      </c>
      <c r="G18" s="219" t="s">
        <v>49</v>
      </c>
      <c r="H18" s="236" t="s">
        <v>4</v>
      </c>
      <c r="I18" s="63" t="s">
        <v>20</v>
      </c>
      <c r="J18" s="223" t="s">
        <v>47</v>
      </c>
      <c r="K18" s="236" t="s">
        <v>3</v>
      </c>
      <c r="L18" s="48" t="s">
        <v>39</v>
      </c>
      <c r="M18" s="64" t="s">
        <v>21</v>
      </c>
      <c r="N18" s="225" t="s">
        <v>22</v>
      </c>
      <c r="O18" s="229" t="s">
        <v>51</v>
      </c>
      <c r="P18" s="227" t="s">
        <v>50</v>
      </c>
    </row>
    <row r="19" spans="2:17" ht="18" customHeight="1" x14ac:dyDescent="0.2">
      <c r="B19" s="243"/>
      <c r="C19" s="213"/>
      <c r="D19" s="214"/>
      <c r="E19" s="218"/>
      <c r="F19" s="218"/>
      <c r="G19" s="220"/>
      <c r="H19" s="237"/>
      <c r="I19" s="60" t="s">
        <v>23</v>
      </c>
      <c r="J19" s="222"/>
      <c r="K19" s="237"/>
      <c r="L19" s="50" t="s">
        <v>40</v>
      </c>
      <c r="M19" s="65" t="s">
        <v>24</v>
      </c>
      <c r="N19" s="226"/>
      <c r="O19" s="230"/>
      <c r="P19" s="228"/>
    </row>
    <row r="20" spans="2:17" ht="18" customHeight="1" x14ac:dyDescent="0.2">
      <c r="B20" s="243"/>
      <c r="C20" s="215"/>
      <c r="D20" s="216"/>
      <c r="E20" s="218"/>
      <c r="F20" s="218"/>
      <c r="G20" s="220"/>
      <c r="H20" s="53" t="s">
        <v>31</v>
      </c>
      <c r="I20" s="61" t="s">
        <v>32</v>
      </c>
      <c r="J20" s="224"/>
      <c r="K20" s="53" t="s">
        <v>5</v>
      </c>
      <c r="L20" s="66" t="s">
        <v>52</v>
      </c>
      <c r="M20" s="66" t="s">
        <v>33</v>
      </c>
      <c r="N20" s="66" t="s">
        <v>25</v>
      </c>
      <c r="O20" s="230"/>
      <c r="P20" s="18" t="s">
        <v>59</v>
      </c>
    </row>
    <row r="21" spans="2:17" ht="18" customHeight="1" x14ac:dyDescent="0.2">
      <c r="B21" s="243"/>
      <c r="C21" s="13">
        <v>1</v>
      </c>
      <c r="D21" s="4"/>
      <c r="E21" s="62"/>
      <c r="F21" s="62"/>
      <c r="G21" s="3"/>
      <c r="H21" s="23"/>
      <c r="I21" s="4"/>
      <c r="J21" s="3"/>
      <c r="K21" s="5"/>
      <c r="L21" s="3"/>
      <c r="M21" s="3"/>
      <c r="N21" s="3"/>
      <c r="O21" s="3">
        <f t="shared" ref="O21:O25" si="0">44/12</f>
        <v>3.6666666666666665</v>
      </c>
      <c r="P21" s="9">
        <f>L21*M21*N21*O21</f>
        <v>0</v>
      </c>
    </row>
    <row r="22" spans="2:17" ht="18" customHeight="1" x14ac:dyDescent="0.2">
      <c r="B22" s="243"/>
      <c r="C22" s="13">
        <v>2</v>
      </c>
      <c r="D22" s="4"/>
      <c r="E22" s="62"/>
      <c r="F22" s="62"/>
      <c r="G22" s="3"/>
      <c r="H22" s="23"/>
      <c r="I22" s="3"/>
      <c r="J22" s="3"/>
      <c r="K22" s="5"/>
      <c r="L22" s="68"/>
      <c r="M22" s="68"/>
      <c r="N22" s="68"/>
      <c r="O22" s="3">
        <f t="shared" si="0"/>
        <v>3.6666666666666665</v>
      </c>
      <c r="P22" s="9">
        <f>H22*K22*L22/1000/1000</f>
        <v>0</v>
      </c>
      <c r="Q22" s="47"/>
    </row>
    <row r="23" spans="2:17" ht="18" customHeight="1" x14ac:dyDescent="0.2">
      <c r="B23" s="243"/>
      <c r="C23" s="13">
        <v>3</v>
      </c>
      <c r="D23" s="4"/>
      <c r="E23" s="62"/>
      <c r="F23" s="62"/>
      <c r="G23" s="3"/>
      <c r="H23" s="24"/>
      <c r="I23" s="10"/>
      <c r="J23" s="10"/>
      <c r="K23" s="5"/>
      <c r="L23" s="3"/>
      <c r="M23" s="3"/>
      <c r="N23" s="3"/>
      <c r="O23" s="3">
        <f t="shared" si="0"/>
        <v>3.6666666666666665</v>
      </c>
      <c r="P23" s="9">
        <f t="shared" ref="P23:P24" si="1">L23*M23*N23*O23</f>
        <v>0</v>
      </c>
    </row>
    <row r="24" spans="2:17" ht="18" customHeight="1" x14ac:dyDescent="0.2">
      <c r="B24" s="243"/>
      <c r="C24" s="13">
        <v>4</v>
      </c>
      <c r="D24" s="4"/>
      <c r="E24" s="62"/>
      <c r="F24" s="62"/>
      <c r="G24" s="3"/>
      <c r="H24" s="23"/>
      <c r="I24" s="3"/>
      <c r="J24" s="3"/>
      <c r="K24" s="5"/>
      <c r="L24" s="3"/>
      <c r="M24" s="3"/>
      <c r="N24" s="3"/>
      <c r="O24" s="3">
        <f t="shared" si="0"/>
        <v>3.6666666666666665</v>
      </c>
      <c r="P24" s="9">
        <f t="shared" si="1"/>
        <v>0</v>
      </c>
    </row>
    <row r="25" spans="2:17" ht="18" customHeight="1" x14ac:dyDescent="0.2">
      <c r="B25" s="243"/>
      <c r="C25" s="13">
        <v>5</v>
      </c>
      <c r="D25" s="4"/>
      <c r="E25" s="62"/>
      <c r="F25" s="62"/>
      <c r="G25" s="3"/>
      <c r="H25" s="23"/>
      <c r="I25" s="3"/>
      <c r="J25" s="3"/>
      <c r="K25" s="5"/>
      <c r="L25" s="68"/>
      <c r="M25" s="68"/>
      <c r="N25" s="68"/>
      <c r="O25" s="3">
        <f t="shared" si="0"/>
        <v>3.6666666666666665</v>
      </c>
      <c r="P25" s="9">
        <f>H25*K25*L25/1000/1000</f>
        <v>0</v>
      </c>
    </row>
    <row r="26" spans="2:17" ht="18" customHeight="1" thickBot="1" x14ac:dyDescent="0.25">
      <c r="B26" s="243"/>
      <c r="C26" s="13">
        <v>6</v>
      </c>
      <c r="D26" s="4"/>
      <c r="E26" s="62"/>
      <c r="F26" s="62"/>
      <c r="G26" s="3"/>
      <c r="H26" s="24"/>
      <c r="I26" s="10"/>
      <c r="J26" s="10"/>
      <c r="K26" s="5"/>
      <c r="L26" s="3"/>
      <c r="M26" s="3"/>
      <c r="N26" s="3"/>
      <c r="O26" s="3">
        <f>44/12</f>
        <v>3.6666666666666665</v>
      </c>
      <c r="P26" s="25">
        <f>L26*M26*N26*O26</f>
        <v>0</v>
      </c>
    </row>
    <row r="27" spans="2:17" ht="18" customHeight="1" thickBot="1" x14ac:dyDescent="0.25">
      <c r="B27" s="244"/>
      <c r="C27" s="231" t="s">
        <v>10</v>
      </c>
      <c r="D27" s="232"/>
      <c r="E27" s="233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6">
        <f>SUM(P21:P26)</f>
        <v>0</v>
      </c>
    </row>
    <row r="28" spans="2:17" ht="18" customHeight="1" thickBot="1" x14ac:dyDescent="0.25">
      <c r="B28" s="27"/>
      <c r="C28" s="28"/>
      <c r="D28" s="28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29"/>
    </row>
    <row r="29" spans="2:17" ht="23.25" customHeight="1" x14ac:dyDescent="0.2">
      <c r="B29" s="238" t="s">
        <v>41</v>
      </c>
      <c r="C29" s="239"/>
      <c r="D29" s="239"/>
      <c r="E29" s="39">
        <f>P12</f>
        <v>0</v>
      </c>
      <c r="F29" s="240" t="s">
        <v>44</v>
      </c>
      <c r="G29" s="240"/>
      <c r="H29" s="240"/>
      <c r="I29" s="240"/>
      <c r="J29" s="240"/>
      <c r="K29" s="41">
        <f>P27</f>
        <v>0</v>
      </c>
      <c r="L29" s="30" t="s">
        <v>46</v>
      </c>
      <c r="M29" s="30"/>
      <c r="N29" s="30"/>
      <c r="O29" s="30"/>
      <c r="P29" s="31"/>
    </row>
    <row r="30" spans="2:17" ht="23.25" customHeight="1" thickBot="1" x14ac:dyDescent="0.25">
      <c r="B30" s="241" t="s">
        <v>42</v>
      </c>
      <c r="C30" s="242"/>
      <c r="D30" s="242"/>
      <c r="E30" s="40">
        <f>ROUNDUP(P12-P27,1)</f>
        <v>0</v>
      </c>
      <c r="F30" s="32" t="s">
        <v>45</v>
      </c>
      <c r="G30" s="38" t="s">
        <v>43</v>
      </c>
      <c r="H30" s="34" t="e">
        <f>ROUNDUP(1-P27/P12,3)</f>
        <v>#DIV/0!</v>
      </c>
      <c r="I30" s="32"/>
      <c r="J30" s="32"/>
      <c r="K30" s="32"/>
      <c r="L30" s="32"/>
      <c r="M30" s="32"/>
      <c r="N30" s="32"/>
      <c r="O30" s="32"/>
      <c r="P30" s="33"/>
    </row>
    <row r="31" spans="2:17" ht="18" customHeight="1" x14ac:dyDescent="0.2">
      <c r="C31" s="6"/>
      <c r="D31" s="6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12"/>
    </row>
    <row r="32" spans="2:17" ht="18" customHeight="1" x14ac:dyDescent="0.2">
      <c r="B32" t="s">
        <v>84</v>
      </c>
      <c r="C32" s="6"/>
      <c r="D32" s="6"/>
      <c r="E32" s="7"/>
      <c r="F32" s="7"/>
      <c r="G32" s="7"/>
      <c r="H32" s="7"/>
      <c r="I32" s="7"/>
      <c r="J32" s="7" t="s">
        <v>107</v>
      </c>
      <c r="K32" s="7"/>
      <c r="N32" s="7"/>
      <c r="O32" s="7"/>
      <c r="P32" s="12"/>
    </row>
    <row r="33" spans="3:6" ht="18" customHeight="1" x14ac:dyDescent="0.2">
      <c r="C33" s="11"/>
      <c r="D33" s="11"/>
      <c r="E33" s="11"/>
      <c r="F33" s="11"/>
    </row>
    <row r="59" spans="2:2" ht="15.6" x14ac:dyDescent="0.2">
      <c r="B59" s="46" t="s">
        <v>108</v>
      </c>
    </row>
  </sheetData>
  <mergeCells count="31">
    <mergeCell ref="B29:D29"/>
    <mergeCell ref="F29:J29"/>
    <mergeCell ref="B30:D30"/>
    <mergeCell ref="C27:D27"/>
    <mergeCell ref="E27:O27"/>
    <mergeCell ref="B18:B27"/>
    <mergeCell ref="P18:P19"/>
    <mergeCell ref="O7:O9"/>
    <mergeCell ref="P7:P8"/>
    <mergeCell ref="C12:D12"/>
    <mergeCell ref="E12:O12"/>
    <mergeCell ref="O15:P15"/>
    <mergeCell ref="C18:D20"/>
    <mergeCell ref="E18:E20"/>
    <mergeCell ref="F18:F20"/>
    <mergeCell ref="G18:G20"/>
    <mergeCell ref="H18:H19"/>
    <mergeCell ref="J18:J20"/>
    <mergeCell ref="K18:K19"/>
    <mergeCell ref="N18:N19"/>
    <mergeCell ref="O18:O20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N7:N8"/>
  </mergeCells>
  <phoneticPr fontId="4"/>
  <pageMargins left="0.7" right="0.7" top="0.75" bottom="0.75" header="0.3" footer="0.3"/>
  <pageSetup paperSize="9" scale="5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9806D-EB7D-4719-AE43-4ADC48DD4E07}">
  <sheetPr>
    <pageSetUpPr fitToPage="1"/>
  </sheetPr>
  <dimension ref="B3:Q59"/>
  <sheetViews>
    <sheetView showGridLines="0" topLeftCell="A19" zoomScale="80" zoomScaleNormal="80" zoomScaleSheetLayoutView="85" workbookViewId="0">
      <selection activeCell="B29" sqref="B29:D29"/>
    </sheetView>
  </sheetViews>
  <sheetFormatPr defaultRowHeight="13.2" x14ac:dyDescent="0.2"/>
  <cols>
    <col min="1" max="1" width="1.21875" customWidth="1"/>
    <col min="2" max="2" width="15.44140625" customWidth="1"/>
    <col min="3" max="3" width="3.33203125" bestFit="1" customWidth="1"/>
    <col min="4" max="4" width="15" customWidth="1"/>
    <col min="5" max="5" width="10.44140625" customWidth="1"/>
    <col min="6" max="6" width="10.6640625" customWidth="1"/>
    <col min="8" max="8" width="7.109375" customWidth="1"/>
    <col min="9" max="9" width="8.88671875" bestFit="1" customWidth="1"/>
    <col min="10" max="10" width="5.44140625" customWidth="1"/>
    <col min="11" max="11" width="10.33203125" customWidth="1"/>
    <col min="16" max="16" width="8.21875" bestFit="1" customWidth="1"/>
  </cols>
  <sheetData>
    <row r="3" spans="2:17" ht="27" x14ac:dyDescent="0.2">
      <c r="B3" s="171" t="s">
        <v>152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</row>
    <row r="5" spans="2:17" ht="18" customHeight="1" x14ac:dyDescent="0.2"/>
    <row r="6" spans="2:17" ht="18" customHeight="1" thickBot="1" x14ac:dyDescent="0.25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19</v>
      </c>
    </row>
    <row r="7" spans="2:17" ht="18" customHeight="1" x14ac:dyDescent="0.2">
      <c r="B7" s="208" t="s">
        <v>116</v>
      </c>
      <c r="C7" s="211" t="s">
        <v>0</v>
      </c>
      <c r="D7" s="212"/>
      <c r="E7" s="217" t="s">
        <v>1</v>
      </c>
      <c r="F7" s="217" t="s">
        <v>2</v>
      </c>
      <c r="G7" s="219" t="s">
        <v>49</v>
      </c>
      <c r="H7" s="221" t="s">
        <v>4</v>
      </c>
      <c r="I7" s="150" t="s">
        <v>20</v>
      </c>
      <c r="J7" s="223" t="s">
        <v>154</v>
      </c>
      <c r="K7" s="221" t="s">
        <v>3</v>
      </c>
      <c r="L7" s="48" t="s">
        <v>39</v>
      </c>
      <c r="M7" s="154" t="s">
        <v>21</v>
      </c>
      <c r="N7" s="225" t="s">
        <v>22</v>
      </c>
      <c r="O7" s="229" t="s">
        <v>51</v>
      </c>
      <c r="P7" s="227" t="s">
        <v>50</v>
      </c>
    </row>
    <row r="8" spans="2:17" ht="18" customHeight="1" x14ac:dyDescent="0.2">
      <c r="B8" s="209"/>
      <c r="C8" s="213"/>
      <c r="D8" s="214"/>
      <c r="E8" s="218"/>
      <c r="F8" s="218"/>
      <c r="G8" s="220"/>
      <c r="H8" s="222"/>
      <c r="I8" s="151" t="s">
        <v>23</v>
      </c>
      <c r="J8" s="222"/>
      <c r="K8" s="222"/>
      <c r="L8" s="50" t="s">
        <v>40</v>
      </c>
      <c r="M8" s="155" t="s">
        <v>24</v>
      </c>
      <c r="N8" s="226"/>
      <c r="O8" s="230"/>
      <c r="P8" s="228"/>
    </row>
    <row r="9" spans="2:17" ht="18" customHeight="1" x14ac:dyDescent="0.2">
      <c r="B9" s="209"/>
      <c r="C9" s="215"/>
      <c r="D9" s="216"/>
      <c r="E9" s="218"/>
      <c r="F9" s="218"/>
      <c r="G9" s="220"/>
      <c r="H9" s="152" t="s">
        <v>31</v>
      </c>
      <c r="I9" s="152" t="s">
        <v>32</v>
      </c>
      <c r="J9" s="224"/>
      <c r="K9" s="152" t="s">
        <v>148</v>
      </c>
      <c r="L9" s="156" t="s">
        <v>52</v>
      </c>
      <c r="M9" s="156" t="s">
        <v>33</v>
      </c>
      <c r="N9" s="156" t="s">
        <v>25</v>
      </c>
      <c r="O9" s="230"/>
      <c r="P9" s="18" t="s">
        <v>59</v>
      </c>
    </row>
    <row r="10" spans="2:17" ht="18" customHeight="1" x14ac:dyDescent="0.2">
      <c r="B10" s="209"/>
      <c r="C10" s="13">
        <v>1</v>
      </c>
      <c r="D10" s="149"/>
      <c r="E10" s="149"/>
      <c r="F10" s="149"/>
      <c r="G10" s="3"/>
      <c r="H10" s="23"/>
      <c r="I10" s="3"/>
      <c r="J10" s="3"/>
      <c r="K10" s="5"/>
      <c r="L10" s="3"/>
      <c r="M10" s="3"/>
      <c r="N10" s="3"/>
      <c r="O10" s="3">
        <f>44/12</f>
        <v>3.6666666666666665</v>
      </c>
      <c r="P10" s="9">
        <f>L10*M10*N10*O10</f>
        <v>0</v>
      </c>
      <c r="Q10" s="47"/>
    </row>
    <row r="11" spans="2:17" ht="18" customHeight="1" thickBot="1" x14ac:dyDescent="0.25">
      <c r="B11" s="209"/>
      <c r="C11" s="13">
        <v>2</v>
      </c>
      <c r="D11" s="149"/>
      <c r="E11" s="149"/>
      <c r="F11" s="149"/>
      <c r="G11" s="3"/>
      <c r="H11" s="23"/>
      <c r="I11" s="3"/>
      <c r="J11" s="3"/>
      <c r="K11" s="5"/>
      <c r="L11" s="3"/>
      <c r="M11" s="3"/>
      <c r="N11" s="3"/>
      <c r="O11" s="3">
        <f>44/12</f>
        <v>3.6666666666666665</v>
      </c>
      <c r="P11" s="25">
        <f>L11*M11*N11*O11</f>
        <v>0</v>
      </c>
    </row>
    <row r="12" spans="2:17" ht="18" customHeight="1" thickBot="1" x14ac:dyDescent="0.25">
      <c r="B12" s="210"/>
      <c r="C12" s="231" t="s">
        <v>10</v>
      </c>
      <c r="D12" s="232"/>
      <c r="E12" s="233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37">
        <f>SUM(P10:P11)</f>
        <v>0</v>
      </c>
    </row>
    <row r="13" spans="2:17" ht="18" customHeight="1" x14ac:dyDescent="0.2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2:17" ht="18" customHeight="1" x14ac:dyDescent="0.2">
      <c r="C14" s="6"/>
      <c r="D14" s="6"/>
      <c r="E14" s="7"/>
      <c r="F14" s="7"/>
      <c r="H14" s="56" t="s">
        <v>87</v>
      </c>
      <c r="J14" s="7"/>
      <c r="L14" s="7"/>
      <c r="M14" s="7"/>
      <c r="N14" s="7"/>
      <c r="O14" s="7"/>
      <c r="P14" s="8"/>
      <c r="Q14" s="7"/>
    </row>
    <row r="15" spans="2:17" ht="18" customHeight="1" x14ac:dyDescent="0.2">
      <c r="H15" s="56" t="s">
        <v>65</v>
      </c>
      <c r="O15" s="235"/>
      <c r="P15" s="235"/>
      <c r="Q15" s="7"/>
    </row>
    <row r="16" spans="2:17" ht="18" customHeight="1" x14ac:dyDescent="0.2">
      <c r="H16" s="56" t="s">
        <v>88</v>
      </c>
      <c r="O16" s="153"/>
      <c r="P16" s="153"/>
      <c r="Q16" s="7"/>
    </row>
    <row r="17" spans="2:17" ht="18" customHeight="1" thickBot="1" x14ac:dyDescent="0.25">
      <c r="H17" s="1" t="s">
        <v>14</v>
      </c>
      <c r="I17" s="2"/>
      <c r="J17" s="2"/>
      <c r="K17" s="1" t="s">
        <v>15</v>
      </c>
      <c r="L17" s="1" t="s">
        <v>16</v>
      </c>
      <c r="M17" s="1" t="s">
        <v>17</v>
      </c>
      <c r="N17" s="1" t="s">
        <v>18</v>
      </c>
      <c r="O17" s="1" t="s">
        <v>19</v>
      </c>
    </row>
    <row r="18" spans="2:17" ht="18" customHeight="1" x14ac:dyDescent="0.2">
      <c r="B18" s="208" t="s">
        <v>117</v>
      </c>
      <c r="C18" s="211" t="s">
        <v>0</v>
      </c>
      <c r="D18" s="212"/>
      <c r="E18" s="217" t="s">
        <v>1</v>
      </c>
      <c r="F18" s="217" t="s">
        <v>2</v>
      </c>
      <c r="G18" s="219" t="s">
        <v>49</v>
      </c>
      <c r="H18" s="236" t="s">
        <v>4</v>
      </c>
      <c r="I18" s="150" t="s">
        <v>20</v>
      </c>
      <c r="J18" s="223" t="s">
        <v>154</v>
      </c>
      <c r="K18" s="236" t="s">
        <v>3</v>
      </c>
      <c r="L18" s="48" t="s">
        <v>39</v>
      </c>
      <c r="M18" s="154" t="s">
        <v>21</v>
      </c>
      <c r="N18" s="225" t="s">
        <v>22</v>
      </c>
      <c r="O18" s="229" t="s">
        <v>51</v>
      </c>
      <c r="P18" s="227" t="s">
        <v>50</v>
      </c>
    </row>
    <row r="19" spans="2:17" ht="18" customHeight="1" x14ac:dyDescent="0.2">
      <c r="B19" s="243"/>
      <c r="C19" s="213"/>
      <c r="D19" s="214"/>
      <c r="E19" s="218"/>
      <c r="F19" s="218"/>
      <c r="G19" s="220"/>
      <c r="H19" s="237"/>
      <c r="I19" s="151" t="s">
        <v>23</v>
      </c>
      <c r="J19" s="222"/>
      <c r="K19" s="237"/>
      <c r="L19" s="50" t="s">
        <v>40</v>
      </c>
      <c r="M19" s="155" t="s">
        <v>24</v>
      </c>
      <c r="N19" s="226"/>
      <c r="O19" s="230"/>
      <c r="P19" s="228"/>
    </row>
    <row r="20" spans="2:17" ht="18" customHeight="1" x14ac:dyDescent="0.2">
      <c r="B20" s="243"/>
      <c r="C20" s="215"/>
      <c r="D20" s="216"/>
      <c r="E20" s="218"/>
      <c r="F20" s="218"/>
      <c r="G20" s="220"/>
      <c r="H20" s="53" t="s">
        <v>31</v>
      </c>
      <c r="I20" s="152" t="s">
        <v>32</v>
      </c>
      <c r="J20" s="224"/>
      <c r="K20" s="53" t="s">
        <v>149</v>
      </c>
      <c r="L20" s="156" t="s">
        <v>52</v>
      </c>
      <c r="M20" s="156" t="s">
        <v>33</v>
      </c>
      <c r="N20" s="156" t="s">
        <v>25</v>
      </c>
      <c r="O20" s="230"/>
      <c r="P20" s="18" t="s">
        <v>59</v>
      </c>
    </row>
    <row r="21" spans="2:17" ht="18" customHeight="1" x14ac:dyDescent="0.2">
      <c r="B21" s="243"/>
      <c r="C21" s="13">
        <v>1</v>
      </c>
      <c r="D21" s="4"/>
      <c r="E21" s="149"/>
      <c r="F21" s="149"/>
      <c r="G21" s="3"/>
      <c r="H21" s="23"/>
      <c r="I21" s="4"/>
      <c r="J21" s="3"/>
      <c r="K21" s="5"/>
      <c r="L21" s="3"/>
      <c r="M21" s="3"/>
      <c r="N21" s="3"/>
      <c r="O21" s="3">
        <f t="shared" ref="O21:O25" si="0">44/12</f>
        <v>3.6666666666666665</v>
      </c>
      <c r="P21" s="9">
        <f>L21*M21*N21*O21</f>
        <v>0</v>
      </c>
    </row>
    <row r="22" spans="2:17" ht="18" customHeight="1" x14ac:dyDescent="0.2">
      <c r="B22" s="243"/>
      <c r="C22" s="13">
        <v>2</v>
      </c>
      <c r="D22" s="4"/>
      <c r="E22" s="149"/>
      <c r="F22" s="149"/>
      <c r="G22" s="3"/>
      <c r="H22" s="23"/>
      <c r="I22" s="3"/>
      <c r="J22" s="3"/>
      <c r="K22" s="5"/>
      <c r="L22" s="68"/>
      <c r="M22" s="68"/>
      <c r="N22" s="68"/>
      <c r="O22" s="3">
        <f t="shared" si="0"/>
        <v>3.6666666666666665</v>
      </c>
      <c r="P22" s="9">
        <f>H22*K22*L22/1000/1000</f>
        <v>0</v>
      </c>
      <c r="Q22" s="47"/>
    </row>
    <row r="23" spans="2:17" ht="18" customHeight="1" x14ac:dyDescent="0.2">
      <c r="B23" s="243"/>
      <c r="C23" s="13">
        <v>3</v>
      </c>
      <c r="D23" s="4"/>
      <c r="E23" s="149"/>
      <c r="F23" s="149"/>
      <c r="G23" s="3"/>
      <c r="H23" s="24"/>
      <c r="I23" s="10"/>
      <c r="J23" s="10"/>
      <c r="K23" s="5"/>
      <c r="L23" s="3"/>
      <c r="M23" s="3"/>
      <c r="N23" s="3"/>
      <c r="O23" s="3">
        <f t="shared" si="0"/>
        <v>3.6666666666666665</v>
      </c>
      <c r="P23" s="9">
        <f t="shared" ref="P23:P24" si="1">L23*M23*N23*O23</f>
        <v>0</v>
      </c>
    </row>
    <row r="24" spans="2:17" ht="18" customHeight="1" x14ac:dyDescent="0.2">
      <c r="B24" s="243"/>
      <c r="C24" s="13">
        <v>4</v>
      </c>
      <c r="D24" s="4"/>
      <c r="E24" s="149"/>
      <c r="F24" s="149"/>
      <c r="G24" s="3"/>
      <c r="H24" s="23"/>
      <c r="I24" s="3"/>
      <c r="J24" s="3"/>
      <c r="K24" s="5"/>
      <c r="L24" s="3"/>
      <c r="M24" s="3"/>
      <c r="N24" s="3"/>
      <c r="O24" s="3">
        <f t="shared" si="0"/>
        <v>3.6666666666666665</v>
      </c>
      <c r="P24" s="9">
        <f t="shared" si="1"/>
        <v>0</v>
      </c>
    </row>
    <row r="25" spans="2:17" ht="18" customHeight="1" x14ac:dyDescent="0.2">
      <c r="B25" s="243"/>
      <c r="C25" s="13">
        <v>5</v>
      </c>
      <c r="D25" s="4"/>
      <c r="E25" s="149"/>
      <c r="F25" s="149"/>
      <c r="G25" s="3"/>
      <c r="H25" s="23"/>
      <c r="I25" s="3"/>
      <c r="J25" s="3"/>
      <c r="K25" s="5"/>
      <c r="L25" s="68"/>
      <c r="M25" s="68"/>
      <c r="N25" s="68"/>
      <c r="O25" s="3">
        <f t="shared" si="0"/>
        <v>3.6666666666666665</v>
      </c>
      <c r="P25" s="9">
        <f>H25*K25*L25/1000/1000</f>
        <v>0</v>
      </c>
    </row>
    <row r="26" spans="2:17" ht="18" customHeight="1" thickBot="1" x14ac:dyDescent="0.25">
      <c r="B26" s="243"/>
      <c r="C26" s="13">
        <v>6</v>
      </c>
      <c r="D26" s="4"/>
      <c r="E26" s="149"/>
      <c r="F26" s="149"/>
      <c r="G26" s="3"/>
      <c r="H26" s="24"/>
      <c r="I26" s="10"/>
      <c r="J26" s="10"/>
      <c r="K26" s="5"/>
      <c r="L26" s="3"/>
      <c r="M26" s="3"/>
      <c r="N26" s="3"/>
      <c r="O26" s="3">
        <f>44/12</f>
        <v>3.6666666666666665</v>
      </c>
      <c r="P26" s="25">
        <f>L26*M26*N26*O26</f>
        <v>0</v>
      </c>
    </row>
    <row r="27" spans="2:17" ht="18" customHeight="1" thickBot="1" x14ac:dyDescent="0.25">
      <c r="B27" s="244"/>
      <c r="C27" s="231" t="s">
        <v>10</v>
      </c>
      <c r="D27" s="232"/>
      <c r="E27" s="233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6">
        <f>SUM(P21:P26)</f>
        <v>0</v>
      </c>
    </row>
    <row r="28" spans="2:17" ht="18" customHeight="1" thickBot="1" x14ac:dyDescent="0.25">
      <c r="B28" s="27"/>
      <c r="C28" s="28"/>
      <c r="D28" s="28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29"/>
    </row>
    <row r="29" spans="2:17" ht="23.25" customHeight="1" x14ac:dyDescent="0.2">
      <c r="B29" s="197" t="s">
        <v>160</v>
      </c>
      <c r="C29" s="198"/>
      <c r="D29" s="198"/>
      <c r="E29" s="39">
        <f>P12</f>
        <v>0</v>
      </c>
      <c r="F29" s="240" t="s">
        <v>44</v>
      </c>
      <c r="G29" s="240"/>
      <c r="H29" s="240"/>
      <c r="I29" s="240"/>
      <c r="J29" s="240"/>
      <c r="K29" s="41">
        <f>P27</f>
        <v>0</v>
      </c>
      <c r="L29" s="30" t="s">
        <v>46</v>
      </c>
      <c r="M29" s="30"/>
      <c r="N29" s="30"/>
      <c r="O29" s="30"/>
      <c r="P29" s="31"/>
    </row>
    <row r="30" spans="2:17" ht="23.25" customHeight="1" thickBot="1" x14ac:dyDescent="0.25">
      <c r="B30" s="241" t="s">
        <v>42</v>
      </c>
      <c r="C30" s="242"/>
      <c r="D30" s="242"/>
      <c r="E30" s="40">
        <f>ROUNDUP(P12-P27,1)</f>
        <v>0</v>
      </c>
      <c r="F30" s="32" t="s">
        <v>45</v>
      </c>
      <c r="G30" s="38" t="s">
        <v>43</v>
      </c>
      <c r="H30" s="34" t="e">
        <f>ROUNDUP(1-P27/P12,3)</f>
        <v>#DIV/0!</v>
      </c>
      <c r="I30" s="32"/>
      <c r="J30" s="32"/>
      <c r="K30" s="32"/>
      <c r="L30" s="32"/>
      <c r="M30" s="32"/>
      <c r="N30" s="32"/>
      <c r="O30" s="32"/>
      <c r="P30" s="33"/>
    </row>
    <row r="31" spans="2:17" ht="18" customHeight="1" x14ac:dyDescent="0.2">
      <c r="C31" s="6"/>
      <c r="D31" s="6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12"/>
    </row>
    <row r="32" spans="2:17" ht="18" customHeight="1" x14ac:dyDescent="0.2">
      <c r="B32" t="s">
        <v>84</v>
      </c>
      <c r="C32" s="6"/>
      <c r="D32" s="6"/>
      <c r="E32" s="7"/>
      <c r="F32" s="7"/>
      <c r="G32" s="7"/>
      <c r="H32" s="7"/>
      <c r="I32" s="7"/>
      <c r="J32" s="7" t="s">
        <v>107</v>
      </c>
      <c r="K32" s="7"/>
      <c r="N32" s="7"/>
      <c r="O32" s="7"/>
      <c r="P32" s="12"/>
    </row>
    <row r="33" spans="3:6" ht="18" customHeight="1" x14ac:dyDescent="0.2">
      <c r="C33" s="11"/>
      <c r="D33" s="11"/>
      <c r="E33" s="11"/>
      <c r="F33" s="11"/>
    </row>
    <row r="59" spans="2:2" ht="15.6" x14ac:dyDescent="0.2">
      <c r="B59" s="46" t="s">
        <v>108</v>
      </c>
    </row>
  </sheetData>
  <mergeCells count="31"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N7:N8"/>
    <mergeCell ref="P18:P19"/>
    <mergeCell ref="O7:O9"/>
    <mergeCell ref="P7:P8"/>
    <mergeCell ref="C12:D12"/>
    <mergeCell ref="E12:O12"/>
    <mergeCell ref="O15:P15"/>
    <mergeCell ref="C18:D20"/>
    <mergeCell ref="E18:E20"/>
    <mergeCell ref="F18:F20"/>
    <mergeCell ref="G18:G20"/>
    <mergeCell ref="H18:H19"/>
    <mergeCell ref="J18:J20"/>
    <mergeCell ref="K18:K19"/>
    <mergeCell ref="N18:N19"/>
    <mergeCell ref="O18:O20"/>
    <mergeCell ref="C27:D27"/>
    <mergeCell ref="E27:O27"/>
    <mergeCell ref="B29:D29"/>
    <mergeCell ref="F29:J29"/>
    <mergeCell ref="B30:D30"/>
    <mergeCell ref="B18:B27"/>
  </mergeCells>
  <phoneticPr fontId="4"/>
  <pageMargins left="0.7" right="0.7" top="0.75" bottom="0.75" header="0.3" footer="0.3"/>
  <pageSetup paperSize="9" scale="5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3:Q59"/>
  <sheetViews>
    <sheetView showGridLines="0" zoomScale="80" zoomScaleNormal="80" zoomScaleSheetLayoutView="85" workbookViewId="0"/>
  </sheetViews>
  <sheetFormatPr defaultRowHeight="13.2" x14ac:dyDescent="0.2"/>
  <cols>
    <col min="1" max="1" width="1.21875" customWidth="1"/>
    <col min="2" max="2" width="15.6640625" customWidth="1"/>
    <col min="3" max="3" width="3.33203125" bestFit="1" customWidth="1"/>
    <col min="4" max="4" width="15" customWidth="1"/>
    <col min="5" max="5" width="10.44140625" customWidth="1"/>
    <col min="6" max="6" width="10.6640625" customWidth="1"/>
    <col min="8" max="8" width="6.44140625" bestFit="1" customWidth="1"/>
    <col min="9" max="9" width="8.88671875" bestFit="1" customWidth="1"/>
    <col min="10" max="10" width="5.44140625" customWidth="1"/>
    <col min="11" max="11" width="10.33203125" customWidth="1"/>
    <col min="16" max="16" width="8.21875" bestFit="1" customWidth="1"/>
  </cols>
  <sheetData>
    <row r="3" spans="2:17" ht="27" x14ac:dyDescent="0.2">
      <c r="B3" s="171" t="s">
        <v>79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</row>
    <row r="5" spans="2:17" ht="18" customHeight="1" x14ac:dyDescent="0.2"/>
    <row r="6" spans="2:17" ht="18" customHeight="1" thickBot="1" x14ac:dyDescent="0.25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34</v>
      </c>
    </row>
    <row r="7" spans="2:17" ht="18" customHeight="1" x14ac:dyDescent="0.2">
      <c r="B7" s="208" t="s">
        <v>116</v>
      </c>
      <c r="C7" s="211" t="s">
        <v>0</v>
      </c>
      <c r="D7" s="212"/>
      <c r="E7" s="217" t="s">
        <v>1</v>
      </c>
      <c r="F7" s="217" t="s">
        <v>2</v>
      </c>
      <c r="G7" s="219" t="s">
        <v>49</v>
      </c>
      <c r="H7" s="221" t="s">
        <v>4</v>
      </c>
      <c r="I7" s="15" t="s">
        <v>20</v>
      </c>
      <c r="J7" s="223" t="s">
        <v>47</v>
      </c>
      <c r="K7" s="221" t="s">
        <v>3</v>
      </c>
      <c r="L7" s="48" t="s">
        <v>39</v>
      </c>
      <c r="M7" s="49" t="s">
        <v>21</v>
      </c>
      <c r="N7" s="225" t="s">
        <v>22</v>
      </c>
      <c r="O7" s="229" t="s">
        <v>51</v>
      </c>
      <c r="P7" s="227" t="s">
        <v>50</v>
      </c>
    </row>
    <row r="8" spans="2:17" ht="18" customHeight="1" x14ac:dyDescent="0.2">
      <c r="B8" s="209"/>
      <c r="C8" s="213"/>
      <c r="D8" s="214"/>
      <c r="E8" s="218"/>
      <c r="F8" s="218"/>
      <c r="G8" s="220"/>
      <c r="H8" s="222"/>
      <c r="I8" s="16" t="s">
        <v>23</v>
      </c>
      <c r="J8" s="222"/>
      <c r="K8" s="222"/>
      <c r="L8" s="50" t="s">
        <v>40</v>
      </c>
      <c r="M8" s="51" t="s">
        <v>24</v>
      </c>
      <c r="N8" s="226"/>
      <c r="O8" s="230"/>
      <c r="P8" s="228"/>
    </row>
    <row r="9" spans="2:17" ht="18" customHeight="1" x14ac:dyDescent="0.2">
      <c r="B9" s="209"/>
      <c r="C9" s="215"/>
      <c r="D9" s="216"/>
      <c r="E9" s="218"/>
      <c r="F9" s="218"/>
      <c r="G9" s="220"/>
      <c r="H9" s="17" t="s">
        <v>31</v>
      </c>
      <c r="I9" s="17" t="s">
        <v>32</v>
      </c>
      <c r="J9" s="224"/>
      <c r="K9" s="17" t="s">
        <v>48</v>
      </c>
      <c r="L9" s="52" t="s">
        <v>52</v>
      </c>
      <c r="M9" s="52" t="s">
        <v>33</v>
      </c>
      <c r="N9" s="52" t="s">
        <v>25</v>
      </c>
      <c r="O9" s="230"/>
      <c r="P9" s="18" t="s">
        <v>59</v>
      </c>
    </row>
    <row r="10" spans="2:17" ht="18" customHeight="1" x14ac:dyDescent="0.2">
      <c r="B10" s="209"/>
      <c r="C10" s="13">
        <v>1</v>
      </c>
      <c r="D10" s="14" t="s">
        <v>6</v>
      </c>
      <c r="E10" s="14" t="s">
        <v>7</v>
      </c>
      <c r="F10" s="14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3">
        <v>117</v>
      </c>
      <c r="M10" s="3">
        <v>38</v>
      </c>
      <c r="N10" s="3">
        <v>1.8800000000000001E-2</v>
      </c>
      <c r="O10" s="3">
        <f>44/12</f>
        <v>3.6666666666666665</v>
      </c>
      <c r="P10" s="9">
        <f>L10*M10*N10*O10</f>
        <v>306.4776</v>
      </c>
      <c r="Q10" s="47" t="s">
        <v>60</v>
      </c>
    </row>
    <row r="11" spans="2:17" ht="18" customHeight="1" thickBot="1" x14ac:dyDescent="0.25">
      <c r="B11" s="209"/>
      <c r="C11" s="13">
        <v>2</v>
      </c>
      <c r="D11" s="14" t="s">
        <v>9</v>
      </c>
      <c r="E11" s="14" t="s">
        <v>8</v>
      </c>
      <c r="F11" s="14" t="s">
        <v>7</v>
      </c>
      <c r="G11" s="3" t="s">
        <v>27</v>
      </c>
      <c r="H11" s="23">
        <v>1400</v>
      </c>
      <c r="I11" s="3">
        <v>10</v>
      </c>
      <c r="J11" s="3">
        <v>250</v>
      </c>
      <c r="K11" s="5">
        <v>250</v>
      </c>
      <c r="L11" s="3">
        <v>87.5</v>
      </c>
      <c r="M11" s="3">
        <v>38</v>
      </c>
      <c r="N11" s="3">
        <v>1.8800000000000001E-2</v>
      </c>
      <c r="O11" s="3">
        <f>44/12</f>
        <v>3.6666666666666665</v>
      </c>
      <c r="P11" s="25">
        <f>L11*M11*N11*O11</f>
        <v>229.20333333333335</v>
      </c>
    </row>
    <row r="12" spans="2:17" ht="18" customHeight="1" thickBot="1" x14ac:dyDescent="0.25">
      <c r="B12" s="210"/>
      <c r="C12" s="231" t="s">
        <v>10</v>
      </c>
      <c r="D12" s="232"/>
      <c r="E12" s="233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37">
        <f>SUM(P10:P11)</f>
        <v>535.68093333333331</v>
      </c>
    </row>
    <row r="13" spans="2:17" ht="18" customHeight="1" x14ac:dyDescent="0.2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2:17" ht="18" customHeight="1" x14ac:dyDescent="0.2">
      <c r="C14" s="6"/>
      <c r="D14" s="6"/>
      <c r="E14" s="7"/>
      <c r="F14" s="7"/>
      <c r="H14" s="56" t="s">
        <v>87</v>
      </c>
      <c r="J14" s="7"/>
      <c r="L14" s="7"/>
      <c r="M14" s="7"/>
      <c r="N14" s="7"/>
      <c r="O14" s="7"/>
      <c r="P14" s="8"/>
      <c r="Q14" s="7"/>
    </row>
    <row r="15" spans="2:17" ht="18" customHeight="1" x14ac:dyDescent="0.2">
      <c r="H15" s="56" t="s">
        <v>65</v>
      </c>
      <c r="O15" s="235"/>
      <c r="P15" s="235"/>
      <c r="Q15" s="7"/>
    </row>
    <row r="16" spans="2:17" ht="18" customHeight="1" x14ac:dyDescent="0.2">
      <c r="H16" s="56" t="s">
        <v>89</v>
      </c>
      <c r="O16" s="72"/>
      <c r="P16" s="72"/>
      <c r="Q16" s="7"/>
    </row>
    <row r="17" spans="2:17" ht="18" customHeight="1" thickBot="1" x14ac:dyDescent="0.25">
      <c r="H17" s="1" t="s">
        <v>14</v>
      </c>
      <c r="I17" s="2"/>
      <c r="J17" s="2"/>
      <c r="K17" s="1" t="s">
        <v>15</v>
      </c>
      <c r="L17" s="1" t="s">
        <v>16</v>
      </c>
      <c r="M17" s="1" t="s">
        <v>17</v>
      </c>
      <c r="N17" s="1" t="s">
        <v>35</v>
      </c>
      <c r="O17" s="1" t="s">
        <v>19</v>
      </c>
    </row>
    <row r="18" spans="2:17" ht="18" customHeight="1" x14ac:dyDescent="0.2">
      <c r="B18" s="208" t="s">
        <v>117</v>
      </c>
      <c r="C18" s="211" t="s">
        <v>0</v>
      </c>
      <c r="D18" s="212"/>
      <c r="E18" s="217" t="s">
        <v>1</v>
      </c>
      <c r="F18" s="217" t="s">
        <v>2</v>
      </c>
      <c r="G18" s="219" t="s">
        <v>49</v>
      </c>
      <c r="H18" s="236" t="s">
        <v>4</v>
      </c>
      <c r="I18" s="15" t="s">
        <v>20</v>
      </c>
      <c r="J18" s="223" t="s">
        <v>47</v>
      </c>
      <c r="K18" s="236" t="s">
        <v>3</v>
      </c>
      <c r="L18" s="48" t="s">
        <v>39</v>
      </c>
      <c r="M18" s="49" t="s">
        <v>21</v>
      </c>
      <c r="N18" s="225" t="s">
        <v>22</v>
      </c>
      <c r="O18" s="229" t="s">
        <v>51</v>
      </c>
      <c r="P18" s="227" t="s">
        <v>50</v>
      </c>
    </row>
    <row r="19" spans="2:17" ht="18" customHeight="1" x14ac:dyDescent="0.2">
      <c r="B19" s="243"/>
      <c r="C19" s="213"/>
      <c r="D19" s="214"/>
      <c r="E19" s="218"/>
      <c r="F19" s="218"/>
      <c r="G19" s="220"/>
      <c r="H19" s="237"/>
      <c r="I19" s="16" t="s">
        <v>23</v>
      </c>
      <c r="J19" s="222"/>
      <c r="K19" s="237"/>
      <c r="L19" s="50" t="s">
        <v>40</v>
      </c>
      <c r="M19" s="51" t="s">
        <v>24</v>
      </c>
      <c r="N19" s="226"/>
      <c r="O19" s="230"/>
      <c r="P19" s="228"/>
    </row>
    <row r="20" spans="2:17" ht="18" customHeight="1" x14ac:dyDescent="0.2">
      <c r="B20" s="243"/>
      <c r="C20" s="215"/>
      <c r="D20" s="216"/>
      <c r="E20" s="218"/>
      <c r="F20" s="218"/>
      <c r="G20" s="220"/>
      <c r="H20" s="53" t="s">
        <v>31</v>
      </c>
      <c r="I20" s="17" t="s">
        <v>32</v>
      </c>
      <c r="J20" s="224"/>
      <c r="K20" s="53" t="s">
        <v>5</v>
      </c>
      <c r="L20" s="52" t="s">
        <v>52</v>
      </c>
      <c r="M20" s="52" t="s">
        <v>33</v>
      </c>
      <c r="N20" s="52" t="s">
        <v>25</v>
      </c>
      <c r="O20" s="230"/>
      <c r="P20" s="18" t="s">
        <v>59</v>
      </c>
    </row>
    <row r="21" spans="2:17" ht="18" customHeight="1" x14ac:dyDescent="0.2">
      <c r="B21" s="243"/>
      <c r="C21" s="13">
        <v>1</v>
      </c>
      <c r="D21" s="248" t="s">
        <v>6</v>
      </c>
      <c r="E21" s="14" t="s">
        <v>7</v>
      </c>
      <c r="F21" s="14" t="s">
        <v>11</v>
      </c>
      <c r="G21" s="3" t="s">
        <v>28</v>
      </c>
      <c r="H21" s="23">
        <v>40</v>
      </c>
      <c r="I21" s="4">
        <v>100</v>
      </c>
      <c r="J21" s="3">
        <v>250</v>
      </c>
      <c r="K21" s="5">
        <v>2500</v>
      </c>
      <c r="L21" s="3">
        <v>2.9</v>
      </c>
      <c r="M21" s="3">
        <v>38</v>
      </c>
      <c r="N21" s="3">
        <v>1.8800000000000001E-2</v>
      </c>
      <c r="O21" s="3">
        <f>44/12</f>
        <v>3.6666666666666665</v>
      </c>
      <c r="P21" s="9">
        <f>L21*M21*N21*O21</f>
        <v>7.5964533333333337</v>
      </c>
    </row>
    <row r="22" spans="2:17" ht="18" customHeight="1" x14ac:dyDescent="0.2">
      <c r="B22" s="243"/>
      <c r="C22" s="13">
        <v>2</v>
      </c>
      <c r="D22" s="222"/>
      <c r="E22" s="14" t="s">
        <v>11</v>
      </c>
      <c r="F22" s="14" t="s">
        <v>12</v>
      </c>
      <c r="G22" s="3" t="s">
        <v>13</v>
      </c>
      <c r="H22" s="23">
        <v>1380</v>
      </c>
      <c r="I22" s="3">
        <v>100</v>
      </c>
      <c r="J22" s="3">
        <v>250</v>
      </c>
      <c r="K22" s="5">
        <v>2500</v>
      </c>
      <c r="L22" s="245">
        <v>20</v>
      </c>
      <c r="M22" s="246"/>
      <c r="N22" s="246"/>
      <c r="O22" s="247"/>
      <c r="P22" s="9">
        <f>H22*K22*L22/1000/1000</f>
        <v>69</v>
      </c>
      <c r="Q22" s="47" t="s">
        <v>82</v>
      </c>
    </row>
    <row r="23" spans="2:17" ht="18" customHeight="1" x14ac:dyDescent="0.2">
      <c r="B23" s="243"/>
      <c r="C23" s="13">
        <v>3</v>
      </c>
      <c r="D23" s="224"/>
      <c r="E23" s="14" t="s">
        <v>12</v>
      </c>
      <c r="F23" s="14" t="s">
        <v>8</v>
      </c>
      <c r="G23" s="3" t="s">
        <v>29</v>
      </c>
      <c r="H23" s="24">
        <v>5</v>
      </c>
      <c r="I23" s="10">
        <v>100</v>
      </c>
      <c r="J23" s="10">
        <v>250</v>
      </c>
      <c r="K23" s="5">
        <v>2500</v>
      </c>
      <c r="L23" s="3">
        <v>0.4</v>
      </c>
      <c r="M23" s="3">
        <v>38</v>
      </c>
      <c r="N23" s="3">
        <v>1.8800000000000001E-2</v>
      </c>
      <c r="O23" s="3">
        <f>44/12</f>
        <v>3.6666666666666665</v>
      </c>
      <c r="P23" s="9">
        <f t="shared" ref="P23:P24" si="0">L23*M23*N23*O23</f>
        <v>1.0477866666666666</v>
      </c>
    </row>
    <row r="24" spans="2:17" ht="18" customHeight="1" x14ac:dyDescent="0.2">
      <c r="B24" s="243"/>
      <c r="C24" s="13">
        <v>4</v>
      </c>
      <c r="D24" s="248" t="s">
        <v>9</v>
      </c>
      <c r="E24" s="14" t="s">
        <v>8</v>
      </c>
      <c r="F24" s="14" t="s">
        <v>12</v>
      </c>
      <c r="G24" s="3" t="s">
        <v>30</v>
      </c>
      <c r="H24" s="23">
        <v>5</v>
      </c>
      <c r="I24" s="3">
        <v>10</v>
      </c>
      <c r="J24" s="3">
        <v>250</v>
      </c>
      <c r="K24" s="5">
        <v>250</v>
      </c>
      <c r="L24" s="3">
        <v>0.4</v>
      </c>
      <c r="M24" s="3">
        <v>38</v>
      </c>
      <c r="N24" s="3">
        <v>1.8800000000000001E-2</v>
      </c>
      <c r="O24" s="3">
        <f>44/12</f>
        <v>3.6666666666666665</v>
      </c>
      <c r="P24" s="9">
        <f t="shared" si="0"/>
        <v>1.0477866666666666</v>
      </c>
    </row>
    <row r="25" spans="2:17" ht="18" customHeight="1" x14ac:dyDescent="0.2">
      <c r="B25" s="243"/>
      <c r="C25" s="13">
        <v>5</v>
      </c>
      <c r="D25" s="222"/>
      <c r="E25" s="14" t="s">
        <v>12</v>
      </c>
      <c r="F25" s="14" t="s">
        <v>11</v>
      </c>
      <c r="G25" s="3" t="s">
        <v>13</v>
      </c>
      <c r="H25" s="23">
        <v>1380</v>
      </c>
      <c r="I25" s="3">
        <v>10</v>
      </c>
      <c r="J25" s="3">
        <v>250</v>
      </c>
      <c r="K25" s="5">
        <v>250</v>
      </c>
      <c r="L25" s="245">
        <v>20</v>
      </c>
      <c r="M25" s="246"/>
      <c r="N25" s="246"/>
      <c r="O25" s="247"/>
      <c r="P25" s="9">
        <f>H25*K25*L25/1000/1000</f>
        <v>6.9</v>
      </c>
    </row>
    <row r="26" spans="2:17" ht="18" customHeight="1" thickBot="1" x14ac:dyDescent="0.25">
      <c r="B26" s="243"/>
      <c r="C26" s="13">
        <v>6</v>
      </c>
      <c r="D26" s="224"/>
      <c r="E26" s="14" t="s">
        <v>11</v>
      </c>
      <c r="F26" s="14" t="s">
        <v>7</v>
      </c>
      <c r="G26" s="3" t="s">
        <v>30</v>
      </c>
      <c r="H26" s="24">
        <v>40</v>
      </c>
      <c r="I26" s="10">
        <v>10</v>
      </c>
      <c r="J26" s="10">
        <v>250</v>
      </c>
      <c r="K26" s="5">
        <v>250</v>
      </c>
      <c r="L26" s="3">
        <v>2.9</v>
      </c>
      <c r="M26" s="3">
        <v>38</v>
      </c>
      <c r="N26" s="3">
        <v>1.8800000000000001E-2</v>
      </c>
      <c r="O26" s="3">
        <f>44/12</f>
        <v>3.6666666666666665</v>
      </c>
      <c r="P26" s="25">
        <f>L26*M26*N26*O26</f>
        <v>7.5964533333333337</v>
      </c>
    </row>
    <row r="27" spans="2:17" ht="18" customHeight="1" thickBot="1" x14ac:dyDescent="0.25">
      <c r="B27" s="244"/>
      <c r="C27" s="231" t="s">
        <v>10</v>
      </c>
      <c r="D27" s="232"/>
      <c r="E27" s="233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6">
        <f>SUM(P21:P26)</f>
        <v>93.188479999999998</v>
      </c>
    </row>
    <row r="28" spans="2:17" ht="18" customHeight="1" thickBot="1" x14ac:dyDescent="0.25">
      <c r="B28" s="27"/>
      <c r="C28" s="28"/>
      <c r="D28" s="28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29"/>
    </row>
    <row r="29" spans="2:17" ht="23.25" customHeight="1" x14ac:dyDescent="0.2">
      <c r="B29" s="238" t="s">
        <v>41</v>
      </c>
      <c r="C29" s="239"/>
      <c r="D29" s="239"/>
      <c r="E29" s="39">
        <f>P12</f>
        <v>535.68093333333331</v>
      </c>
      <c r="F29" s="240" t="s">
        <v>44</v>
      </c>
      <c r="G29" s="240"/>
      <c r="H29" s="240"/>
      <c r="I29" s="240"/>
      <c r="J29" s="240"/>
      <c r="K29" s="41">
        <f>P27</f>
        <v>93.188479999999998</v>
      </c>
      <c r="L29" s="30" t="s">
        <v>46</v>
      </c>
      <c r="M29" s="30"/>
      <c r="N29" s="30"/>
      <c r="O29" s="30"/>
      <c r="P29" s="31"/>
    </row>
    <row r="30" spans="2:17" ht="23.25" customHeight="1" thickBot="1" x14ac:dyDescent="0.25">
      <c r="B30" s="241" t="s">
        <v>42</v>
      </c>
      <c r="C30" s="242"/>
      <c r="D30" s="242"/>
      <c r="E30" s="40">
        <f>ROUNDUP(P12-P27,1)</f>
        <v>442.5</v>
      </c>
      <c r="F30" s="32" t="s">
        <v>45</v>
      </c>
      <c r="G30" s="38" t="s">
        <v>43</v>
      </c>
      <c r="H30" s="34">
        <f>ROUNDUP(1-P27/P12,3)</f>
        <v>0.82699999999999996</v>
      </c>
      <c r="I30" s="32"/>
      <c r="J30" s="32"/>
      <c r="K30" s="32"/>
      <c r="L30" s="32"/>
      <c r="M30" s="32"/>
      <c r="N30" s="32"/>
      <c r="O30" s="32"/>
      <c r="P30" s="33"/>
    </row>
    <row r="31" spans="2:17" ht="18" customHeight="1" x14ac:dyDescent="0.2">
      <c r="C31" s="6"/>
      <c r="D31" s="6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12"/>
    </row>
    <row r="32" spans="2:17" ht="18" customHeight="1" x14ac:dyDescent="0.2">
      <c r="B32" t="s">
        <v>84</v>
      </c>
      <c r="C32" s="6"/>
      <c r="D32" s="6"/>
      <c r="E32" s="7"/>
      <c r="F32" s="7"/>
      <c r="G32" s="7"/>
      <c r="H32" s="7"/>
      <c r="I32" s="7"/>
      <c r="J32" s="7" t="s">
        <v>107</v>
      </c>
      <c r="K32" s="7"/>
      <c r="N32" s="7"/>
      <c r="O32" s="7"/>
      <c r="P32" s="12"/>
    </row>
    <row r="33" spans="3:6" ht="18" customHeight="1" x14ac:dyDescent="0.2">
      <c r="C33" s="11"/>
      <c r="D33" s="11"/>
      <c r="E33" s="11"/>
      <c r="F33" s="11"/>
    </row>
    <row r="59" spans="2:2" ht="15.6" x14ac:dyDescent="0.2">
      <c r="B59" s="46" t="s">
        <v>108</v>
      </c>
    </row>
  </sheetData>
  <mergeCells count="35">
    <mergeCell ref="F29:J29"/>
    <mergeCell ref="B30:D30"/>
    <mergeCell ref="B18:B27"/>
    <mergeCell ref="N7:N8"/>
    <mergeCell ref="O7:O9"/>
    <mergeCell ref="C12:D12"/>
    <mergeCell ref="E12:O12"/>
    <mergeCell ref="C27:D27"/>
    <mergeCell ref="E27:O27"/>
    <mergeCell ref="K18:K19"/>
    <mergeCell ref="N18:N19"/>
    <mergeCell ref="O18:O20"/>
    <mergeCell ref="D21:D23"/>
    <mergeCell ref="B29:D29"/>
    <mergeCell ref="L25:O25"/>
    <mergeCell ref="C18:D20"/>
    <mergeCell ref="J7:J9"/>
    <mergeCell ref="F18:F20"/>
    <mergeCell ref="G18:G20"/>
    <mergeCell ref="H18:H19"/>
    <mergeCell ref="B3:P3"/>
    <mergeCell ref="O15:P15"/>
    <mergeCell ref="C7:D9"/>
    <mergeCell ref="E7:E9"/>
    <mergeCell ref="F7:F9"/>
    <mergeCell ref="G7:G9"/>
    <mergeCell ref="H7:H8"/>
    <mergeCell ref="K7:K8"/>
    <mergeCell ref="B7:B12"/>
    <mergeCell ref="P7:P8"/>
    <mergeCell ref="L22:O22"/>
    <mergeCell ref="D24:D26"/>
    <mergeCell ref="J18:J20"/>
    <mergeCell ref="E18:E20"/>
    <mergeCell ref="P18:P19"/>
  </mergeCells>
  <phoneticPr fontId="4"/>
  <pageMargins left="0.7" right="0.7" top="0.75" bottom="0.75" header="0.3" footer="0.3"/>
  <pageSetup paperSize="9" scale="56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3:R60"/>
  <sheetViews>
    <sheetView showGridLines="0" zoomScale="80" zoomScaleNormal="80" zoomScaleSheetLayoutView="85" workbookViewId="0">
      <selection activeCell="B4" sqref="B4"/>
    </sheetView>
  </sheetViews>
  <sheetFormatPr defaultRowHeight="13.2" x14ac:dyDescent="0.2"/>
  <cols>
    <col min="1" max="1" width="1.21875" customWidth="1"/>
    <col min="2" max="2" width="15.6640625" customWidth="1"/>
    <col min="3" max="3" width="3.33203125" bestFit="1" customWidth="1"/>
    <col min="4" max="4" width="15" customWidth="1"/>
    <col min="5" max="5" width="10.44140625" customWidth="1"/>
    <col min="6" max="6" width="10.6640625" customWidth="1"/>
    <col min="8" max="8" width="6.44140625" bestFit="1" customWidth="1"/>
    <col min="9" max="9" width="8.88671875" bestFit="1" customWidth="1"/>
    <col min="10" max="10" width="5.44140625" customWidth="1"/>
    <col min="11" max="11" width="10.33203125" customWidth="1"/>
    <col min="12" max="12" width="6.44140625" bestFit="1" customWidth="1"/>
    <col min="17" max="17" width="9.44140625" bestFit="1" customWidth="1"/>
  </cols>
  <sheetData>
    <row r="3" spans="2:18" ht="27" x14ac:dyDescent="0.2">
      <c r="B3" s="171" t="s">
        <v>153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5" spans="2:18" ht="18" customHeight="1" x14ac:dyDescent="0.2"/>
    <row r="6" spans="2:18" ht="18" customHeight="1" thickBot="1" x14ac:dyDescent="0.25">
      <c r="H6" s="1" t="s">
        <v>14</v>
      </c>
      <c r="I6" s="2"/>
      <c r="J6" s="2" t="s">
        <v>36</v>
      </c>
      <c r="K6" s="1" t="s">
        <v>37</v>
      </c>
      <c r="L6" s="1" t="s">
        <v>38</v>
      </c>
      <c r="M6" s="1" t="s">
        <v>18</v>
      </c>
      <c r="N6" s="1" t="s">
        <v>19</v>
      </c>
      <c r="O6" s="1" t="s">
        <v>66</v>
      </c>
      <c r="P6" s="1" t="s">
        <v>67</v>
      </c>
    </row>
    <row r="7" spans="2:18" ht="18" customHeight="1" x14ac:dyDescent="0.2">
      <c r="B7" s="208" t="s">
        <v>116</v>
      </c>
      <c r="C7" s="211" t="s">
        <v>0</v>
      </c>
      <c r="D7" s="212"/>
      <c r="E7" s="217" t="s">
        <v>1</v>
      </c>
      <c r="F7" s="217" t="s">
        <v>2</v>
      </c>
      <c r="G7" s="219" t="s">
        <v>49</v>
      </c>
      <c r="H7" s="249" t="s">
        <v>4</v>
      </c>
      <c r="I7" s="63" t="s">
        <v>20</v>
      </c>
      <c r="J7" s="251" t="s">
        <v>47</v>
      </c>
      <c r="K7" s="221" t="s">
        <v>3</v>
      </c>
      <c r="L7" s="249" t="s">
        <v>63</v>
      </c>
      <c r="M7" s="48" t="s">
        <v>39</v>
      </c>
      <c r="N7" s="64" t="s">
        <v>21</v>
      </c>
      <c r="O7" s="225" t="s">
        <v>22</v>
      </c>
      <c r="P7" s="229" t="s">
        <v>51</v>
      </c>
      <c r="Q7" s="227" t="s">
        <v>50</v>
      </c>
    </row>
    <row r="8" spans="2:18" ht="18" customHeight="1" x14ac:dyDescent="0.2">
      <c r="B8" s="209"/>
      <c r="C8" s="213"/>
      <c r="D8" s="214"/>
      <c r="E8" s="218"/>
      <c r="F8" s="218"/>
      <c r="G8" s="220"/>
      <c r="H8" s="250"/>
      <c r="I8" s="60" t="s">
        <v>23</v>
      </c>
      <c r="J8" s="250"/>
      <c r="K8" s="222"/>
      <c r="L8" s="250"/>
      <c r="M8" s="50" t="s">
        <v>40</v>
      </c>
      <c r="N8" s="65" t="s">
        <v>24</v>
      </c>
      <c r="O8" s="226"/>
      <c r="P8" s="230"/>
      <c r="Q8" s="228"/>
    </row>
    <row r="9" spans="2:18" ht="18" customHeight="1" x14ac:dyDescent="0.2">
      <c r="B9" s="209"/>
      <c r="C9" s="215"/>
      <c r="D9" s="216"/>
      <c r="E9" s="218"/>
      <c r="F9" s="218"/>
      <c r="G9" s="220"/>
      <c r="H9" s="66" t="s">
        <v>31</v>
      </c>
      <c r="I9" s="61" t="s">
        <v>32</v>
      </c>
      <c r="J9" s="252"/>
      <c r="K9" s="61" t="s">
        <v>48</v>
      </c>
      <c r="L9" s="66" t="s">
        <v>64</v>
      </c>
      <c r="M9" s="66" t="s">
        <v>52</v>
      </c>
      <c r="N9" s="66" t="s">
        <v>33</v>
      </c>
      <c r="O9" s="66" t="s">
        <v>25</v>
      </c>
      <c r="P9" s="230"/>
      <c r="Q9" s="18" t="s">
        <v>70</v>
      </c>
    </row>
    <row r="10" spans="2:18" ht="18" customHeight="1" x14ac:dyDescent="0.2">
      <c r="B10" s="209"/>
      <c r="C10" s="13">
        <v>1</v>
      </c>
      <c r="D10" s="62"/>
      <c r="E10" s="62"/>
      <c r="F10" s="62"/>
      <c r="G10" s="3"/>
      <c r="H10" s="23"/>
      <c r="I10" s="3"/>
      <c r="J10" s="3"/>
      <c r="K10" s="5"/>
      <c r="L10" s="54"/>
      <c r="M10" s="36" t="e">
        <f>H10/L10/1000*J10</f>
        <v>#DIV/0!</v>
      </c>
      <c r="N10" s="3"/>
      <c r="O10" s="3"/>
      <c r="P10" s="3">
        <f>44/12</f>
        <v>3.6666666666666665</v>
      </c>
      <c r="Q10" s="9" t="e">
        <f>M10*N10*O10*P10</f>
        <v>#DIV/0!</v>
      </c>
      <c r="R10" s="47"/>
    </row>
    <row r="11" spans="2:18" ht="18" customHeight="1" thickBot="1" x14ac:dyDescent="0.25">
      <c r="B11" s="209"/>
      <c r="C11" s="13">
        <v>2</v>
      </c>
      <c r="D11" s="62"/>
      <c r="E11" s="62"/>
      <c r="F11" s="62"/>
      <c r="G11" s="3"/>
      <c r="H11" s="23"/>
      <c r="I11" s="3"/>
      <c r="J11" s="3"/>
      <c r="K11" s="5"/>
      <c r="L11" s="54"/>
      <c r="M11" s="36" t="e">
        <f>H11/L11/1000*J11</f>
        <v>#DIV/0!</v>
      </c>
      <c r="N11" s="3"/>
      <c r="O11" s="3"/>
      <c r="P11" s="3">
        <f>44/12</f>
        <v>3.6666666666666665</v>
      </c>
      <c r="Q11" s="25" t="e">
        <f>M11*N11*O11*P11</f>
        <v>#DIV/0!</v>
      </c>
    </row>
    <row r="12" spans="2:18" ht="18" customHeight="1" thickBot="1" x14ac:dyDescent="0.25">
      <c r="B12" s="210"/>
      <c r="C12" s="231" t="s">
        <v>10</v>
      </c>
      <c r="D12" s="232"/>
      <c r="E12" s="233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37" t="e">
        <f>SUM(Q10:Q11)</f>
        <v>#DIV/0!</v>
      </c>
    </row>
    <row r="13" spans="2:18" ht="18" customHeight="1" x14ac:dyDescent="0.2">
      <c r="C13" s="6"/>
      <c r="D13" s="6"/>
      <c r="E13" s="7"/>
      <c r="F13" s="7"/>
      <c r="G13" s="7"/>
      <c r="H13" s="56" t="s">
        <v>86</v>
      </c>
      <c r="I13" s="7"/>
      <c r="J13" s="7"/>
      <c r="K13" s="7"/>
      <c r="L13" s="7"/>
      <c r="M13" s="7"/>
      <c r="N13" s="7"/>
      <c r="O13" s="7"/>
      <c r="P13" s="7"/>
      <c r="Q13" s="8"/>
    </row>
    <row r="14" spans="2:18" ht="18" customHeight="1" x14ac:dyDescent="0.2">
      <c r="C14" s="6"/>
      <c r="D14" s="6"/>
      <c r="E14" s="7"/>
      <c r="F14" s="7"/>
      <c r="H14" s="56" t="s">
        <v>65</v>
      </c>
      <c r="J14" s="7"/>
      <c r="K14" s="7"/>
      <c r="L14" s="7"/>
      <c r="M14" s="7"/>
      <c r="N14" s="7"/>
      <c r="O14" s="7"/>
      <c r="P14" s="7"/>
      <c r="Q14" s="8"/>
      <c r="R14" s="7"/>
    </row>
    <row r="15" spans="2:18" ht="18" customHeight="1" x14ac:dyDescent="0.2">
      <c r="C15" s="6"/>
      <c r="D15" s="6"/>
      <c r="E15" s="7"/>
      <c r="F15" s="7"/>
      <c r="H15" s="56" t="s">
        <v>90</v>
      </c>
      <c r="J15" s="7"/>
      <c r="K15" s="7"/>
      <c r="L15" s="7"/>
      <c r="M15" s="7"/>
      <c r="N15" s="7"/>
      <c r="O15" s="7"/>
      <c r="P15" s="7"/>
      <c r="Q15" s="8"/>
      <c r="R15" s="7"/>
    </row>
    <row r="16" spans="2:18" ht="18" customHeight="1" x14ac:dyDescent="0.2">
      <c r="H16" s="58" t="s">
        <v>71</v>
      </c>
      <c r="P16" s="235"/>
      <c r="Q16" s="235"/>
      <c r="R16" s="7"/>
    </row>
    <row r="17" spans="2:18" ht="18" customHeight="1" thickBot="1" x14ac:dyDescent="0.25">
      <c r="H17" s="1" t="s">
        <v>14</v>
      </c>
      <c r="I17" s="2"/>
      <c r="J17" s="2" t="s">
        <v>36</v>
      </c>
      <c r="K17" s="1" t="s">
        <v>37</v>
      </c>
      <c r="L17" s="1" t="s">
        <v>38</v>
      </c>
      <c r="M17" s="1" t="s">
        <v>18</v>
      </c>
      <c r="N17" s="1" t="s">
        <v>19</v>
      </c>
      <c r="O17" s="1" t="s">
        <v>66</v>
      </c>
      <c r="P17" s="1" t="s">
        <v>67</v>
      </c>
    </row>
    <row r="18" spans="2:18" ht="18" customHeight="1" x14ac:dyDescent="0.2">
      <c r="B18" s="208" t="s">
        <v>117</v>
      </c>
      <c r="C18" s="211" t="s">
        <v>0</v>
      </c>
      <c r="D18" s="212"/>
      <c r="E18" s="217" t="s">
        <v>1</v>
      </c>
      <c r="F18" s="217" t="s">
        <v>2</v>
      </c>
      <c r="G18" s="219" t="s">
        <v>49</v>
      </c>
      <c r="H18" s="253" t="s">
        <v>4</v>
      </c>
      <c r="I18" s="63" t="s">
        <v>20</v>
      </c>
      <c r="J18" s="251" t="s">
        <v>47</v>
      </c>
      <c r="K18" s="236" t="s">
        <v>3</v>
      </c>
      <c r="L18" s="249" t="s">
        <v>63</v>
      </c>
      <c r="M18" s="48" t="s">
        <v>39</v>
      </c>
      <c r="N18" s="64" t="s">
        <v>21</v>
      </c>
      <c r="O18" s="225" t="s">
        <v>22</v>
      </c>
      <c r="P18" s="229" t="s">
        <v>51</v>
      </c>
      <c r="Q18" s="227" t="s">
        <v>50</v>
      </c>
    </row>
    <row r="19" spans="2:18" ht="18" customHeight="1" x14ac:dyDescent="0.2">
      <c r="B19" s="243"/>
      <c r="C19" s="213"/>
      <c r="D19" s="214"/>
      <c r="E19" s="218"/>
      <c r="F19" s="218"/>
      <c r="G19" s="220"/>
      <c r="H19" s="254"/>
      <c r="I19" s="60" t="s">
        <v>23</v>
      </c>
      <c r="J19" s="250"/>
      <c r="K19" s="237"/>
      <c r="L19" s="250"/>
      <c r="M19" s="50" t="s">
        <v>40</v>
      </c>
      <c r="N19" s="65" t="s">
        <v>24</v>
      </c>
      <c r="O19" s="226"/>
      <c r="P19" s="230"/>
      <c r="Q19" s="228"/>
    </row>
    <row r="20" spans="2:18" ht="18" customHeight="1" x14ac:dyDescent="0.2">
      <c r="B20" s="243"/>
      <c r="C20" s="215"/>
      <c r="D20" s="216"/>
      <c r="E20" s="218"/>
      <c r="F20" s="218"/>
      <c r="G20" s="220"/>
      <c r="H20" s="57" t="s">
        <v>31</v>
      </c>
      <c r="I20" s="61" t="s">
        <v>32</v>
      </c>
      <c r="J20" s="252"/>
      <c r="K20" s="53" t="s">
        <v>5</v>
      </c>
      <c r="L20" s="66" t="s">
        <v>64</v>
      </c>
      <c r="M20" s="66" t="s">
        <v>52</v>
      </c>
      <c r="N20" s="66" t="s">
        <v>33</v>
      </c>
      <c r="O20" s="66" t="s">
        <v>25</v>
      </c>
      <c r="P20" s="230"/>
      <c r="Q20" s="18" t="s">
        <v>68</v>
      </c>
    </row>
    <row r="21" spans="2:18" ht="18" customHeight="1" x14ac:dyDescent="0.2">
      <c r="B21" s="243"/>
      <c r="C21" s="13">
        <v>1</v>
      </c>
      <c r="D21" s="4"/>
      <c r="E21" s="62"/>
      <c r="F21" s="62"/>
      <c r="G21" s="3"/>
      <c r="H21" s="23"/>
      <c r="I21" s="4"/>
      <c r="J21" s="3"/>
      <c r="K21" s="5"/>
      <c r="L21" s="54"/>
      <c r="M21" s="36" t="e">
        <f>H21/L21/1000*J21</f>
        <v>#DIV/0!</v>
      </c>
      <c r="N21" s="3"/>
      <c r="O21" s="3"/>
      <c r="P21" s="3">
        <f t="shared" ref="P21:P25" si="0">44/12</f>
        <v>3.6666666666666665</v>
      </c>
      <c r="Q21" s="25" t="e">
        <f t="shared" ref="Q21:Q25" si="1">M21*N21*O21*P21</f>
        <v>#DIV/0!</v>
      </c>
    </row>
    <row r="22" spans="2:18" ht="18" customHeight="1" x14ac:dyDescent="0.2">
      <c r="B22" s="243"/>
      <c r="C22" s="13">
        <v>2</v>
      </c>
      <c r="D22" s="4"/>
      <c r="E22" s="62"/>
      <c r="F22" s="62"/>
      <c r="G22" s="3"/>
      <c r="H22" s="23"/>
      <c r="I22" s="3"/>
      <c r="J22" s="3"/>
      <c r="K22" s="5"/>
      <c r="L22" s="69"/>
      <c r="M22" s="36" t="e">
        <f t="shared" ref="M22:M26" si="2">H22/L22/1000*J22</f>
        <v>#DIV/0!</v>
      </c>
      <c r="N22" s="69"/>
      <c r="O22" s="69"/>
      <c r="P22" s="3">
        <f t="shared" si="0"/>
        <v>3.6666666666666665</v>
      </c>
      <c r="Q22" s="25" t="e">
        <f t="shared" si="1"/>
        <v>#DIV/0!</v>
      </c>
      <c r="R22" s="47"/>
    </row>
    <row r="23" spans="2:18" ht="18" customHeight="1" x14ac:dyDescent="0.2">
      <c r="B23" s="243"/>
      <c r="C23" s="13">
        <v>3</v>
      </c>
      <c r="D23" s="4"/>
      <c r="E23" s="62"/>
      <c r="F23" s="62"/>
      <c r="G23" s="3"/>
      <c r="H23" s="24"/>
      <c r="I23" s="10"/>
      <c r="J23" s="10"/>
      <c r="K23" s="5"/>
      <c r="L23" s="54"/>
      <c r="M23" s="36" t="e">
        <f t="shared" si="2"/>
        <v>#DIV/0!</v>
      </c>
      <c r="N23" s="3"/>
      <c r="O23" s="3"/>
      <c r="P23" s="3">
        <f t="shared" si="0"/>
        <v>3.6666666666666665</v>
      </c>
      <c r="Q23" s="25" t="e">
        <f t="shared" si="1"/>
        <v>#DIV/0!</v>
      </c>
    </row>
    <row r="24" spans="2:18" ht="18" customHeight="1" x14ac:dyDescent="0.2">
      <c r="B24" s="243"/>
      <c r="C24" s="13">
        <v>4</v>
      </c>
      <c r="D24" s="4"/>
      <c r="E24" s="62"/>
      <c r="F24" s="62"/>
      <c r="G24" s="3"/>
      <c r="H24" s="23"/>
      <c r="I24" s="3"/>
      <c r="J24" s="3"/>
      <c r="K24" s="5"/>
      <c r="L24" s="54"/>
      <c r="M24" s="36" t="e">
        <f t="shared" si="2"/>
        <v>#DIV/0!</v>
      </c>
      <c r="N24" s="3"/>
      <c r="O24" s="3"/>
      <c r="P24" s="3">
        <f t="shared" si="0"/>
        <v>3.6666666666666665</v>
      </c>
      <c r="Q24" s="25" t="e">
        <f t="shared" si="1"/>
        <v>#DIV/0!</v>
      </c>
    </row>
    <row r="25" spans="2:18" ht="18" customHeight="1" x14ac:dyDescent="0.2">
      <c r="B25" s="243"/>
      <c r="C25" s="13">
        <v>5</v>
      </c>
      <c r="D25" s="4"/>
      <c r="E25" s="62"/>
      <c r="F25" s="62"/>
      <c r="G25" s="3"/>
      <c r="H25" s="23"/>
      <c r="I25" s="3"/>
      <c r="J25" s="3"/>
      <c r="K25" s="5"/>
      <c r="L25" s="70"/>
      <c r="M25" s="36" t="e">
        <f t="shared" si="2"/>
        <v>#DIV/0!</v>
      </c>
      <c r="N25" s="69"/>
      <c r="O25" s="69"/>
      <c r="P25" s="3">
        <f t="shared" si="0"/>
        <v>3.6666666666666665</v>
      </c>
      <c r="Q25" s="25" t="e">
        <f t="shared" si="1"/>
        <v>#DIV/0!</v>
      </c>
    </row>
    <row r="26" spans="2:18" ht="18" customHeight="1" thickBot="1" x14ac:dyDescent="0.25">
      <c r="B26" s="243"/>
      <c r="C26" s="13">
        <v>6</v>
      </c>
      <c r="D26" s="4"/>
      <c r="E26" s="62"/>
      <c r="F26" s="62"/>
      <c r="G26" s="3"/>
      <c r="H26" s="24"/>
      <c r="I26" s="10"/>
      <c r="J26" s="10"/>
      <c r="K26" s="5"/>
      <c r="L26" s="54"/>
      <c r="M26" s="36" t="e">
        <f t="shared" si="2"/>
        <v>#DIV/0!</v>
      </c>
      <c r="N26" s="3"/>
      <c r="O26" s="3"/>
      <c r="P26" s="3">
        <f>44/12</f>
        <v>3.6666666666666665</v>
      </c>
      <c r="Q26" s="25" t="e">
        <f>M26*N26*O26*P26</f>
        <v>#DIV/0!</v>
      </c>
    </row>
    <row r="27" spans="2:18" ht="18" customHeight="1" thickBot="1" x14ac:dyDescent="0.25">
      <c r="B27" s="244"/>
      <c r="C27" s="231" t="s">
        <v>10</v>
      </c>
      <c r="D27" s="232"/>
      <c r="E27" s="233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6" t="e">
        <f>SUM(Q21:Q26)</f>
        <v>#DIV/0!</v>
      </c>
    </row>
    <row r="28" spans="2:18" ht="18" customHeight="1" thickBot="1" x14ac:dyDescent="0.25">
      <c r="B28" s="27"/>
      <c r="C28" s="28"/>
      <c r="D28" s="28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29"/>
    </row>
    <row r="29" spans="2:18" ht="23.25" customHeight="1" x14ac:dyDescent="0.2">
      <c r="B29" s="238" t="s">
        <v>41</v>
      </c>
      <c r="C29" s="239"/>
      <c r="D29" s="239"/>
      <c r="E29" s="39" t="e">
        <f>Q12</f>
        <v>#DIV/0!</v>
      </c>
      <c r="F29" s="257" t="s">
        <v>44</v>
      </c>
      <c r="G29" s="257"/>
      <c r="H29" s="257"/>
      <c r="I29" s="257"/>
      <c r="J29" s="257"/>
      <c r="K29" s="41" t="e">
        <f>Q27</f>
        <v>#DIV/0!</v>
      </c>
      <c r="L29" s="55" t="s">
        <v>46</v>
      </c>
      <c r="M29" s="30"/>
      <c r="N29" s="30"/>
      <c r="O29" s="30"/>
      <c r="P29" s="30"/>
      <c r="Q29" s="31"/>
    </row>
    <row r="30" spans="2:18" ht="23.25" customHeight="1" thickBot="1" x14ac:dyDescent="0.25">
      <c r="B30" s="241" t="s">
        <v>42</v>
      </c>
      <c r="C30" s="242"/>
      <c r="D30" s="242"/>
      <c r="E30" s="40" t="e">
        <f>ROUNDUP(Q12-Q27,1)</f>
        <v>#DIV/0!</v>
      </c>
      <c r="F30" s="32" t="s">
        <v>45</v>
      </c>
      <c r="G30" s="38" t="s">
        <v>43</v>
      </c>
      <c r="H30" s="34" t="e">
        <f>ROUNDUP(1-Q27/Q12,3)</f>
        <v>#DIV/0!</v>
      </c>
      <c r="I30" s="32"/>
      <c r="J30" s="32"/>
      <c r="K30" s="32"/>
      <c r="L30" s="32"/>
      <c r="M30" s="32"/>
      <c r="N30" s="32"/>
      <c r="O30" s="32"/>
      <c r="P30" s="32"/>
      <c r="Q30" s="33"/>
    </row>
    <row r="31" spans="2:18" ht="18" customHeight="1" x14ac:dyDescent="0.2">
      <c r="C31" s="6"/>
      <c r="D31" s="6"/>
      <c r="E31" s="7"/>
      <c r="F31" s="7"/>
      <c r="G31" s="7"/>
      <c r="H31" s="7"/>
      <c r="I31" s="7"/>
      <c r="J31" s="7"/>
      <c r="L31" s="7"/>
      <c r="M31" s="7"/>
      <c r="N31" s="7"/>
      <c r="O31" s="7"/>
      <c r="P31" s="7"/>
      <c r="Q31" s="12"/>
    </row>
    <row r="32" spans="2:18" ht="18" customHeight="1" x14ac:dyDescent="0.2">
      <c r="B32" t="s">
        <v>84</v>
      </c>
      <c r="C32" s="6"/>
      <c r="D32" s="6"/>
      <c r="E32" s="7"/>
      <c r="F32" s="7"/>
      <c r="K32" s="7" t="s">
        <v>110</v>
      </c>
    </row>
    <row r="33" spans="3:6" ht="18" customHeight="1" x14ac:dyDescent="0.2">
      <c r="C33" s="11"/>
      <c r="D33" s="11"/>
      <c r="E33" s="11"/>
      <c r="F33" s="11"/>
    </row>
    <row r="54" spans="2:16" x14ac:dyDescent="0.2">
      <c r="P54" s="46"/>
    </row>
    <row r="57" spans="2:16" ht="47.25" customHeight="1" x14ac:dyDescent="0.2">
      <c r="K57" s="255" t="s">
        <v>109</v>
      </c>
      <c r="L57" s="256"/>
      <c r="M57" s="256"/>
      <c r="N57" s="256"/>
      <c r="O57" s="256"/>
      <c r="P57" s="256"/>
    </row>
    <row r="60" spans="2:16" ht="15.6" x14ac:dyDescent="0.2">
      <c r="B60" s="46" t="s">
        <v>108</v>
      </c>
    </row>
  </sheetData>
  <mergeCells count="34">
    <mergeCell ref="K57:P57"/>
    <mergeCell ref="B30:D30"/>
    <mergeCell ref="C27:D27"/>
    <mergeCell ref="E27:P27"/>
    <mergeCell ref="B29:D29"/>
    <mergeCell ref="F29:J29"/>
    <mergeCell ref="Q18:Q19"/>
    <mergeCell ref="B18:B27"/>
    <mergeCell ref="C18:D20"/>
    <mergeCell ref="E18:E20"/>
    <mergeCell ref="F18:F20"/>
    <mergeCell ref="G18:G20"/>
    <mergeCell ref="H18:H19"/>
    <mergeCell ref="J18:J20"/>
    <mergeCell ref="K18:K19"/>
    <mergeCell ref="L18:L19"/>
    <mergeCell ref="O18:O19"/>
    <mergeCell ref="P18:P20"/>
    <mergeCell ref="P16:Q16"/>
    <mergeCell ref="B3:Q3"/>
    <mergeCell ref="B7:B12"/>
    <mergeCell ref="C7:D9"/>
    <mergeCell ref="E7:E9"/>
    <mergeCell ref="F7:F9"/>
    <mergeCell ref="G7:G9"/>
    <mergeCell ref="H7:H8"/>
    <mergeCell ref="J7:J9"/>
    <mergeCell ref="K7:K8"/>
    <mergeCell ref="L7:L8"/>
    <mergeCell ref="O7:O8"/>
    <mergeCell ref="P7:P9"/>
    <mergeCell ref="Q7:Q8"/>
    <mergeCell ref="C12:D12"/>
    <mergeCell ref="E12:P12"/>
  </mergeCells>
  <phoneticPr fontId="4"/>
  <pageMargins left="0.7" right="0.7" top="0.75" bottom="0.75" header="0.3" footer="0.3"/>
  <pageSetup paperSize="9" scale="5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2AEDD-7D22-4F8D-8439-6C962BAD957A}">
  <sheetPr>
    <pageSetUpPr fitToPage="1"/>
  </sheetPr>
  <dimension ref="B3:R60"/>
  <sheetViews>
    <sheetView showGridLines="0" topLeftCell="A21" zoomScale="80" zoomScaleNormal="80" zoomScaleSheetLayoutView="85" workbookViewId="0">
      <selection activeCell="B29" sqref="B29:D29"/>
    </sheetView>
  </sheetViews>
  <sheetFormatPr defaultRowHeight="13.2" x14ac:dyDescent="0.2"/>
  <cols>
    <col min="1" max="1" width="1.21875" customWidth="1"/>
    <col min="2" max="2" width="15.6640625" customWidth="1"/>
    <col min="3" max="3" width="3.33203125" bestFit="1" customWidth="1"/>
    <col min="4" max="4" width="15" customWidth="1"/>
    <col min="5" max="5" width="10.44140625" customWidth="1"/>
    <col min="6" max="6" width="10.6640625" customWidth="1"/>
    <col min="8" max="8" width="6.44140625" bestFit="1" customWidth="1"/>
    <col min="9" max="9" width="8.88671875" bestFit="1" customWidth="1"/>
    <col min="10" max="10" width="6.109375" customWidth="1"/>
    <col min="11" max="11" width="10.33203125" customWidth="1"/>
    <col min="12" max="12" width="6.44140625" bestFit="1" customWidth="1"/>
    <col min="17" max="17" width="9.44140625" bestFit="1" customWidth="1"/>
  </cols>
  <sheetData>
    <row r="3" spans="2:18" ht="27" x14ac:dyDescent="0.2">
      <c r="B3" s="171" t="s">
        <v>152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5" spans="2:18" ht="18" customHeight="1" x14ac:dyDescent="0.2"/>
    <row r="6" spans="2:18" ht="18" customHeight="1" thickBot="1" x14ac:dyDescent="0.25">
      <c r="H6" s="1" t="s">
        <v>14</v>
      </c>
      <c r="I6" s="2"/>
      <c r="J6" s="2" t="s">
        <v>36</v>
      </c>
      <c r="K6" s="1" t="s">
        <v>37</v>
      </c>
      <c r="L6" s="1" t="s">
        <v>38</v>
      </c>
      <c r="M6" s="1" t="s">
        <v>18</v>
      </c>
      <c r="N6" s="1" t="s">
        <v>19</v>
      </c>
      <c r="O6" s="1" t="s">
        <v>66</v>
      </c>
      <c r="P6" s="1" t="s">
        <v>67</v>
      </c>
    </row>
    <row r="7" spans="2:18" ht="18" customHeight="1" x14ac:dyDescent="0.2">
      <c r="B7" s="208" t="s">
        <v>116</v>
      </c>
      <c r="C7" s="211" t="s">
        <v>0</v>
      </c>
      <c r="D7" s="212"/>
      <c r="E7" s="217" t="s">
        <v>1</v>
      </c>
      <c r="F7" s="217" t="s">
        <v>2</v>
      </c>
      <c r="G7" s="219" t="s">
        <v>49</v>
      </c>
      <c r="H7" s="249" t="s">
        <v>4</v>
      </c>
      <c r="I7" s="150" t="s">
        <v>20</v>
      </c>
      <c r="J7" s="261" t="s">
        <v>155</v>
      </c>
      <c r="K7" s="221" t="s">
        <v>3</v>
      </c>
      <c r="L7" s="249" t="s">
        <v>63</v>
      </c>
      <c r="M7" s="48" t="s">
        <v>39</v>
      </c>
      <c r="N7" s="154" t="s">
        <v>21</v>
      </c>
      <c r="O7" s="225" t="s">
        <v>22</v>
      </c>
      <c r="P7" s="229" t="s">
        <v>51</v>
      </c>
      <c r="Q7" s="227" t="s">
        <v>50</v>
      </c>
    </row>
    <row r="8" spans="2:18" ht="18" customHeight="1" x14ac:dyDescent="0.2">
      <c r="B8" s="209"/>
      <c r="C8" s="213"/>
      <c r="D8" s="214"/>
      <c r="E8" s="218"/>
      <c r="F8" s="218"/>
      <c r="G8" s="220"/>
      <c r="H8" s="250"/>
      <c r="I8" s="151" t="s">
        <v>23</v>
      </c>
      <c r="J8" s="259"/>
      <c r="K8" s="222"/>
      <c r="L8" s="250"/>
      <c r="M8" s="50" t="s">
        <v>40</v>
      </c>
      <c r="N8" s="155" t="s">
        <v>24</v>
      </c>
      <c r="O8" s="226"/>
      <c r="P8" s="230"/>
      <c r="Q8" s="228"/>
    </row>
    <row r="9" spans="2:18" ht="18" customHeight="1" x14ac:dyDescent="0.2">
      <c r="B9" s="209"/>
      <c r="C9" s="215"/>
      <c r="D9" s="216"/>
      <c r="E9" s="218"/>
      <c r="F9" s="218"/>
      <c r="G9" s="220"/>
      <c r="H9" s="156" t="s">
        <v>31</v>
      </c>
      <c r="I9" s="152" t="s">
        <v>32</v>
      </c>
      <c r="J9" s="260"/>
      <c r="K9" s="152" t="s">
        <v>148</v>
      </c>
      <c r="L9" s="156" t="s">
        <v>64</v>
      </c>
      <c r="M9" s="156" t="s">
        <v>156</v>
      </c>
      <c r="N9" s="156" t="s">
        <v>33</v>
      </c>
      <c r="O9" s="156" t="s">
        <v>25</v>
      </c>
      <c r="P9" s="230"/>
      <c r="Q9" s="18" t="s">
        <v>70</v>
      </c>
    </row>
    <row r="10" spans="2:18" ht="18" customHeight="1" x14ac:dyDescent="0.2">
      <c r="B10" s="209"/>
      <c r="C10" s="13">
        <v>1</v>
      </c>
      <c r="D10" s="149"/>
      <c r="E10" s="149"/>
      <c r="F10" s="149"/>
      <c r="G10" s="3"/>
      <c r="H10" s="23"/>
      <c r="I10" s="3"/>
      <c r="J10" s="3"/>
      <c r="K10" s="5"/>
      <c r="L10" s="54"/>
      <c r="M10" s="36" t="e">
        <f>H10/L10/1000*J10</f>
        <v>#DIV/0!</v>
      </c>
      <c r="N10" s="3"/>
      <c r="O10" s="3"/>
      <c r="P10" s="3">
        <f>44/12</f>
        <v>3.6666666666666665</v>
      </c>
      <c r="Q10" s="9" t="e">
        <f>M10*N10*O10*P10</f>
        <v>#DIV/0!</v>
      </c>
      <c r="R10" s="47"/>
    </row>
    <row r="11" spans="2:18" ht="18" customHeight="1" thickBot="1" x14ac:dyDescent="0.25">
      <c r="B11" s="209"/>
      <c r="C11" s="13">
        <v>2</v>
      </c>
      <c r="D11" s="149"/>
      <c r="E11" s="149"/>
      <c r="F11" s="149"/>
      <c r="G11" s="3"/>
      <c r="H11" s="23"/>
      <c r="I11" s="3"/>
      <c r="J11" s="3"/>
      <c r="K11" s="5"/>
      <c r="L11" s="54"/>
      <c r="M11" s="36" t="e">
        <f>H11/L11/1000*J11</f>
        <v>#DIV/0!</v>
      </c>
      <c r="N11" s="3"/>
      <c r="O11" s="3"/>
      <c r="P11" s="3">
        <f>44/12</f>
        <v>3.6666666666666665</v>
      </c>
      <c r="Q11" s="25" t="e">
        <f>M11*N11*O11*P11</f>
        <v>#DIV/0!</v>
      </c>
    </row>
    <row r="12" spans="2:18" ht="18" customHeight="1" thickBot="1" x14ac:dyDescent="0.25">
      <c r="B12" s="210"/>
      <c r="C12" s="231" t="s">
        <v>10</v>
      </c>
      <c r="D12" s="232"/>
      <c r="E12" s="233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37" t="e">
        <f>SUM(Q10:Q11)</f>
        <v>#DIV/0!</v>
      </c>
    </row>
    <row r="13" spans="2:18" ht="18" customHeight="1" x14ac:dyDescent="0.2">
      <c r="C13" s="6"/>
      <c r="D13" s="6"/>
      <c r="E13" s="7"/>
      <c r="F13" s="7"/>
      <c r="G13" s="7"/>
      <c r="H13" s="56" t="s">
        <v>86</v>
      </c>
      <c r="I13" s="7"/>
      <c r="J13" s="7"/>
      <c r="K13" s="7"/>
      <c r="L13" s="7"/>
      <c r="M13" s="7"/>
      <c r="N13" s="7"/>
      <c r="O13" s="7"/>
      <c r="P13" s="7"/>
      <c r="Q13" s="8"/>
    </row>
    <row r="14" spans="2:18" ht="18" customHeight="1" x14ac:dyDescent="0.2">
      <c r="C14" s="6"/>
      <c r="D14" s="6"/>
      <c r="E14" s="7"/>
      <c r="F14" s="7"/>
      <c r="H14" s="56" t="s">
        <v>65</v>
      </c>
      <c r="J14" s="7"/>
      <c r="K14" s="7"/>
      <c r="L14" s="7"/>
      <c r="M14" s="7"/>
      <c r="N14" s="7"/>
      <c r="O14" s="7"/>
      <c r="P14" s="7"/>
      <c r="Q14" s="8"/>
      <c r="R14" s="7"/>
    </row>
    <row r="15" spans="2:18" ht="18" customHeight="1" x14ac:dyDescent="0.2">
      <c r="C15" s="6"/>
      <c r="D15" s="6"/>
      <c r="E15" s="7"/>
      <c r="F15" s="7"/>
      <c r="H15" s="56" t="s">
        <v>90</v>
      </c>
      <c r="J15" s="7"/>
      <c r="K15" s="7"/>
      <c r="L15" s="7"/>
      <c r="M15" s="7"/>
      <c r="N15" s="7"/>
      <c r="O15" s="7"/>
      <c r="P15" s="7"/>
      <c r="Q15" s="8"/>
      <c r="R15" s="7"/>
    </row>
    <row r="16" spans="2:18" ht="18" customHeight="1" x14ac:dyDescent="0.2">
      <c r="H16" s="58" t="s">
        <v>71</v>
      </c>
      <c r="P16" s="235"/>
      <c r="Q16" s="235"/>
      <c r="R16" s="7"/>
    </row>
    <row r="17" spans="2:18" ht="18" customHeight="1" thickBot="1" x14ac:dyDescent="0.25">
      <c r="H17" s="1" t="s">
        <v>14</v>
      </c>
      <c r="I17" s="2"/>
      <c r="J17" s="2" t="s">
        <v>36</v>
      </c>
      <c r="K17" s="1" t="s">
        <v>37</v>
      </c>
      <c r="L17" s="1" t="s">
        <v>38</v>
      </c>
      <c r="M17" s="1" t="s">
        <v>18</v>
      </c>
      <c r="N17" s="1" t="s">
        <v>19</v>
      </c>
      <c r="O17" s="1" t="s">
        <v>66</v>
      </c>
      <c r="P17" s="1" t="s">
        <v>67</v>
      </c>
    </row>
    <row r="18" spans="2:18" ht="18" customHeight="1" x14ac:dyDescent="0.2">
      <c r="B18" s="208" t="s">
        <v>117</v>
      </c>
      <c r="C18" s="211" t="s">
        <v>0</v>
      </c>
      <c r="D18" s="212"/>
      <c r="E18" s="217" t="s">
        <v>1</v>
      </c>
      <c r="F18" s="217" t="s">
        <v>2</v>
      </c>
      <c r="G18" s="219" t="s">
        <v>49</v>
      </c>
      <c r="H18" s="253" t="s">
        <v>4</v>
      </c>
      <c r="I18" s="150" t="s">
        <v>20</v>
      </c>
      <c r="J18" s="258" t="s">
        <v>155</v>
      </c>
      <c r="K18" s="236" t="s">
        <v>3</v>
      </c>
      <c r="L18" s="249" t="s">
        <v>63</v>
      </c>
      <c r="M18" s="48" t="s">
        <v>39</v>
      </c>
      <c r="N18" s="154" t="s">
        <v>21</v>
      </c>
      <c r="O18" s="225" t="s">
        <v>22</v>
      </c>
      <c r="P18" s="229" t="s">
        <v>51</v>
      </c>
      <c r="Q18" s="227" t="s">
        <v>50</v>
      </c>
    </row>
    <row r="19" spans="2:18" ht="18" customHeight="1" x14ac:dyDescent="0.2">
      <c r="B19" s="243"/>
      <c r="C19" s="213"/>
      <c r="D19" s="214"/>
      <c r="E19" s="218"/>
      <c r="F19" s="218"/>
      <c r="G19" s="220"/>
      <c r="H19" s="254"/>
      <c r="I19" s="151" t="s">
        <v>23</v>
      </c>
      <c r="J19" s="259"/>
      <c r="K19" s="237"/>
      <c r="L19" s="250"/>
      <c r="M19" s="50" t="s">
        <v>40</v>
      </c>
      <c r="N19" s="155" t="s">
        <v>24</v>
      </c>
      <c r="O19" s="226"/>
      <c r="P19" s="230"/>
      <c r="Q19" s="228"/>
    </row>
    <row r="20" spans="2:18" ht="18" customHeight="1" x14ac:dyDescent="0.2">
      <c r="B20" s="243"/>
      <c r="C20" s="215"/>
      <c r="D20" s="216"/>
      <c r="E20" s="218"/>
      <c r="F20" s="218"/>
      <c r="G20" s="220"/>
      <c r="H20" s="57" t="s">
        <v>31</v>
      </c>
      <c r="I20" s="152" t="s">
        <v>32</v>
      </c>
      <c r="J20" s="260"/>
      <c r="K20" s="53" t="s">
        <v>149</v>
      </c>
      <c r="L20" s="156" t="s">
        <v>64</v>
      </c>
      <c r="M20" s="156" t="s">
        <v>156</v>
      </c>
      <c r="N20" s="156" t="s">
        <v>33</v>
      </c>
      <c r="O20" s="156" t="s">
        <v>25</v>
      </c>
      <c r="P20" s="230"/>
      <c r="Q20" s="18" t="s">
        <v>68</v>
      </c>
    </row>
    <row r="21" spans="2:18" ht="18" customHeight="1" x14ac:dyDescent="0.2">
      <c r="B21" s="243"/>
      <c r="C21" s="13">
        <v>1</v>
      </c>
      <c r="D21" s="4"/>
      <c r="E21" s="149"/>
      <c r="F21" s="149"/>
      <c r="G21" s="3"/>
      <c r="H21" s="23"/>
      <c r="I21" s="4"/>
      <c r="J21" s="3"/>
      <c r="K21" s="5"/>
      <c r="L21" s="54"/>
      <c r="M21" s="36" t="e">
        <f>H21/L21/1000*J21</f>
        <v>#DIV/0!</v>
      </c>
      <c r="N21" s="3"/>
      <c r="O21" s="3"/>
      <c r="P21" s="3">
        <f t="shared" ref="P21:P25" si="0">44/12</f>
        <v>3.6666666666666665</v>
      </c>
      <c r="Q21" s="25" t="e">
        <f t="shared" ref="Q21:Q25" si="1">M21*N21*O21*P21</f>
        <v>#DIV/0!</v>
      </c>
    </row>
    <row r="22" spans="2:18" ht="18" customHeight="1" x14ac:dyDescent="0.2">
      <c r="B22" s="243"/>
      <c r="C22" s="13">
        <v>2</v>
      </c>
      <c r="D22" s="4"/>
      <c r="E22" s="149"/>
      <c r="F22" s="149"/>
      <c r="G22" s="3"/>
      <c r="H22" s="23"/>
      <c r="I22" s="3"/>
      <c r="J22" s="3"/>
      <c r="K22" s="5"/>
      <c r="L22" s="69"/>
      <c r="M22" s="36" t="e">
        <f t="shared" ref="M22:M26" si="2">H22/L22/1000*J22</f>
        <v>#DIV/0!</v>
      </c>
      <c r="N22" s="69"/>
      <c r="O22" s="69"/>
      <c r="P22" s="3">
        <f t="shared" si="0"/>
        <v>3.6666666666666665</v>
      </c>
      <c r="Q22" s="25" t="e">
        <f t="shared" si="1"/>
        <v>#DIV/0!</v>
      </c>
      <c r="R22" s="47"/>
    </row>
    <row r="23" spans="2:18" ht="18" customHeight="1" x14ac:dyDescent="0.2">
      <c r="B23" s="243"/>
      <c r="C23" s="13">
        <v>3</v>
      </c>
      <c r="D23" s="4"/>
      <c r="E23" s="149"/>
      <c r="F23" s="149"/>
      <c r="G23" s="3"/>
      <c r="H23" s="24"/>
      <c r="I23" s="10"/>
      <c r="J23" s="10"/>
      <c r="K23" s="5"/>
      <c r="L23" s="54"/>
      <c r="M23" s="36" t="e">
        <f t="shared" si="2"/>
        <v>#DIV/0!</v>
      </c>
      <c r="N23" s="3"/>
      <c r="O23" s="3"/>
      <c r="P23" s="3">
        <f t="shared" si="0"/>
        <v>3.6666666666666665</v>
      </c>
      <c r="Q23" s="25" t="e">
        <f t="shared" si="1"/>
        <v>#DIV/0!</v>
      </c>
    </row>
    <row r="24" spans="2:18" ht="18" customHeight="1" x14ac:dyDescent="0.2">
      <c r="B24" s="243"/>
      <c r="C24" s="13">
        <v>4</v>
      </c>
      <c r="D24" s="4"/>
      <c r="E24" s="149"/>
      <c r="F24" s="149"/>
      <c r="G24" s="3"/>
      <c r="H24" s="23"/>
      <c r="I24" s="3"/>
      <c r="J24" s="3"/>
      <c r="K24" s="5"/>
      <c r="L24" s="54"/>
      <c r="M24" s="36" t="e">
        <f t="shared" si="2"/>
        <v>#DIV/0!</v>
      </c>
      <c r="N24" s="3"/>
      <c r="O24" s="3"/>
      <c r="P24" s="3">
        <f t="shared" si="0"/>
        <v>3.6666666666666665</v>
      </c>
      <c r="Q24" s="25" t="e">
        <f t="shared" si="1"/>
        <v>#DIV/0!</v>
      </c>
    </row>
    <row r="25" spans="2:18" ht="18" customHeight="1" x14ac:dyDescent="0.2">
      <c r="B25" s="243"/>
      <c r="C25" s="13">
        <v>5</v>
      </c>
      <c r="D25" s="4"/>
      <c r="E25" s="149"/>
      <c r="F25" s="149"/>
      <c r="G25" s="3"/>
      <c r="H25" s="23"/>
      <c r="I25" s="3"/>
      <c r="J25" s="3"/>
      <c r="K25" s="5"/>
      <c r="L25" s="70"/>
      <c r="M25" s="36" t="e">
        <f t="shared" si="2"/>
        <v>#DIV/0!</v>
      </c>
      <c r="N25" s="69"/>
      <c r="O25" s="69"/>
      <c r="P25" s="3">
        <f t="shared" si="0"/>
        <v>3.6666666666666665</v>
      </c>
      <c r="Q25" s="25" t="e">
        <f t="shared" si="1"/>
        <v>#DIV/0!</v>
      </c>
    </row>
    <row r="26" spans="2:18" ht="18" customHeight="1" thickBot="1" x14ac:dyDescent="0.25">
      <c r="B26" s="243"/>
      <c r="C26" s="13">
        <v>6</v>
      </c>
      <c r="D26" s="4"/>
      <c r="E26" s="149"/>
      <c r="F26" s="149"/>
      <c r="G26" s="3"/>
      <c r="H26" s="24"/>
      <c r="I26" s="10"/>
      <c r="J26" s="10"/>
      <c r="K26" s="5"/>
      <c r="L26" s="54"/>
      <c r="M26" s="36" t="e">
        <f t="shared" si="2"/>
        <v>#DIV/0!</v>
      </c>
      <c r="N26" s="3"/>
      <c r="O26" s="3"/>
      <c r="P26" s="3">
        <f>44/12</f>
        <v>3.6666666666666665</v>
      </c>
      <c r="Q26" s="25" t="e">
        <f>M26*N26*O26*P26</f>
        <v>#DIV/0!</v>
      </c>
    </row>
    <row r="27" spans="2:18" ht="18" customHeight="1" thickBot="1" x14ac:dyDescent="0.25">
      <c r="B27" s="244"/>
      <c r="C27" s="231" t="s">
        <v>10</v>
      </c>
      <c r="D27" s="232"/>
      <c r="E27" s="233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6" t="e">
        <f>SUM(Q21:Q26)</f>
        <v>#DIV/0!</v>
      </c>
    </row>
    <row r="28" spans="2:18" ht="18" customHeight="1" thickBot="1" x14ac:dyDescent="0.25">
      <c r="B28" s="27"/>
      <c r="C28" s="28"/>
      <c r="D28" s="28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29"/>
    </row>
    <row r="29" spans="2:18" ht="23.25" customHeight="1" x14ac:dyDescent="0.2">
      <c r="B29" s="197" t="s">
        <v>160</v>
      </c>
      <c r="C29" s="198"/>
      <c r="D29" s="198"/>
      <c r="E29" s="39" t="e">
        <f>Q12</f>
        <v>#DIV/0!</v>
      </c>
      <c r="F29" s="257" t="s">
        <v>44</v>
      </c>
      <c r="G29" s="257"/>
      <c r="H29" s="257"/>
      <c r="I29" s="257"/>
      <c r="J29" s="257"/>
      <c r="K29" s="41" t="e">
        <f>Q27</f>
        <v>#DIV/0!</v>
      </c>
      <c r="L29" s="55" t="s">
        <v>46</v>
      </c>
      <c r="M29" s="30"/>
      <c r="N29" s="30"/>
      <c r="O29" s="30"/>
      <c r="P29" s="30"/>
      <c r="Q29" s="31"/>
    </row>
    <row r="30" spans="2:18" ht="23.25" customHeight="1" thickBot="1" x14ac:dyDescent="0.25">
      <c r="B30" s="241" t="s">
        <v>42</v>
      </c>
      <c r="C30" s="242"/>
      <c r="D30" s="242"/>
      <c r="E30" s="40" t="e">
        <f>ROUNDUP(Q12-Q27,1)</f>
        <v>#DIV/0!</v>
      </c>
      <c r="F30" s="32" t="s">
        <v>45</v>
      </c>
      <c r="G30" s="38" t="s">
        <v>43</v>
      </c>
      <c r="H30" s="34" t="e">
        <f>ROUNDUP(1-Q27/Q12,3)</f>
        <v>#DIV/0!</v>
      </c>
      <c r="I30" s="32"/>
      <c r="J30" s="32"/>
      <c r="K30" s="32"/>
      <c r="L30" s="32"/>
      <c r="M30" s="32"/>
      <c r="N30" s="32"/>
      <c r="O30" s="32"/>
      <c r="P30" s="32"/>
      <c r="Q30" s="33"/>
    </row>
    <row r="31" spans="2:18" ht="18" customHeight="1" x14ac:dyDescent="0.2">
      <c r="C31" s="6"/>
      <c r="D31" s="6"/>
      <c r="E31" s="7"/>
      <c r="F31" s="7"/>
      <c r="G31" s="7"/>
      <c r="H31" s="7"/>
      <c r="I31" s="7"/>
      <c r="J31" s="7"/>
      <c r="L31" s="7"/>
      <c r="M31" s="7"/>
      <c r="N31" s="7"/>
      <c r="O31" s="7"/>
      <c r="P31" s="7"/>
      <c r="Q31" s="12"/>
    </row>
    <row r="32" spans="2:18" ht="18" customHeight="1" x14ac:dyDescent="0.2">
      <c r="B32" t="s">
        <v>84</v>
      </c>
      <c r="C32" s="6"/>
      <c r="D32" s="6"/>
      <c r="E32" s="7"/>
      <c r="F32" s="7"/>
      <c r="K32" s="7" t="s">
        <v>110</v>
      </c>
    </row>
    <row r="33" spans="3:6" ht="18" customHeight="1" x14ac:dyDescent="0.2">
      <c r="C33" s="11"/>
      <c r="D33" s="11"/>
      <c r="E33" s="11"/>
      <c r="F33" s="11"/>
    </row>
    <row r="54" spans="2:16" x14ac:dyDescent="0.2">
      <c r="P54" s="46"/>
    </row>
    <row r="57" spans="2:16" ht="47.25" customHeight="1" x14ac:dyDescent="0.2">
      <c r="K57" s="255" t="s">
        <v>109</v>
      </c>
      <c r="L57" s="256"/>
      <c r="M57" s="256"/>
      <c r="N57" s="256"/>
      <c r="O57" s="256"/>
      <c r="P57" s="256"/>
    </row>
    <row r="60" spans="2:16" ht="15.6" x14ac:dyDescent="0.2">
      <c r="B60" s="46" t="s">
        <v>108</v>
      </c>
    </row>
  </sheetData>
  <mergeCells count="34">
    <mergeCell ref="P16:Q16"/>
    <mergeCell ref="B3:Q3"/>
    <mergeCell ref="B7:B12"/>
    <mergeCell ref="C7:D9"/>
    <mergeCell ref="E7:E9"/>
    <mergeCell ref="F7:F9"/>
    <mergeCell ref="G7:G9"/>
    <mergeCell ref="H7:H8"/>
    <mergeCell ref="J7:J9"/>
    <mergeCell ref="K7:K8"/>
    <mergeCell ref="L7:L8"/>
    <mergeCell ref="O7:O8"/>
    <mergeCell ref="P7:P9"/>
    <mergeCell ref="Q7:Q8"/>
    <mergeCell ref="C12:D12"/>
    <mergeCell ref="E12:P12"/>
    <mergeCell ref="Q18:Q19"/>
    <mergeCell ref="B18:B27"/>
    <mergeCell ref="C18:D20"/>
    <mergeCell ref="E18:E20"/>
    <mergeCell ref="F18:F20"/>
    <mergeCell ref="G18:G20"/>
    <mergeCell ref="H18:H19"/>
    <mergeCell ref="C27:D27"/>
    <mergeCell ref="E27:P27"/>
    <mergeCell ref="B29:D29"/>
    <mergeCell ref="F29:J29"/>
    <mergeCell ref="B30:D30"/>
    <mergeCell ref="K57:P57"/>
    <mergeCell ref="J18:J20"/>
    <mergeCell ref="K18:K19"/>
    <mergeCell ref="L18:L19"/>
    <mergeCell ref="O18:O19"/>
    <mergeCell ref="P18:P20"/>
  </mergeCells>
  <phoneticPr fontId="4"/>
  <pageMargins left="0.7" right="0.7" top="0.75" bottom="0.75" header="0.3" footer="0.3"/>
  <pageSetup paperSize="9" scale="5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13</vt:i4>
      </vt:variant>
    </vt:vector>
  </HeadingPairs>
  <TitlesOfParts>
    <vt:vector size="29" baseType="lpstr">
      <vt:lpstr>省力化効果【年間効果】</vt:lpstr>
      <vt:lpstr>省力化効果【補助対象期間内】</vt:lpstr>
      <vt:lpstr>省力化効果【記載例】</vt:lpstr>
      <vt:lpstr>CO2排出量の算出について</vt:lpstr>
      <vt:lpstr>燃料法【年間効果】</vt:lpstr>
      <vt:lpstr>燃料法【補助対象期間内】</vt:lpstr>
      <vt:lpstr>燃料法【記載例】</vt:lpstr>
      <vt:lpstr>燃費法【年間効果】</vt:lpstr>
      <vt:lpstr>燃費法【補助対象期間内】</vt:lpstr>
      <vt:lpstr>燃費法【記載例】</vt:lpstr>
      <vt:lpstr>改良トンキロ法【年間効果】</vt:lpstr>
      <vt:lpstr>改良トンキロ法【補助対象期間内】</vt:lpstr>
      <vt:lpstr>改良トンキロ法【記載例】</vt:lpstr>
      <vt:lpstr>従来トンキロ法【年間効果】</vt:lpstr>
      <vt:lpstr>従来トンキロ法【補助対象期間内】</vt:lpstr>
      <vt:lpstr>従来トンキロ法【記載例】</vt:lpstr>
      <vt:lpstr>CO2排出量の算出について!Print_Area</vt:lpstr>
      <vt:lpstr>改良トンキロ法【記載例】!Print_Area</vt:lpstr>
      <vt:lpstr>改良トンキロ法【年間効果】!Print_Area</vt:lpstr>
      <vt:lpstr>改良トンキロ法【補助対象期間内】!Print_Area</vt:lpstr>
      <vt:lpstr>従来トンキロ法【記載例】!Print_Area</vt:lpstr>
      <vt:lpstr>従来トンキロ法【年間効果】!Print_Area</vt:lpstr>
      <vt:lpstr>従来トンキロ法【補助対象期間内】!Print_Area</vt:lpstr>
      <vt:lpstr>燃費法【記載例】!Print_Area</vt:lpstr>
      <vt:lpstr>燃費法【年間効果】!Print_Area</vt:lpstr>
      <vt:lpstr>燃費法【補助対象期間内】!Print_Area</vt:lpstr>
      <vt:lpstr>燃料法【記載例】!Print_Area</vt:lpstr>
      <vt:lpstr>燃料法【年間効果】!Print_Area</vt:lpstr>
      <vt:lpstr>燃料法【補助対象期間内】!Print_Area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