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共有デスクトップPC（LAWFUDDT001）フォルダ\★経営指導係\01 法令関係\令和６年度\★政省令改正\240630 地方分権政省令等\●省令\様式周知\ページ更新用\エクセル形式\"/>
    </mc:Choice>
  </mc:AlternateContent>
  <xr:revisionPtr revIDLastSave="0" documentId="13_ncr:1_{5DDFEC41-1444-41CF-8D2E-942823C50B3C}" xr6:coauthVersionLast="47" xr6:coauthVersionMax="47" xr10:uidLastSave="{00000000-0000-0000-0000-000000000000}"/>
  <bookViews>
    <workbookView xWindow="-120" yWindow="-120" windowWidth="29040" windowHeight="15720" tabRatio="736" xr2:uid="{00000000-000D-0000-FFFF-FFFF00000000}"/>
  </bookViews>
  <sheets>
    <sheet name="一面" sheetId="23" r:id="rId1"/>
    <sheet name="二面" sheetId="22" r:id="rId2"/>
    <sheet name="三面" sheetId="21" r:id="rId3"/>
    <sheet name="三面 (2)" sheetId="26" r:id="rId4"/>
    <sheet name="四面" sheetId="20" r:id="rId5"/>
    <sheet name="五面" sheetId="19" r:id="rId6"/>
    <sheet name="添1-1" sheetId="11" r:id="rId7"/>
    <sheet name="添1-2" sheetId="12" r:id="rId8"/>
    <sheet name="添2" sheetId="14" r:id="rId9"/>
    <sheet name="添3" sheetId="33" r:id="rId10"/>
    <sheet name="添4" sheetId="15" r:id="rId11"/>
    <sheet name="添5" sheetId="32" r:id="rId12"/>
    <sheet name="添6" sheetId="9" r:id="rId13"/>
    <sheet name="添7" sheetId="17" r:id="rId14"/>
    <sheet name="添8" sheetId="31" r:id="rId15"/>
    <sheet name="添9" sheetId="29" r:id="rId16"/>
    <sheet name="添10" sheetId="16" r:id="rId17"/>
    <sheet name="添10 (2)" sheetId="27" r:id="rId18"/>
    <sheet name="コード１" sheetId="18" r:id="rId19"/>
    <sheet name="コード２" sheetId="25" r:id="rId20"/>
  </sheets>
  <definedNames>
    <definedName name="_xlnm.Print_Area" localSheetId="19">コード２!$B$1:$E$1897</definedName>
    <definedName name="_xlnm.Print_Area" localSheetId="0">一面!$A$1:$AE$53</definedName>
    <definedName name="_xlnm.Print_Area" localSheetId="5">五面!$A$1:$AE$51</definedName>
    <definedName name="_xlnm.Print_Area" localSheetId="2">三面!$A$1:$AE$51</definedName>
    <definedName name="_xlnm.Print_Area" localSheetId="3">'三面 (2)'!$A$1:$AE$51</definedName>
    <definedName name="_xlnm.Print_Area" localSheetId="4">四面!$A$1:$AE$52</definedName>
    <definedName name="_xlnm.Print_Area" localSheetId="16">添10!$A$1:$AH$42</definedName>
    <definedName name="_xlnm.Print_Area" localSheetId="17">'添10 (2)'!$A$1:$AH$42</definedName>
    <definedName name="_xlnm.Print_Area" localSheetId="6">'添1-1'!$A$1:$AD$40</definedName>
    <definedName name="_xlnm.Print_Area" localSheetId="7">'添1-2'!$A$1:$N$34</definedName>
    <definedName name="_xlnm.Print_Area" localSheetId="8">添2!$A$1:$AD$28</definedName>
    <definedName name="_xlnm.Print_Area" localSheetId="9">添3!$A$1:$N$31</definedName>
    <definedName name="_xlnm.Print_Area" localSheetId="10">添4!$A$1:$K$26</definedName>
    <definedName name="_xlnm.Print_Area" localSheetId="11">添5!$A$1:$I$27</definedName>
    <definedName name="_xlnm.Print_Area" localSheetId="12">添6!$A$1:$AE$103</definedName>
    <definedName name="_xlnm.Print_Area" localSheetId="13">添7!$A$1:$M$39</definedName>
    <definedName name="_xlnm.Print_Area" localSheetId="14">添8!$A$1:$N$40</definedName>
    <definedName name="_xlnm.Print_Area" localSheetId="15">添9!$B$2:$L$48</definedName>
    <definedName name="_xlnm.Print_Area" localSheetId="1">二面!$A$1:$AE$52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32" l="1"/>
  <c r="G15" i="32"/>
  <c r="AE41" i="27"/>
  <c r="AC41" i="27"/>
  <c r="AB41" i="27"/>
  <c r="Z41" i="27"/>
  <c r="W41" i="27"/>
  <c r="T41" i="27"/>
  <c r="S41" i="27"/>
  <c r="R41" i="27"/>
  <c r="Q41" i="27"/>
  <c r="P41" i="27"/>
  <c r="O41" i="27"/>
  <c r="N41" i="27"/>
  <c r="M41" i="27"/>
  <c r="L41" i="27"/>
  <c r="K41" i="27"/>
  <c r="J41" i="27"/>
  <c r="I41" i="27"/>
  <c r="H41" i="27"/>
  <c r="G41" i="27"/>
  <c r="F41" i="27"/>
  <c r="E41" i="27"/>
  <c r="D41" i="27"/>
  <c r="C41" i="27"/>
  <c r="AE40" i="27"/>
  <c r="AC40" i="27"/>
  <c r="AB40" i="27"/>
  <c r="Z40" i="27"/>
  <c r="W40" i="27"/>
  <c r="T40" i="27"/>
  <c r="S40" i="27"/>
  <c r="R40" i="27"/>
  <c r="Q40" i="27"/>
  <c r="P40" i="27"/>
  <c r="O40" i="27"/>
  <c r="N40" i="27"/>
  <c r="M40" i="27"/>
  <c r="L40" i="27"/>
  <c r="K40" i="27"/>
  <c r="J40" i="27"/>
  <c r="I40" i="27"/>
  <c r="H40" i="27"/>
  <c r="G40" i="27"/>
  <c r="F40" i="27"/>
  <c r="E40" i="27"/>
  <c r="D40" i="27"/>
  <c r="C40" i="27"/>
  <c r="AE39" i="27"/>
  <c r="AC39" i="27"/>
  <c r="AB39" i="27"/>
  <c r="Z39" i="27"/>
  <c r="W39" i="27"/>
  <c r="T39" i="27"/>
  <c r="S39" i="27"/>
  <c r="R39" i="27"/>
  <c r="Q39" i="27"/>
  <c r="P39" i="27"/>
  <c r="O39" i="27"/>
  <c r="N39" i="27"/>
  <c r="M39" i="27"/>
  <c r="L39" i="27"/>
  <c r="K39" i="27"/>
  <c r="J39" i="27"/>
  <c r="I39" i="27"/>
  <c r="H39" i="27"/>
  <c r="G39" i="27"/>
  <c r="F39" i="27"/>
  <c r="E39" i="27"/>
  <c r="D39" i="27"/>
  <c r="C39" i="27"/>
  <c r="AE38" i="27"/>
  <c r="AC38" i="27"/>
  <c r="AB38" i="27"/>
  <c r="Z38" i="27"/>
  <c r="W38" i="27"/>
  <c r="T38" i="27"/>
  <c r="S38" i="27"/>
  <c r="R38" i="27"/>
  <c r="Q38" i="27"/>
  <c r="P38" i="27"/>
  <c r="O38" i="27"/>
  <c r="N38" i="27"/>
  <c r="M38" i="27"/>
  <c r="L38" i="27"/>
  <c r="K38" i="27"/>
  <c r="J38" i="27"/>
  <c r="I38" i="27"/>
  <c r="H38" i="27"/>
  <c r="G38" i="27"/>
  <c r="F38" i="27"/>
  <c r="E38" i="27"/>
  <c r="D38" i="27"/>
  <c r="C38" i="27"/>
  <c r="AE37" i="27"/>
  <c r="AC37" i="27"/>
  <c r="AB37" i="27"/>
  <c r="Z37" i="27"/>
  <c r="W37" i="27"/>
  <c r="T37" i="27"/>
  <c r="S37" i="27"/>
  <c r="R37" i="27"/>
  <c r="Q37" i="27"/>
  <c r="P37" i="27"/>
  <c r="O37" i="27"/>
  <c r="N37" i="27"/>
  <c r="M37" i="27"/>
  <c r="L37" i="27"/>
  <c r="K37" i="27"/>
  <c r="J37" i="27"/>
  <c r="I37" i="27"/>
  <c r="H37" i="27"/>
  <c r="G37" i="27"/>
  <c r="F37" i="27"/>
  <c r="E37" i="27"/>
  <c r="D37" i="27"/>
  <c r="C37" i="27"/>
  <c r="AE36" i="27"/>
  <c r="AC36" i="27"/>
  <c r="AB36" i="27"/>
  <c r="Z36" i="27"/>
  <c r="W36" i="27"/>
  <c r="T36" i="27"/>
  <c r="S36" i="27"/>
  <c r="R36" i="27"/>
  <c r="Q36" i="27"/>
  <c r="P36" i="27"/>
  <c r="O36" i="27"/>
  <c r="N36" i="27"/>
  <c r="M36" i="27"/>
  <c r="L36" i="27"/>
  <c r="K36" i="27"/>
  <c r="J36" i="27"/>
  <c r="I36" i="27"/>
  <c r="H36" i="27"/>
  <c r="G36" i="27"/>
  <c r="F36" i="27"/>
  <c r="E36" i="27"/>
  <c r="D36" i="27"/>
  <c r="C36" i="27"/>
  <c r="AE35" i="27"/>
  <c r="AC35" i="27"/>
  <c r="AB35" i="27"/>
  <c r="Z35" i="27"/>
  <c r="W35" i="27"/>
  <c r="T35" i="27"/>
  <c r="S35" i="27"/>
  <c r="R35" i="27"/>
  <c r="Q35" i="27"/>
  <c r="P35" i="27"/>
  <c r="O35" i="27"/>
  <c r="N35" i="27"/>
  <c r="M35" i="27"/>
  <c r="L35" i="27"/>
  <c r="K35" i="27"/>
  <c r="J35" i="27"/>
  <c r="I35" i="27"/>
  <c r="H35" i="27"/>
  <c r="G35" i="27"/>
  <c r="F35" i="27"/>
  <c r="E35" i="27"/>
  <c r="D35" i="27"/>
  <c r="C35" i="27"/>
  <c r="AE34" i="27"/>
  <c r="AC34" i="27"/>
  <c r="AB34" i="27"/>
  <c r="Z34" i="27"/>
  <c r="W34" i="27"/>
  <c r="T34" i="27"/>
  <c r="S34" i="27"/>
  <c r="R34" i="27"/>
  <c r="Q34" i="27"/>
  <c r="P34" i="27"/>
  <c r="O34" i="27"/>
  <c r="N34" i="27"/>
  <c r="M34" i="27"/>
  <c r="L34" i="27"/>
  <c r="K34" i="27"/>
  <c r="J34" i="27"/>
  <c r="I34" i="27"/>
  <c r="H34" i="27"/>
  <c r="G34" i="27"/>
  <c r="F34" i="27"/>
  <c r="E34" i="27"/>
  <c r="D34" i="27"/>
  <c r="C34" i="27"/>
  <c r="AE33" i="27"/>
  <c r="AC33" i="27"/>
  <c r="AB33" i="27"/>
  <c r="Z33" i="27"/>
  <c r="W33" i="27"/>
  <c r="T33" i="27"/>
  <c r="S33" i="27"/>
  <c r="R33" i="27"/>
  <c r="Q33" i="27"/>
  <c r="P33" i="27"/>
  <c r="O33" i="27"/>
  <c r="N33" i="27"/>
  <c r="M33" i="27"/>
  <c r="L33" i="27"/>
  <c r="K33" i="27"/>
  <c r="J33" i="27"/>
  <c r="I33" i="27"/>
  <c r="H33" i="27"/>
  <c r="G33" i="27"/>
  <c r="F33" i="27"/>
  <c r="E33" i="27"/>
  <c r="D33" i="27"/>
  <c r="C33" i="27"/>
  <c r="AE32" i="27"/>
  <c r="AC32" i="27"/>
  <c r="AB32" i="27"/>
  <c r="Z32" i="27"/>
  <c r="W32" i="27"/>
  <c r="T32" i="27"/>
  <c r="S32" i="27"/>
  <c r="R32" i="27"/>
  <c r="Q32" i="27"/>
  <c r="P32" i="27"/>
  <c r="O32" i="27"/>
  <c r="N32" i="27"/>
  <c r="M32" i="27"/>
  <c r="L32" i="27"/>
  <c r="K32" i="27"/>
  <c r="J32" i="27"/>
  <c r="I32" i="27"/>
  <c r="H32" i="27"/>
  <c r="G32" i="27"/>
  <c r="F32" i="27"/>
  <c r="E32" i="27"/>
  <c r="D32" i="27"/>
  <c r="C32" i="27"/>
  <c r="AE31" i="27"/>
  <c r="AC31" i="27"/>
  <c r="AB31" i="27"/>
  <c r="Z31" i="27"/>
  <c r="W31" i="27"/>
  <c r="T31" i="27"/>
  <c r="S31" i="27"/>
  <c r="R31" i="27"/>
  <c r="Q31" i="27"/>
  <c r="P31" i="27"/>
  <c r="O31" i="27"/>
  <c r="N31" i="27"/>
  <c r="M31" i="27"/>
  <c r="L31" i="27"/>
  <c r="K31" i="27"/>
  <c r="J31" i="27"/>
  <c r="I31" i="27"/>
  <c r="H31" i="27"/>
  <c r="G31" i="27"/>
  <c r="F31" i="27"/>
  <c r="E31" i="27"/>
  <c r="D31" i="27"/>
  <c r="C31" i="27"/>
  <c r="AE30" i="27"/>
  <c r="AC30" i="27"/>
  <c r="AB30" i="27"/>
  <c r="Z30" i="27"/>
  <c r="W30" i="27"/>
  <c r="T30" i="27"/>
  <c r="S30" i="27"/>
  <c r="R30" i="27"/>
  <c r="Q30" i="27"/>
  <c r="P30" i="27"/>
  <c r="O30" i="27"/>
  <c r="N30" i="27"/>
  <c r="M30" i="27"/>
  <c r="L30" i="27"/>
  <c r="K30" i="27"/>
  <c r="J30" i="27"/>
  <c r="I30" i="27"/>
  <c r="H30" i="27"/>
  <c r="G30" i="27"/>
  <c r="F30" i="27"/>
  <c r="E30" i="27"/>
  <c r="D30" i="27"/>
  <c r="C30" i="27"/>
  <c r="AE29" i="27"/>
  <c r="AC29" i="27"/>
  <c r="AB29" i="27"/>
  <c r="Z29" i="27"/>
  <c r="W29" i="27"/>
  <c r="T29" i="27"/>
  <c r="S29" i="27"/>
  <c r="R29" i="27"/>
  <c r="Q29" i="27"/>
  <c r="P29" i="27"/>
  <c r="O29" i="27"/>
  <c r="N29" i="27"/>
  <c r="M29" i="27"/>
  <c r="L29" i="27"/>
  <c r="K29" i="27"/>
  <c r="J29" i="27"/>
  <c r="I29" i="27"/>
  <c r="H29" i="27"/>
  <c r="G29" i="27"/>
  <c r="F29" i="27"/>
  <c r="E29" i="27"/>
  <c r="D29" i="27"/>
  <c r="C29" i="27"/>
  <c r="AE28" i="27"/>
  <c r="AC28" i="27"/>
  <c r="AB28" i="27"/>
  <c r="Z28" i="27"/>
  <c r="W28" i="27"/>
  <c r="T28" i="27"/>
  <c r="S28" i="27"/>
  <c r="R28" i="27"/>
  <c r="Q28" i="27"/>
  <c r="P28" i="27"/>
  <c r="O28" i="27"/>
  <c r="N28" i="27"/>
  <c r="M28" i="27"/>
  <c r="L28" i="27"/>
  <c r="K28" i="27"/>
  <c r="J28" i="27"/>
  <c r="I28" i="27"/>
  <c r="H28" i="27"/>
  <c r="G28" i="27"/>
  <c r="F28" i="27"/>
  <c r="E28" i="27"/>
  <c r="D28" i="27"/>
  <c r="C28" i="27"/>
  <c r="AE27" i="27"/>
  <c r="AC27" i="27"/>
  <c r="AB27" i="27"/>
  <c r="Z27" i="27"/>
  <c r="W27" i="27"/>
  <c r="T27" i="27"/>
  <c r="S27" i="27"/>
  <c r="R27" i="27"/>
  <c r="Q27" i="27"/>
  <c r="P27" i="27"/>
  <c r="O27" i="27"/>
  <c r="N27" i="27"/>
  <c r="M27" i="27"/>
  <c r="L27" i="27"/>
  <c r="K27" i="27"/>
  <c r="J27" i="27"/>
  <c r="I27" i="27"/>
  <c r="H27" i="27"/>
  <c r="G27" i="27"/>
  <c r="F27" i="27"/>
  <c r="E27" i="27"/>
  <c r="D27" i="27"/>
  <c r="C27" i="27"/>
  <c r="AE26" i="27"/>
  <c r="AC26" i="27"/>
  <c r="AB26" i="27"/>
  <c r="Z26" i="27"/>
  <c r="W26" i="27"/>
  <c r="T26" i="27"/>
  <c r="S26" i="27"/>
  <c r="R26" i="27"/>
  <c r="Q26" i="27"/>
  <c r="P26" i="27"/>
  <c r="O26" i="27"/>
  <c r="N26" i="27"/>
  <c r="M26" i="27"/>
  <c r="L26" i="27"/>
  <c r="K26" i="27"/>
  <c r="J26" i="27"/>
  <c r="I26" i="27"/>
  <c r="H26" i="27"/>
  <c r="G26" i="27"/>
  <c r="F26" i="27"/>
  <c r="E26" i="27"/>
  <c r="D26" i="27"/>
  <c r="C26" i="27"/>
  <c r="AE25" i="27"/>
  <c r="AC25" i="27"/>
  <c r="AB25" i="27"/>
  <c r="Z25" i="27"/>
  <c r="W25" i="27"/>
  <c r="T25" i="27"/>
  <c r="S25" i="27"/>
  <c r="R25" i="27"/>
  <c r="Q25" i="27"/>
  <c r="P25" i="27"/>
  <c r="O25" i="27"/>
  <c r="N25" i="27"/>
  <c r="M25" i="27"/>
  <c r="L25" i="27"/>
  <c r="K25" i="27"/>
  <c r="J25" i="27"/>
  <c r="I25" i="27"/>
  <c r="H25" i="27"/>
  <c r="G25" i="27"/>
  <c r="F25" i="27"/>
  <c r="E25" i="27"/>
  <c r="D25" i="27"/>
  <c r="C25" i="27"/>
  <c r="AE24" i="27"/>
  <c r="AC24" i="27"/>
  <c r="AB24" i="27"/>
  <c r="Z24" i="27"/>
  <c r="W24" i="27"/>
  <c r="T24" i="27"/>
  <c r="S24" i="27"/>
  <c r="R24" i="27"/>
  <c r="Q24" i="27"/>
  <c r="P24" i="27"/>
  <c r="O24" i="27"/>
  <c r="N24" i="27"/>
  <c r="M24" i="27"/>
  <c r="L24" i="27"/>
  <c r="K24" i="27"/>
  <c r="J24" i="27"/>
  <c r="I24" i="27"/>
  <c r="H24" i="27"/>
  <c r="G24" i="27"/>
  <c r="F24" i="27"/>
  <c r="E24" i="27"/>
  <c r="D24" i="27"/>
  <c r="C24" i="27"/>
  <c r="AE23" i="27"/>
  <c r="AC23" i="27"/>
  <c r="AB23" i="27"/>
  <c r="Z23" i="27"/>
  <c r="W23" i="27"/>
  <c r="T23" i="27"/>
  <c r="S23" i="27"/>
  <c r="R23" i="27"/>
  <c r="Q23" i="27"/>
  <c r="P23" i="27"/>
  <c r="O23" i="27"/>
  <c r="N23" i="27"/>
  <c r="M23" i="27"/>
  <c r="L23" i="27"/>
  <c r="K23" i="27"/>
  <c r="J23" i="27"/>
  <c r="I23" i="27"/>
  <c r="H23" i="27"/>
  <c r="G23" i="27"/>
  <c r="F23" i="27"/>
  <c r="E23" i="27"/>
  <c r="D23" i="27"/>
  <c r="C23" i="27"/>
  <c r="AE22" i="27"/>
  <c r="AC22" i="27"/>
  <c r="AB22" i="27"/>
  <c r="Z22" i="27"/>
  <c r="W22" i="27"/>
  <c r="T22" i="27"/>
  <c r="S22" i="27"/>
  <c r="R22" i="27"/>
  <c r="Q22" i="27"/>
  <c r="P22" i="27"/>
  <c r="O22" i="27"/>
  <c r="N22" i="27"/>
  <c r="M22" i="27"/>
  <c r="L22" i="27"/>
  <c r="K22" i="27"/>
  <c r="J22" i="27"/>
  <c r="I22" i="27"/>
  <c r="H22" i="27"/>
  <c r="G22" i="27"/>
  <c r="F22" i="27"/>
  <c r="E22" i="27"/>
  <c r="D22" i="27"/>
  <c r="C22" i="27"/>
  <c r="AE21" i="27"/>
  <c r="AC21" i="27"/>
  <c r="AB21" i="27"/>
  <c r="Z21" i="27"/>
  <c r="W21" i="27"/>
  <c r="T21" i="27"/>
  <c r="S21" i="27"/>
  <c r="R21" i="27"/>
  <c r="Q21" i="27"/>
  <c r="P21" i="27"/>
  <c r="O21" i="27"/>
  <c r="N21" i="27"/>
  <c r="M21" i="27"/>
  <c r="L21" i="27"/>
  <c r="K21" i="27"/>
  <c r="J21" i="27"/>
  <c r="I21" i="27"/>
  <c r="H21" i="27"/>
  <c r="G21" i="27"/>
  <c r="F21" i="27"/>
  <c r="E21" i="27"/>
  <c r="D21" i="27"/>
  <c r="C21" i="27"/>
  <c r="AE20" i="27"/>
  <c r="AC20" i="27"/>
  <c r="AB20" i="27"/>
  <c r="Z20" i="27"/>
  <c r="W20" i="27"/>
  <c r="T20" i="27"/>
  <c r="S20" i="27"/>
  <c r="R20" i="27"/>
  <c r="Q20" i="27"/>
  <c r="P20" i="27"/>
  <c r="O20" i="27"/>
  <c r="N20" i="27"/>
  <c r="M20" i="27"/>
  <c r="L20" i="27"/>
  <c r="K20" i="27"/>
  <c r="J20" i="27"/>
  <c r="I20" i="27"/>
  <c r="H20" i="27"/>
  <c r="G20" i="27"/>
  <c r="F20" i="27"/>
  <c r="E20" i="27"/>
  <c r="D20" i="27"/>
  <c r="C20" i="27"/>
  <c r="AE19" i="27"/>
  <c r="AC19" i="27"/>
  <c r="AB19" i="27"/>
  <c r="Z19" i="27"/>
  <c r="W19" i="27"/>
  <c r="T19" i="27"/>
  <c r="S19" i="27"/>
  <c r="R19" i="27"/>
  <c r="Q19" i="27"/>
  <c r="P19" i="27"/>
  <c r="O19" i="27"/>
  <c r="N19" i="27"/>
  <c r="M19" i="27"/>
  <c r="L19" i="27"/>
  <c r="K19" i="27"/>
  <c r="J19" i="27"/>
  <c r="I19" i="27"/>
  <c r="H19" i="27"/>
  <c r="G19" i="27"/>
  <c r="F19" i="27"/>
  <c r="E19" i="27"/>
  <c r="D19" i="27"/>
  <c r="C19" i="27"/>
  <c r="AE18" i="27"/>
  <c r="AC18" i="27"/>
  <c r="AB18" i="27"/>
  <c r="W12" i="27" s="1"/>
  <c r="Z18" i="27"/>
  <c r="W18" i="27"/>
  <c r="T18" i="27"/>
  <c r="S18" i="27"/>
  <c r="R18" i="27"/>
  <c r="Q18" i="27"/>
  <c r="P18" i="27"/>
  <c r="O18" i="27"/>
  <c r="N18" i="27"/>
  <c r="M18" i="27"/>
  <c r="L18" i="27"/>
  <c r="K18" i="27"/>
  <c r="J18" i="27"/>
  <c r="I18" i="27"/>
  <c r="H18" i="27"/>
  <c r="G18" i="27"/>
  <c r="F18" i="27"/>
  <c r="E18" i="27"/>
  <c r="D18" i="27"/>
  <c r="C18" i="27"/>
  <c r="AE17" i="27"/>
  <c r="AC17" i="27"/>
  <c r="AB17" i="27"/>
  <c r="Z17" i="27"/>
  <c r="W17" i="27"/>
  <c r="T17" i="27"/>
  <c r="S17" i="27"/>
  <c r="R17" i="27"/>
  <c r="Q17" i="27"/>
  <c r="P17" i="27"/>
  <c r="O17" i="27"/>
  <c r="N17" i="27"/>
  <c r="M17" i="27"/>
  <c r="L17" i="27"/>
  <c r="K17" i="27"/>
  <c r="J17" i="27"/>
  <c r="I17" i="27"/>
  <c r="H17" i="27"/>
  <c r="G17" i="27"/>
  <c r="F17" i="27"/>
  <c r="E17" i="27"/>
  <c r="D17" i="27"/>
  <c r="C17" i="27"/>
  <c r="I11" i="27"/>
  <c r="I12" i="27"/>
  <c r="F13" i="14" l="1"/>
  <c r="H8" i="20" l="1"/>
  <c r="H9" i="20"/>
  <c r="AG51" i="26" l="1"/>
  <c r="P50" i="26"/>
  <c r="M50" i="26"/>
  <c r="J50" i="26"/>
  <c r="H50" i="26"/>
  <c r="H49" i="26"/>
  <c r="AZ48" i="26"/>
  <c r="BA48" i="26" s="1"/>
  <c r="CM48" i="26" s="1"/>
  <c r="H48" i="26"/>
  <c r="AU47" i="26"/>
  <c r="AT47" i="26"/>
  <c r="H47" i="26" s="1"/>
  <c r="R47" i="26"/>
  <c r="P47" i="26"/>
  <c r="O47" i="26"/>
  <c r="N47" i="26"/>
  <c r="M47" i="26"/>
  <c r="L47" i="26"/>
  <c r="K47" i="26"/>
  <c r="I47" i="26"/>
  <c r="AG44" i="26"/>
  <c r="H43" i="26" s="1"/>
  <c r="P43" i="26"/>
  <c r="M43" i="26"/>
  <c r="J43" i="26"/>
  <c r="H42" i="26"/>
  <c r="AZ41" i="26"/>
  <c r="BA41" i="26" s="1"/>
  <c r="CM41" i="26" s="1"/>
  <c r="H41" i="26"/>
  <c r="AU40" i="26"/>
  <c r="AT40" i="26"/>
  <c r="H40" i="26" s="1"/>
  <c r="R40" i="26"/>
  <c r="P40" i="26"/>
  <c r="O40" i="26"/>
  <c r="N40" i="26"/>
  <c r="M40" i="26"/>
  <c r="L40" i="26"/>
  <c r="K40" i="26"/>
  <c r="I40" i="26"/>
  <c r="AG37" i="26"/>
  <c r="H36" i="26" s="1"/>
  <c r="P36" i="26"/>
  <c r="M36" i="26"/>
  <c r="J36" i="26"/>
  <c r="H35" i="26"/>
  <c r="AZ34" i="26"/>
  <c r="BA34" i="26" s="1"/>
  <c r="CM34" i="26" s="1"/>
  <c r="H34" i="26"/>
  <c r="AU33" i="26"/>
  <c r="I33" i="26" s="1"/>
  <c r="AT33" i="26"/>
  <c r="H33" i="26" s="1"/>
  <c r="R33" i="26"/>
  <c r="P33" i="26"/>
  <c r="O33" i="26"/>
  <c r="N33" i="26"/>
  <c r="M33" i="26"/>
  <c r="L33" i="26"/>
  <c r="K33" i="26"/>
  <c r="AG29" i="26"/>
  <c r="H28" i="26" s="1"/>
  <c r="P28" i="26"/>
  <c r="M28" i="26"/>
  <c r="J28" i="26"/>
  <c r="AA27" i="26"/>
  <c r="Z27" i="26"/>
  <c r="Y27" i="26"/>
  <c r="X27" i="26"/>
  <c r="W27" i="26"/>
  <c r="V27" i="26"/>
  <c r="U27" i="26"/>
  <c r="T27" i="26"/>
  <c r="S27" i="26"/>
  <c r="R27" i="26"/>
  <c r="Q27" i="26"/>
  <c r="P27" i="26"/>
  <c r="O27" i="26"/>
  <c r="N27" i="26"/>
  <c r="M27" i="26"/>
  <c r="L27" i="26"/>
  <c r="K27" i="26"/>
  <c r="J27" i="26"/>
  <c r="I27" i="26"/>
  <c r="H27" i="26"/>
  <c r="AZ26" i="26"/>
  <c r="BA26" i="26" s="1"/>
  <c r="AU25" i="26"/>
  <c r="AT25" i="26"/>
  <c r="H25" i="26" s="1"/>
  <c r="R25" i="26"/>
  <c r="P25" i="26"/>
  <c r="O25" i="26"/>
  <c r="N25" i="26"/>
  <c r="M25" i="26"/>
  <c r="L25" i="26"/>
  <c r="K25" i="26"/>
  <c r="I25" i="26"/>
  <c r="AK21" i="26"/>
  <c r="AM21" i="26" s="1"/>
  <c r="AM20" i="26"/>
  <c r="J20" i="26"/>
  <c r="I20" i="26"/>
  <c r="H20" i="26"/>
  <c r="T19" i="26"/>
  <c r="S19" i="26"/>
  <c r="R19" i="26"/>
  <c r="Q19" i="26"/>
  <c r="P19" i="26"/>
  <c r="O19" i="26"/>
  <c r="N19" i="26"/>
  <c r="M19" i="26"/>
  <c r="L19" i="26"/>
  <c r="K19" i="26"/>
  <c r="J19" i="26"/>
  <c r="I19" i="26"/>
  <c r="H19" i="26"/>
  <c r="AA18" i="26"/>
  <c r="Z18" i="26"/>
  <c r="Y18" i="26"/>
  <c r="X18" i="26"/>
  <c r="W18" i="26"/>
  <c r="V18" i="26"/>
  <c r="U18" i="26"/>
  <c r="T18" i="26"/>
  <c r="S18" i="26"/>
  <c r="R18" i="26"/>
  <c r="Q18" i="26"/>
  <c r="P18" i="26"/>
  <c r="O18" i="26"/>
  <c r="N18" i="26"/>
  <c r="M18" i="26"/>
  <c r="L18" i="26"/>
  <c r="K18" i="26"/>
  <c r="J18" i="26"/>
  <c r="I18" i="26"/>
  <c r="H18" i="26"/>
  <c r="AA17" i="26"/>
  <c r="Z17" i="26"/>
  <c r="Y17" i="26"/>
  <c r="X17" i="26"/>
  <c r="W17" i="26"/>
  <c r="V17" i="26"/>
  <c r="U17" i="26"/>
  <c r="T17" i="26"/>
  <c r="S17" i="26"/>
  <c r="R17" i="26"/>
  <c r="Q17" i="26"/>
  <c r="P17" i="26"/>
  <c r="O17" i="26"/>
  <c r="N17" i="26"/>
  <c r="M17" i="26"/>
  <c r="L17" i="26"/>
  <c r="K17" i="26"/>
  <c r="J17" i="26"/>
  <c r="I17" i="26"/>
  <c r="H17" i="26"/>
  <c r="AB16" i="26"/>
  <c r="Y16" i="26"/>
  <c r="W16" i="26"/>
  <c r="T16" i="26"/>
  <c r="Q16" i="26"/>
  <c r="N16" i="26"/>
  <c r="O15" i="26"/>
  <c r="N15" i="26"/>
  <c r="M15" i="26"/>
  <c r="L15" i="26"/>
  <c r="J15" i="26"/>
  <c r="I15" i="26"/>
  <c r="H15" i="26"/>
  <c r="AH13" i="26"/>
  <c r="H9" i="26"/>
  <c r="AN8" i="26"/>
  <c r="H8" i="26" s="1"/>
  <c r="CL26" i="26" l="1"/>
  <c r="CH26" i="26"/>
  <c r="CD26" i="26"/>
  <c r="BZ26" i="26"/>
  <c r="BV26" i="26"/>
  <c r="BR26" i="26"/>
  <c r="X26" i="26" s="1"/>
  <c r="BN26" i="26"/>
  <c r="T26" i="26" s="1"/>
  <c r="BJ26" i="26"/>
  <c r="P26" i="26" s="1"/>
  <c r="BF26" i="26"/>
  <c r="L26" i="26" s="1"/>
  <c r="BB26" i="26"/>
  <c r="H26" i="26" s="1"/>
  <c r="CF26" i="26"/>
  <c r="BT26" i="26"/>
  <c r="Z26" i="26" s="1"/>
  <c r="BH26" i="26"/>
  <c r="N26" i="26" s="1"/>
  <c r="CO26" i="26"/>
  <c r="CK26" i="26"/>
  <c r="CG26" i="26"/>
  <c r="CC26" i="26"/>
  <c r="BY26" i="26"/>
  <c r="BU26" i="26"/>
  <c r="AA26" i="26" s="1"/>
  <c r="BQ26" i="26"/>
  <c r="W26" i="26" s="1"/>
  <c r="BM26" i="26"/>
  <c r="S26" i="26" s="1"/>
  <c r="BI26" i="26"/>
  <c r="O26" i="26" s="1"/>
  <c r="BE26" i="26"/>
  <c r="K26" i="26" s="1"/>
  <c r="CN26" i="26"/>
  <c r="CJ26" i="26"/>
  <c r="CB26" i="26"/>
  <c r="BX26" i="26"/>
  <c r="BP26" i="26"/>
  <c r="V26" i="26" s="1"/>
  <c r="BL26" i="26"/>
  <c r="R26" i="26" s="1"/>
  <c r="BD26" i="26"/>
  <c r="J26" i="26" s="1"/>
  <c r="CM26" i="26"/>
  <c r="CI26" i="26"/>
  <c r="CE26" i="26"/>
  <c r="CA26" i="26"/>
  <c r="BW26" i="26"/>
  <c r="BS26" i="26"/>
  <c r="Y26" i="26" s="1"/>
  <c r="BO26" i="26"/>
  <c r="U26" i="26" s="1"/>
  <c r="BK26" i="26"/>
  <c r="Q26" i="26" s="1"/>
  <c r="BG26" i="26"/>
  <c r="M26" i="26" s="1"/>
  <c r="BC26" i="26"/>
  <c r="I26" i="26" s="1"/>
  <c r="AO21" i="26"/>
  <c r="K20" i="26" s="1"/>
  <c r="BE34" i="26"/>
  <c r="BM34" i="26"/>
  <c r="BQ34" i="26"/>
  <c r="BU34" i="26"/>
  <c r="BY34" i="26"/>
  <c r="CC34" i="26"/>
  <c r="CG34" i="26"/>
  <c r="CK34" i="26"/>
  <c r="CO34" i="26"/>
  <c r="BE41" i="26"/>
  <c r="BM41" i="26"/>
  <c r="BQ41" i="26"/>
  <c r="BY41" i="26"/>
  <c r="CC41" i="26"/>
  <c r="CG41" i="26"/>
  <c r="CK41" i="26"/>
  <c r="CO41" i="26"/>
  <c r="BI48" i="26"/>
  <c r="BU48" i="26"/>
  <c r="BY48" i="26"/>
  <c r="CC48" i="26"/>
  <c r="CG48" i="26"/>
  <c r="CO48" i="26"/>
  <c r="AN21" i="26"/>
  <c r="BD34" i="26"/>
  <c r="BH34" i="26"/>
  <c r="BL34" i="26"/>
  <c r="BP34" i="26"/>
  <c r="BT34" i="26"/>
  <c r="BX34" i="26"/>
  <c r="CB34" i="26"/>
  <c r="CF34" i="26"/>
  <c r="CJ34" i="26"/>
  <c r="CN34" i="26"/>
  <c r="BD41" i="26"/>
  <c r="BH41" i="26"/>
  <c r="BL41" i="26"/>
  <c r="BP41" i="26"/>
  <c r="BT41" i="26"/>
  <c r="BX41" i="26"/>
  <c r="CB41" i="26"/>
  <c r="CF41" i="26"/>
  <c r="CJ41" i="26"/>
  <c r="CN41" i="26"/>
  <c r="BD48" i="26"/>
  <c r="BH48" i="26"/>
  <c r="BL48" i="26"/>
  <c r="BP48" i="26"/>
  <c r="BT48" i="26"/>
  <c r="BX48" i="26"/>
  <c r="CB48" i="26"/>
  <c r="CF48" i="26"/>
  <c r="CJ48" i="26"/>
  <c r="CN48" i="26"/>
  <c r="BI34" i="26"/>
  <c r="BM48" i="26"/>
  <c r="CK48" i="26"/>
  <c r="AL21" i="26"/>
  <c r="BB34" i="26"/>
  <c r="BF34" i="26"/>
  <c r="BJ34" i="26"/>
  <c r="BN34" i="26"/>
  <c r="BR34" i="26"/>
  <c r="BV34" i="26"/>
  <c r="BZ34" i="26"/>
  <c r="CD34" i="26"/>
  <c r="CH34" i="26"/>
  <c r="CL34" i="26"/>
  <c r="BB41" i="26"/>
  <c r="BF41" i="26"/>
  <c r="BJ41" i="26"/>
  <c r="BN41" i="26"/>
  <c r="BR41" i="26"/>
  <c r="BV41" i="26"/>
  <c r="BZ41" i="26"/>
  <c r="CD41" i="26"/>
  <c r="CH41" i="26"/>
  <c r="CL41" i="26"/>
  <c r="BB48" i="26"/>
  <c r="BF48" i="26"/>
  <c r="BJ48" i="26"/>
  <c r="BN48" i="26"/>
  <c r="BR48" i="26"/>
  <c r="BV48" i="26"/>
  <c r="BZ48" i="26"/>
  <c r="CD48" i="26"/>
  <c r="CH48" i="26"/>
  <c r="CL48" i="26"/>
  <c r="BI41" i="26"/>
  <c r="BU41" i="26"/>
  <c r="BE48" i="26"/>
  <c r="BQ48" i="26"/>
  <c r="BC34" i="26"/>
  <c r="BG34" i="26"/>
  <c r="BK34" i="26"/>
  <c r="BO34" i="26"/>
  <c r="BS34" i="26"/>
  <c r="BW34" i="26"/>
  <c r="CA34" i="26"/>
  <c r="CE34" i="26"/>
  <c r="CI34" i="26"/>
  <c r="BC41" i="26"/>
  <c r="BG41" i="26"/>
  <c r="BK41" i="26"/>
  <c r="BO41" i="26"/>
  <c r="BS41" i="26"/>
  <c r="BW41" i="26"/>
  <c r="CA41" i="26"/>
  <c r="CE41" i="26"/>
  <c r="CI41" i="26"/>
  <c r="BC48" i="26"/>
  <c r="BG48" i="26"/>
  <c r="BK48" i="26"/>
  <c r="BO48" i="26"/>
  <c r="BS48" i="26"/>
  <c r="BW48" i="26"/>
  <c r="CA48" i="26"/>
  <c r="CE48" i="26"/>
  <c r="CI48" i="26"/>
  <c r="I12" i="16" l="1"/>
  <c r="L18" i="14"/>
  <c r="Q18" i="14"/>
  <c r="AJ12" i="16" l="1"/>
  <c r="B20" i="17"/>
  <c r="B16" i="17"/>
  <c r="B12" i="17"/>
  <c r="B8" i="17"/>
  <c r="AH36" i="23"/>
  <c r="E11" i="23"/>
  <c r="M28" i="12" l="1"/>
  <c r="K28" i="12"/>
  <c r="I28" i="12"/>
  <c r="G28" i="12"/>
  <c r="E28" i="12"/>
  <c r="M27" i="12"/>
  <c r="K27" i="12"/>
  <c r="I27" i="12"/>
  <c r="G27" i="12"/>
  <c r="E27" i="12"/>
  <c r="M20" i="12"/>
  <c r="K20" i="12"/>
  <c r="I20" i="12"/>
  <c r="G20" i="12"/>
  <c r="E20" i="12"/>
  <c r="M19" i="12"/>
  <c r="K19" i="12"/>
  <c r="I19" i="12"/>
  <c r="G19" i="12"/>
  <c r="E19" i="12"/>
  <c r="M12" i="12"/>
  <c r="K12" i="12"/>
  <c r="I12" i="12"/>
  <c r="G12" i="12"/>
  <c r="E12" i="12"/>
  <c r="M11" i="12"/>
  <c r="K11" i="12"/>
  <c r="I11" i="12"/>
  <c r="G11" i="12"/>
  <c r="E11" i="12"/>
  <c r="E36" i="11"/>
  <c r="Y39" i="11"/>
  <c r="T39" i="11"/>
  <c r="O39" i="11"/>
  <c r="J39" i="11"/>
  <c r="E39" i="11"/>
  <c r="AB38" i="11"/>
  <c r="Y38" i="11"/>
  <c r="W38" i="11"/>
  <c r="T38" i="11"/>
  <c r="R38" i="11"/>
  <c r="O38" i="11"/>
  <c r="M38" i="11"/>
  <c r="J38" i="11"/>
  <c r="H38" i="11"/>
  <c r="E38" i="11"/>
  <c r="Y37" i="11"/>
  <c r="T37" i="11"/>
  <c r="O37" i="11"/>
  <c r="J37" i="11"/>
  <c r="E37" i="11"/>
  <c r="Y36" i="11"/>
  <c r="T36" i="11"/>
  <c r="O36" i="11"/>
  <c r="J36" i="11"/>
  <c r="Y35" i="11"/>
  <c r="T35" i="11"/>
  <c r="O35" i="11"/>
  <c r="J35" i="11"/>
  <c r="E35" i="11"/>
  <c r="AB34" i="11"/>
  <c r="Y34" i="11"/>
  <c r="W34" i="11"/>
  <c r="T34" i="11"/>
  <c r="R34" i="11"/>
  <c r="O34" i="11"/>
  <c r="M34" i="11"/>
  <c r="J34" i="11"/>
  <c r="H34" i="11"/>
  <c r="E34" i="11"/>
  <c r="AC101" i="9" l="1"/>
  <c r="AC90" i="9"/>
  <c r="AC79" i="9"/>
  <c r="AC68" i="9"/>
  <c r="AC47" i="9"/>
  <c r="AC37" i="9"/>
  <c r="AC27" i="9"/>
  <c r="Z27" i="9"/>
  <c r="H44" i="20"/>
  <c r="P32" i="20"/>
  <c r="F10" i="23"/>
  <c r="P46" i="20" l="1"/>
  <c r="M46" i="20"/>
  <c r="J46" i="20"/>
  <c r="P39" i="20"/>
  <c r="M39" i="20"/>
  <c r="J39" i="20"/>
  <c r="M32" i="20"/>
  <c r="J32" i="20"/>
  <c r="P25" i="20"/>
  <c r="M25" i="20"/>
  <c r="J25" i="20"/>
  <c r="P18" i="20"/>
  <c r="M18" i="20"/>
  <c r="J18" i="20"/>
  <c r="P50" i="21"/>
  <c r="M50" i="21"/>
  <c r="J50" i="21"/>
  <c r="P43" i="21"/>
  <c r="M43" i="21"/>
  <c r="J43" i="21"/>
  <c r="P36" i="21"/>
  <c r="M36" i="21"/>
  <c r="J36" i="21"/>
  <c r="P28" i="21"/>
  <c r="M28" i="21"/>
  <c r="J28" i="21"/>
  <c r="H49" i="21"/>
  <c r="H48" i="21"/>
  <c r="H42" i="21"/>
  <c r="H41" i="21"/>
  <c r="H35" i="21"/>
  <c r="H34" i="21"/>
  <c r="H45" i="20"/>
  <c r="H38" i="20"/>
  <c r="H37" i="20"/>
  <c r="H31" i="20"/>
  <c r="H30" i="20"/>
  <c r="H24" i="20"/>
  <c r="H23" i="20"/>
  <c r="H17" i="20"/>
  <c r="H16" i="20"/>
  <c r="AR24" i="23" l="1"/>
  <c r="T24" i="23"/>
  <c r="L5" i="26" s="1"/>
  <c r="R20" i="23" l="1"/>
  <c r="R17" i="23"/>
  <c r="Q20" i="14" s="1"/>
  <c r="R15" i="23" l="1"/>
  <c r="R14" i="23"/>
  <c r="R13" i="23"/>
  <c r="Q19" i="14" s="1"/>
  <c r="AW100" i="9" l="1"/>
  <c r="AH101" i="9" s="1"/>
  <c r="AW89" i="9"/>
  <c r="AH90" i="9" s="1"/>
  <c r="AW78" i="9"/>
  <c r="AH79" i="9" s="1"/>
  <c r="AH47" i="9"/>
  <c r="AW67" i="9"/>
  <c r="AW46" i="9"/>
  <c r="AW36" i="9"/>
  <c r="AH37" i="9" s="1"/>
  <c r="AW26" i="9"/>
  <c r="AH27" i="9" s="1"/>
  <c r="AW16" i="9"/>
  <c r="AH13" i="21"/>
  <c r="O15" i="21"/>
  <c r="N15" i="21"/>
  <c r="M15" i="21"/>
  <c r="L15" i="21"/>
  <c r="J15" i="21"/>
  <c r="I15" i="21"/>
  <c r="H15" i="21"/>
  <c r="A2" i="25" l="1"/>
  <c r="A3" i="25"/>
  <c r="AH17" i="9" s="1"/>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A1024" i="25"/>
  <c r="A1025" i="25"/>
  <c r="A1026" i="25"/>
  <c r="A1027" i="25"/>
  <c r="A1028" i="25"/>
  <c r="A1029" i="25"/>
  <c r="A1030" i="25"/>
  <c r="A1031" i="25"/>
  <c r="A1032" i="25"/>
  <c r="A1033" i="25"/>
  <c r="A1034" i="25"/>
  <c r="A1035" i="25"/>
  <c r="A1036" i="25"/>
  <c r="A1037" i="25"/>
  <c r="A1038" i="25"/>
  <c r="A1039" i="25"/>
  <c r="A1040" i="25"/>
  <c r="A1041" i="25"/>
  <c r="A1042" i="25"/>
  <c r="A1043" i="25"/>
  <c r="A1044" i="25"/>
  <c r="A1045" i="25"/>
  <c r="A1046" i="25"/>
  <c r="A1047" i="25"/>
  <c r="A1048" i="25"/>
  <c r="A1049" i="25"/>
  <c r="A1050" i="25"/>
  <c r="A1051" i="25"/>
  <c r="A1052" i="25"/>
  <c r="A1053" i="25"/>
  <c r="A1054" i="25"/>
  <c r="A1055" i="25"/>
  <c r="A1056" i="25"/>
  <c r="A1057" i="25"/>
  <c r="A1058" i="25"/>
  <c r="A1059" i="25"/>
  <c r="A1060" i="25"/>
  <c r="A1061" i="25"/>
  <c r="A1062" i="25"/>
  <c r="A1063" i="25"/>
  <c r="A1064" i="25"/>
  <c r="A1065" i="25"/>
  <c r="A1066" i="25"/>
  <c r="A1067" i="25"/>
  <c r="A1068" i="25"/>
  <c r="A1069" i="25"/>
  <c r="A1070" i="25"/>
  <c r="A1071" i="25"/>
  <c r="A1072" i="25"/>
  <c r="A1073" i="25"/>
  <c r="A1074" i="25"/>
  <c r="A1075" i="25"/>
  <c r="A1076" i="25"/>
  <c r="A1077" i="25"/>
  <c r="A1078" i="25"/>
  <c r="A1079" i="25"/>
  <c r="A1080" i="25"/>
  <c r="A1081" i="25"/>
  <c r="A1082" i="25"/>
  <c r="A1083" i="25"/>
  <c r="A1084" i="25"/>
  <c r="A1085" i="25"/>
  <c r="A1086" i="25"/>
  <c r="A1087" i="25"/>
  <c r="A1088" i="25"/>
  <c r="A1089" i="25"/>
  <c r="A1090" i="25"/>
  <c r="A1091" i="25"/>
  <c r="A1092" i="25"/>
  <c r="A1093" i="25"/>
  <c r="A1094" i="25"/>
  <c r="A1095" i="25"/>
  <c r="A1096" i="25"/>
  <c r="A1097" i="25"/>
  <c r="A1098" i="25"/>
  <c r="A1099" i="25"/>
  <c r="A1100" i="25"/>
  <c r="A1101" i="25"/>
  <c r="A1102" i="25"/>
  <c r="A1103" i="25"/>
  <c r="A1104" i="25"/>
  <c r="A1105" i="25"/>
  <c r="A1106" i="25"/>
  <c r="A1107" i="25"/>
  <c r="A1108" i="25"/>
  <c r="A1109" i="25"/>
  <c r="A1110" i="25"/>
  <c r="A1111" i="25"/>
  <c r="A1112" i="25"/>
  <c r="A1113" i="25"/>
  <c r="A1114" i="25"/>
  <c r="A1115" i="25"/>
  <c r="A1116" i="25"/>
  <c r="A1117" i="25"/>
  <c r="A1118" i="25"/>
  <c r="A1119" i="25"/>
  <c r="A1120" i="25"/>
  <c r="A1121" i="25"/>
  <c r="A1122" i="25"/>
  <c r="A1123" i="25"/>
  <c r="A1124" i="25"/>
  <c r="A1125" i="25"/>
  <c r="A1126" i="25"/>
  <c r="A1127" i="25"/>
  <c r="A1128" i="25"/>
  <c r="A1129" i="25"/>
  <c r="A1130" i="25"/>
  <c r="A1131" i="25"/>
  <c r="A1132" i="25"/>
  <c r="A1133" i="25"/>
  <c r="A1134" i="25"/>
  <c r="A1135" i="25"/>
  <c r="A1136" i="25"/>
  <c r="A1137" i="25"/>
  <c r="A1138" i="25"/>
  <c r="A1139" i="25"/>
  <c r="A1140" i="25"/>
  <c r="A1141" i="25"/>
  <c r="A1142" i="25"/>
  <c r="A1143" i="25"/>
  <c r="A1144" i="25"/>
  <c r="A1145" i="25"/>
  <c r="A1146" i="25"/>
  <c r="A1147" i="25"/>
  <c r="A1148" i="25"/>
  <c r="A1149" i="25"/>
  <c r="A1150" i="25"/>
  <c r="A1151" i="25"/>
  <c r="A1152" i="25"/>
  <c r="A1153" i="25"/>
  <c r="A1154" i="25"/>
  <c r="A1155" i="25"/>
  <c r="A1156" i="25"/>
  <c r="A1157" i="25"/>
  <c r="A1158" i="25"/>
  <c r="A1159" i="25"/>
  <c r="A1160" i="25"/>
  <c r="A1161" i="25"/>
  <c r="A1162" i="25"/>
  <c r="A1163" i="25"/>
  <c r="A1164" i="25"/>
  <c r="A1165" i="25"/>
  <c r="A1166" i="25"/>
  <c r="A1167" i="25"/>
  <c r="A1168" i="25"/>
  <c r="A1169" i="25"/>
  <c r="A1170" i="25"/>
  <c r="A1171" i="25"/>
  <c r="A1172" i="25"/>
  <c r="A1173" i="25"/>
  <c r="A1174" i="25"/>
  <c r="A1175" i="25"/>
  <c r="A1176" i="25"/>
  <c r="A1177" i="25"/>
  <c r="A1178" i="25"/>
  <c r="A1179" i="25"/>
  <c r="A1180" i="25"/>
  <c r="A1181" i="25"/>
  <c r="A1182" i="25"/>
  <c r="A1183" i="25"/>
  <c r="A1184" i="25"/>
  <c r="A1185" i="25"/>
  <c r="A1186" i="25"/>
  <c r="A1187" i="25"/>
  <c r="A1188" i="25"/>
  <c r="A1189" i="25"/>
  <c r="A1190" i="25"/>
  <c r="A1191" i="25"/>
  <c r="A1192" i="25"/>
  <c r="A1193" i="25"/>
  <c r="A1194" i="25"/>
  <c r="A1195" i="25"/>
  <c r="A1196" i="25"/>
  <c r="A1197" i="25"/>
  <c r="A1198" i="25"/>
  <c r="A1199" i="25"/>
  <c r="A1200" i="25"/>
  <c r="A1201" i="25"/>
  <c r="A1202" i="25"/>
  <c r="A1203" i="25"/>
  <c r="A1204" i="25"/>
  <c r="A1205" i="25"/>
  <c r="A1206" i="25"/>
  <c r="A1207" i="25"/>
  <c r="A1208" i="25"/>
  <c r="A1209" i="25"/>
  <c r="A1210" i="25"/>
  <c r="A1211" i="25"/>
  <c r="A1212" i="25"/>
  <c r="A1213" i="25"/>
  <c r="A1214" i="25"/>
  <c r="A1215" i="25"/>
  <c r="A1216" i="25"/>
  <c r="A1217" i="25"/>
  <c r="A1218" i="25"/>
  <c r="A1219" i="25"/>
  <c r="A1220" i="25"/>
  <c r="A1221" i="25"/>
  <c r="A1222" i="25"/>
  <c r="A1223" i="25"/>
  <c r="A1224" i="25"/>
  <c r="A1225" i="25"/>
  <c r="A1226" i="25"/>
  <c r="A1227" i="25"/>
  <c r="A1228" i="25"/>
  <c r="A1229" i="25"/>
  <c r="A1230" i="25"/>
  <c r="A1231" i="25"/>
  <c r="A1232" i="25"/>
  <c r="A1233" i="25"/>
  <c r="A1234" i="25"/>
  <c r="A1235" i="25"/>
  <c r="A1236" i="25"/>
  <c r="A1237" i="25"/>
  <c r="A1238" i="25"/>
  <c r="A1239" i="25"/>
  <c r="A1240" i="25"/>
  <c r="A1241" i="25"/>
  <c r="A1242" i="25"/>
  <c r="A1243" i="25"/>
  <c r="A1244" i="25"/>
  <c r="A1245" i="25"/>
  <c r="A1246" i="25"/>
  <c r="A1247" i="25"/>
  <c r="A1248" i="25"/>
  <c r="A1249" i="25"/>
  <c r="A1250" i="25"/>
  <c r="A1251" i="25"/>
  <c r="A1252" i="25"/>
  <c r="A1253" i="25"/>
  <c r="A1254" i="25"/>
  <c r="A1255" i="25"/>
  <c r="A1256" i="25"/>
  <c r="A1257" i="25"/>
  <c r="A1258" i="25"/>
  <c r="A1259" i="25"/>
  <c r="A1260" i="25"/>
  <c r="A1261" i="25"/>
  <c r="A1262" i="25"/>
  <c r="A1263" i="25"/>
  <c r="A1264" i="25"/>
  <c r="A1265" i="25"/>
  <c r="A1266" i="25"/>
  <c r="A1267" i="25"/>
  <c r="A1268" i="25"/>
  <c r="A1269" i="25"/>
  <c r="A1270" i="25"/>
  <c r="A1271" i="25"/>
  <c r="A1272" i="25"/>
  <c r="A1273" i="25"/>
  <c r="A1274" i="25"/>
  <c r="A1275" i="25"/>
  <c r="A1276" i="25"/>
  <c r="A1277" i="25"/>
  <c r="A1278" i="25"/>
  <c r="A1279" i="25"/>
  <c r="A1280" i="25"/>
  <c r="A1281" i="25"/>
  <c r="A1282" i="25"/>
  <c r="A1283" i="25"/>
  <c r="A1284" i="25"/>
  <c r="A1285" i="25"/>
  <c r="A1286" i="25"/>
  <c r="A1287" i="25"/>
  <c r="A1288" i="25"/>
  <c r="A1289" i="25"/>
  <c r="A1290" i="25"/>
  <c r="A1291" i="25"/>
  <c r="A1292" i="25"/>
  <c r="A1293" i="25"/>
  <c r="A1294" i="25"/>
  <c r="A1295" i="25"/>
  <c r="A1296" i="25"/>
  <c r="A1297" i="25"/>
  <c r="A1298" i="25"/>
  <c r="A1299" i="25"/>
  <c r="A1300" i="25"/>
  <c r="A1301" i="25"/>
  <c r="A1302" i="25"/>
  <c r="A1303" i="25"/>
  <c r="A1304" i="25"/>
  <c r="A1305" i="25"/>
  <c r="A1306" i="25"/>
  <c r="A1307" i="25"/>
  <c r="A1308" i="25"/>
  <c r="A1309" i="25"/>
  <c r="A1310" i="25"/>
  <c r="A1311" i="25"/>
  <c r="A1312" i="25"/>
  <c r="A1313" i="25"/>
  <c r="A1314" i="25"/>
  <c r="A1315" i="25"/>
  <c r="A1316" i="25"/>
  <c r="A1317" i="25"/>
  <c r="A1318" i="25"/>
  <c r="A1319" i="25"/>
  <c r="A1320" i="25"/>
  <c r="A1321" i="25"/>
  <c r="A1322" i="25"/>
  <c r="A1323" i="25"/>
  <c r="A1324" i="25"/>
  <c r="A1325" i="25"/>
  <c r="A1326" i="25"/>
  <c r="A1327" i="25"/>
  <c r="A1328" i="25"/>
  <c r="A1329" i="25"/>
  <c r="A1330" i="25"/>
  <c r="A1331" i="25"/>
  <c r="A1332" i="25"/>
  <c r="A1333" i="25"/>
  <c r="A1334" i="25"/>
  <c r="A1335" i="25"/>
  <c r="A1336" i="25"/>
  <c r="A1337" i="25"/>
  <c r="A1338" i="25"/>
  <c r="A1339" i="25"/>
  <c r="A1340" i="25"/>
  <c r="A1341" i="25"/>
  <c r="A1342" i="25"/>
  <c r="A1343" i="25"/>
  <c r="A1344" i="25"/>
  <c r="A1345" i="25"/>
  <c r="A1346" i="25"/>
  <c r="A1347" i="25"/>
  <c r="A1348" i="25"/>
  <c r="A1349" i="25"/>
  <c r="A1350" i="25"/>
  <c r="A1351" i="25"/>
  <c r="A1352" i="25"/>
  <c r="A1353" i="25"/>
  <c r="A1354" i="25"/>
  <c r="A1355" i="25"/>
  <c r="A1356" i="25"/>
  <c r="A1357" i="25"/>
  <c r="A1358" i="25"/>
  <c r="A1359" i="25"/>
  <c r="A1360" i="25"/>
  <c r="A1361" i="25"/>
  <c r="A1362" i="25"/>
  <c r="A1363" i="25"/>
  <c r="A1364" i="25"/>
  <c r="A1365" i="25"/>
  <c r="A1366" i="25"/>
  <c r="A1367" i="25"/>
  <c r="A1368" i="25"/>
  <c r="A1369" i="25"/>
  <c r="A1370" i="25"/>
  <c r="A1371" i="25"/>
  <c r="A1372" i="25"/>
  <c r="A1373" i="25"/>
  <c r="A1374" i="25"/>
  <c r="A1375" i="25"/>
  <c r="A1376" i="25"/>
  <c r="A1377" i="25"/>
  <c r="A1378" i="25"/>
  <c r="A1379" i="25"/>
  <c r="A1380" i="25"/>
  <c r="A1381" i="25"/>
  <c r="A1382" i="25"/>
  <c r="A1383" i="25"/>
  <c r="A1384" i="25"/>
  <c r="A1385" i="25"/>
  <c r="A1386" i="25"/>
  <c r="A1387" i="25"/>
  <c r="A1388" i="25"/>
  <c r="A1389" i="25"/>
  <c r="A1390" i="25"/>
  <c r="A1391" i="25"/>
  <c r="A1392" i="25"/>
  <c r="A1393" i="25"/>
  <c r="A1394" i="25"/>
  <c r="A1395" i="25"/>
  <c r="A1396" i="25"/>
  <c r="A1397" i="25"/>
  <c r="A1398" i="25"/>
  <c r="A1399" i="25"/>
  <c r="A1400" i="25"/>
  <c r="A1401" i="25"/>
  <c r="A1402" i="25"/>
  <c r="A1403" i="25"/>
  <c r="A1404" i="25"/>
  <c r="A1405" i="25"/>
  <c r="A1406" i="25"/>
  <c r="A1407" i="25"/>
  <c r="A1408" i="25"/>
  <c r="A1409" i="25"/>
  <c r="A1410" i="25"/>
  <c r="A1411" i="25"/>
  <c r="A1412" i="25"/>
  <c r="A1413" i="25"/>
  <c r="A1414" i="25"/>
  <c r="A1415" i="25"/>
  <c r="A1416" i="25"/>
  <c r="A1417" i="25"/>
  <c r="A1418" i="25"/>
  <c r="A1419" i="25"/>
  <c r="A1420" i="25"/>
  <c r="A1421" i="25"/>
  <c r="A1422" i="25"/>
  <c r="A1423" i="25"/>
  <c r="A1424" i="25"/>
  <c r="A1425" i="25"/>
  <c r="A1426" i="25"/>
  <c r="A1427" i="25"/>
  <c r="A1428" i="25"/>
  <c r="A1429" i="25"/>
  <c r="A1430" i="25"/>
  <c r="A1431" i="25"/>
  <c r="A1432" i="25"/>
  <c r="A1433" i="25"/>
  <c r="A1434" i="25"/>
  <c r="A1435" i="25"/>
  <c r="A1436" i="25"/>
  <c r="A1437" i="25"/>
  <c r="A1438" i="25"/>
  <c r="A1439" i="25"/>
  <c r="A1440" i="25"/>
  <c r="A1441" i="25"/>
  <c r="A1442" i="25"/>
  <c r="A1443" i="25"/>
  <c r="A1444" i="25"/>
  <c r="A1445" i="25"/>
  <c r="A1446" i="25"/>
  <c r="A1447" i="25"/>
  <c r="A1448" i="25"/>
  <c r="A1449" i="25"/>
  <c r="A1450" i="25"/>
  <c r="A1451" i="25"/>
  <c r="A1452" i="25"/>
  <c r="A1453" i="25"/>
  <c r="A1454" i="25"/>
  <c r="A1455" i="25"/>
  <c r="A1456" i="25"/>
  <c r="A1457" i="25"/>
  <c r="A1458" i="25"/>
  <c r="A1459" i="25"/>
  <c r="A1460" i="25"/>
  <c r="A1461" i="25"/>
  <c r="A1462" i="25"/>
  <c r="A1463" i="25"/>
  <c r="A1464" i="25"/>
  <c r="A1465" i="25"/>
  <c r="A1466" i="25"/>
  <c r="A1467" i="25"/>
  <c r="A1468" i="25"/>
  <c r="A1469" i="25"/>
  <c r="A1470" i="25"/>
  <c r="A1471" i="25"/>
  <c r="A1472" i="25"/>
  <c r="A1473" i="25"/>
  <c r="A1474" i="25"/>
  <c r="A1475" i="25"/>
  <c r="A1476" i="25"/>
  <c r="A1477" i="25"/>
  <c r="A1478" i="25"/>
  <c r="A1479" i="25"/>
  <c r="A1480" i="25"/>
  <c r="A1481" i="25"/>
  <c r="A1482" i="25"/>
  <c r="A1483" i="25"/>
  <c r="A1484" i="25"/>
  <c r="A1485" i="25"/>
  <c r="A1486" i="25"/>
  <c r="A1487" i="25"/>
  <c r="A1488" i="25"/>
  <c r="A1489" i="25"/>
  <c r="A1490" i="25"/>
  <c r="A1491" i="25"/>
  <c r="A1492" i="25"/>
  <c r="A1493" i="25"/>
  <c r="A1494" i="25"/>
  <c r="A1495" i="25"/>
  <c r="A1496" i="25"/>
  <c r="A1497" i="25"/>
  <c r="A1498" i="25"/>
  <c r="A1499" i="25"/>
  <c r="A1500" i="25"/>
  <c r="A1501" i="25"/>
  <c r="A1502" i="25"/>
  <c r="A1503" i="25"/>
  <c r="A1504" i="25"/>
  <c r="A1505" i="25"/>
  <c r="A1506" i="25"/>
  <c r="A1507" i="25"/>
  <c r="A1508" i="25"/>
  <c r="A1509" i="25"/>
  <c r="A1510" i="25"/>
  <c r="A1511" i="25"/>
  <c r="A1512" i="25"/>
  <c r="A1513" i="25"/>
  <c r="A1514" i="25"/>
  <c r="A1515" i="25"/>
  <c r="A1516" i="25"/>
  <c r="A1517" i="25"/>
  <c r="A1518" i="25"/>
  <c r="A1519" i="25"/>
  <c r="A1520" i="25"/>
  <c r="A1521" i="25"/>
  <c r="A1522" i="25"/>
  <c r="A1523" i="25"/>
  <c r="A1524" i="25"/>
  <c r="A1525" i="25"/>
  <c r="A1526" i="25"/>
  <c r="A1527" i="25"/>
  <c r="A1528" i="25"/>
  <c r="A1529" i="25"/>
  <c r="A1530" i="25"/>
  <c r="A1531" i="25"/>
  <c r="A1532" i="25"/>
  <c r="A1533" i="25"/>
  <c r="A1534" i="25"/>
  <c r="A1535" i="25"/>
  <c r="A1536" i="25"/>
  <c r="A1537" i="25"/>
  <c r="A1538" i="25"/>
  <c r="A1539" i="25"/>
  <c r="A1540" i="25"/>
  <c r="A1541" i="25"/>
  <c r="A1542" i="25"/>
  <c r="A1543" i="25"/>
  <c r="A1544" i="25"/>
  <c r="A1545" i="25"/>
  <c r="A1546" i="25"/>
  <c r="A1547" i="25"/>
  <c r="A1548" i="25"/>
  <c r="A1549" i="25"/>
  <c r="A1550" i="25"/>
  <c r="A1551" i="25"/>
  <c r="A1552" i="25"/>
  <c r="A1553" i="25"/>
  <c r="A1554" i="25"/>
  <c r="A1555" i="25"/>
  <c r="A1556" i="25"/>
  <c r="A1557" i="25"/>
  <c r="A1558" i="25"/>
  <c r="A1559" i="25"/>
  <c r="A1560" i="25"/>
  <c r="A1561" i="25"/>
  <c r="A1562" i="25"/>
  <c r="A1563" i="25"/>
  <c r="A1564" i="25"/>
  <c r="A1565" i="25"/>
  <c r="A1566" i="25"/>
  <c r="A1567" i="25"/>
  <c r="A1568" i="25"/>
  <c r="A1569" i="25"/>
  <c r="A1570" i="25"/>
  <c r="A1571" i="25"/>
  <c r="A1572" i="25"/>
  <c r="A1573" i="25"/>
  <c r="A1574" i="25"/>
  <c r="A1575" i="25"/>
  <c r="A1576" i="25"/>
  <c r="A1577" i="25"/>
  <c r="A1578" i="25"/>
  <c r="A1579" i="25"/>
  <c r="A1580" i="25"/>
  <c r="A1581" i="25"/>
  <c r="A1582" i="25"/>
  <c r="A1583" i="25"/>
  <c r="A1584" i="25"/>
  <c r="A1585" i="25"/>
  <c r="A1586" i="25"/>
  <c r="A1587" i="25"/>
  <c r="A1588" i="25"/>
  <c r="A1589" i="25"/>
  <c r="A1590" i="25"/>
  <c r="A1591" i="25"/>
  <c r="A1592" i="25"/>
  <c r="A1593" i="25"/>
  <c r="A1594" i="25"/>
  <c r="A1595" i="25"/>
  <c r="A1596" i="25"/>
  <c r="A1597" i="25"/>
  <c r="A1598" i="25"/>
  <c r="A1599" i="25"/>
  <c r="A1600" i="25"/>
  <c r="A1601" i="25"/>
  <c r="A1602" i="25"/>
  <c r="A1603" i="25"/>
  <c r="A1604" i="25"/>
  <c r="A1605" i="25"/>
  <c r="A1606" i="25"/>
  <c r="A1607" i="25"/>
  <c r="A1608" i="25"/>
  <c r="A1609" i="25"/>
  <c r="A1610" i="25"/>
  <c r="A1611" i="25"/>
  <c r="A1612" i="25"/>
  <c r="A1613" i="25"/>
  <c r="A1614" i="25"/>
  <c r="A1615" i="25"/>
  <c r="A1616" i="25"/>
  <c r="A1617" i="25"/>
  <c r="A1618" i="25"/>
  <c r="A1619" i="25"/>
  <c r="A1620" i="25"/>
  <c r="A1621" i="25"/>
  <c r="A1622" i="25"/>
  <c r="A1623" i="25"/>
  <c r="A1624" i="25"/>
  <c r="A1625" i="25"/>
  <c r="A1626" i="25"/>
  <c r="A1627" i="25"/>
  <c r="A1628" i="25"/>
  <c r="A1629" i="25"/>
  <c r="A1630" i="25"/>
  <c r="A1631" i="25"/>
  <c r="A1632" i="25"/>
  <c r="A1633" i="25"/>
  <c r="A1634" i="25"/>
  <c r="A1635" i="25"/>
  <c r="A1636" i="25"/>
  <c r="A1637" i="25"/>
  <c r="A1638" i="25"/>
  <c r="A1639" i="25"/>
  <c r="A1640" i="25"/>
  <c r="A1641" i="25"/>
  <c r="A1642" i="25"/>
  <c r="A1643" i="25"/>
  <c r="A1644" i="25"/>
  <c r="A1645" i="25"/>
  <c r="A1646" i="25"/>
  <c r="A1647" i="25"/>
  <c r="A1648" i="25"/>
  <c r="A1649" i="25"/>
  <c r="A1650" i="25"/>
  <c r="A1651" i="25"/>
  <c r="A1652" i="25"/>
  <c r="A1653" i="25"/>
  <c r="A1654" i="25"/>
  <c r="A1655" i="25"/>
  <c r="A1656" i="25"/>
  <c r="A1657" i="25"/>
  <c r="A1658" i="25"/>
  <c r="A1659" i="25"/>
  <c r="A1660" i="25"/>
  <c r="A1661" i="25"/>
  <c r="A1662" i="25"/>
  <c r="A1663" i="25"/>
  <c r="A1664" i="25"/>
  <c r="A1665" i="25"/>
  <c r="A1666" i="25"/>
  <c r="A1667" i="25"/>
  <c r="A1668" i="25"/>
  <c r="A1669" i="25"/>
  <c r="A1670" i="25"/>
  <c r="A1671" i="25"/>
  <c r="A1672" i="25"/>
  <c r="A1673" i="25"/>
  <c r="A1674" i="25"/>
  <c r="A1675" i="25"/>
  <c r="A1676" i="25"/>
  <c r="A1677" i="25"/>
  <c r="A1678" i="25"/>
  <c r="A1679" i="25"/>
  <c r="A1680" i="25"/>
  <c r="A1681" i="25"/>
  <c r="A1682" i="25"/>
  <c r="A1683" i="25"/>
  <c r="A1684" i="25"/>
  <c r="A1685" i="25"/>
  <c r="A1686" i="25"/>
  <c r="A1687" i="25"/>
  <c r="A1688" i="25"/>
  <c r="A1689" i="25"/>
  <c r="A1690" i="25"/>
  <c r="A1691" i="25"/>
  <c r="A1692" i="25"/>
  <c r="A1693" i="25"/>
  <c r="A1694" i="25"/>
  <c r="A1695" i="25"/>
  <c r="A1696" i="25"/>
  <c r="A1697" i="25"/>
  <c r="A1698" i="25"/>
  <c r="A1699" i="25"/>
  <c r="A1700" i="25"/>
  <c r="A1701" i="25"/>
  <c r="A1702" i="25"/>
  <c r="A1703" i="25"/>
  <c r="A1704" i="25"/>
  <c r="A1705" i="25"/>
  <c r="A1706" i="25"/>
  <c r="A1707" i="25"/>
  <c r="A1708" i="25"/>
  <c r="A1709" i="25"/>
  <c r="A1710" i="25"/>
  <c r="A1711" i="25"/>
  <c r="A1712" i="25"/>
  <c r="A1713" i="25"/>
  <c r="A1714" i="25"/>
  <c r="A1715" i="25"/>
  <c r="A1716" i="25"/>
  <c r="A1717" i="25"/>
  <c r="A1718" i="25"/>
  <c r="A1719" i="25"/>
  <c r="A1720" i="25"/>
  <c r="A1721" i="25"/>
  <c r="A1722" i="25"/>
  <c r="A1723" i="25"/>
  <c r="A1724" i="25"/>
  <c r="A1725" i="25"/>
  <c r="A1726" i="25"/>
  <c r="A1727" i="25"/>
  <c r="A1728" i="25"/>
  <c r="A1729" i="25"/>
  <c r="A1730" i="25"/>
  <c r="A1731" i="25"/>
  <c r="A1732" i="25"/>
  <c r="A1733" i="25"/>
  <c r="A1734" i="25"/>
  <c r="A1735" i="25"/>
  <c r="A1736" i="25"/>
  <c r="A1737" i="25"/>
  <c r="A1738" i="25"/>
  <c r="A1739" i="25"/>
  <c r="A1740" i="25"/>
  <c r="A1741" i="25"/>
  <c r="A1742" i="25"/>
  <c r="A1743" i="25"/>
  <c r="A1744" i="25"/>
  <c r="A1745" i="25"/>
  <c r="A1746" i="25"/>
  <c r="A1747" i="25"/>
  <c r="A1748" i="25"/>
  <c r="A1749" i="25"/>
  <c r="A1750" i="25"/>
  <c r="A1751" i="25"/>
  <c r="A1752" i="25"/>
  <c r="A1753" i="25"/>
  <c r="A1754" i="25"/>
  <c r="A1755" i="25"/>
  <c r="A1756" i="25"/>
  <c r="A1757" i="25"/>
  <c r="A1758" i="25"/>
  <c r="A1759" i="25"/>
  <c r="A1760" i="25"/>
  <c r="A1761" i="25"/>
  <c r="A1762" i="25"/>
  <c r="A1763" i="25"/>
  <c r="A1764" i="25"/>
  <c r="A1765" i="25"/>
  <c r="A1766" i="25"/>
  <c r="A1767" i="25"/>
  <c r="A1768" i="25"/>
  <c r="A1769" i="25"/>
  <c r="A1770" i="25"/>
  <c r="A1771" i="25"/>
  <c r="A1772" i="25"/>
  <c r="A1773" i="25"/>
  <c r="A1774" i="25"/>
  <c r="A1775" i="25"/>
  <c r="A1776" i="25"/>
  <c r="A1777" i="25"/>
  <c r="A1778" i="25"/>
  <c r="A1779" i="25"/>
  <c r="A1780" i="25"/>
  <c r="A1781" i="25"/>
  <c r="A1782" i="25"/>
  <c r="A1783" i="25"/>
  <c r="A1784" i="25"/>
  <c r="A1785" i="25"/>
  <c r="A1786" i="25"/>
  <c r="A1787" i="25"/>
  <c r="A1788" i="25"/>
  <c r="A1789" i="25"/>
  <c r="A1790" i="25"/>
  <c r="A1791" i="25"/>
  <c r="A1792" i="25"/>
  <c r="A1793" i="25"/>
  <c r="A1794" i="25"/>
  <c r="A1795" i="25"/>
  <c r="A1796" i="25"/>
  <c r="A1797" i="25"/>
  <c r="A1798" i="25"/>
  <c r="A1799" i="25"/>
  <c r="A1800" i="25"/>
  <c r="A1801" i="25"/>
  <c r="A1802" i="25"/>
  <c r="A1803" i="25"/>
  <c r="A1804" i="25"/>
  <c r="A1805" i="25"/>
  <c r="A1806" i="25"/>
  <c r="A1807" i="25"/>
  <c r="A1808" i="25"/>
  <c r="A1809" i="25"/>
  <c r="A1810" i="25"/>
  <c r="A1811" i="25"/>
  <c r="A1812" i="25"/>
  <c r="A1813" i="25"/>
  <c r="A1814" i="25"/>
  <c r="A1815" i="25"/>
  <c r="A1816" i="25"/>
  <c r="A1817" i="25"/>
  <c r="A1818" i="25"/>
  <c r="A1819" i="25"/>
  <c r="A1820" i="25"/>
  <c r="A1821" i="25"/>
  <c r="A1822" i="25"/>
  <c r="A1823" i="25"/>
  <c r="A1824" i="25"/>
  <c r="A1825" i="25"/>
  <c r="A1826" i="25"/>
  <c r="A1827" i="25"/>
  <c r="A1828" i="25"/>
  <c r="A1829" i="25"/>
  <c r="A1830" i="25"/>
  <c r="A1831" i="25"/>
  <c r="A1832" i="25"/>
  <c r="A1833" i="25"/>
  <c r="A1834" i="25"/>
  <c r="A1835" i="25"/>
  <c r="A1836" i="25"/>
  <c r="A1837" i="25"/>
  <c r="A1838" i="25"/>
  <c r="A1839" i="25"/>
  <c r="A1840" i="25"/>
  <c r="A1841" i="25"/>
  <c r="A1842" i="25"/>
  <c r="A1843" i="25"/>
  <c r="A1844" i="25"/>
  <c r="A1845" i="25"/>
  <c r="A1846" i="25"/>
  <c r="A1847" i="25"/>
  <c r="A1848" i="25"/>
  <c r="A1849" i="25"/>
  <c r="A1850" i="25"/>
  <c r="A1851" i="25"/>
  <c r="A1852" i="25"/>
  <c r="A1853" i="25"/>
  <c r="A1854" i="25"/>
  <c r="A1855" i="25"/>
  <c r="A1856" i="25"/>
  <c r="A1857" i="25"/>
  <c r="A1858" i="25"/>
  <c r="A1859" i="25"/>
  <c r="A1860" i="25"/>
  <c r="A1861" i="25"/>
  <c r="A1862" i="25"/>
  <c r="A1863" i="25"/>
  <c r="A1864" i="25"/>
  <c r="A1865" i="25"/>
  <c r="A1866" i="25"/>
  <c r="A1867" i="25"/>
  <c r="A1868" i="25"/>
  <c r="A1869" i="25"/>
  <c r="A1870" i="25"/>
  <c r="A1871" i="25"/>
  <c r="A1872" i="25"/>
  <c r="A1873" i="25"/>
  <c r="A1874" i="25"/>
  <c r="A1875" i="25"/>
  <c r="A1876" i="25"/>
  <c r="A1877" i="25"/>
  <c r="A1878" i="25"/>
  <c r="A1879" i="25"/>
  <c r="A1880" i="25"/>
  <c r="A1881" i="25"/>
  <c r="A1882" i="25"/>
  <c r="A1883" i="25"/>
  <c r="A1884" i="25"/>
  <c r="A1885" i="25"/>
  <c r="A1886" i="25"/>
  <c r="A1887" i="25"/>
  <c r="A1888" i="25"/>
  <c r="A1889" i="25"/>
  <c r="A1890" i="25"/>
  <c r="A1891" i="25"/>
  <c r="A1892" i="25"/>
  <c r="A1893" i="25"/>
  <c r="A1894" i="25"/>
  <c r="A1895" i="25"/>
  <c r="A1896" i="25"/>
  <c r="A1897" i="25"/>
  <c r="AH16" i="26" l="1"/>
  <c r="AH16" i="21"/>
  <c r="AH12" i="21" s="1"/>
  <c r="AH68" i="9"/>
  <c r="AN8" i="21"/>
  <c r="AI12" i="26" l="1"/>
  <c r="I16" i="26" s="1"/>
  <c r="AK12" i="26"/>
  <c r="K16" i="26" s="1"/>
  <c r="AJ12" i="26"/>
  <c r="J16" i="26" s="1"/>
  <c r="AM12" i="26"/>
  <c r="M16" i="26" s="1"/>
  <c r="AL12" i="26"/>
  <c r="L16" i="26" s="1"/>
  <c r="AH12" i="26"/>
  <c r="H16" i="26" s="1"/>
  <c r="K52" i="23"/>
  <c r="J52" i="23"/>
  <c r="I52" i="23"/>
  <c r="H52" i="23"/>
  <c r="G52" i="23"/>
  <c r="F52" i="23"/>
  <c r="E52" i="23"/>
  <c r="D52" i="23"/>
  <c r="C52" i="23"/>
  <c r="X51" i="23"/>
  <c r="P51" i="23"/>
  <c r="O51" i="23"/>
  <c r="N51" i="23"/>
  <c r="X50" i="23"/>
  <c r="P50" i="23"/>
  <c r="O50" i="23"/>
  <c r="N50" i="23"/>
  <c r="X49" i="23"/>
  <c r="P49" i="23"/>
  <c r="O49" i="23"/>
  <c r="N49" i="23"/>
  <c r="F49" i="23"/>
  <c r="E49" i="23"/>
  <c r="D49" i="23"/>
  <c r="X48" i="23"/>
  <c r="P48" i="23"/>
  <c r="O48" i="23"/>
  <c r="N48" i="23"/>
  <c r="F48" i="23"/>
  <c r="E48" i="23"/>
  <c r="D48" i="23"/>
  <c r="X47" i="23"/>
  <c r="P47" i="23"/>
  <c r="O47" i="23"/>
  <c r="N47" i="23"/>
  <c r="F47" i="23"/>
  <c r="E47" i="23"/>
  <c r="D47" i="23"/>
  <c r="AG44" i="23"/>
  <c r="H43" i="23" s="1"/>
  <c r="Q43" i="23"/>
  <c r="P43" i="23"/>
  <c r="N43" i="23"/>
  <c r="M43" i="23"/>
  <c r="K43" i="23"/>
  <c r="J43" i="23"/>
  <c r="AA42" i="23"/>
  <c r="Z42" i="23"/>
  <c r="Y42" i="23"/>
  <c r="X42" i="23"/>
  <c r="W42" i="23"/>
  <c r="V42" i="23"/>
  <c r="U42" i="23"/>
  <c r="T42" i="23"/>
  <c r="S42" i="23"/>
  <c r="R42" i="23"/>
  <c r="Q42" i="23"/>
  <c r="P42" i="23"/>
  <c r="O42" i="23"/>
  <c r="N42" i="23"/>
  <c r="M42" i="23"/>
  <c r="L42" i="23"/>
  <c r="K42" i="23"/>
  <c r="J42" i="23"/>
  <c r="I42" i="23"/>
  <c r="H42" i="23"/>
  <c r="AZ41" i="23"/>
  <c r="BA41" i="23" s="1"/>
  <c r="CN41" i="23" s="1"/>
  <c r="AA40" i="23"/>
  <c r="Y40" i="23"/>
  <c r="X40" i="23"/>
  <c r="W40" i="23"/>
  <c r="V40" i="23"/>
  <c r="U40" i="23"/>
  <c r="T40" i="23"/>
  <c r="AO39" i="23"/>
  <c r="R40" i="23" s="1"/>
  <c r="AN39" i="23"/>
  <c r="Q40" i="23" s="1"/>
  <c r="AL39" i="23"/>
  <c r="I40" i="23" s="1"/>
  <c r="AK39" i="23"/>
  <c r="H40" i="23" s="1"/>
  <c r="AO37" i="23"/>
  <c r="AA34" i="23" s="1"/>
  <c r="AZ36" i="23"/>
  <c r="BA36" i="23" s="1"/>
  <c r="AZ34" i="23"/>
  <c r="BA34" i="23" s="1"/>
  <c r="AP29" i="23"/>
  <c r="L29" i="23" s="1"/>
  <c r="AO29" i="23"/>
  <c r="K29" i="23" s="1"/>
  <c r="AO28" i="23"/>
  <c r="C29" i="23" s="1"/>
  <c r="AR26" i="23"/>
  <c r="X25" i="23" s="1"/>
  <c r="AR25" i="23"/>
  <c r="R25" i="23" s="1"/>
  <c r="AT24" i="23"/>
  <c r="S24" i="23" s="1"/>
  <c r="K5" i="26" s="1"/>
  <c r="AS24" i="23"/>
  <c r="R24" i="23" s="1"/>
  <c r="J5" i="26" s="1"/>
  <c r="Y24" i="23"/>
  <c r="Q5" i="26" s="1"/>
  <c r="R21" i="23"/>
  <c r="G17" i="15"/>
  <c r="G16" i="15"/>
  <c r="AG49" i="22"/>
  <c r="H48" i="22" s="1"/>
  <c r="Q48" i="22"/>
  <c r="P48" i="22"/>
  <c r="N48" i="22"/>
  <c r="M48" i="22"/>
  <c r="K48" i="22"/>
  <c r="J48" i="22"/>
  <c r="AA47" i="22"/>
  <c r="Z47" i="22"/>
  <c r="Y47" i="22"/>
  <c r="X47" i="22"/>
  <c r="W47" i="22"/>
  <c r="V47" i="22"/>
  <c r="U47" i="22"/>
  <c r="T47" i="22"/>
  <c r="S47" i="22"/>
  <c r="R47" i="22"/>
  <c r="Q47" i="22"/>
  <c r="P47" i="22"/>
  <c r="O47" i="22"/>
  <c r="N47" i="22"/>
  <c r="M47" i="22"/>
  <c r="L47" i="22"/>
  <c r="K47" i="22"/>
  <c r="J47" i="22"/>
  <c r="I47" i="22"/>
  <c r="H47" i="22"/>
  <c r="AZ46" i="22"/>
  <c r="BA46" i="22" s="1"/>
  <c r="CC46" i="22" s="1"/>
  <c r="AA45" i="22"/>
  <c r="Y45" i="22"/>
  <c r="X45" i="22"/>
  <c r="W45" i="22"/>
  <c r="V45" i="22"/>
  <c r="U45" i="22"/>
  <c r="T45" i="22"/>
  <c r="AO44" i="22"/>
  <c r="R45" i="22" s="1"/>
  <c r="AN44" i="22"/>
  <c r="Q45" i="22" s="1"/>
  <c r="AL44" i="22"/>
  <c r="I45" i="22" s="1"/>
  <c r="AK44" i="22"/>
  <c r="H45" i="22" s="1"/>
  <c r="AG41" i="22"/>
  <c r="H40" i="22" s="1"/>
  <c r="Q40" i="22"/>
  <c r="P40" i="22"/>
  <c r="N40" i="22"/>
  <c r="M40" i="22"/>
  <c r="K40" i="22"/>
  <c r="J40" i="22"/>
  <c r="AA39" i="22"/>
  <c r="Z39" i="22"/>
  <c r="Y39" i="22"/>
  <c r="X39" i="22"/>
  <c r="W39" i="22"/>
  <c r="V39" i="22"/>
  <c r="U39" i="22"/>
  <c r="T39" i="22"/>
  <c r="S39" i="22"/>
  <c r="R39" i="22"/>
  <c r="Q39" i="22"/>
  <c r="P39" i="22"/>
  <c r="O39" i="22"/>
  <c r="N39" i="22"/>
  <c r="M39" i="22"/>
  <c r="L39" i="22"/>
  <c r="K39" i="22"/>
  <c r="J39" i="22"/>
  <c r="I39" i="22"/>
  <c r="H39" i="22"/>
  <c r="AZ38" i="22"/>
  <c r="BA38" i="22" s="1"/>
  <c r="BZ38" i="22" s="1"/>
  <c r="AA37" i="22"/>
  <c r="Y37" i="22"/>
  <c r="X37" i="22"/>
  <c r="W37" i="22"/>
  <c r="V37" i="22"/>
  <c r="U37" i="22"/>
  <c r="T37" i="22"/>
  <c r="AO36" i="22"/>
  <c r="R37" i="22" s="1"/>
  <c r="AN36" i="22"/>
  <c r="Q37" i="22" s="1"/>
  <c r="AL36" i="22"/>
  <c r="I37" i="22" s="1"/>
  <c r="AK36" i="22"/>
  <c r="H37" i="22" s="1"/>
  <c r="AG34" i="22"/>
  <c r="H33" i="22" s="1"/>
  <c r="Q33" i="22"/>
  <c r="P33" i="22"/>
  <c r="N33" i="22"/>
  <c r="M33" i="22"/>
  <c r="K33" i="22"/>
  <c r="J33" i="22"/>
  <c r="AA32" i="22"/>
  <c r="Z32" i="22"/>
  <c r="Y32" i="22"/>
  <c r="X32" i="22"/>
  <c r="W32" i="22"/>
  <c r="V32" i="22"/>
  <c r="U32" i="22"/>
  <c r="T32" i="22"/>
  <c r="S32" i="22"/>
  <c r="R32" i="22"/>
  <c r="Q32" i="22"/>
  <c r="P32" i="22"/>
  <c r="O32" i="22"/>
  <c r="N32" i="22"/>
  <c r="M32" i="22"/>
  <c r="L32" i="22"/>
  <c r="K32" i="22"/>
  <c r="J32" i="22"/>
  <c r="I32" i="22"/>
  <c r="H32" i="22"/>
  <c r="AZ31" i="22"/>
  <c r="BA31" i="22" s="1"/>
  <c r="CL31" i="22" s="1"/>
  <c r="AA30" i="22"/>
  <c r="Y30" i="22"/>
  <c r="X30" i="22"/>
  <c r="W30" i="22"/>
  <c r="V30" i="22"/>
  <c r="U30" i="22"/>
  <c r="T30" i="22"/>
  <c r="AO29" i="22"/>
  <c r="R30" i="22" s="1"/>
  <c r="AN29" i="22"/>
  <c r="Q30" i="22" s="1"/>
  <c r="AL29" i="22"/>
  <c r="I30" i="22" s="1"/>
  <c r="AK29" i="22"/>
  <c r="H30" i="22" s="1"/>
  <c r="AG27" i="22"/>
  <c r="H26" i="22" s="1"/>
  <c r="Q26" i="22"/>
  <c r="P26" i="22"/>
  <c r="N26" i="22"/>
  <c r="M26" i="22"/>
  <c r="K26" i="22"/>
  <c r="J26" i="22"/>
  <c r="AA25" i="22"/>
  <c r="Z25" i="22"/>
  <c r="Y25" i="22"/>
  <c r="X25" i="22"/>
  <c r="W25" i="22"/>
  <c r="V25" i="22"/>
  <c r="U25" i="22"/>
  <c r="T25" i="22"/>
  <c r="S25" i="22"/>
  <c r="R25" i="22"/>
  <c r="Q25" i="22"/>
  <c r="P25" i="22"/>
  <c r="O25" i="22"/>
  <c r="N25" i="22"/>
  <c r="M25" i="22"/>
  <c r="L25" i="22"/>
  <c r="K25" i="22"/>
  <c r="J25" i="22"/>
  <c r="I25" i="22"/>
  <c r="H25" i="22"/>
  <c r="AZ24" i="22"/>
  <c r="BA24" i="22" s="1"/>
  <c r="CB24" i="22" s="1"/>
  <c r="AA23" i="22"/>
  <c r="Y23" i="22"/>
  <c r="X23" i="22"/>
  <c r="W23" i="22"/>
  <c r="V23" i="22"/>
  <c r="U23" i="22"/>
  <c r="T23" i="22"/>
  <c r="AO22" i="22"/>
  <c r="R23" i="22" s="1"/>
  <c r="AN22" i="22"/>
  <c r="Q23" i="22" s="1"/>
  <c r="AL22" i="22"/>
  <c r="I23" i="22" s="1"/>
  <c r="AK22" i="22"/>
  <c r="H23" i="22" s="1"/>
  <c r="AG20" i="22"/>
  <c r="H19" i="22" s="1"/>
  <c r="Q19" i="22"/>
  <c r="P19" i="22"/>
  <c r="N19" i="22"/>
  <c r="M19" i="22"/>
  <c r="K19" i="22"/>
  <c r="J19" i="22"/>
  <c r="AA18" i="22"/>
  <c r="Z18" i="22"/>
  <c r="Y18" i="22"/>
  <c r="X18" i="22"/>
  <c r="W18" i="22"/>
  <c r="V18" i="22"/>
  <c r="U18" i="22"/>
  <c r="T18" i="22"/>
  <c r="S18" i="22"/>
  <c r="R18" i="22"/>
  <c r="Q18" i="22"/>
  <c r="P18" i="22"/>
  <c r="O18" i="22"/>
  <c r="N18" i="22"/>
  <c r="M18" i="22"/>
  <c r="L18" i="22"/>
  <c r="K18" i="22"/>
  <c r="J18" i="22"/>
  <c r="I18" i="22"/>
  <c r="H18" i="22"/>
  <c r="AZ17" i="22"/>
  <c r="BA17" i="22" s="1"/>
  <c r="AA16" i="22"/>
  <c r="Y16" i="22"/>
  <c r="X16" i="22"/>
  <c r="W16" i="22"/>
  <c r="V16" i="22"/>
  <c r="U16" i="22"/>
  <c r="T16" i="22"/>
  <c r="AO15" i="22"/>
  <c r="R16" i="22" s="1"/>
  <c r="AN15" i="22"/>
  <c r="Q16" i="22" s="1"/>
  <c r="AL15" i="22"/>
  <c r="I16" i="22" s="1"/>
  <c r="AK15" i="22"/>
  <c r="H16" i="22" s="1"/>
  <c r="AG13" i="22"/>
  <c r="H12" i="22" s="1"/>
  <c r="Q12" i="22"/>
  <c r="P12" i="22"/>
  <c r="N12" i="22"/>
  <c r="M12" i="22"/>
  <c r="K12" i="22"/>
  <c r="J12" i="22"/>
  <c r="AA11" i="22"/>
  <c r="Z11" i="22"/>
  <c r="Y11" i="22"/>
  <c r="X11" i="22"/>
  <c r="W11" i="22"/>
  <c r="V11" i="22"/>
  <c r="U11" i="22"/>
  <c r="T11" i="22"/>
  <c r="S11" i="22"/>
  <c r="R11" i="22"/>
  <c r="Q11" i="22"/>
  <c r="P11" i="22"/>
  <c r="O11" i="22"/>
  <c r="N11" i="22"/>
  <c r="M11" i="22"/>
  <c r="L11" i="22"/>
  <c r="K11" i="22"/>
  <c r="J11" i="22"/>
  <c r="I11" i="22"/>
  <c r="H11" i="22"/>
  <c r="AZ10" i="22"/>
  <c r="BA10" i="22" s="1"/>
  <c r="CH10" i="22" s="1"/>
  <c r="AA9" i="22"/>
  <c r="Y9" i="22"/>
  <c r="X9" i="22"/>
  <c r="W9" i="22"/>
  <c r="V9" i="22"/>
  <c r="U9" i="22"/>
  <c r="T9" i="22"/>
  <c r="AO8" i="22"/>
  <c r="R9" i="22" s="1"/>
  <c r="AN8" i="22"/>
  <c r="Q9" i="22" s="1"/>
  <c r="AL8" i="22"/>
  <c r="I9" i="22" s="1"/>
  <c r="AK8" i="22"/>
  <c r="H9" i="22" s="1"/>
  <c r="AG51" i="21"/>
  <c r="H50" i="21" s="1"/>
  <c r="AZ48" i="21"/>
  <c r="BA48" i="21" s="1"/>
  <c r="CG48" i="21" s="1"/>
  <c r="AU47" i="21"/>
  <c r="I47" i="21" s="1"/>
  <c r="AT47" i="21"/>
  <c r="H47" i="21" s="1"/>
  <c r="R47" i="21"/>
  <c r="P47" i="21"/>
  <c r="O47" i="21"/>
  <c r="N47" i="21"/>
  <c r="M47" i="21"/>
  <c r="L47" i="21"/>
  <c r="K47" i="21"/>
  <c r="AG44" i="21"/>
  <c r="H43" i="21" s="1"/>
  <c r="AZ41" i="21"/>
  <c r="BA41" i="21" s="1"/>
  <c r="CD41" i="21" s="1"/>
  <c r="AU40" i="21"/>
  <c r="I40" i="21" s="1"/>
  <c r="AT40" i="21"/>
  <c r="H40" i="21" s="1"/>
  <c r="R40" i="21"/>
  <c r="P40" i="21"/>
  <c r="O40" i="21"/>
  <c r="N40" i="21"/>
  <c r="M40" i="21"/>
  <c r="L40" i="21"/>
  <c r="K40" i="21"/>
  <c r="AG37" i="21"/>
  <c r="H36" i="21" s="1"/>
  <c r="AZ34" i="21"/>
  <c r="BA34" i="21" s="1"/>
  <c r="CA34" i="21" s="1"/>
  <c r="AU33" i="21"/>
  <c r="I33" i="21" s="1"/>
  <c r="AT33" i="21"/>
  <c r="H33" i="21" s="1"/>
  <c r="R33" i="21"/>
  <c r="P33" i="21"/>
  <c r="O33" i="21"/>
  <c r="N33" i="21"/>
  <c r="M33" i="21"/>
  <c r="L33" i="21"/>
  <c r="K33" i="21"/>
  <c r="AG29" i="21"/>
  <c r="H28" i="21" s="1"/>
  <c r="AA27" i="21"/>
  <c r="Z27" i="21"/>
  <c r="Y27" i="21"/>
  <c r="X27" i="21"/>
  <c r="W27" i="21"/>
  <c r="V27" i="21"/>
  <c r="U27" i="21"/>
  <c r="T27" i="21"/>
  <c r="S27" i="21"/>
  <c r="R27" i="21"/>
  <c r="Q27" i="21"/>
  <c r="P27" i="21"/>
  <c r="O27" i="21"/>
  <c r="N27" i="21"/>
  <c r="M27" i="21"/>
  <c r="L27" i="21"/>
  <c r="K27" i="21"/>
  <c r="J27" i="21"/>
  <c r="I27" i="21"/>
  <c r="H27" i="21"/>
  <c r="AZ26" i="21"/>
  <c r="BA26" i="21" s="1"/>
  <c r="CB26" i="21" s="1"/>
  <c r="AU25" i="21"/>
  <c r="I25" i="21" s="1"/>
  <c r="AT25" i="21"/>
  <c r="H25" i="21" s="1"/>
  <c r="R25" i="21"/>
  <c r="P25" i="21"/>
  <c r="O25" i="21"/>
  <c r="N25" i="21"/>
  <c r="M25" i="21"/>
  <c r="L25" i="21"/>
  <c r="K25" i="21"/>
  <c r="AK21" i="21"/>
  <c r="AM20" i="21"/>
  <c r="T19" i="21" s="1"/>
  <c r="J20" i="21"/>
  <c r="I20" i="21"/>
  <c r="H20" i="21"/>
  <c r="S19" i="21"/>
  <c r="R19" i="21"/>
  <c r="Q19" i="21"/>
  <c r="P19" i="21"/>
  <c r="O19" i="21"/>
  <c r="N19" i="21"/>
  <c r="M19" i="21"/>
  <c r="L19" i="21"/>
  <c r="K19" i="21"/>
  <c r="J19" i="21"/>
  <c r="I19" i="21"/>
  <c r="H19" i="21"/>
  <c r="AA18" i="21"/>
  <c r="Z18" i="21"/>
  <c r="Y18" i="21"/>
  <c r="X18" i="21"/>
  <c r="W18" i="21"/>
  <c r="V18" i="21"/>
  <c r="U18" i="21"/>
  <c r="T18" i="21"/>
  <c r="S18" i="21"/>
  <c r="R18" i="21"/>
  <c r="Q18" i="21"/>
  <c r="P18" i="21"/>
  <c r="O18" i="21"/>
  <c r="N18" i="21"/>
  <c r="M18" i="21"/>
  <c r="L18" i="21"/>
  <c r="K18" i="21"/>
  <c r="J18" i="21"/>
  <c r="I18" i="21"/>
  <c r="H18" i="21"/>
  <c r="AA17" i="21"/>
  <c r="Z17" i="21"/>
  <c r="Y17" i="21"/>
  <c r="X17" i="21"/>
  <c r="W17" i="21"/>
  <c r="V17" i="21"/>
  <c r="U17" i="21"/>
  <c r="T17" i="21"/>
  <c r="S17" i="21"/>
  <c r="R17" i="21"/>
  <c r="Q17" i="21"/>
  <c r="P17" i="21"/>
  <c r="O17" i="21"/>
  <c r="N17" i="21"/>
  <c r="M17" i="21"/>
  <c r="L17" i="21"/>
  <c r="K17" i="21"/>
  <c r="J17" i="21"/>
  <c r="I17" i="21"/>
  <c r="H17" i="21"/>
  <c r="AB16" i="21"/>
  <c r="Y16" i="21"/>
  <c r="W16" i="21"/>
  <c r="T16" i="21"/>
  <c r="Q16" i="21"/>
  <c r="N16" i="21"/>
  <c r="AM12" i="21"/>
  <c r="M16" i="21" s="1"/>
  <c r="AL12" i="21"/>
  <c r="L16" i="21" s="1"/>
  <c r="AK12" i="21"/>
  <c r="K16" i="21" s="1"/>
  <c r="AJ12" i="21"/>
  <c r="J16" i="21" s="1"/>
  <c r="AI12" i="21"/>
  <c r="I16" i="21" s="1"/>
  <c r="H16" i="21"/>
  <c r="H9" i="21"/>
  <c r="H8" i="21"/>
  <c r="AG47" i="20"/>
  <c r="H46" i="20" s="1"/>
  <c r="AZ44" i="20"/>
  <c r="BA44" i="20" s="1"/>
  <c r="BZ44" i="20" s="1"/>
  <c r="AU43" i="20"/>
  <c r="I43" i="20" s="1"/>
  <c r="AT43" i="20"/>
  <c r="H43" i="20" s="1"/>
  <c r="R43" i="20"/>
  <c r="P43" i="20"/>
  <c r="O43" i="20"/>
  <c r="N43" i="20"/>
  <c r="M43" i="20"/>
  <c r="L43" i="20"/>
  <c r="K43" i="20"/>
  <c r="AG40" i="20"/>
  <c r="H39" i="20" s="1"/>
  <c r="AZ37" i="20"/>
  <c r="BA37" i="20" s="1"/>
  <c r="AU36" i="20"/>
  <c r="I36" i="20" s="1"/>
  <c r="AT36" i="20"/>
  <c r="H36" i="20" s="1"/>
  <c r="R36" i="20"/>
  <c r="P36" i="20"/>
  <c r="O36" i="20"/>
  <c r="N36" i="20"/>
  <c r="M36" i="20"/>
  <c r="L36" i="20"/>
  <c r="K36" i="20"/>
  <c r="AG33" i="20"/>
  <c r="H32" i="20" s="1"/>
  <c r="AZ30" i="20"/>
  <c r="BA30" i="20" s="1"/>
  <c r="BL30" i="20" s="1"/>
  <c r="AU29" i="20"/>
  <c r="I29" i="20" s="1"/>
  <c r="AT29" i="20"/>
  <c r="H29" i="20" s="1"/>
  <c r="R29" i="20"/>
  <c r="P29" i="20"/>
  <c r="O29" i="20"/>
  <c r="N29" i="20"/>
  <c r="M29" i="20"/>
  <c r="L29" i="20"/>
  <c r="K29" i="20"/>
  <c r="AG26" i="20"/>
  <c r="H25" i="20" s="1"/>
  <c r="AZ23" i="20"/>
  <c r="BA23" i="20" s="1"/>
  <c r="CG23" i="20" s="1"/>
  <c r="AU22" i="20"/>
  <c r="I22" i="20" s="1"/>
  <c r="AT22" i="20"/>
  <c r="H22" i="20" s="1"/>
  <c r="R22" i="20"/>
  <c r="P22" i="20"/>
  <c r="O22" i="20"/>
  <c r="N22" i="20"/>
  <c r="M22" i="20"/>
  <c r="L22" i="20"/>
  <c r="K22" i="20"/>
  <c r="AG19" i="20"/>
  <c r="H18" i="20" s="1"/>
  <c r="AZ16" i="20"/>
  <c r="BA16" i="20" s="1"/>
  <c r="CD16" i="20" s="1"/>
  <c r="AU15" i="20"/>
  <c r="I15" i="20" s="1"/>
  <c r="AT15" i="20"/>
  <c r="H15" i="20" s="1"/>
  <c r="R15" i="20"/>
  <c r="P15" i="20"/>
  <c r="O15" i="20"/>
  <c r="N15" i="20"/>
  <c r="M15" i="20"/>
  <c r="L15" i="20"/>
  <c r="K15" i="20"/>
  <c r="CH38" i="22" l="1"/>
  <c r="CJ26" i="21"/>
  <c r="C13" i="15"/>
  <c r="D25" i="14"/>
  <c r="BL16" i="20"/>
  <c r="CN34" i="23"/>
  <c r="X35" i="23" s="1"/>
  <c r="BB34" i="23"/>
  <c r="F34" i="23" s="1"/>
  <c r="Z24" i="23"/>
  <c r="AA24" i="23"/>
  <c r="V24" i="23"/>
  <c r="Q5" i="20"/>
  <c r="Q9" i="9"/>
  <c r="Q8" i="27" s="1"/>
  <c r="W24" i="23"/>
  <c r="K5" i="20"/>
  <c r="K5" i="22"/>
  <c r="K9" i="9"/>
  <c r="K8" i="27" s="1"/>
  <c r="K5" i="21"/>
  <c r="J5" i="22"/>
  <c r="J9" i="9"/>
  <c r="J8" i="27" s="1"/>
  <c r="J5" i="20"/>
  <c r="J5" i="21"/>
  <c r="BT24" i="22"/>
  <c r="Z24" i="22" s="1"/>
  <c r="CJ24" i="22"/>
  <c r="L5" i="20"/>
  <c r="L9" i="9"/>
  <c r="L8" i="27" s="1"/>
  <c r="L5" i="21"/>
  <c r="L5" i="22"/>
  <c r="X24" i="23"/>
  <c r="Q5" i="21"/>
  <c r="Q5" i="22"/>
  <c r="CL37" i="20"/>
  <c r="CI37" i="20"/>
  <c r="BS37" i="20"/>
  <c r="BC37" i="20"/>
  <c r="BV16" i="20"/>
  <c r="BJ44" i="20"/>
  <c r="CH16" i="20"/>
  <c r="BB16" i="20"/>
  <c r="CB30" i="20"/>
  <c r="BD16" i="20"/>
  <c r="BN16" i="20"/>
  <c r="BZ16" i="20"/>
  <c r="CJ16" i="20"/>
  <c r="BG37" i="20"/>
  <c r="BW37" i="20"/>
  <c r="CM37" i="20"/>
  <c r="BF16" i="20"/>
  <c r="BR16" i="20"/>
  <c r="CB16" i="20"/>
  <c r="CL16" i="20"/>
  <c r="BK37" i="20"/>
  <c r="CA37" i="20"/>
  <c r="BJ16" i="20"/>
  <c r="BT16" i="20"/>
  <c r="BO37" i="20"/>
  <c r="CE37" i="20"/>
  <c r="BD26" i="21"/>
  <c r="J26" i="21" s="1"/>
  <c r="BC34" i="21"/>
  <c r="BH26" i="21"/>
  <c r="N26" i="21" s="1"/>
  <c r="CN26" i="21"/>
  <c r="BS34" i="21"/>
  <c r="BT26" i="21"/>
  <c r="Z26" i="21" s="1"/>
  <c r="CI34" i="21"/>
  <c r="BX26" i="21"/>
  <c r="BB38" i="22"/>
  <c r="H38" i="22" s="1"/>
  <c r="BD24" i="22"/>
  <c r="J24" i="22" s="1"/>
  <c r="BR38" i="22"/>
  <c r="X38" i="22" s="1"/>
  <c r="CC17" i="22"/>
  <c r="CK17" i="22"/>
  <c r="BE17" i="22"/>
  <c r="K17" i="22" s="1"/>
  <c r="BU17" i="22"/>
  <c r="AA17" i="22" s="1"/>
  <c r="BX24" i="22"/>
  <c r="BC31" i="22"/>
  <c r="I31" i="22" s="1"/>
  <c r="BS31" i="22"/>
  <c r="Y31" i="22" s="1"/>
  <c r="CI31" i="22"/>
  <c r="BV38" i="22"/>
  <c r="BE46" i="22"/>
  <c r="K46" i="22" s="1"/>
  <c r="CE31" i="22"/>
  <c r="BG31" i="22"/>
  <c r="M31" i="22" s="1"/>
  <c r="BW31" i="22"/>
  <c r="CM31" i="22"/>
  <c r="BU46" i="22"/>
  <c r="AA46" i="22" s="1"/>
  <c r="BO31" i="22"/>
  <c r="U31" i="22" s="1"/>
  <c r="BH24" i="22"/>
  <c r="N24" i="22" s="1"/>
  <c r="CN24" i="22"/>
  <c r="BK31" i="22"/>
  <c r="Q31" i="22" s="1"/>
  <c r="CA31" i="22"/>
  <c r="BF38" i="22"/>
  <c r="L38" i="22" s="1"/>
  <c r="CL38" i="22"/>
  <c r="CK46" i="22"/>
  <c r="CL36" i="23"/>
  <c r="V37" i="23" s="1"/>
  <c r="CH36" i="23"/>
  <c r="R37" i="23" s="1"/>
  <c r="CD36" i="23"/>
  <c r="N37" i="23" s="1"/>
  <c r="BZ36" i="23"/>
  <c r="J37" i="23" s="1"/>
  <c r="BV36" i="23"/>
  <c r="F37" i="23" s="1"/>
  <c r="BR36" i="23"/>
  <c r="V36" i="23" s="1"/>
  <c r="BN36" i="23"/>
  <c r="R36" i="23" s="1"/>
  <c r="BJ36" i="23"/>
  <c r="N36" i="23" s="1"/>
  <c r="BF36" i="23"/>
  <c r="J36" i="23" s="1"/>
  <c r="BB36" i="23"/>
  <c r="F36" i="23" s="1"/>
  <c r="CM36" i="23"/>
  <c r="W37" i="23" s="1"/>
  <c r="CE36" i="23"/>
  <c r="O37" i="23" s="1"/>
  <c r="CA36" i="23"/>
  <c r="K37" i="23" s="1"/>
  <c r="BS36" i="23"/>
  <c r="W36" i="23" s="1"/>
  <c r="BK36" i="23"/>
  <c r="O36" i="23" s="1"/>
  <c r="BC36" i="23"/>
  <c r="G36" i="23" s="1"/>
  <c r="CO36" i="23"/>
  <c r="Y37" i="23" s="1"/>
  <c r="CK36" i="23"/>
  <c r="U37" i="23" s="1"/>
  <c r="CG36" i="23"/>
  <c r="Q37" i="23" s="1"/>
  <c r="CC36" i="23"/>
  <c r="M37" i="23" s="1"/>
  <c r="BY36" i="23"/>
  <c r="I37" i="23" s="1"/>
  <c r="BU36" i="23"/>
  <c r="Y36" i="23" s="1"/>
  <c r="BQ36" i="23"/>
  <c r="U36" i="23" s="1"/>
  <c r="BM36" i="23"/>
  <c r="Q36" i="23" s="1"/>
  <c r="BI36" i="23"/>
  <c r="M36" i="23" s="1"/>
  <c r="BE36" i="23"/>
  <c r="I36" i="23" s="1"/>
  <c r="CN36" i="23"/>
  <c r="X37" i="23" s="1"/>
  <c r="CJ36" i="23"/>
  <c r="T37" i="23" s="1"/>
  <c r="CF36" i="23"/>
  <c r="P37" i="23" s="1"/>
  <c r="CB36" i="23"/>
  <c r="L37" i="23" s="1"/>
  <c r="BX36" i="23"/>
  <c r="H37" i="23" s="1"/>
  <c r="BT36" i="23"/>
  <c r="X36" i="23" s="1"/>
  <c r="BP36" i="23"/>
  <c r="T36" i="23" s="1"/>
  <c r="BL36" i="23"/>
  <c r="P36" i="23" s="1"/>
  <c r="BH36" i="23"/>
  <c r="L36" i="23" s="1"/>
  <c r="BD36" i="23"/>
  <c r="H36" i="23" s="1"/>
  <c r="CI36" i="23"/>
  <c r="S37" i="23" s="1"/>
  <c r="BW36" i="23"/>
  <c r="G37" i="23" s="1"/>
  <c r="BO36" i="23"/>
  <c r="S36" i="23" s="1"/>
  <c r="BG36" i="23"/>
  <c r="K36" i="23" s="1"/>
  <c r="BE34" i="23"/>
  <c r="I34" i="23" s="1"/>
  <c r="BM34" i="23"/>
  <c r="Q34" i="23" s="1"/>
  <c r="BU34" i="23"/>
  <c r="Y34" i="23" s="1"/>
  <c r="CC34" i="23"/>
  <c r="M35" i="23" s="1"/>
  <c r="CG34" i="23"/>
  <c r="Q35" i="23" s="1"/>
  <c r="CO34" i="23"/>
  <c r="Y35" i="23" s="1"/>
  <c r="BE41" i="23"/>
  <c r="K41" i="23" s="1"/>
  <c r="BU41" i="23"/>
  <c r="AA41" i="23" s="1"/>
  <c r="CG41" i="23"/>
  <c r="BF34" i="23"/>
  <c r="J34" i="23" s="1"/>
  <c r="BJ34" i="23"/>
  <c r="N34" i="23" s="1"/>
  <c r="BN34" i="23"/>
  <c r="R34" i="23" s="1"/>
  <c r="BR34" i="23"/>
  <c r="V34" i="23" s="1"/>
  <c r="BV34" i="23"/>
  <c r="F35" i="23" s="1"/>
  <c r="BZ34" i="23"/>
  <c r="J35" i="23" s="1"/>
  <c r="CD34" i="23"/>
  <c r="N35" i="23" s="1"/>
  <c r="CH34" i="23"/>
  <c r="R35" i="23" s="1"/>
  <c r="CL34" i="23"/>
  <c r="V35" i="23" s="1"/>
  <c r="BB41" i="23"/>
  <c r="H41" i="23" s="1"/>
  <c r="BF41" i="23"/>
  <c r="L41" i="23" s="1"/>
  <c r="BJ41" i="23"/>
  <c r="P41" i="23" s="1"/>
  <c r="BN41" i="23"/>
  <c r="T41" i="23" s="1"/>
  <c r="BR41" i="23"/>
  <c r="X41" i="23" s="1"/>
  <c r="BV41" i="23"/>
  <c r="BZ41" i="23"/>
  <c r="CD41" i="23"/>
  <c r="CH41" i="23"/>
  <c r="CL41" i="23"/>
  <c r="BI41" i="23"/>
  <c r="O41" i="23" s="1"/>
  <c r="BQ41" i="23"/>
  <c r="W41" i="23" s="1"/>
  <c r="CC41" i="23"/>
  <c r="CK41" i="23"/>
  <c r="CO41" i="23"/>
  <c r="BC34" i="23"/>
  <c r="G34" i="23" s="1"/>
  <c r="BG34" i="23"/>
  <c r="K34" i="23" s="1"/>
  <c r="BK34" i="23"/>
  <c r="O34" i="23" s="1"/>
  <c r="BO34" i="23"/>
  <c r="S34" i="23" s="1"/>
  <c r="BS34" i="23"/>
  <c r="W34" i="23" s="1"/>
  <c r="BW34" i="23"/>
  <c r="G35" i="23" s="1"/>
  <c r="CA34" i="23"/>
  <c r="K35" i="23" s="1"/>
  <c r="CE34" i="23"/>
  <c r="O35" i="23" s="1"/>
  <c r="CI34" i="23"/>
  <c r="S35" i="23" s="1"/>
  <c r="CM34" i="23"/>
  <c r="W35" i="23" s="1"/>
  <c r="BC41" i="23"/>
  <c r="I41" i="23" s="1"/>
  <c r="BG41" i="23"/>
  <c r="M41" i="23" s="1"/>
  <c r="BK41" i="23"/>
  <c r="Q41" i="23" s="1"/>
  <c r="BO41" i="23"/>
  <c r="U41" i="23" s="1"/>
  <c r="BS41" i="23"/>
  <c r="Y41" i="23" s="1"/>
  <c r="BW41" i="23"/>
  <c r="CA41" i="23"/>
  <c r="CE41" i="23"/>
  <c r="CI41" i="23"/>
  <c r="CM41" i="23"/>
  <c r="BI34" i="23"/>
  <c r="M34" i="23" s="1"/>
  <c r="BQ34" i="23"/>
  <c r="U34" i="23" s="1"/>
  <c r="BY34" i="23"/>
  <c r="I35" i="23" s="1"/>
  <c r="CK34" i="23"/>
  <c r="U35" i="23" s="1"/>
  <c r="BM41" i="23"/>
  <c r="S41" i="23" s="1"/>
  <c r="BY41" i="23"/>
  <c r="BD34" i="23"/>
  <c r="H34" i="23" s="1"/>
  <c r="BH34" i="23"/>
  <c r="L34" i="23" s="1"/>
  <c r="BL34" i="23"/>
  <c r="P34" i="23" s="1"/>
  <c r="BP34" i="23"/>
  <c r="T34" i="23" s="1"/>
  <c r="BT34" i="23"/>
  <c r="X34" i="23" s="1"/>
  <c r="BX34" i="23"/>
  <c r="H35" i="23" s="1"/>
  <c r="CB34" i="23"/>
  <c r="L35" i="23" s="1"/>
  <c r="CF34" i="23"/>
  <c r="P35" i="23" s="1"/>
  <c r="CJ34" i="23"/>
  <c r="T35" i="23" s="1"/>
  <c r="BD41" i="23"/>
  <c r="J41" i="23" s="1"/>
  <c r="BH41" i="23"/>
  <c r="N41" i="23" s="1"/>
  <c r="BL41" i="23"/>
  <c r="R41" i="23" s="1"/>
  <c r="BP41" i="23"/>
  <c r="V41" i="23" s="1"/>
  <c r="BT41" i="23"/>
  <c r="Z41" i="23" s="1"/>
  <c r="BX41" i="23"/>
  <c r="CB41" i="23"/>
  <c r="CF41" i="23"/>
  <c r="CJ41" i="23"/>
  <c r="BH10" i="22"/>
  <c r="N10" i="22" s="1"/>
  <c r="BX10" i="22"/>
  <c r="CF10" i="22"/>
  <c r="BB10" i="22"/>
  <c r="H10" i="22" s="1"/>
  <c r="BJ10" i="22"/>
  <c r="P10" i="22" s="1"/>
  <c r="BR10" i="22"/>
  <c r="X10" i="22" s="1"/>
  <c r="BZ10" i="22"/>
  <c r="BI17" i="22"/>
  <c r="O17" i="22" s="1"/>
  <c r="BY17" i="22"/>
  <c r="CO17" i="22"/>
  <c r="BL24" i="22"/>
  <c r="R24" i="22" s="1"/>
  <c r="BJ38" i="22"/>
  <c r="P38" i="22" s="1"/>
  <c r="BI46" i="22"/>
  <c r="O46" i="22" s="1"/>
  <c r="BY46" i="22"/>
  <c r="CO46" i="22"/>
  <c r="CO10" i="22"/>
  <c r="CK10" i="22"/>
  <c r="CG10" i="22"/>
  <c r="CC10" i="22"/>
  <c r="BY10" i="22"/>
  <c r="BU10" i="22"/>
  <c r="AA10" i="22" s="1"/>
  <c r="BQ10" i="22"/>
  <c r="W10" i="22" s="1"/>
  <c r="BM10" i="22"/>
  <c r="S10" i="22" s="1"/>
  <c r="BI10" i="22"/>
  <c r="O10" i="22" s="1"/>
  <c r="BE10" i="22"/>
  <c r="K10" i="22" s="1"/>
  <c r="CM10" i="22"/>
  <c r="CI10" i="22"/>
  <c r="CE10" i="22"/>
  <c r="CA10" i="22"/>
  <c r="BW10" i="22"/>
  <c r="BS10" i="22"/>
  <c r="Y10" i="22" s="1"/>
  <c r="BO10" i="22"/>
  <c r="U10" i="22" s="1"/>
  <c r="BK10" i="22"/>
  <c r="Q10" i="22" s="1"/>
  <c r="BG10" i="22"/>
  <c r="M10" i="22" s="1"/>
  <c r="BC10" i="22"/>
  <c r="I10" i="22" s="1"/>
  <c r="BP10" i="22"/>
  <c r="V10" i="22" s="1"/>
  <c r="CN10" i="22"/>
  <c r="BD10" i="22"/>
  <c r="J10" i="22" s="1"/>
  <c r="BL10" i="22"/>
  <c r="R10" i="22" s="1"/>
  <c r="BT10" i="22"/>
  <c r="Z10" i="22" s="1"/>
  <c r="CB10" i="22"/>
  <c r="CJ10" i="22"/>
  <c r="BM17" i="22"/>
  <c r="S17" i="22" s="1"/>
  <c r="CM24" i="22"/>
  <c r="CI24" i="22"/>
  <c r="CE24" i="22"/>
  <c r="CA24" i="22"/>
  <c r="BW24" i="22"/>
  <c r="BS24" i="22"/>
  <c r="Y24" i="22" s="1"/>
  <c r="BO24" i="22"/>
  <c r="U24" i="22" s="1"/>
  <c r="BK24" i="22"/>
  <c r="Q24" i="22" s="1"/>
  <c r="BG24" i="22"/>
  <c r="M24" i="22" s="1"/>
  <c r="BC24" i="22"/>
  <c r="I24" i="22" s="1"/>
  <c r="CL24" i="22"/>
  <c r="CH24" i="22"/>
  <c r="CD24" i="22"/>
  <c r="BZ24" i="22"/>
  <c r="BV24" i="22"/>
  <c r="BR24" i="22"/>
  <c r="X24" i="22" s="1"/>
  <c r="BN24" i="22"/>
  <c r="T24" i="22" s="1"/>
  <c r="BJ24" i="22"/>
  <c r="P24" i="22" s="1"/>
  <c r="BF24" i="22"/>
  <c r="L24" i="22" s="1"/>
  <c r="BB24" i="22"/>
  <c r="H24" i="22" s="1"/>
  <c r="CO24" i="22"/>
  <c r="CK24" i="22"/>
  <c r="CG24" i="22"/>
  <c r="CC24" i="22"/>
  <c r="BY24" i="22"/>
  <c r="BU24" i="22"/>
  <c r="AA24" i="22" s="1"/>
  <c r="BQ24" i="22"/>
  <c r="W24" i="22" s="1"/>
  <c r="BM24" i="22"/>
  <c r="S24" i="22" s="1"/>
  <c r="BI24" i="22"/>
  <c r="O24" i="22" s="1"/>
  <c r="BE24" i="22"/>
  <c r="K24" i="22" s="1"/>
  <c r="BP24" i="22"/>
  <c r="V24" i="22" s="1"/>
  <c r="CF24" i="22"/>
  <c r="CO38" i="22"/>
  <c r="CK38" i="22"/>
  <c r="CG38" i="22"/>
  <c r="CC38" i="22"/>
  <c r="BY38" i="22"/>
  <c r="BU38" i="22"/>
  <c r="AA38" i="22" s="1"/>
  <c r="BQ38" i="22"/>
  <c r="W38" i="22" s="1"/>
  <c r="BM38" i="22"/>
  <c r="S38" i="22" s="1"/>
  <c r="BI38" i="22"/>
  <c r="O38" i="22" s="1"/>
  <c r="BE38" i="22"/>
  <c r="K38" i="22" s="1"/>
  <c r="CN38" i="22"/>
  <c r="CJ38" i="22"/>
  <c r="CF38" i="22"/>
  <c r="CB38" i="22"/>
  <c r="BX38" i="22"/>
  <c r="BT38" i="22"/>
  <c r="Z38" i="22" s="1"/>
  <c r="BP38" i="22"/>
  <c r="V38" i="22" s="1"/>
  <c r="BL38" i="22"/>
  <c r="R38" i="22" s="1"/>
  <c r="BH38" i="22"/>
  <c r="N38" i="22" s="1"/>
  <c r="BD38" i="22"/>
  <c r="J38" i="22" s="1"/>
  <c r="CM38" i="22"/>
  <c r="CI38" i="22"/>
  <c r="CE38" i="22"/>
  <c r="CA38" i="22"/>
  <c r="BW38" i="22"/>
  <c r="BS38" i="22"/>
  <c r="Y38" i="22" s="1"/>
  <c r="BO38" i="22"/>
  <c r="U38" i="22" s="1"/>
  <c r="BK38" i="22"/>
  <c r="Q38" i="22" s="1"/>
  <c r="BG38" i="22"/>
  <c r="M38" i="22" s="1"/>
  <c r="BC38" i="22"/>
  <c r="I38" i="22" s="1"/>
  <c r="BN38" i="22"/>
  <c r="T38" i="22" s="1"/>
  <c r="CD38" i="22"/>
  <c r="BM46" i="22"/>
  <c r="S46" i="22" s="1"/>
  <c r="BF10" i="22"/>
  <c r="L10" i="22" s="1"/>
  <c r="BN10" i="22"/>
  <c r="T10" i="22" s="1"/>
  <c r="BV10" i="22"/>
  <c r="CD10" i="22"/>
  <c r="CL10" i="22"/>
  <c r="CN17" i="22"/>
  <c r="CJ17" i="22"/>
  <c r="CF17" i="22"/>
  <c r="CB17" i="22"/>
  <c r="BX17" i="22"/>
  <c r="BT17" i="22"/>
  <c r="Z17" i="22" s="1"/>
  <c r="BP17" i="22"/>
  <c r="V17" i="22" s="1"/>
  <c r="BL17" i="22"/>
  <c r="R17" i="22" s="1"/>
  <c r="BH17" i="22"/>
  <c r="N17" i="22" s="1"/>
  <c r="BD17" i="22"/>
  <c r="J17" i="22" s="1"/>
  <c r="CM17" i="22"/>
  <c r="CI17" i="22"/>
  <c r="CE17" i="22"/>
  <c r="CA17" i="22"/>
  <c r="BW17" i="22"/>
  <c r="BS17" i="22"/>
  <c r="Y17" i="22" s="1"/>
  <c r="BO17" i="22"/>
  <c r="U17" i="22" s="1"/>
  <c r="BK17" i="22"/>
  <c r="Q17" i="22" s="1"/>
  <c r="BG17" i="22"/>
  <c r="M17" i="22" s="1"/>
  <c r="BC17" i="22"/>
  <c r="I17" i="22" s="1"/>
  <c r="CL17" i="22"/>
  <c r="CH17" i="22"/>
  <c r="CD17" i="22"/>
  <c r="BZ17" i="22"/>
  <c r="BV17" i="22"/>
  <c r="BR17" i="22"/>
  <c r="X17" i="22" s="1"/>
  <c r="BN17" i="22"/>
  <c r="T17" i="22" s="1"/>
  <c r="BJ17" i="22"/>
  <c r="P17" i="22" s="1"/>
  <c r="BF17" i="22"/>
  <c r="L17" i="22" s="1"/>
  <c r="BB17" i="22"/>
  <c r="H17" i="22" s="1"/>
  <c r="BQ17" i="22"/>
  <c r="W17" i="22" s="1"/>
  <c r="CG17" i="22"/>
  <c r="CN46" i="22"/>
  <c r="CJ46" i="22"/>
  <c r="CF46" i="22"/>
  <c r="CB46" i="22"/>
  <c r="BX46" i="22"/>
  <c r="BT46" i="22"/>
  <c r="Z46" i="22" s="1"/>
  <c r="BP46" i="22"/>
  <c r="V46" i="22" s="1"/>
  <c r="BL46" i="22"/>
  <c r="R46" i="22" s="1"/>
  <c r="BH46" i="22"/>
  <c r="N46" i="22" s="1"/>
  <c r="BD46" i="22"/>
  <c r="J46" i="22" s="1"/>
  <c r="CM46" i="22"/>
  <c r="CI46" i="22"/>
  <c r="CE46" i="22"/>
  <c r="CA46" i="22"/>
  <c r="BW46" i="22"/>
  <c r="BS46" i="22"/>
  <c r="Y46" i="22" s="1"/>
  <c r="BO46" i="22"/>
  <c r="U46" i="22" s="1"/>
  <c r="BK46" i="22"/>
  <c r="Q46" i="22" s="1"/>
  <c r="BG46" i="22"/>
  <c r="M46" i="22" s="1"/>
  <c r="BC46" i="22"/>
  <c r="I46" i="22" s="1"/>
  <c r="CL46" i="22"/>
  <c r="CH46" i="22"/>
  <c r="CD46" i="22"/>
  <c r="BZ46" i="22"/>
  <c r="BV46" i="22"/>
  <c r="BR46" i="22"/>
  <c r="X46" i="22" s="1"/>
  <c r="BN46" i="22"/>
  <c r="T46" i="22" s="1"/>
  <c r="BJ46" i="22"/>
  <c r="P46" i="22" s="1"/>
  <c r="BF46" i="22"/>
  <c r="L46" i="22" s="1"/>
  <c r="BB46" i="22"/>
  <c r="H46" i="22" s="1"/>
  <c r="BQ46" i="22"/>
  <c r="W46" i="22" s="1"/>
  <c r="CG46" i="22"/>
  <c r="BD31" i="22"/>
  <c r="J31" i="22" s="1"/>
  <c r="BH31" i="22"/>
  <c r="N31" i="22" s="1"/>
  <c r="BL31" i="22"/>
  <c r="R31" i="22" s="1"/>
  <c r="BP31" i="22"/>
  <c r="V31" i="22" s="1"/>
  <c r="BT31" i="22"/>
  <c r="Z31" i="22" s="1"/>
  <c r="BX31" i="22"/>
  <c r="CB31" i="22"/>
  <c r="CF31" i="22"/>
  <c r="CJ31" i="22"/>
  <c r="CN31" i="22"/>
  <c r="BE31" i="22"/>
  <c r="K31" i="22" s="1"/>
  <c r="BI31" i="22"/>
  <c r="O31" i="22" s="1"/>
  <c r="BM31" i="22"/>
  <c r="S31" i="22" s="1"/>
  <c r="BQ31" i="22"/>
  <c r="W31" i="22" s="1"/>
  <c r="BU31" i="22"/>
  <c r="AA31" i="22" s="1"/>
  <c r="BY31" i="22"/>
  <c r="CC31" i="22"/>
  <c r="CG31" i="22"/>
  <c r="CK31" i="22"/>
  <c r="CO31" i="22"/>
  <c r="BB31" i="22"/>
  <c r="H31" i="22" s="1"/>
  <c r="BF31" i="22"/>
  <c r="L31" i="22" s="1"/>
  <c r="BJ31" i="22"/>
  <c r="P31" i="22" s="1"/>
  <c r="BN31" i="22"/>
  <c r="T31" i="22" s="1"/>
  <c r="BR31" i="22"/>
  <c r="X31" i="22" s="1"/>
  <c r="BV31" i="22"/>
  <c r="BZ31" i="22"/>
  <c r="CD31" i="22"/>
  <c r="CH31" i="22"/>
  <c r="AN21" i="21"/>
  <c r="AM21" i="21"/>
  <c r="AL21" i="21"/>
  <c r="AO21" i="21"/>
  <c r="K20" i="21" s="1"/>
  <c r="CO41" i="21"/>
  <c r="CK41" i="21"/>
  <c r="CG41" i="21"/>
  <c r="CC41" i="21"/>
  <c r="BY41" i="21"/>
  <c r="BU41" i="21"/>
  <c r="BQ41" i="21"/>
  <c r="BM41" i="21"/>
  <c r="BI41" i="21"/>
  <c r="BE41" i="21"/>
  <c r="CN41" i="21"/>
  <c r="CJ41" i="21"/>
  <c r="CF41" i="21"/>
  <c r="CB41" i="21"/>
  <c r="BX41" i="21"/>
  <c r="BT41" i="21"/>
  <c r="BP41" i="21"/>
  <c r="BL41" i="21"/>
  <c r="BH41" i="21"/>
  <c r="BD41" i="21"/>
  <c r="CM41" i="21"/>
  <c r="CI41" i="21"/>
  <c r="CE41" i="21"/>
  <c r="CA41" i="21"/>
  <c r="BW41" i="21"/>
  <c r="BS41" i="21"/>
  <c r="BO41" i="21"/>
  <c r="BK41" i="21"/>
  <c r="BG41" i="21"/>
  <c r="BC41" i="21"/>
  <c r="BZ41" i="21"/>
  <c r="BJ41" i="21"/>
  <c r="CL41" i="21"/>
  <c r="BV41" i="21"/>
  <c r="BF41" i="21"/>
  <c r="CH41" i="21"/>
  <c r="BR41" i="21"/>
  <c r="BB41" i="21"/>
  <c r="CN48" i="21"/>
  <c r="CJ48" i="21"/>
  <c r="CF48" i="21"/>
  <c r="CB48" i="21"/>
  <c r="BX48" i="21"/>
  <c r="BT48" i="21"/>
  <c r="BP48" i="21"/>
  <c r="BL48" i="21"/>
  <c r="BH48" i="21"/>
  <c r="BD48" i="21"/>
  <c r="CM48" i="21"/>
  <c r="CI48" i="21"/>
  <c r="CE48" i="21"/>
  <c r="CA48" i="21"/>
  <c r="BW48" i="21"/>
  <c r="BS48" i="21"/>
  <c r="BO48" i="21"/>
  <c r="BK48" i="21"/>
  <c r="BG48" i="21"/>
  <c r="BC48" i="21"/>
  <c r="CL48" i="21"/>
  <c r="CH48" i="21"/>
  <c r="CD48" i="21"/>
  <c r="BZ48" i="21"/>
  <c r="BV48" i="21"/>
  <c r="BR48" i="21"/>
  <c r="BN48" i="21"/>
  <c r="BJ48" i="21"/>
  <c r="BF48" i="21"/>
  <c r="BB48" i="21"/>
  <c r="CC48" i="21"/>
  <c r="BM48" i="21"/>
  <c r="CO48" i="21"/>
  <c r="BY48" i="21"/>
  <c r="BI48" i="21"/>
  <c r="CK48" i="21"/>
  <c r="BU48" i="21"/>
  <c r="BE48" i="21"/>
  <c r="BN41" i="21"/>
  <c r="BQ48" i="21"/>
  <c r="BL26" i="21"/>
  <c r="R26" i="21" s="1"/>
  <c r="BG34" i="21"/>
  <c r="BW34" i="21"/>
  <c r="CM34" i="21"/>
  <c r="CM26" i="21"/>
  <c r="CI26" i="21"/>
  <c r="CE26" i="21"/>
  <c r="CA26" i="21"/>
  <c r="BW26" i="21"/>
  <c r="BS26" i="21"/>
  <c r="Y26" i="21" s="1"/>
  <c r="BO26" i="21"/>
  <c r="U26" i="21" s="1"/>
  <c r="BK26" i="21"/>
  <c r="Q26" i="21" s="1"/>
  <c r="BG26" i="21"/>
  <c r="M26" i="21" s="1"/>
  <c r="BC26" i="21"/>
  <c r="I26" i="21" s="1"/>
  <c r="CL26" i="21"/>
  <c r="CH26" i="21"/>
  <c r="CD26" i="21"/>
  <c r="BZ26" i="21"/>
  <c r="BV26" i="21"/>
  <c r="BR26" i="21"/>
  <c r="X26" i="21" s="1"/>
  <c r="BN26" i="21"/>
  <c r="T26" i="21" s="1"/>
  <c r="BJ26" i="21"/>
  <c r="P26" i="21" s="1"/>
  <c r="BF26" i="21"/>
  <c r="L26" i="21" s="1"/>
  <c r="BB26" i="21"/>
  <c r="H26" i="21" s="1"/>
  <c r="CO26" i="21"/>
  <c r="CK26" i="21"/>
  <c r="CG26" i="21"/>
  <c r="CC26" i="21"/>
  <c r="BY26" i="21"/>
  <c r="BU26" i="21"/>
  <c r="AA26" i="21" s="1"/>
  <c r="BQ26" i="21"/>
  <c r="W26" i="21" s="1"/>
  <c r="BM26" i="21"/>
  <c r="S26" i="21" s="1"/>
  <c r="BI26" i="21"/>
  <c r="O26" i="21" s="1"/>
  <c r="BE26" i="21"/>
  <c r="K26" i="21" s="1"/>
  <c r="BP26" i="21"/>
  <c r="V26" i="21" s="1"/>
  <c r="CF26" i="21"/>
  <c r="BK34" i="21"/>
  <c r="CL34" i="21"/>
  <c r="CH34" i="21"/>
  <c r="CD34" i="21"/>
  <c r="BZ34" i="21"/>
  <c r="BV34" i="21"/>
  <c r="BR34" i="21"/>
  <c r="BN34" i="21"/>
  <c r="BJ34" i="21"/>
  <c r="BF34" i="21"/>
  <c r="BB34" i="21"/>
  <c r="CO34" i="21"/>
  <c r="CK34" i="21"/>
  <c r="CG34" i="21"/>
  <c r="CC34" i="21"/>
  <c r="BY34" i="21"/>
  <c r="BU34" i="21"/>
  <c r="BQ34" i="21"/>
  <c r="BM34" i="21"/>
  <c r="BI34" i="21"/>
  <c r="BE34" i="21"/>
  <c r="CN34" i="21"/>
  <c r="CJ34" i="21"/>
  <c r="CF34" i="21"/>
  <c r="CB34" i="21"/>
  <c r="BX34" i="21"/>
  <c r="BT34" i="21"/>
  <c r="BP34" i="21"/>
  <c r="BL34" i="21"/>
  <c r="BH34" i="21"/>
  <c r="BD34" i="21"/>
  <c r="BO34" i="21"/>
  <c r="CE34" i="21"/>
  <c r="CN23" i="20"/>
  <c r="CJ23" i="20"/>
  <c r="CF23" i="20"/>
  <c r="CB23" i="20"/>
  <c r="BX23" i="20"/>
  <c r="BT23" i="20"/>
  <c r="BP23" i="20"/>
  <c r="BL23" i="20"/>
  <c r="BH23" i="20"/>
  <c r="BD23" i="20"/>
  <c r="CM23" i="20"/>
  <c r="CI23" i="20"/>
  <c r="CE23" i="20"/>
  <c r="CA23" i="20"/>
  <c r="BW23" i="20"/>
  <c r="BS23" i="20"/>
  <c r="BO23" i="20"/>
  <c r="BK23" i="20"/>
  <c r="BG23" i="20"/>
  <c r="BC23" i="20"/>
  <c r="CL23" i="20"/>
  <c r="CH23" i="20"/>
  <c r="CD23" i="20"/>
  <c r="BZ23" i="20"/>
  <c r="BV23" i="20"/>
  <c r="BR23" i="20"/>
  <c r="BN23" i="20"/>
  <c r="BJ23" i="20"/>
  <c r="BF23" i="20"/>
  <c r="BB23" i="20"/>
  <c r="CC23" i="20"/>
  <c r="BM23" i="20"/>
  <c r="CO23" i="20"/>
  <c r="BY23" i="20"/>
  <c r="BI23" i="20"/>
  <c r="CK23" i="20"/>
  <c r="BU23" i="20"/>
  <c r="BE23" i="20"/>
  <c r="BQ23" i="20"/>
  <c r="CM30" i="20"/>
  <c r="CI30" i="20"/>
  <c r="CE30" i="20"/>
  <c r="CA30" i="20"/>
  <c r="BW30" i="20"/>
  <c r="BS30" i="20"/>
  <c r="BO30" i="20"/>
  <c r="BK30" i="20"/>
  <c r="BG30" i="20"/>
  <c r="BC30" i="20"/>
  <c r="CL30" i="20"/>
  <c r="CH30" i="20"/>
  <c r="CD30" i="20"/>
  <c r="BZ30" i="20"/>
  <c r="BV30" i="20"/>
  <c r="BR30" i="20"/>
  <c r="BN30" i="20"/>
  <c r="BJ30" i="20"/>
  <c r="BF30" i="20"/>
  <c r="BB30" i="20"/>
  <c r="CO30" i="20"/>
  <c r="CK30" i="20"/>
  <c r="CG30" i="20"/>
  <c r="CC30" i="20"/>
  <c r="BY30" i="20"/>
  <c r="BU30" i="20"/>
  <c r="BQ30" i="20"/>
  <c r="BM30" i="20"/>
  <c r="BI30" i="20"/>
  <c r="BE30" i="20"/>
  <c r="BP30" i="20"/>
  <c r="CF30" i="20"/>
  <c r="CO44" i="20"/>
  <c r="CK44" i="20"/>
  <c r="CG44" i="20"/>
  <c r="CC44" i="20"/>
  <c r="BY44" i="20"/>
  <c r="BU44" i="20"/>
  <c r="BQ44" i="20"/>
  <c r="BM44" i="20"/>
  <c r="BI44" i="20"/>
  <c r="BE44" i="20"/>
  <c r="CN44" i="20"/>
  <c r="CJ44" i="20"/>
  <c r="CF44" i="20"/>
  <c r="CB44" i="20"/>
  <c r="BX44" i="20"/>
  <c r="BT44" i="20"/>
  <c r="BP44" i="20"/>
  <c r="BL44" i="20"/>
  <c r="BH44" i="20"/>
  <c r="BD44" i="20"/>
  <c r="CM44" i="20"/>
  <c r="CI44" i="20"/>
  <c r="CE44" i="20"/>
  <c r="CA44" i="20"/>
  <c r="BW44" i="20"/>
  <c r="BS44" i="20"/>
  <c r="BO44" i="20"/>
  <c r="BK44" i="20"/>
  <c r="BG44" i="20"/>
  <c r="BC44" i="20"/>
  <c r="BN44" i="20"/>
  <c r="CD44" i="20"/>
  <c r="BD30" i="20"/>
  <c r="BT30" i="20"/>
  <c r="CJ30" i="20"/>
  <c r="BB44" i="20"/>
  <c r="BR44" i="20"/>
  <c r="CH44" i="20"/>
  <c r="CO16" i="20"/>
  <c r="CK16" i="20"/>
  <c r="CG16" i="20"/>
  <c r="CC16" i="20"/>
  <c r="BY16" i="20"/>
  <c r="BU16" i="20"/>
  <c r="BQ16" i="20"/>
  <c r="BM16" i="20"/>
  <c r="BI16" i="20"/>
  <c r="BE16" i="20"/>
  <c r="CM16" i="20"/>
  <c r="CI16" i="20"/>
  <c r="CE16" i="20"/>
  <c r="CA16" i="20"/>
  <c r="BW16" i="20"/>
  <c r="BS16" i="20"/>
  <c r="BO16" i="20"/>
  <c r="BK16" i="20"/>
  <c r="BG16" i="20"/>
  <c r="BC16" i="20"/>
  <c r="BH16" i="20"/>
  <c r="BP16" i="20"/>
  <c r="BX16" i="20"/>
  <c r="CF16" i="20"/>
  <c r="CN16" i="20"/>
  <c r="BH30" i="20"/>
  <c r="BX30" i="20"/>
  <c r="CN30" i="20"/>
  <c r="BF44" i="20"/>
  <c r="BV44" i="20"/>
  <c r="CL44" i="20"/>
  <c r="BD37" i="20"/>
  <c r="BH37" i="20"/>
  <c r="BL37" i="20"/>
  <c r="BP37" i="20"/>
  <c r="BT37" i="20"/>
  <c r="BX37" i="20"/>
  <c r="CB37" i="20"/>
  <c r="CF37" i="20"/>
  <c r="CJ37" i="20"/>
  <c r="CN37" i="20"/>
  <c r="BE37" i="20"/>
  <c r="BI37" i="20"/>
  <c r="BM37" i="20"/>
  <c r="BQ37" i="20"/>
  <c r="BU37" i="20"/>
  <c r="BY37" i="20"/>
  <c r="CC37" i="20"/>
  <c r="CG37" i="20"/>
  <c r="CK37" i="20"/>
  <c r="CO37" i="20"/>
  <c r="BB37" i="20"/>
  <c r="BF37" i="20"/>
  <c r="BJ37" i="20"/>
  <c r="BN37" i="20"/>
  <c r="BR37" i="20"/>
  <c r="BV37" i="20"/>
  <c r="BZ37" i="20"/>
  <c r="CD37" i="20"/>
  <c r="CH37" i="20"/>
  <c r="R5" i="21" l="1"/>
  <c r="R5" i="26"/>
  <c r="O5" i="21"/>
  <c r="O5" i="26"/>
  <c r="P5" i="22"/>
  <c r="P5" i="26"/>
  <c r="N5" i="22"/>
  <c r="N5" i="26"/>
  <c r="S9" i="9"/>
  <c r="S8" i="27" s="1"/>
  <c r="S5" i="26"/>
  <c r="S5" i="21"/>
  <c r="R5" i="20"/>
  <c r="R9" i="9"/>
  <c r="R8" i="27" s="1"/>
  <c r="R5" i="22"/>
  <c r="S5" i="22"/>
  <c r="S5" i="20"/>
  <c r="P5" i="21"/>
  <c r="O9" i="9"/>
  <c r="O5" i="20"/>
  <c r="P9" i="9"/>
  <c r="P5" i="20"/>
  <c r="N9" i="9"/>
  <c r="N5" i="20"/>
  <c r="N5" i="21"/>
  <c r="O5" i="22"/>
  <c r="I11" i="16"/>
  <c r="AE41" i="16"/>
  <c r="AE40" i="16"/>
  <c r="AE39" i="16"/>
  <c r="AE38" i="16"/>
  <c r="AE37" i="16"/>
  <c r="AE36" i="16"/>
  <c r="AE35" i="16"/>
  <c r="AE34" i="16"/>
  <c r="AE33" i="16"/>
  <c r="AE32" i="16"/>
  <c r="AE31" i="16"/>
  <c r="AE30" i="16"/>
  <c r="AE29" i="16"/>
  <c r="AE28" i="16"/>
  <c r="AE27" i="16"/>
  <c r="AE26" i="16"/>
  <c r="AE25" i="16"/>
  <c r="AE24" i="16"/>
  <c r="AE23" i="16"/>
  <c r="AE22" i="16"/>
  <c r="AE21" i="16"/>
  <c r="AE20" i="16"/>
  <c r="AE19" i="16"/>
  <c r="AE18" i="16"/>
  <c r="AC41" i="16"/>
  <c r="AC40" i="16"/>
  <c r="AC39" i="16"/>
  <c r="AC38" i="16"/>
  <c r="AC37" i="16"/>
  <c r="AC36" i="16"/>
  <c r="AC35" i="16"/>
  <c r="AC34" i="16"/>
  <c r="AC33" i="16"/>
  <c r="AC32" i="16"/>
  <c r="AC31" i="16"/>
  <c r="AC30" i="16"/>
  <c r="AC29" i="16"/>
  <c r="AC28" i="16"/>
  <c r="AC27" i="16"/>
  <c r="AC26" i="16"/>
  <c r="AC25" i="16"/>
  <c r="AC24" i="16"/>
  <c r="AC23" i="16"/>
  <c r="AC22" i="16"/>
  <c r="AC21" i="16"/>
  <c r="AC20" i="16"/>
  <c r="AC19" i="16"/>
  <c r="AC18" i="16"/>
  <c r="AC17" i="16"/>
  <c r="AE17" i="16"/>
  <c r="AB41" i="16"/>
  <c r="AB40" i="16"/>
  <c r="AB39" i="16"/>
  <c r="AB38" i="16"/>
  <c r="AB37" i="16"/>
  <c r="AB36" i="16"/>
  <c r="AB35" i="16"/>
  <c r="AB34" i="16"/>
  <c r="AB33" i="16"/>
  <c r="AB32" i="16"/>
  <c r="AB31" i="16"/>
  <c r="AB30" i="16"/>
  <c r="AB29" i="16"/>
  <c r="AB28" i="16"/>
  <c r="AB27" i="16"/>
  <c r="AB26" i="16"/>
  <c r="AB25" i="16"/>
  <c r="AB24" i="16"/>
  <c r="AB23" i="16"/>
  <c r="AB22" i="16"/>
  <c r="AB21" i="16"/>
  <c r="AB20" i="16"/>
  <c r="AB19" i="16"/>
  <c r="AB18" i="16"/>
  <c r="AB17" i="16"/>
  <c r="Z41" i="16"/>
  <c r="W41" i="16"/>
  <c r="Z40" i="16"/>
  <c r="W40" i="16"/>
  <c r="Z39" i="16"/>
  <c r="W39" i="16"/>
  <c r="Z38" i="16"/>
  <c r="W38" i="16"/>
  <c r="Z37" i="16"/>
  <c r="W37" i="16"/>
  <c r="Z36" i="16"/>
  <c r="W36" i="16"/>
  <c r="Z35" i="16"/>
  <c r="W35" i="16"/>
  <c r="Z34" i="16"/>
  <c r="W34" i="16"/>
  <c r="Z33" i="16"/>
  <c r="W33" i="16"/>
  <c r="Z32" i="16"/>
  <c r="W32" i="16"/>
  <c r="Z31" i="16"/>
  <c r="W31" i="16"/>
  <c r="Z30" i="16"/>
  <c r="W30" i="16"/>
  <c r="Z29" i="16"/>
  <c r="W29" i="16"/>
  <c r="Z28" i="16"/>
  <c r="W28" i="16"/>
  <c r="Z27" i="16"/>
  <c r="W27" i="16"/>
  <c r="Z26" i="16"/>
  <c r="W26" i="16"/>
  <c r="Z25" i="16"/>
  <c r="W25" i="16"/>
  <c r="Z24" i="16"/>
  <c r="W24" i="16"/>
  <c r="Z23" i="16"/>
  <c r="W23" i="16"/>
  <c r="Z22" i="16"/>
  <c r="W22" i="16"/>
  <c r="Z21" i="16"/>
  <c r="W21" i="16"/>
  <c r="Z20" i="16"/>
  <c r="W20" i="16"/>
  <c r="Z19" i="16"/>
  <c r="W19" i="16"/>
  <c r="Z18" i="16"/>
  <c r="W18" i="16"/>
  <c r="Z17" i="16"/>
  <c r="W17" i="16"/>
  <c r="T41" i="16"/>
  <c r="T40" i="16"/>
  <c r="T39" i="16"/>
  <c r="T38" i="16"/>
  <c r="T37" i="16"/>
  <c r="T36" i="16"/>
  <c r="T35" i="16"/>
  <c r="T34" i="16"/>
  <c r="T33" i="16"/>
  <c r="T32" i="16"/>
  <c r="T31" i="16"/>
  <c r="T30" i="16"/>
  <c r="T29" i="16"/>
  <c r="T28" i="16"/>
  <c r="T27" i="16"/>
  <c r="T26" i="16"/>
  <c r="T25" i="16"/>
  <c r="T24" i="16"/>
  <c r="T23" i="16"/>
  <c r="T22" i="16"/>
  <c r="T21" i="16"/>
  <c r="T20" i="16"/>
  <c r="T19" i="16"/>
  <c r="T18" i="16"/>
  <c r="T17" i="16"/>
  <c r="S41" i="16"/>
  <c r="R41" i="16"/>
  <c r="Q41" i="16"/>
  <c r="P41" i="16"/>
  <c r="O41" i="16"/>
  <c r="N41" i="16"/>
  <c r="M41" i="16"/>
  <c r="S40" i="16"/>
  <c r="R40" i="16"/>
  <c r="Q40" i="16"/>
  <c r="P40" i="16"/>
  <c r="O40" i="16"/>
  <c r="N40" i="16"/>
  <c r="M40" i="16"/>
  <c r="S39" i="16"/>
  <c r="R39" i="16"/>
  <c r="Q39" i="16"/>
  <c r="P39" i="16"/>
  <c r="O39" i="16"/>
  <c r="N39" i="16"/>
  <c r="M39" i="16"/>
  <c r="S38" i="16"/>
  <c r="R38" i="16"/>
  <c r="Q38" i="16"/>
  <c r="P38" i="16"/>
  <c r="O38" i="16"/>
  <c r="N38" i="16"/>
  <c r="M38" i="16"/>
  <c r="S37" i="16"/>
  <c r="R37" i="16"/>
  <c r="Q37" i="16"/>
  <c r="P37" i="16"/>
  <c r="O37" i="16"/>
  <c r="N37" i="16"/>
  <c r="M37" i="16"/>
  <c r="S36" i="16"/>
  <c r="R36" i="16"/>
  <c r="Q36" i="16"/>
  <c r="P36" i="16"/>
  <c r="O36" i="16"/>
  <c r="N36" i="16"/>
  <c r="M36" i="16"/>
  <c r="S35" i="16"/>
  <c r="R35" i="16"/>
  <c r="Q35" i="16"/>
  <c r="P35" i="16"/>
  <c r="O35" i="16"/>
  <c r="N35" i="16"/>
  <c r="M35" i="16"/>
  <c r="S34" i="16"/>
  <c r="R34" i="16"/>
  <c r="Q34" i="16"/>
  <c r="P34" i="16"/>
  <c r="O34" i="16"/>
  <c r="N34" i="16"/>
  <c r="M34" i="16"/>
  <c r="S33" i="16"/>
  <c r="R33" i="16"/>
  <c r="Q33" i="16"/>
  <c r="P33" i="16"/>
  <c r="O33" i="16"/>
  <c r="N33" i="16"/>
  <c r="M33" i="16"/>
  <c r="S32" i="16"/>
  <c r="R32" i="16"/>
  <c r="Q32" i="16"/>
  <c r="P32" i="16"/>
  <c r="O32" i="16"/>
  <c r="N32" i="16"/>
  <c r="M32" i="16"/>
  <c r="S31" i="16"/>
  <c r="R31" i="16"/>
  <c r="Q31" i="16"/>
  <c r="P31" i="16"/>
  <c r="O31" i="16"/>
  <c r="N31" i="16"/>
  <c r="M31" i="16"/>
  <c r="S30" i="16"/>
  <c r="R30" i="16"/>
  <c r="Q30" i="16"/>
  <c r="P30" i="16"/>
  <c r="O30" i="16"/>
  <c r="N30" i="16"/>
  <c r="M30" i="16"/>
  <c r="S29" i="16"/>
  <c r="R29" i="16"/>
  <c r="Q29" i="16"/>
  <c r="P29" i="16"/>
  <c r="O29" i="16"/>
  <c r="N29" i="16"/>
  <c r="M29" i="16"/>
  <c r="S28" i="16"/>
  <c r="R28" i="16"/>
  <c r="Q28" i="16"/>
  <c r="P28" i="16"/>
  <c r="O28" i="16"/>
  <c r="N28" i="16"/>
  <c r="M28" i="16"/>
  <c r="S27" i="16"/>
  <c r="R27" i="16"/>
  <c r="Q27" i="16"/>
  <c r="P27" i="16"/>
  <c r="O27" i="16"/>
  <c r="N27" i="16"/>
  <c r="M27" i="16"/>
  <c r="S26" i="16"/>
  <c r="R26" i="16"/>
  <c r="Q26" i="16"/>
  <c r="P26" i="16"/>
  <c r="O26" i="16"/>
  <c r="N26" i="16"/>
  <c r="M26" i="16"/>
  <c r="S25" i="16"/>
  <c r="R25" i="16"/>
  <c r="Q25" i="16"/>
  <c r="P25" i="16"/>
  <c r="O25" i="16"/>
  <c r="N25" i="16"/>
  <c r="M25" i="16"/>
  <c r="S24" i="16"/>
  <c r="R24" i="16"/>
  <c r="Q24" i="16"/>
  <c r="P24" i="16"/>
  <c r="O24" i="16"/>
  <c r="N24" i="16"/>
  <c r="M24" i="16"/>
  <c r="S23" i="16"/>
  <c r="R23" i="16"/>
  <c r="Q23" i="16"/>
  <c r="P23" i="16"/>
  <c r="O23" i="16"/>
  <c r="N23" i="16"/>
  <c r="M23" i="16"/>
  <c r="S22" i="16"/>
  <c r="R22" i="16"/>
  <c r="Q22" i="16"/>
  <c r="P22" i="16"/>
  <c r="O22" i="16"/>
  <c r="N22" i="16"/>
  <c r="M22" i="16"/>
  <c r="S21" i="16"/>
  <c r="R21" i="16"/>
  <c r="Q21" i="16"/>
  <c r="P21" i="16"/>
  <c r="O21" i="16"/>
  <c r="N21" i="16"/>
  <c r="M21" i="16"/>
  <c r="S20" i="16"/>
  <c r="R20" i="16"/>
  <c r="Q20" i="16"/>
  <c r="P20" i="16"/>
  <c r="O20" i="16"/>
  <c r="N20" i="16"/>
  <c r="M20" i="16"/>
  <c r="S19" i="16"/>
  <c r="R19" i="16"/>
  <c r="Q19" i="16"/>
  <c r="P19" i="16"/>
  <c r="O19" i="16"/>
  <c r="N19" i="16"/>
  <c r="M19" i="16"/>
  <c r="S18" i="16"/>
  <c r="R18" i="16"/>
  <c r="Q18" i="16"/>
  <c r="P18" i="16"/>
  <c r="O18" i="16"/>
  <c r="N18" i="16"/>
  <c r="M18" i="16"/>
  <c r="S17" i="16"/>
  <c r="Q17" i="16"/>
  <c r="O17" i="16"/>
  <c r="R17" i="16"/>
  <c r="P17" i="16"/>
  <c r="N17" i="16"/>
  <c r="M17" i="16"/>
  <c r="L41" i="16"/>
  <c r="K41" i="16"/>
  <c r="J41" i="16"/>
  <c r="I41" i="16"/>
  <c r="H41" i="16"/>
  <c r="G41" i="16"/>
  <c r="F41" i="16"/>
  <c r="E41" i="16"/>
  <c r="D41" i="16"/>
  <c r="C41" i="16"/>
  <c r="L40" i="16"/>
  <c r="K40" i="16"/>
  <c r="J40" i="16"/>
  <c r="I40" i="16"/>
  <c r="H40" i="16"/>
  <c r="G40" i="16"/>
  <c r="F40" i="16"/>
  <c r="E40" i="16"/>
  <c r="D40" i="16"/>
  <c r="C40" i="16"/>
  <c r="L39" i="16"/>
  <c r="K39" i="16"/>
  <c r="J39" i="16"/>
  <c r="I39" i="16"/>
  <c r="H39" i="16"/>
  <c r="G39" i="16"/>
  <c r="F39" i="16"/>
  <c r="E39" i="16"/>
  <c r="D39" i="16"/>
  <c r="C39" i="16"/>
  <c r="L38" i="16"/>
  <c r="K38" i="16"/>
  <c r="J38" i="16"/>
  <c r="I38" i="16"/>
  <c r="H38" i="16"/>
  <c r="G38" i="16"/>
  <c r="F38" i="16"/>
  <c r="E38" i="16"/>
  <c r="D38" i="16"/>
  <c r="C38" i="16"/>
  <c r="L37" i="16"/>
  <c r="K37" i="16"/>
  <c r="J37" i="16"/>
  <c r="I37" i="16"/>
  <c r="H37" i="16"/>
  <c r="G37" i="16"/>
  <c r="F37" i="16"/>
  <c r="E37" i="16"/>
  <c r="D37" i="16"/>
  <c r="C37" i="16"/>
  <c r="L36" i="16"/>
  <c r="K36" i="16"/>
  <c r="J36" i="16"/>
  <c r="I36" i="16"/>
  <c r="H36" i="16"/>
  <c r="G36" i="16"/>
  <c r="F36" i="16"/>
  <c r="E36" i="16"/>
  <c r="D36" i="16"/>
  <c r="C36" i="16"/>
  <c r="L35" i="16"/>
  <c r="K35" i="16"/>
  <c r="J35" i="16"/>
  <c r="I35" i="16"/>
  <c r="H35" i="16"/>
  <c r="G35" i="16"/>
  <c r="F35" i="16"/>
  <c r="E35" i="16"/>
  <c r="D35" i="16"/>
  <c r="C35" i="16"/>
  <c r="L34" i="16"/>
  <c r="K34" i="16"/>
  <c r="J34" i="16"/>
  <c r="I34" i="16"/>
  <c r="H34" i="16"/>
  <c r="G34" i="16"/>
  <c r="F34" i="16"/>
  <c r="E34" i="16"/>
  <c r="D34" i="16"/>
  <c r="C34" i="16"/>
  <c r="L33" i="16"/>
  <c r="K33" i="16"/>
  <c r="J33" i="16"/>
  <c r="I33" i="16"/>
  <c r="H33" i="16"/>
  <c r="G33" i="16"/>
  <c r="F33" i="16"/>
  <c r="E33" i="16"/>
  <c r="D33" i="16"/>
  <c r="C33" i="16"/>
  <c r="L32" i="16"/>
  <c r="K32" i="16"/>
  <c r="J32" i="16"/>
  <c r="I32" i="16"/>
  <c r="H32" i="16"/>
  <c r="G32" i="16"/>
  <c r="F32" i="16"/>
  <c r="E32" i="16"/>
  <c r="D32" i="16"/>
  <c r="C32" i="16"/>
  <c r="L31" i="16"/>
  <c r="K31" i="16"/>
  <c r="J31" i="16"/>
  <c r="I31" i="16"/>
  <c r="H31" i="16"/>
  <c r="G31" i="16"/>
  <c r="F31" i="16"/>
  <c r="E31" i="16"/>
  <c r="D31" i="16"/>
  <c r="C31" i="16"/>
  <c r="L30" i="16"/>
  <c r="K30" i="16"/>
  <c r="J30" i="16"/>
  <c r="I30" i="16"/>
  <c r="H30" i="16"/>
  <c r="G30" i="16"/>
  <c r="F30" i="16"/>
  <c r="E30" i="16"/>
  <c r="D30" i="16"/>
  <c r="C30" i="16"/>
  <c r="L29" i="16"/>
  <c r="K29" i="16"/>
  <c r="J29" i="16"/>
  <c r="I29" i="16"/>
  <c r="H29" i="16"/>
  <c r="G29" i="16"/>
  <c r="F29" i="16"/>
  <c r="E29" i="16"/>
  <c r="D29" i="16"/>
  <c r="C29" i="16"/>
  <c r="L28" i="16"/>
  <c r="K28" i="16"/>
  <c r="J28" i="16"/>
  <c r="I28" i="16"/>
  <c r="H28" i="16"/>
  <c r="G28" i="16"/>
  <c r="F28" i="16"/>
  <c r="E28" i="16"/>
  <c r="D28" i="16"/>
  <c r="C28" i="16"/>
  <c r="L27" i="16"/>
  <c r="K27" i="16"/>
  <c r="J27" i="16"/>
  <c r="I27" i="16"/>
  <c r="H27" i="16"/>
  <c r="G27" i="16"/>
  <c r="F27" i="16"/>
  <c r="E27" i="16"/>
  <c r="D27" i="16"/>
  <c r="C27" i="16"/>
  <c r="L26" i="16"/>
  <c r="K26" i="16"/>
  <c r="J26" i="16"/>
  <c r="I26" i="16"/>
  <c r="H26" i="16"/>
  <c r="G26" i="16"/>
  <c r="F26" i="16"/>
  <c r="E26" i="16"/>
  <c r="D26" i="16"/>
  <c r="C26" i="16"/>
  <c r="L25" i="16"/>
  <c r="K25" i="16"/>
  <c r="J25" i="16"/>
  <c r="I25" i="16"/>
  <c r="H25" i="16"/>
  <c r="G25" i="16"/>
  <c r="F25" i="16"/>
  <c r="E25" i="16"/>
  <c r="D25" i="16"/>
  <c r="C25" i="16"/>
  <c r="L24" i="16"/>
  <c r="K24" i="16"/>
  <c r="J24" i="16"/>
  <c r="I24" i="16"/>
  <c r="H24" i="16"/>
  <c r="G24" i="16"/>
  <c r="F24" i="16"/>
  <c r="E24" i="16"/>
  <c r="D24" i="16"/>
  <c r="C24" i="16"/>
  <c r="L23" i="16"/>
  <c r="K23" i="16"/>
  <c r="J23" i="16"/>
  <c r="I23" i="16"/>
  <c r="H23" i="16"/>
  <c r="G23" i="16"/>
  <c r="F23" i="16"/>
  <c r="E23" i="16"/>
  <c r="D23" i="16"/>
  <c r="C23" i="16"/>
  <c r="L22" i="16"/>
  <c r="K22" i="16"/>
  <c r="J22" i="16"/>
  <c r="I22" i="16"/>
  <c r="H22" i="16"/>
  <c r="G22" i="16"/>
  <c r="F22" i="16"/>
  <c r="E22" i="16"/>
  <c r="D22" i="16"/>
  <c r="C22" i="16"/>
  <c r="L21" i="16"/>
  <c r="K21" i="16"/>
  <c r="J21" i="16"/>
  <c r="I21" i="16"/>
  <c r="H21" i="16"/>
  <c r="G21" i="16"/>
  <c r="F21" i="16"/>
  <c r="E21" i="16"/>
  <c r="D21" i="16"/>
  <c r="C21" i="16"/>
  <c r="L20" i="16"/>
  <c r="K20" i="16"/>
  <c r="J20" i="16"/>
  <c r="I20" i="16"/>
  <c r="H20" i="16"/>
  <c r="G20" i="16"/>
  <c r="F20" i="16"/>
  <c r="E20" i="16"/>
  <c r="D20" i="16"/>
  <c r="C20" i="16"/>
  <c r="L19" i="16"/>
  <c r="K19" i="16"/>
  <c r="J19" i="16"/>
  <c r="I19" i="16"/>
  <c r="H19" i="16"/>
  <c r="G19" i="16"/>
  <c r="F19" i="16"/>
  <c r="E19" i="16"/>
  <c r="D19" i="16"/>
  <c r="C19" i="16"/>
  <c r="L18" i="16"/>
  <c r="K18" i="16"/>
  <c r="J18" i="16"/>
  <c r="I18" i="16"/>
  <c r="H18" i="16"/>
  <c r="G18" i="16"/>
  <c r="F18" i="16"/>
  <c r="E18" i="16"/>
  <c r="D18" i="16"/>
  <c r="C18" i="16"/>
  <c r="L17" i="16"/>
  <c r="K17" i="16"/>
  <c r="J17" i="16"/>
  <c r="I17" i="16"/>
  <c r="H17" i="16"/>
  <c r="G17" i="16"/>
  <c r="F17" i="16"/>
  <c r="E17" i="16"/>
  <c r="D17" i="16"/>
  <c r="C17" i="16"/>
  <c r="S8" i="16"/>
  <c r="R8" i="16"/>
  <c r="Q8" i="16"/>
  <c r="L8" i="16"/>
  <c r="AB103" i="9"/>
  <c r="AA103" i="9"/>
  <c r="Z103" i="9"/>
  <c r="Y103" i="9"/>
  <c r="X103" i="9"/>
  <c r="W103" i="9"/>
  <c r="V103" i="9"/>
  <c r="U103" i="9"/>
  <c r="T103" i="9"/>
  <c r="S103" i="9"/>
  <c r="R103" i="9"/>
  <c r="Q103" i="9"/>
  <c r="P103" i="9"/>
  <c r="O103" i="9"/>
  <c r="N103" i="9"/>
  <c r="M103" i="9"/>
  <c r="L103" i="9"/>
  <c r="K103" i="9"/>
  <c r="J103" i="9"/>
  <c r="I103" i="9"/>
  <c r="AB102" i="9"/>
  <c r="AA102" i="9"/>
  <c r="Z102" i="9"/>
  <c r="Y102" i="9"/>
  <c r="X102" i="9"/>
  <c r="W102" i="9"/>
  <c r="V102" i="9"/>
  <c r="U102" i="9"/>
  <c r="T102" i="9"/>
  <c r="S102" i="9"/>
  <c r="R102" i="9"/>
  <c r="Q102" i="9"/>
  <c r="P102" i="9"/>
  <c r="O102" i="9"/>
  <c r="N102" i="9"/>
  <c r="M102" i="9"/>
  <c r="L102" i="9"/>
  <c r="K102" i="9"/>
  <c r="J102" i="9"/>
  <c r="AB97" i="9"/>
  <c r="AA97" i="9"/>
  <c r="Z97" i="9"/>
  <c r="Y97" i="9"/>
  <c r="X97" i="9"/>
  <c r="W97" i="9"/>
  <c r="V97" i="9"/>
  <c r="U97" i="9"/>
  <c r="T97" i="9"/>
  <c r="S97" i="9"/>
  <c r="R97" i="9"/>
  <c r="Q97" i="9"/>
  <c r="P97" i="9"/>
  <c r="O97" i="9"/>
  <c r="N97" i="9"/>
  <c r="M97" i="9"/>
  <c r="L97" i="9"/>
  <c r="K97" i="9"/>
  <c r="J97" i="9"/>
  <c r="I97" i="9"/>
  <c r="I102" i="9"/>
  <c r="Z101" i="9"/>
  <c r="X101" i="9"/>
  <c r="U101" i="9"/>
  <c r="R101" i="9"/>
  <c r="O101" i="9"/>
  <c r="I100" i="9"/>
  <c r="P99" i="9"/>
  <c r="I99" i="9"/>
  <c r="R98" i="9"/>
  <c r="Q98" i="9"/>
  <c r="O98" i="9"/>
  <c r="N98" i="9"/>
  <c r="L98" i="9"/>
  <c r="K98" i="9"/>
  <c r="I98" i="9"/>
  <c r="AB92" i="9"/>
  <c r="AA92" i="9"/>
  <c r="Z92" i="9"/>
  <c r="Y92" i="9"/>
  <c r="X92" i="9"/>
  <c r="W92" i="9"/>
  <c r="V92" i="9"/>
  <c r="U92" i="9"/>
  <c r="T92" i="9"/>
  <c r="S92" i="9"/>
  <c r="R92" i="9"/>
  <c r="Q92" i="9"/>
  <c r="P92" i="9"/>
  <c r="O92" i="9"/>
  <c r="N92" i="9"/>
  <c r="M92" i="9"/>
  <c r="L92" i="9"/>
  <c r="K92" i="9"/>
  <c r="J92" i="9"/>
  <c r="I92" i="9"/>
  <c r="AB91" i="9"/>
  <c r="AA91" i="9"/>
  <c r="Z91" i="9"/>
  <c r="Y91" i="9"/>
  <c r="X91" i="9"/>
  <c r="W91" i="9"/>
  <c r="V91" i="9"/>
  <c r="U91" i="9"/>
  <c r="T91" i="9"/>
  <c r="S91" i="9"/>
  <c r="R91" i="9"/>
  <c r="Q91" i="9"/>
  <c r="P91" i="9"/>
  <c r="O91" i="9"/>
  <c r="N91" i="9"/>
  <c r="M91" i="9"/>
  <c r="L91" i="9"/>
  <c r="K91" i="9"/>
  <c r="J91" i="9"/>
  <c r="AB86" i="9"/>
  <c r="AA86" i="9"/>
  <c r="Z86" i="9"/>
  <c r="Y86" i="9"/>
  <c r="X86" i="9"/>
  <c r="W86" i="9"/>
  <c r="V86" i="9"/>
  <c r="U86" i="9"/>
  <c r="T86" i="9"/>
  <c r="S86" i="9"/>
  <c r="R86" i="9"/>
  <c r="Q86" i="9"/>
  <c r="P86" i="9"/>
  <c r="O86" i="9"/>
  <c r="N86" i="9"/>
  <c r="M86" i="9"/>
  <c r="L86" i="9"/>
  <c r="K86" i="9"/>
  <c r="J86" i="9"/>
  <c r="I86" i="9"/>
  <c r="I91" i="9"/>
  <c r="Z90" i="9"/>
  <c r="X90" i="9"/>
  <c r="U90" i="9"/>
  <c r="R90" i="9"/>
  <c r="O90" i="9"/>
  <c r="I89" i="9"/>
  <c r="P88" i="9"/>
  <c r="I88" i="9"/>
  <c r="R87" i="9"/>
  <c r="Q87" i="9"/>
  <c r="O87" i="9"/>
  <c r="N87" i="9"/>
  <c r="L87" i="9"/>
  <c r="K87" i="9"/>
  <c r="I87" i="9"/>
  <c r="AB81" i="9"/>
  <c r="AA81" i="9"/>
  <c r="Z81" i="9"/>
  <c r="Y81" i="9"/>
  <c r="X81" i="9"/>
  <c r="W81" i="9"/>
  <c r="V81" i="9"/>
  <c r="U81" i="9"/>
  <c r="T81" i="9"/>
  <c r="S81" i="9"/>
  <c r="R81" i="9"/>
  <c r="Q81" i="9"/>
  <c r="P81" i="9"/>
  <c r="O81" i="9"/>
  <c r="N81" i="9"/>
  <c r="M81" i="9"/>
  <c r="L81" i="9"/>
  <c r="K81" i="9"/>
  <c r="J81" i="9"/>
  <c r="I81" i="9"/>
  <c r="AB80" i="9"/>
  <c r="AA80" i="9"/>
  <c r="Z80" i="9"/>
  <c r="Y80" i="9"/>
  <c r="X80" i="9"/>
  <c r="W80" i="9"/>
  <c r="V80" i="9"/>
  <c r="U80" i="9"/>
  <c r="T80" i="9"/>
  <c r="S80" i="9"/>
  <c r="R80" i="9"/>
  <c r="Q80" i="9"/>
  <c r="P80" i="9"/>
  <c r="O80" i="9"/>
  <c r="N80" i="9"/>
  <c r="M80" i="9"/>
  <c r="L80" i="9"/>
  <c r="K80" i="9"/>
  <c r="J80" i="9"/>
  <c r="AB75" i="9"/>
  <c r="AA75" i="9"/>
  <c r="Z75" i="9"/>
  <c r="Y75" i="9"/>
  <c r="X75" i="9"/>
  <c r="W75" i="9"/>
  <c r="V75" i="9"/>
  <c r="U75" i="9"/>
  <c r="T75" i="9"/>
  <c r="S75" i="9"/>
  <c r="R75" i="9"/>
  <c r="Q75" i="9"/>
  <c r="P75" i="9"/>
  <c r="O75" i="9"/>
  <c r="N75" i="9"/>
  <c r="M75" i="9"/>
  <c r="L75" i="9"/>
  <c r="K75" i="9"/>
  <c r="J75" i="9"/>
  <c r="I75" i="9"/>
  <c r="I64" i="9"/>
  <c r="I80" i="9"/>
  <c r="Z79" i="9"/>
  <c r="X79" i="9"/>
  <c r="U79" i="9"/>
  <c r="R79" i="9"/>
  <c r="O79" i="9"/>
  <c r="I78" i="9"/>
  <c r="P77" i="9"/>
  <c r="I77" i="9"/>
  <c r="R76" i="9"/>
  <c r="Q76" i="9"/>
  <c r="O76" i="9"/>
  <c r="N76" i="9"/>
  <c r="L76" i="9"/>
  <c r="K76" i="9"/>
  <c r="I76" i="9"/>
  <c r="AV100" i="9"/>
  <c r="N101" i="9" s="1"/>
  <c r="AU100" i="9"/>
  <c r="M101" i="9" s="1"/>
  <c r="AT100" i="9"/>
  <c r="L101" i="9" s="1"/>
  <c r="AS100" i="9"/>
  <c r="K101" i="9" s="1"/>
  <c r="AR100" i="9"/>
  <c r="J101" i="9" s="1"/>
  <c r="AQ100" i="9"/>
  <c r="I101" i="9" s="1"/>
  <c r="AZ96" i="9"/>
  <c r="BA96" i="9" s="1"/>
  <c r="AV89" i="9"/>
  <c r="N90" i="9" s="1"/>
  <c r="AU89" i="9"/>
  <c r="M90" i="9" s="1"/>
  <c r="AT89" i="9"/>
  <c r="L90" i="9" s="1"/>
  <c r="AS89" i="9"/>
  <c r="K90" i="9" s="1"/>
  <c r="AR89" i="9"/>
  <c r="J90" i="9" s="1"/>
  <c r="AQ89" i="9"/>
  <c r="I90" i="9" s="1"/>
  <c r="AZ85" i="9"/>
  <c r="BA85" i="9" s="1"/>
  <c r="AV78" i="9"/>
  <c r="N79" i="9" s="1"/>
  <c r="AU78" i="9"/>
  <c r="M79" i="9" s="1"/>
  <c r="AT78" i="9"/>
  <c r="L79" i="9" s="1"/>
  <c r="AS78" i="9"/>
  <c r="K79" i="9" s="1"/>
  <c r="AR78" i="9"/>
  <c r="J79" i="9" s="1"/>
  <c r="AQ78" i="9"/>
  <c r="I79" i="9" s="1"/>
  <c r="AZ74" i="9"/>
  <c r="BA74" i="9" s="1"/>
  <c r="AB70" i="9"/>
  <c r="AA70" i="9"/>
  <c r="Z70" i="9"/>
  <c r="Y70" i="9"/>
  <c r="X70" i="9"/>
  <c r="W70" i="9"/>
  <c r="V70" i="9"/>
  <c r="U70" i="9"/>
  <c r="T70" i="9"/>
  <c r="S70" i="9"/>
  <c r="R70" i="9"/>
  <c r="Q70" i="9"/>
  <c r="P70" i="9"/>
  <c r="O70" i="9"/>
  <c r="N70" i="9"/>
  <c r="M70" i="9"/>
  <c r="L70" i="9"/>
  <c r="K70" i="9"/>
  <c r="J70" i="9"/>
  <c r="I70" i="9"/>
  <c r="AB69" i="9"/>
  <c r="AA69" i="9"/>
  <c r="Z69" i="9"/>
  <c r="Y69" i="9"/>
  <c r="X69" i="9"/>
  <c r="W69" i="9"/>
  <c r="V69" i="9"/>
  <c r="U69" i="9"/>
  <c r="T69" i="9"/>
  <c r="S69" i="9"/>
  <c r="R69" i="9"/>
  <c r="Q69" i="9"/>
  <c r="P69" i="9"/>
  <c r="O69" i="9"/>
  <c r="N69" i="9"/>
  <c r="M69" i="9"/>
  <c r="L69" i="9"/>
  <c r="K69" i="9"/>
  <c r="J69" i="9"/>
  <c r="I69" i="9"/>
  <c r="Z49" i="9"/>
  <c r="Z68" i="9"/>
  <c r="X68" i="9"/>
  <c r="U68" i="9"/>
  <c r="R68" i="9"/>
  <c r="O68" i="9"/>
  <c r="AQ67" i="9"/>
  <c r="I68" i="9" s="1"/>
  <c r="AV67" i="9"/>
  <c r="N68" i="9" s="1"/>
  <c r="AU67" i="9"/>
  <c r="M68" i="9" s="1"/>
  <c r="AT67" i="9"/>
  <c r="L68" i="9" s="1"/>
  <c r="AS67" i="9"/>
  <c r="K68" i="9" s="1"/>
  <c r="AR67" i="9"/>
  <c r="J68" i="9" s="1"/>
  <c r="P66" i="9"/>
  <c r="I67" i="9"/>
  <c r="I66" i="9"/>
  <c r="AB64" i="9"/>
  <c r="AA64" i="9"/>
  <c r="Z64" i="9"/>
  <c r="Y64" i="9"/>
  <c r="X64" i="9"/>
  <c r="W64" i="9"/>
  <c r="V64" i="9"/>
  <c r="U64" i="9"/>
  <c r="T64" i="9"/>
  <c r="S64" i="9"/>
  <c r="R64" i="9"/>
  <c r="Q64" i="9"/>
  <c r="P64" i="9"/>
  <c r="O64" i="9"/>
  <c r="N64" i="9"/>
  <c r="M64" i="9"/>
  <c r="L64" i="9"/>
  <c r="K64" i="9"/>
  <c r="J64" i="9"/>
  <c r="R65" i="9"/>
  <c r="Q65" i="9"/>
  <c r="O65" i="9"/>
  <c r="N65" i="9"/>
  <c r="L65" i="9"/>
  <c r="K65" i="9"/>
  <c r="I65" i="9"/>
  <c r="H32" i="17"/>
  <c r="H31" i="17"/>
  <c r="AZ63" i="9"/>
  <c r="BA63" i="9" s="1"/>
  <c r="AB49" i="9"/>
  <c r="AA49" i="9"/>
  <c r="Y49" i="9"/>
  <c r="X49" i="9"/>
  <c r="W49" i="9"/>
  <c r="V49" i="9"/>
  <c r="U49" i="9"/>
  <c r="T49" i="9"/>
  <c r="S49" i="9"/>
  <c r="R49" i="9"/>
  <c r="Q49" i="9"/>
  <c r="P49" i="9"/>
  <c r="O49" i="9"/>
  <c r="N49" i="9"/>
  <c r="M49" i="9"/>
  <c r="L49" i="9"/>
  <c r="K49" i="9"/>
  <c r="J49" i="9"/>
  <c r="I49" i="9"/>
  <c r="AB48" i="9"/>
  <c r="AA48" i="9"/>
  <c r="Z48" i="9"/>
  <c r="Y48" i="9"/>
  <c r="X48" i="9"/>
  <c r="W48" i="9"/>
  <c r="V48" i="9"/>
  <c r="U48" i="9"/>
  <c r="T48" i="9"/>
  <c r="S48" i="9"/>
  <c r="R48" i="9"/>
  <c r="Q48" i="9"/>
  <c r="P48" i="9"/>
  <c r="O48" i="9"/>
  <c r="N48" i="9"/>
  <c r="M48" i="9"/>
  <c r="L48" i="9"/>
  <c r="K48" i="9"/>
  <c r="J48" i="9"/>
  <c r="AB45" i="9"/>
  <c r="AA45" i="9"/>
  <c r="Z45" i="9"/>
  <c r="Y45" i="9"/>
  <c r="X45" i="9"/>
  <c r="W45" i="9"/>
  <c r="V45" i="9"/>
  <c r="U45" i="9"/>
  <c r="T45" i="9"/>
  <c r="S45" i="9"/>
  <c r="R45" i="9"/>
  <c r="Q45" i="9"/>
  <c r="P45" i="9"/>
  <c r="O45" i="9"/>
  <c r="N45" i="9"/>
  <c r="M45" i="9"/>
  <c r="L45" i="9"/>
  <c r="K45" i="9"/>
  <c r="J45" i="9"/>
  <c r="I45" i="9"/>
  <c r="I48" i="9"/>
  <c r="Z47" i="9"/>
  <c r="X47" i="9"/>
  <c r="U47" i="9"/>
  <c r="R47" i="9"/>
  <c r="O47" i="9"/>
  <c r="R46" i="9"/>
  <c r="Q46" i="9"/>
  <c r="O46" i="9"/>
  <c r="N46" i="9"/>
  <c r="L46" i="9"/>
  <c r="K46" i="9"/>
  <c r="I46" i="9"/>
  <c r="AA43" i="9"/>
  <c r="Z43" i="9"/>
  <c r="X43" i="9"/>
  <c r="W43" i="9"/>
  <c r="U43" i="9"/>
  <c r="T43" i="9"/>
  <c r="R43" i="9"/>
  <c r="J43" i="9"/>
  <c r="I43" i="9"/>
  <c r="AB39" i="9"/>
  <c r="AA39" i="9"/>
  <c r="Z39" i="9"/>
  <c r="Y39" i="9"/>
  <c r="X39" i="9"/>
  <c r="W39" i="9"/>
  <c r="V39" i="9"/>
  <c r="U39" i="9"/>
  <c r="T39" i="9"/>
  <c r="S39" i="9"/>
  <c r="R39" i="9"/>
  <c r="Q39" i="9"/>
  <c r="P39" i="9"/>
  <c r="O39" i="9"/>
  <c r="N39" i="9"/>
  <c r="M39" i="9"/>
  <c r="L39" i="9"/>
  <c r="K39" i="9"/>
  <c r="J39" i="9"/>
  <c r="I39" i="9"/>
  <c r="AB38" i="9"/>
  <c r="AA38" i="9"/>
  <c r="Z38" i="9"/>
  <c r="Y38" i="9"/>
  <c r="X38" i="9"/>
  <c r="W38" i="9"/>
  <c r="V38" i="9"/>
  <c r="U38" i="9"/>
  <c r="T38" i="9"/>
  <c r="S38" i="9"/>
  <c r="R38" i="9"/>
  <c r="Q38" i="9"/>
  <c r="P38" i="9"/>
  <c r="O38" i="9"/>
  <c r="N38" i="9"/>
  <c r="M38" i="9"/>
  <c r="L38" i="9"/>
  <c r="K38" i="9"/>
  <c r="J38" i="9"/>
  <c r="AB35" i="9"/>
  <c r="AA35" i="9"/>
  <c r="Z35" i="9"/>
  <c r="Y35" i="9"/>
  <c r="X35" i="9"/>
  <c r="W35" i="9"/>
  <c r="V35" i="9"/>
  <c r="U35" i="9"/>
  <c r="T35" i="9"/>
  <c r="S35" i="9"/>
  <c r="R35" i="9"/>
  <c r="Q35" i="9"/>
  <c r="P35" i="9"/>
  <c r="O35" i="9"/>
  <c r="N35" i="9"/>
  <c r="M35" i="9"/>
  <c r="L35" i="9"/>
  <c r="K35" i="9"/>
  <c r="J35" i="9"/>
  <c r="I35" i="9"/>
  <c r="I38" i="9"/>
  <c r="Z37" i="9"/>
  <c r="X37" i="9"/>
  <c r="U37" i="9"/>
  <c r="R37" i="9"/>
  <c r="O37" i="9"/>
  <c r="R36" i="9"/>
  <c r="Q36" i="9"/>
  <c r="O36" i="9"/>
  <c r="N36" i="9"/>
  <c r="L36" i="9"/>
  <c r="K36" i="9"/>
  <c r="I36" i="9"/>
  <c r="AA33" i="9"/>
  <c r="Z33" i="9"/>
  <c r="X33" i="9"/>
  <c r="W33" i="9"/>
  <c r="U33" i="9"/>
  <c r="T33" i="9"/>
  <c r="R33" i="9"/>
  <c r="J33" i="9"/>
  <c r="I33" i="9"/>
  <c r="W25" i="9"/>
  <c r="AB25" i="9"/>
  <c r="AA25" i="9"/>
  <c r="Z25" i="9"/>
  <c r="Y25" i="9"/>
  <c r="X25" i="9"/>
  <c r="V25" i="9"/>
  <c r="U25" i="9"/>
  <c r="T25" i="9"/>
  <c r="S25" i="9"/>
  <c r="R25" i="9"/>
  <c r="Q25" i="9"/>
  <c r="P25" i="9"/>
  <c r="O25" i="9"/>
  <c r="N25" i="9"/>
  <c r="M25" i="9"/>
  <c r="L25" i="9"/>
  <c r="K25" i="9"/>
  <c r="J25" i="9"/>
  <c r="I25" i="9"/>
  <c r="R27" i="9"/>
  <c r="Z29" i="9"/>
  <c r="Y29" i="9"/>
  <c r="X29" i="9"/>
  <c r="W29" i="9"/>
  <c r="V29" i="9"/>
  <c r="U29" i="9"/>
  <c r="T29" i="9"/>
  <c r="S29" i="9"/>
  <c r="R29" i="9"/>
  <c r="Q29" i="9"/>
  <c r="P29" i="9"/>
  <c r="O29" i="9"/>
  <c r="N29" i="9"/>
  <c r="M29" i="9"/>
  <c r="L29" i="9"/>
  <c r="K29" i="9"/>
  <c r="J29" i="9"/>
  <c r="I29" i="9"/>
  <c r="AB29" i="9"/>
  <c r="AA29" i="9"/>
  <c r="AB28" i="9"/>
  <c r="AA28" i="9"/>
  <c r="Z28" i="9"/>
  <c r="Y28" i="9"/>
  <c r="X28" i="9"/>
  <c r="W28" i="9"/>
  <c r="V28" i="9"/>
  <c r="U28" i="9"/>
  <c r="T28" i="9"/>
  <c r="S28" i="9"/>
  <c r="R28" i="9"/>
  <c r="Q28" i="9"/>
  <c r="P28" i="9"/>
  <c r="O28" i="9"/>
  <c r="N28" i="9"/>
  <c r="M28" i="9"/>
  <c r="L28" i="9"/>
  <c r="K28" i="9"/>
  <c r="J28" i="9"/>
  <c r="AA23" i="9"/>
  <c r="Z23" i="9"/>
  <c r="X23" i="9"/>
  <c r="W23" i="9"/>
  <c r="U23" i="9"/>
  <c r="T23" i="9"/>
  <c r="U13" i="9"/>
  <c r="T13" i="9"/>
  <c r="R23" i="9"/>
  <c r="I28" i="9"/>
  <c r="X27" i="9"/>
  <c r="U27" i="9"/>
  <c r="O27" i="9"/>
  <c r="R26" i="9"/>
  <c r="Q26" i="9"/>
  <c r="O26" i="9"/>
  <c r="N26" i="9"/>
  <c r="L26" i="9"/>
  <c r="K26" i="9"/>
  <c r="I26" i="9"/>
  <c r="J23" i="9"/>
  <c r="I23" i="9"/>
  <c r="AV46" i="9"/>
  <c r="N47" i="9" s="1"/>
  <c r="AU46" i="9"/>
  <c r="M47" i="9" s="1"/>
  <c r="AT46" i="9"/>
  <c r="L47" i="9" s="1"/>
  <c r="AS46" i="9"/>
  <c r="K47" i="9" s="1"/>
  <c r="AR46" i="9"/>
  <c r="J47" i="9" s="1"/>
  <c r="AQ46" i="9"/>
  <c r="I47" i="9" s="1"/>
  <c r="AZ44" i="9"/>
  <c r="BA44" i="9" s="1"/>
  <c r="AO42" i="9"/>
  <c r="AN42" i="9"/>
  <c r="AV36" i="9"/>
  <c r="N37" i="9" s="1"/>
  <c r="AU36" i="9"/>
  <c r="M37" i="9" s="1"/>
  <c r="AT36" i="9"/>
  <c r="L37" i="9" s="1"/>
  <c r="AS36" i="9"/>
  <c r="K37" i="9" s="1"/>
  <c r="AR36" i="9"/>
  <c r="J37" i="9" s="1"/>
  <c r="AQ36" i="9"/>
  <c r="I37" i="9" s="1"/>
  <c r="AZ34" i="9"/>
  <c r="BA34" i="9" s="1"/>
  <c r="AO32" i="9"/>
  <c r="AN32" i="9"/>
  <c r="AV26" i="9"/>
  <c r="N27" i="9" s="1"/>
  <c r="AU26" i="9"/>
  <c r="M27" i="9" s="1"/>
  <c r="AT26" i="9"/>
  <c r="L27" i="9" s="1"/>
  <c r="AS26" i="9"/>
  <c r="K27" i="9" s="1"/>
  <c r="AR26" i="9"/>
  <c r="J27" i="9" s="1"/>
  <c r="AQ26" i="9"/>
  <c r="I27" i="9" s="1"/>
  <c r="AZ24" i="9"/>
  <c r="BA24" i="9" s="1"/>
  <c r="AO22" i="9"/>
  <c r="AN22" i="9"/>
  <c r="AB19" i="9"/>
  <c r="AA19" i="9"/>
  <c r="Z19" i="9"/>
  <c r="Y19" i="9"/>
  <c r="X19" i="9"/>
  <c r="W19" i="9"/>
  <c r="V19" i="9"/>
  <c r="U19" i="9"/>
  <c r="T19" i="9"/>
  <c r="S19" i="9"/>
  <c r="R19" i="9"/>
  <c r="Q19" i="9"/>
  <c r="P19" i="9"/>
  <c r="O19" i="9"/>
  <c r="N19" i="9"/>
  <c r="M19" i="9"/>
  <c r="L19" i="9"/>
  <c r="K19" i="9"/>
  <c r="J19" i="9"/>
  <c r="I19" i="9"/>
  <c r="AB18" i="9"/>
  <c r="AA18" i="9"/>
  <c r="Z18" i="9"/>
  <c r="Y18" i="9"/>
  <c r="X18" i="9"/>
  <c r="W18" i="9"/>
  <c r="V18" i="9"/>
  <c r="U18" i="9"/>
  <c r="T18" i="9"/>
  <c r="S18" i="9"/>
  <c r="R18" i="9"/>
  <c r="Q18" i="9"/>
  <c r="P18" i="9"/>
  <c r="O18" i="9"/>
  <c r="N18" i="9"/>
  <c r="M18" i="9"/>
  <c r="L18" i="9"/>
  <c r="K18" i="9"/>
  <c r="J18" i="9"/>
  <c r="I18" i="9"/>
  <c r="AQ16" i="9"/>
  <c r="I17" i="9" s="1"/>
  <c r="AV16" i="9"/>
  <c r="N17" i="9" s="1"/>
  <c r="AU16" i="9"/>
  <c r="M17" i="9" s="1"/>
  <c r="AT16" i="9"/>
  <c r="L17" i="9" s="1"/>
  <c r="AS16" i="9"/>
  <c r="K17" i="9" s="1"/>
  <c r="AR16" i="9"/>
  <c r="J17" i="9" s="1"/>
  <c r="AC17" i="9"/>
  <c r="Z17" i="9"/>
  <c r="X17" i="9"/>
  <c r="U17" i="9"/>
  <c r="R17" i="9"/>
  <c r="O17" i="9"/>
  <c r="AB15" i="9"/>
  <c r="AA15" i="9"/>
  <c r="Z15" i="9"/>
  <c r="Y15" i="9"/>
  <c r="X15" i="9"/>
  <c r="W15" i="9"/>
  <c r="V15" i="9"/>
  <c r="U15" i="9"/>
  <c r="T15" i="9"/>
  <c r="S15" i="9"/>
  <c r="R15" i="9"/>
  <c r="Q15" i="9"/>
  <c r="P15" i="9"/>
  <c r="O15" i="9"/>
  <c r="N15" i="9"/>
  <c r="M15" i="9"/>
  <c r="L15" i="9"/>
  <c r="K15" i="9"/>
  <c r="J15" i="9"/>
  <c r="I15" i="9"/>
  <c r="R16" i="9"/>
  <c r="Q16" i="9"/>
  <c r="O16" i="9"/>
  <c r="N16" i="9"/>
  <c r="L16" i="9"/>
  <c r="K16" i="9"/>
  <c r="I16" i="9"/>
  <c r="AZ14" i="9"/>
  <c r="BA14" i="9" s="1"/>
  <c r="AA13" i="9"/>
  <c r="Z13" i="9"/>
  <c r="X13" i="9"/>
  <c r="W13" i="9"/>
  <c r="J13" i="9"/>
  <c r="I13" i="9"/>
  <c r="R13" i="9"/>
  <c r="AO12" i="9"/>
  <c r="AN12" i="9"/>
  <c r="S60" i="9"/>
  <c r="L60" i="9"/>
  <c r="K60" i="9"/>
  <c r="J60" i="9"/>
  <c r="N8" i="16" l="1"/>
  <c r="N8" i="27"/>
  <c r="P8" i="16"/>
  <c r="P8" i="27"/>
  <c r="O8" i="16"/>
  <c r="O8" i="27"/>
  <c r="W12" i="16"/>
  <c r="J8" i="16"/>
  <c r="K8" i="16"/>
  <c r="CM96" i="9"/>
  <c r="CI96" i="9"/>
  <c r="CE96" i="9"/>
  <c r="CA96" i="9"/>
  <c r="BW96" i="9"/>
  <c r="BS96" i="9"/>
  <c r="Z96" i="9" s="1"/>
  <c r="BO96" i="9"/>
  <c r="V96" i="9" s="1"/>
  <c r="BK96" i="9"/>
  <c r="R96" i="9" s="1"/>
  <c r="BG96" i="9"/>
  <c r="N96" i="9" s="1"/>
  <c r="CL96" i="9"/>
  <c r="CH96" i="9"/>
  <c r="CD96" i="9"/>
  <c r="BZ96" i="9"/>
  <c r="BV96" i="9"/>
  <c r="BR96" i="9"/>
  <c r="Y96" i="9" s="1"/>
  <c r="BN96" i="9"/>
  <c r="U96" i="9" s="1"/>
  <c r="BJ96" i="9"/>
  <c r="Q96" i="9" s="1"/>
  <c r="BF96" i="9"/>
  <c r="M96" i="9" s="1"/>
  <c r="BB96" i="9"/>
  <c r="I96" i="9" s="1"/>
  <c r="CO96" i="9"/>
  <c r="CK96" i="9"/>
  <c r="CG96" i="9"/>
  <c r="CC96" i="9"/>
  <c r="BY96" i="9"/>
  <c r="BU96" i="9"/>
  <c r="AB96" i="9" s="1"/>
  <c r="BQ96" i="9"/>
  <c r="X96" i="9" s="1"/>
  <c r="BM96" i="9"/>
  <c r="T96" i="9" s="1"/>
  <c r="BI96" i="9"/>
  <c r="P96" i="9" s="1"/>
  <c r="BE96" i="9"/>
  <c r="L96" i="9" s="1"/>
  <c r="CN96" i="9"/>
  <c r="CJ96" i="9"/>
  <c r="CF96" i="9"/>
  <c r="CB96" i="9"/>
  <c r="BX96" i="9"/>
  <c r="BT96" i="9"/>
  <c r="AA96" i="9" s="1"/>
  <c r="BP96" i="9"/>
  <c r="W96" i="9" s="1"/>
  <c r="BL96" i="9"/>
  <c r="S96" i="9" s="1"/>
  <c r="BH96" i="9"/>
  <c r="O96" i="9" s="1"/>
  <c r="BD96" i="9"/>
  <c r="K96" i="9" s="1"/>
  <c r="BC96" i="9"/>
  <c r="J96" i="9" s="1"/>
  <c r="CM85" i="9"/>
  <c r="CI85" i="9"/>
  <c r="CE85" i="9"/>
  <c r="CA85" i="9"/>
  <c r="BW85" i="9"/>
  <c r="BS85" i="9"/>
  <c r="Z85" i="9" s="1"/>
  <c r="BO85" i="9"/>
  <c r="V85" i="9" s="1"/>
  <c r="BK85" i="9"/>
  <c r="R85" i="9" s="1"/>
  <c r="BG85" i="9"/>
  <c r="N85" i="9" s="1"/>
  <c r="BC85" i="9"/>
  <c r="J85" i="9" s="1"/>
  <c r="CO85" i="9"/>
  <c r="CK85" i="9"/>
  <c r="CG85" i="9"/>
  <c r="CC85" i="9"/>
  <c r="BY85" i="9"/>
  <c r="BQ85" i="9"/>
  <c r="X85" i="9" s="1"/>
  <c r="BM85" i="9"/>
  <c r="T85" i="9" s="1"/>
  <c r="BE85" i="9"/>
  <c r="L85" i="9" s="1"/>
  <c r="BD85" i="9"/>
  <c r="K85" i="9" s="1"/>
  <c r="CL85" i="9"/>
  <c r="CH85" i="9"/>
  <c r="CD85" i="9"/>
  <c r="BZ85" i="9"/>
  <c r="BV85" i="9"/>
  <c r="BR85" i="9"/>
  <c r="Y85" i="9" s="1"/>
  <c r="BN85" i="9"/>
  <c r="U85" i="9" s="1"/>
  <c r="BJ85" i="9"/>
  <c r="Q85" i="9" s="1"/>
  <c r="BF85" i="9"/>
  <c r="M85" i="9" s="1"/>
  <c r="BB85" i="9"/>
  <c r="I85" i="9" s="1"/>
  <c r="BU85" i="9"/>
  <c r="AB85" i="9" s="1"/>
  <c r="BI85" i="9"/>
  <c r="P85" i="9" s="1"/>
  <c r="CN85" i="9"/>
  <c r="CJ85" i="9"/>
  <c r="CF85" i="9"/>
  <c r="CB85" i="9"/>
  <c r="BX85" i="9"/>
  <c r="BT85" i="9"/>
  <c r="AA85" i="9" s="1"/>
  <c r="BP85" i="9"/>
  <c r="W85" i="9" s="1"/>
  <c r="BL85" i="9"/>
  <c r="S85" i="9" s="1"/>
  <c r="BH85" i="9"/>
  <c r="O85" i="9" s="1"/>
  <c r="CM74" i="9"/>
  <c r="CI74" i="9"/>
  <c r="CE74" i="9"/>
  <c r="CA74" i="9"/>
  <c r="BW74" i="9"/>
  <c r="BS74" i="9"/>
  <c r="Z74" i="9" s="1"/>
  <c r="BO74" i="9"/>
  <c r="V74" i="9" s="1"/>
  <c r="BK74" i="9"/>
  <c r="R74" i="9" s="1"/>
  <c r="BG74" i="9"/>
  <c r="N74" i="9" s="1"/>
  <c r="BC74" i="9"/>
  <c r="J74" i="9" s="1"/>
  <c r="CL74" i="9"/>
  <c r="CH74" i="9"/>
  <c r="CD74" i="9"/>
  <c r="BZ74" i="9"/>
  <c r="BV74" i="9"/>
  <c r="BR74" i="9"/>
  <c r="Y74" i="9" s="1"/>
  <c r="BN74" i="9"/>
  <c r="U74" i="9" s="1"/>
  <c r="BJ74" i="9"/>
  <c r="Q74" i="9" s="1"/>
  <c r="BF74" i="9"/>
  <c r="M74" i="9" s="1"/>
  <c r="BB74" i="9"/>
  <c r="I74" i="9" s="1"/>
  <c r="CO74" i="9"/>
  <c r="CK74" i="9"/>
  <c r="CG74" i="9"/>
  <c r="CC74" i="9"/>
  <c r="BY74" i="9"/>
  <c r="BU74" i="9"/>
  <c r="AB74" i="9" s="1"/>
  <c r="BQ74" i="9"/>
  <c r="X74" i="9" s="1"/>
  <c r="BM74" i="9"/>
  <c r="T74" i="9" s="1"/>
  <c r="BI74" i="9"/>
  <c r="P74" i="9" s="1"/>
  <c r="BE74" i="9"/>
  <c r="L74" i="9" s="1"/>
  <c r="CN74" i="9"/>
  <c r="CJ74" i="9"/>
  <c r="CF74" i="9"/>
  <c r="CB74" i="9"/>
  <c r="BX74" i="9"/>
  <c r="BT74" i="9"/>
  <c r="AA74" i="9" s="1"/>
  <c r="BP74" i="9"/>
  <c r="W74" i="9" s="1"/>
  <c r="BL74" i="9"/>
  <c r="S74" i="9" s="1"/>
  <c r="BH74" i="9"/>
  <c r="O74" i="9" s="1"/>
  <c r="BD74" i="9"/>
  <c r="K74" i="9" s="1"/>
  <c r="CM63" i="9"/>
  <c r="CI63" i="9"/>
  <c r="CE63" i="9"/>
  <c r="CA63" i="9"/>
  <c r="BW63" i="9"/>
  <c r="BS63" i="9"/>
  <c r="Z63" i="9" s="1"/>
  <c r="BO63" i="9"/>
  <c r="V63" i="9" s="1"/>
  <c r="BK63" i="9"/>
  <c r="R63" i="9" s="1"/>
  <c r="BG63" i="9"/>
  <c r="N63" i="9" s="1"/>
  <c r="BC63" i="9"/>
  <c r="J63" i="9" s="1"/>
  <c r="CL63" i="9"/>
  <c r="CH63" i="9"/>
  <c r="CD63" i="9"/>
  <c r="BZ63" i="9"/>
  <c r="BV63" i="9"/>
  <c r="BR63" i="9"/>
  <c r="Y63" i="9" s="1"/>
  <c r="BN63" i="9"/>
  <c r="U63" i="9" s="1"/>
  <c r="BJ63" i="9"/>
  <c r="Q63" i="9" s="1"/>
  <c r="BF63" i="9"/>
  <c r="M63" i="9" s="1"/>
  <c r="BB63" i="9"/>
  <c r="I63" i="9" s="1"/>
  <c r="CO63" i="9"/>
  <c r="CK63" i="9"/>
  <c r="CG63" i="9"/>
  <c r="CC63" i="9"/>
  <c r="BY63" i="9"/>
  <c r="BU63" i="9"/>
  <c r="AB63" i="9" s="1"/>
  <c r="BQ63" i="9"/>
  <c r="X63" i="9" s="1"/>
  <c r="BM63" i="9"/>
  <c r="T63" i="9" s="1"/>
  <c r="BI63" i="9"/>
  <c r="P63" i="9" s="1"/>
  <c r="BE63" i="9"/>
  <c r="L63" i="9" s="1"/>
  <c r="CN63" i="9"/>
  <c r="CJ63" i="9"/>
  <c r="CF63" i="9"/>
  <c r="CB63" i="9"/>
  <c r="BX63" i="9"/>
  <c r="BT63" i="9"/>
  <c r="AA63" i="9" s="1"/>
  <c r="BP63" i="9"/>
  <c r="W63" i="9" s="1"/>
  <c r="BL63" i="9"/>
  <c r="S63" i="9" s="1"/>
  <c r="BH63" i="9"/>
  <c r="O63" i="9" s="1"/>
  <c r="BD63" i="9"/>
  <c r="K63" i="9" s="1"/>
  <c r="CM44" i="9"/>
  <c r="CI44" i="9"/>
  <c r="CE44" i="9"/>
  <c r="CA44" i="9"/>
  <c r="BW44" i="9"/>
  <c r="BS44" i="9"/>
  <c r="Z44" i="9" s="1"/>
  <c r="BO44" i="9"/>
  <c r="V44" i="9" s="1"/>
  <c r="BK44" i="9"/>
  <c r="R44" i="9" s="1"/>
  <c r="BG44" i="9"/>
  <c r="N44" i="9" s="1"/>
  <c r="BC44" i="9"/>
  <c r="J44" i="9" s="1"/>
  <c r="CO44" i="9"/>
  <c r="CK44" i="9"/>
  <c r="CG44" i="9"/>
  <c r="CC44" i="9"/>
  <c r="BY44" i="9"/>
  <c r="BU44" i="9"/>
  <c r="AB44" i="9" s="1"/>
  <c r="BM44" i="9"/>
  <c r="T44" i="9" s="1"/>
  <c r="BI44" i="9"/>
  <c r="P44" i="9" s="1"/>
  <c r="BL44" i="9"/>
  <c r="S44" i="9" s="1"/>
  <c r="CL44" i="9"/>
  <c r="CH44" i="9"/>
  <c r="CD44" i="9"/>
  <c r="BZ44" i="9"/>
  <c r="BV44" i="9"/>
  <c r="BR44" i="9"/>
  <c r="Y44" i="9" s="1"/>
  <c r="BN44" i="9"/>
  <c r="U44" i="9" s="1"/>
  <c r="BJ44" i="9"/>
  <c r="Q44" i="9" s="1"/>
  <c r="BF44" i="9"/>
  <c r="M44" i="9" s="1"/>
  <c r="BB44" i="9"/>
  <c r="I44" i="9" s="1"/>
  <c r="BQ44" i="9"/>
  <c r="X44" i="9" s="1"/>
  <c r="BE44" i="9"/>
  <c r="L44" i="9" s="1"/>
  <c r="CN44" i="9"/>
  <c r="CJ44" i="9"/>
  <c r="CF44" i="9"/>
  <c r="CB44" i="9"/>
  <c r="BX44" i="9"/>
  <c r="BT44" i="9"/>
  <c r="AA44" i="9" s="1"/>
  <c r="BP44" i="9"/>
  <c r="W44" i="9" s="1"/>
  <c r="BH44" i="9"/>
  <c r="O44" i="9" s="1"/>
  <c r="BD44" i="9"/>
  <c r="K44" i="9" s="1"/>
  <c r="CM34" i="9"/>
  <c r="CI34" i="9"/>
  <c r="CE34" i="9"/>
  <c r="CA34" i="9"/>
  <c r="BW34" i="9"/>
  <c r="BS34" i="9"/>
  <c r="Z34" i="9" s="1"/>
  <c r="BO34" i="9"/>
  <c r="V34" i="9" s="1"/>
  <c r="BK34" i="9"/>
  <c r="R34" i="9" s="1"/>
  <c r="BG34" i="9"/>
  <c r="N34" i="9" s="1"/>
  <c r="BC34" i="9"/>
  <c r="J34" i="9" s="1"/>
  <c r="BL34" i="9"/>
  <c r="S34" i="9" s="1"/>
  <c r="CL34" i="9"/>
  <c r="CH34" i="9"/>
  <c r="CD34" i="9"/>
  <c r="BZ34" i="9"/>
  <c r="BV34" i="9"/>
  <c r="BR34" i="9"/>
  <c r="Y34" i="9" s="1"/>
  <c r="BN34" i="9"/>
  <c r="U34" i="9" s="1"/>
  <c r="BJ34" i="9"/>
  <c r="Q34" i="9" s="1"/>
  <c r="BF34" i="9"/>
  <c r="M34" i="9" s="1"/>
  <c r="BB34" i="9"/>
  <c r="I34" i="9" s="1"/>
  <c r="CN34" i="9"/>
  <c r="CJ34" i="9"/>
  <c r="CF34" i="9"/>
  <c r="CB34" i="9"/>
  <c r="BX34" i="9"/>
  <c r="BT34" i="9"/>
  <c r="AA34" i="9" s="1"/>
  <c r="BP34" i="9"/>
  <c r="W34" i="9" s="1"/>
  <c r="BD34" i="9"/>
  <c r="K34" i="9" s="1"/>
  <c r="CO34" i="9"/>
  <c r="CK34" i="9"/>
  <c r="CG34" i="9"/>
  <c r="CC34" i="9"/>
  <c r="BY34" i="9"/>
  <c r="BU34" i="9"/>
  <c r="AB34" i="9" s="1"/>
  <c r="BQ34" i="9"/>
  <c r="X34" i="9" s="1"/>
  <c r="BM34" i="9"/>
  <c r="T34" i="9" s="1"/>
  <c r="BI34" i="9"/>
  <c r="P34" i="9" s="1"/>
  <c r="BE34" i="9"/>
  <c r="L34" i="9" s="1"/>
  <c r="BH34" i="9"/>
  <c r="O34" i="9" s="1"/>
  <c r="CM24" i="9"/>
  <c r="CI24" i="9"/>
  <c r="CE24" i="9"/>
  <c r="CA24" i="9"/>
  <c r="BW24" i="9"/>
  <c r="BS24" i="9"/>
  <c r="Z24" i="9" s="1"/>
  <c r="BO24" i="9"/>
  <c r="V24" i="9" s="1"/>
  <c r="BK24" i="9"/>
  <c r="R24" i="9" s="1"/>
  <c r="BG24" i="9"/>
  <c r="N24" i="9" s="1"/>
  <c r="BC24" i="9"/>
  <c r="J24" i="9" s="1"/>
  <c r="BT24" i="9"/>
  <c r="AA24" i="9" s="1"/>
  <c r="BH24" i="9"/>
  <c r="O24" i="9" s="1"/>
  <c r="CL24" i="9"/>
  <c r="CH24" i="9"/>
  <c r="CD24" i="9"/>
  <c r="BZ24" i="9"/>
  <c r="BV24" i="9"/>
  <c r="BR24" i="9"/>
  <c r="Y24" i="9" s="1"/>
  <c r="BN24" i="9"/>
  <c r="U24" i="9" s="1"/>
  <c r="BJ24" i="9"/>
  <c r="Q24" i="9" s="1"/>
  <c r="BF24" i="9"/>
  <c r="M24" i="9" s="1"/>
  <c r="BB24" i="9"/>
  <c r="I24" i="9" s="1"/>
  <c r="CN24" i="9"/>
  <c r="CJ24" i="9"/>
  <c r="CF24" i="9"/>
  <c r="CB24" i="9"/>
  <c r="BX24" i="9"/>
  <c r="BP24" i="9"/>
  <c r="W24" i="9" s="1"/>
  <c r="BL24" i="9"/>
  <c r="S24" i="9" s="1"/>
  <c r="BD24" i="9"/>
  <c r="K24" i="9" s="1"/>
  <c r="CO24" i="9"/>
  <c r="CK24" i="9"/>
  <c r="CG24" i="9"/>
  <c r="CC24" i="9"/>
  <c r="BY24" i="9"/>
  <c r="BU24" i="9"/>
  <c r="AB24" i="9" s="1"/>
  <c r="BQ24" i="9"/>
  <c r="X24" i="9" s="1"/>
  <c r="BM24" i="9"/>
  <c r="T24" i="9" s="1"/>
  <c r="BI24" i="9"/>
  <c r="P24" i="9" s="1"/>
  <c r="BE24" i="9"/>
  <c r="L24" i="9" s="1"/>
  <c r="CO14" i="9"/>
  <c r="CK14" i="9"/>
  <c r="CG14" i="9"/>
  <c r="CC14" i="9"/>
  <c r="BY14" i="9"/>
  <c r="BU14" i="9"/>
  <c r="AB14" i="9" s="1"/>
  <c r="BQ14" i="9"/>
  <c r="X14" i="9" s="1"/>
  <c r="BM14" i="9"/>
  <c r="T14" i="9" s="1"/>
  <c r="BI14" i="9"/>
  <c r="P14" i="9" s="1"/>
  <c r="BE14" i="9"/>
  <c r="L14" i="9" s="1"/>
  <c r="BZ14" i="9"/>
  <c r="BN14" i="9"/>
  <c r="U14" i="9" s="1"/>
  <c r="BF14" i="9"/>
  <c r="M14" i="9" s="1"/>
  <c r="CN14" i="9"/>
  <c r="CJ14" i="9"/>
  <c r="CF14" i="9"/>
  <c r="CB14" i="9"/>
  <c r="BX14" i="9"/>
  <c r="BT14" i="9"/>
  <c r="AA14" i="9" s="1"/>
  <c r="BP14" i="9"/>
  <c r="W14" i="9" s="1"/>
  <c r="BL14" i="9"/>
  <c r="S14" i="9" s="1"/>
  <c r="BH14" i="9"/>
  <c r="O14" i="9" s="1"/>
  <c r="BD14" i="9"/>
  <c r="K14" i="9" s="1"/>
  <c r="CM14" i="9"/>
  <c r="CI14" i="9"/>
  <c r="CE14" i="9"/>
  <c r="CA14" i="9"/>
  <c r="BW14" i="9"/>
  <c r="BS14" i="9"/>
  <c r="Z14" i="9" s="1"/>
  <c r="BO14" i="9"/>
  <c r="V14" i="9" s="1"/>
  <c r="BK14" i="9"/>
  <c r="R14" i="9" s="1"/>
  <c r="BG14" i="9"/>
  <c r="N14" i="9" s="1"/>
  <c r="BC14" i="9"/>
  <c r="J14" i="9" s="1"/>
  <c r="CL14" i="9"/>
  <c r="CH14" i="9"/>
  <c r="CD14" i="9"/>
  <c r="BV14" i="9"/>
  <c r="BR14" i="9"/>
  <c r="Y14" i="9" s="1"/>
  <c r="BJ14" i="9"/>
  <c r="Q14" i="9" s="1"/>
  <c r="BB14" i="9"/>
  <c r="I14" i="9" s="1"/>
  <c r="N60" i="9"/>
  <c r="O60" i="9"/>
  <c r="P60" i="9"/>
  <c r="Q60" i="9"/>
  <c r="R6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O17" authorId="0" shapeId="0" xr:uid="{00000000-0006-0000-0A00-000001000000}">
      <text>
        <r>
          <rPr>
            <b/>
            <sz val="9"/>
            <color indexed="10"/>
            <rFont val="HG丸ｺﾞｼｯｸM-PRO"/>
            <family val="3"/>
            <charset val="128"/>
          </rPr>
          <t>入力例：千葉県</t>
        </r>
      </text>
    </comment>
    <comment ref="AT17" authorId="0" shapeId="0" xr:uid="{00000000-0006-0000-0A00-000002000000}">
      <text>
        <r>
          <rPr>
            <b/>
            <sz val="9"/>
            <color indexed="10"/>
            <rFont val="HG丸ｺﾞｼｯｸM-PRO"/>
            <family val="3"/>
            <charset val="128"/>
          </rPr>
          <t>入力例：千葉市</t>
        </r>
      </text>
    </comment>
    <comment ref="AY17" authorId="0" shapeId="0" xr:uid="{00000000-0006-0000-0A00-000003000000}">
      <text>
        <r>
          <rPr>
            <b/>
            <sz val="9"/>
            <color indexed="10"/>
            <rFont val="HG丸ｺﾞｼｯｸM-PRO"/>
            <family val="3"/>
            <charset val="128"/>
          </rPr>
          <t>入力例：中央区</t>
        </r>
      </text>
    </comment>
    <comment ref="AO27" authorId="0" shapeId="0" xr:uid="{00000000-0006-0000-0A00-000004000000}">
      <text>
        <r>
          <rPr>
            <b/>
            <sz val="9"/>
            <color indexed="10"/>
            <rFont val="HG丸ｺﾞｼｯｸM-PRO"/>
            <family val="3"/>
            <charset val="128"/>
          </rPr>
          <t>入力例：千葉県</t>
        </r>
      </text>
    </comment>
    <comment ref="AT27" authorId="0" shapeId="0" xr:uid="{00000000-0006-0000-0A00-000005000000}">
      <text>
        <r>
          <rPr>
            <b/>
            <sz val="9"/>
            <color indexed="10"/>
            <rFont val="HG丸ｺﾞｼｯｸM-PRO"/>
            <family val="3"/>
            <charset val="128"/>
          </rPr>
          <t>入力例：千葉市</t>
        </r>
      </text>
    </comment>
    <comment ref="AY27" authorId="0" shapeId="0" xr:uid="{00000000-0006-0000-0A00-000006000000}">
      <text>
        <r>
          <rPr>
            <b/>
            <sz val="9"/>
            <color indexed="10"/>
            <rFont val="HG丸ｺﾞｼｯｸM-PRO"/>
            <family val="3"/>
            <charset val="128"/>
          </rPr>
          <t>入力例：中央区</t>
        </r>
      </text>
    </comment>
    <comment ref="AO37" authorId="0" shapeId="0" xr:uid="{00000000-0006-0000-0A00-000007000000}">
      <text>
        <r>
          <rPr>
            <b/>
            <sz val="9"/>
            <color indexed="10"/>
            <rFont val="HG丸ｺﾞｼｯｸM-PRO"/>
            <family val="3"/>
            <charset val="128"/>
          </rPr>
          <t>入力例：千葉県</t>
        </r>
      </text>
    </comment>
    <comment ref="AT37" authorId="0" shapeId="0" xr:uid="{00000000-0006-0000-0A00-000008000000}">
      <text>
        <r>
          <rPr>
            <b/>
            <sz val="9"/>
            <color indexed="10"/>
            <rFont val="HG丸ｺﾞｼｯｸM-PRO"/>
            <family val="3"/>
            <charset val="128"/>
          </rPr>
          <t>入力例：千葉市</t>
        </r>
      </text>
    </comment>
    <comment ref="AY37" authorId="0" shapeId="0" xr:uid="{00000000-0006-0000-0A00-000009000000}">
      <text>
        <r>
          <rPr>
            <b/>
            <sz val="9"/>
            <color indexed="10"/>
            <rFont val="HG丸ｺﾞｼｯｸM-PRO"/>
            <family val="3"/>
            <charset val="128"/>
          </rPr>
          <t>入力例：中央区</t>
        </r>
      </text>
    </comment>
    <comment ref="AO47" authorId="0" shapeId="0" xr:uid="{00000000-0006-0000-0A00-00000A000000}">
      <text>
        <r>
          <rPr>
            <b/>
            <sz val="9"/>
            <color indexed="10"/>
            <rFont val="HG丸ｺﾞｼｯｸM-PRO"/>
            <family val="3"/>
            <charset val="128"/>
          </rPr>
          <t>入力例：千葉県</t>
        </r>
      </text>
    </comment>
    <comment ref="AT47" authorId="0" shapeId="0" xr:uid="{00000000-0006-0000-0A00-00000B000000}">
      <text>
        <r>
          <rPr>
            <b/>
            <sz val="9"/>
            <color indexed="10"/>
            <rFont val="HG丸ｺﾞｼｯｸM-PRO"/>
            <family val="3"/>
            <charset val="128"/>
          </rPr>
          <t>入力例：千葉市</t>
        </r>
      </text>
    </comment>
    <comment ref="AY47" authorId="0" shapeId="0" xr:uid="{00000000-0006-0000-0A00-00000C000000}">
      <text>
        <r>
          <rPr>
            <b/>
            <sz val="9"/>
            <color indexed="10"/>
            <rFont val="HG丸ｺﾞｼｯｸM-PRO"/>
            <family val="3"/>
            <charset val="128"/>
          </rPr>
          <t>入力例：中央区</t>
        </r>
      </text>
    </comment>
    <comment ref="AO68" authorId="0" shapeId="0" xr:uid="{00000000-0006-0000-0A00-00000D000000}">
      <text>
        <r>
          <rPr>
            <b/>
            <sz val="9"/>
            <color indexed="10"/>
            <rFont val="HG丸ｺﾞｼｯｸM-PRO"/>
            <family val="3"/>
            <charset val="128"/>
          </rPr>
          <t>入力例：千葉県</t>
        </r>
      </text>
    </comment>
    <comment ref="AT68" authorId="0" shapeId="0" xr:uid="{00000000-0006-0000-0A00-00000E000000}">
      <text>
        <r>
          <rPr>
            <b/>
            <sz val="9"/>
            <color indexed="10"/>
            <rFont val="HG丸ｺﾞｼｯｸM-PRO"/>
            <family val="3"/>
            <charset val="128"/>
          </rPr>
          <t>入力例：千葉市</t>
        </r>
      </text>
    </comment>
    <comment ref="AY68" authorId="0" shapeId="0" xr:uid="{00000000-0006-0000-0A00-00000F000000}">
      <text>
        <r>
          <rPr>
            <b/>
            <sz val="9"/>
            <color indexed="10"/>
            <rFont val="HG丸ｺﾞｼｯｸM-PRO"/>
            <family val="3"/>
            <charset val="128"/>
          </rPr>
          <t>入力例：中央区</t>
        </r>
      </text>
    </comment>
    <comment ref="AO79" authorId="0" shapeId="0" xr:uid="{00000000-0006-0000-0A00-000010000000}">
      <text>
        <r>
          <rPr>
            <b/>
            <sz val="9"/>
            <color indexed="10"/>
            <rFont val="HG丸ｺﾞｼｯｸM-PRO"/>
            <family val="3"/>
            <charset val="128"/>
          </rPr>
          <t>入力例：千葉県</t>
        </r>
      </text>
    </comment>
    <comment ref="AT79" authorId="0" shapeId="0" xr:uid="{00000000-0006-0000-0A00-000011000000}">
      <text>
        <r>
          <rPr>
            <b/>
            <sz val="9"/>
            <color indexed="10"/>
            <rFont val="HG丸ｺﾞｼｯｸM-PRO"/>
            <family val="3"/>
            <charset val="128"/>
          </rPr>
          <t>入力例：千葉市</t>
        </r>
      </text>
    </comment>
    <comment ref="AY79" authorId="0" shapeId="0" xr:uid="{00000000-0006-0000-0A00-000012000000}">
      <text>
        <r>
          <rPr>
            <b/>
            <sz val="9"/>
            <color indexed="10"/>
            <rFont val="HG丸ｺﾞｼｯｸM-PRO"/>
            <family val="3"/>
            <charset val="128"/>
          </rPr>
          <t>入力例：中央区</t>
        </r>
      </text>
    </comment>
    <comment ref="AO90" authorId="0" shapeId="0" xr:uid="{00000000-0006-0000-0A00-000013000000}">
      <text>
        <r>
          <rPr>
            <b/>
            <sz val="9"/>
            <color indexed="10"/>
            <rFont val="HG丸ｺﾞｼｯｸM-PRO"/>
            <family val="3"/>
            <charset val="128"/>
          </rPr>
          <t>入力例：千葉県</t>
        </r>
      </text>
    </comment>
    <comment ref="AT90" authorId="0" shapeId="0" xr:uid="{00000000-0006-0000-0A00-000014000000}">
      <text>
        <r>
          <rPr>
            <b/>
            <sz val="9"/>
            <color indexed="10"/>
            <rFont val="HG丸ｺﾞｼｯｸM-PRO"/>
            <family val="3"/>
            <charset val="128"/>
          </rPr>
          <t>入力例：千葉市</t>
        </r>
      </text>
    </comment>
    <comment ref="AY90" authorId="0" shapeId="0" xr:uid="{00000000-0006-0000-0A00-000015000000}">
      <text>
        <r>
          <rPr>
            <b/>
            <sz val="9"/>
            <color indexed="10"/>
            <rFont val="HG丸ｺﾞｼｯｸM-PRO"/>
            <family val="3"/>
            <charset val="128"/>
          </rPr>
          <t>入力例：中央区</t>
        </r>
      </text>
    </comment>
    <comment ref="AO101" authorId="0" shapeId="0" xr:uid="{00000000-0006-0000-0A00-000016000000}">
      <text>
        <r>
          <rPr>
            <b/>
            <sz val="9"/>
            <color indexed="10"/>
            <rFont val="HG丸ｺﾞｼｯｸM-PRO"/>
            <family val="3"/>
            <charset val="128"/>
          </rPr>
          <t>入力例：千葉県</t>
        </r>
      </text>
    </comment>
    <comment ref="AT101" authorId="0" shapeId="0" xr:uid="{00000000-0006-0000-0A00-000017000000}">
      <text>
        <r>
          <rPr>
            <b/>
            <sz val="9"/>
            <color indexed="10"/>
            <rFont val="HG丸ｺﾞｼｯｸM-PRO"/>
            <family val="3"/>
            <charset val="128"/>
          </rPr>
          <t>入力例：千葉市</t>
        </r>
      </text>
    </comment>
    <comment ref="AY101" authorId="0" shapeId="0" xr:uid="{00000000-0006-0000-0A00-000018000000}">
      <text>
        <r>
          <rPr>
            <b/>
            <sz val="9"/>
            <color indexed="10"/>
            <rFont val="HG丸ｺﾞｼｯｸM-PRO"/>
            <family val="3"/>
            <charset val="128"/>
          </rPr>
          <t>入力例：中央区</t>
        </r>
      </text>
    </comment>
  </commentList>
</comments>
</file>

<file path=xl/sharedStrings.xml><?xml version="1.0" encoding="utf-8"?>
<sst xmlns="http://schemas.openxmlformats.org/spreadsheetml/2006/main" count="9100" uniqueCount="4943">
  <si>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</si>
  <si>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</si>
  <si>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</si>
  <si>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氏名</t>
    <rPh sb="0" eb="2">
      <t>シメイ</t>
    </rPh>
    <phoneticPr fontId="2"/>
  </si>
  <si>
    <t>電話番号</t>
    <rPh sb="0" eb="2">
      <t>デンワ</t>
    </rPh>
    <rPh sb="2" eb="4">
      <t>バンゴウ</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</si>
  <si>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</si>
  <si>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</si>
  <si>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</si>
  <si>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</si>
  <si>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</si>
  <si>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登録番号</t>
    <rPh sb="0" eb="2">
      <t>トウロク</t>
    </rPh>
    <rPh sb="2" eb="4">
      <t>バンゴウ</t>
    </rPh>
    <phoneticPr fontId="2"/>
  </si>
  <si>
    <t>月</t>
    <rPh sb="0" eb="1">
      <t>ツキ</t>
    </rPh>
    <phoneticPr fontId="2"/>
  </si>
  <si>
    <t>日</t>
    <rPh sb="0" eb="1">
      <t>ニチ</t>
    </rPh>
    <phoneticPr fontId="2"/>
  </si>
  <si>
    <t>（第二面）</t>
    <rPh sb="1" eb="2">
      <t>ダイ</t>
    </rPh>
    <rPh sb="2" eb="3">
      <t>ニ</t>
    </rPh>
    <rPh sb="3" eb="4">
      <t>メン</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</si>
  <si>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</si>
  <si>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</si>
  <si>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</si>
  <si>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</si>
  <si>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t>
    <phoneticPr fontId="2"/>
  </si>
  <si>
    <t>印</t>
    <rPh sb="0" eb="1">
      <t>イン</t>
    </rPh>
    <phoneticPr fontId="2"/>
  </si>
  <si>
    <t>住所又は所在地</t>
    <rPh sb="0" eb="2">
      <t>ジュウショ</t>
    </rPh>
    <rPh sb="2" eb="3">
      <t>マタ</t>
    </rPh>
    <rPh sb="4" eb="7">
      <t>ショザイチ</t>
    </rPh>
    <phoneticPr fontId="2"/>
  </si>
  <si>
    <t>市区町村コード</t>
    <rPh sb="0" eb="1">
      <t>シ</t>
    </rPh>
    <rPh sb="1" eb="2">
      <t>ク</t>
    </rPh>
    <rPh sb="2" eb="4">
      <t>チョウソン</t>
    </rPh>
    <phoneticPr fontId="2"/>
  </si>
  <si>
    <t>（出資金額）</t>
    <rPh sb="1" eb="3">
      <t>シュッシ</t>
    </rPh>
    <rPh sb="3" eb="5">
      <t>キンガク</t>
    </rPh>
    <phoneticPr fontId="2"/>
  </si>
  <si>
    <t>割　合</t>
    <rPh sb="0" eb="1">
      <t>ワリ</t>
    </rPh>
    <rPh sb="2" eb="3">
      <t>ゴウ</t>
    </rPh>
    <phoneticPr fontId="2"/>
  </si>
  <si>
    <t>保有株式の数</t>
    <rPh sb="0" eb="2">
      <t>ホユウ</t>
    </rPh>
    <rPh sb="2" eb="4">
      <t>カブシキ</t>
    </rPh>
    <rPh sb="5" eb="6">
      <t>カズ</t>
    </rPh>
    <phoneticPr fontId="2"/>
  </si>
  <si>
    <t>－</t>
    <phoneticPr fontId="2"/>
  </si>
  <si>
    <t>氏名又は名称</t>
    <rPh sb="0" eb="2">
      <t>シメイ</t>
    </rPh>
    <rPh sb="2" eb="3">
      <t>マタ</t>
    </rPh>
    <rPh sb="4" eb="6">
      <t>メイショウ</t>
    </rPh>
    <phoneticPr fontId="2"/>
  </si>
  <si>
    <t>フリガナ</t>
    <phoneticPr fontId="2"/>
  </si>
  <si>
    <t>※</t>
    <phoneticPr fontId="2"/>
  </si>
  <si>
    <t>０</t>
    <phoneticPr fontId="2"/>
  </si>
  <si>
    <t>６</t>
    <phoneticPr fontId="2"/>
  </si>
  <si>
    <t>１</t>
    <phoneticPr fontId="2"/>
  </si>
  <si>
    <t>住所</t>
    <rPh sb="0" eb="2">
      <t>ジュウショ</t>
    </rPh>
    <phoneticPr fontId="2"/>
  </si>
  <si>
    <t>住所市区町村コード</t>
    <rPh sb="0" eb="2">
      <t>ジュウショ</t>
    </rPh>
    <rPh sb="2" eb="3">
      <t>シ</t>
    </rPh>
    <rPh sb="3" eb="4">
      <t>ク</t>
    </rPh>
    <rPh sb="4" eb="6">
      <t>チョウソン</t>
    </rPh>
    <phoneticPr fontId="2"/>
  </si>
  <si>
    <t>※</t>
    <phoneticPr fontId="2"/>
  </si>
  <si>
    <t>フリガナ</t>
    <phoneticPr fontId="2"/>
  </si>
  <si>
    <t>年</t>
    <rPh sb="0" eb="1">
      <t>ネン</t>
    </rPh>
    <phoneticPr fontId="2"/>
  </si>
  <si>
    <t>－</t>
    <phoneticPr fontId="2"/>
  </si>
  <si>
    <t>就任年月日</t>
    <rPh sb="0" eb="2">
      <t>シュウニン</t>
    </rPh>
    <rPh sb="2" eb="5">
      <t>ネンガッピ</t>
    </rPh>
    <phoneticPr fontId="2"/>
  </si>
  <si>
    <t>※</t>
    <phoneticPr fontId="2"/>
  </si>
  <si>
    <t>０</t>
    <phoneticPr fontId="2"/>
  </si>
  <si>
    <t>５</t>
    <phoneticPr fontId="2"/>
  </si>
  <si>
    <t>１</t>
    <phoneticPr fontId="2"/>
  </si>
  <si>
    <t>（Ａ４）</t>
    <phoneticPr fontId="2"/>
  </si>
  <si>
    <t>氏　名</t>
    <rPh sb="0" eb="1">
      <t>シ</t>
    </rPh>
    <rPh sb="2" eb="3">
      <t>メイ</t>
    </rPh>
    <phoneticPr fontId="2"/>
  </si>
  <si>
    <t>上記のとおり相違ありません。</t>
    <rPh sb="0" eb="2">
      <t>ジョウキ</t>
    </rPh>
    <rPh sb="6" eb="8">
      <t>ソウイ</t>
    </rPh>
    <phoneticPr fontId="2"/>
  </si>
  <si>
    <t>至</t>
    <rPh sb="0" eb="1">
      <t>イタ</t>
    </rPh>
    <phoneticPr fontId="2"/>
  </si>
  <si>
    <t>自</t>
    <rPh sb="0" eb="1">
      <t>ジ</t>
    </rPh>
    <phoneticPr fontId="2"/>
  </si>
  <si>
    <t>従　事　し　た　職　務　の　内　容</t>
    <rPh sb="0" eb="1">
      <t>ジュウ</t>
    </rPh>
    <rPh sb="2" eb="3">
      <t>コト</t>
    </rPh>
    <rPh sb="8" eb="9">
      <t>ショク</t>
    </rPh>
    <rPh sb="10" eb="11">
      <t>ツトム</t>
    </rPh>
    <rPh sb="14" eb="15">
      <t>ナイ</t>
    </rPh>
    <rPh sb="16" eb="17">
      <t>カタチ</t>
    </rPh>
    <phoneticPr fontId="2"/>
  </si>
  <si>
    <t>職　歴</t>
    <rPh sb="0" eb="1">
      <t>ショク</t>
    </rPh>
    <rPh sb="2" eb="3">
      <t>レキ</t>
    </rPh>
    <phoneticPr fontId="2"/>
  </si>
  <si>
    <t>職名</t>
    <rPh sb="0" eb="2">
      <t>ショクメイ</t>
    </rPh>
    <phoneticPr fontId="2"/>
  </si>
  <si>
    <t>(ﾌﾘｶﾞﾅ)
氏名</t>
    <rPh sb="8" eb="10">
      <t>シメイ</t>
    </rPh>
    <phoneticPr fontId="2"/>
  </si>
  <si>
    <t>住所</t>
    <phoneticPr fontId="2"/>
  </si>
  <si>
    <t>添　付　書　類　（６）</t>
    <rPh sb="0" eb="1">
      <t>ソウ</t>
    </rPh>
    <rPh sb="2" eb="3">
      <t>ヅケ</t>
    </rPh>
    <rPh sb="4" eb="5">
      <t>ショ</t>
    </rPh>
    <rPh sb="6" eb="7">
      <t>タグイ</t>
    </rPh>
    <phoneticPr fontId="2"/>
  </si>
  <si>
    <t>手数料</t>
    <rPh sb="0" eb="3">
      <t>テスウリョウ</t>
    </rPh>
    <phoneticPr fontId="2"/>
  </si>
  <si>
    <t>合　　　計</t>
    <rPh sb="0" eb="1">
      <t>ゴウ</t>
    </rPh>
    <rPh sb="4" eb="5">
      <t>ケイ</t>
    </rPh>
    <phoneticPr fontId="2"/>
  </si>
  <si>
    <t>宅地及び
建　　物</t>
    <rPh sb="0" eb="2">
      <t>タクチ</t>
    </rPh>
    <rPh sb="2" eb="3">
      <t>オヨ</t>
    </rPh>
    <rPh sb="5" eb="6">
      <t>ケン</t>
    </rPh>
    <rPh sb="8" eb="9">
      <t>ブツ</t>
    </rPh>
    <phoneticPr fontId="2"/>
  </si>
  <si>
    <t>建　　物</t>
    <rPh sb="0" eb="1">
      <t>ケン</t>
    </rPh>
    <rPh sb="3" eb="4">
      <t>ブツ</t>
    </rPh>
    <phoneticPr fontId="2"/>
  </si>
  <si>
    <t>宅　　地</t>
    <rPh sb="0" eb="1">
      <t>タク</t>
    </rPh>
    <rPh sb="3" eb="4">
      <t>チ</t>
    </rPh>
    <phoneticPr fontId="2"/>
  </si>
  <si>
    <t>売買・交換</t>
    <rPh sb="0" eb="2">
      <t>バイバイ</t>
    </rPh>
    <rPh sb="3" eb="5">
      <t>コウカン</t>
    </rPh>
    <phoneticPr fontId="2"/>
  </si>
  <si>
    <t>イ．代理又は媒介の実績</t>
    <rPh sb="2" eb="4">
      <t>ダイリ</t>
    </rPh>
    <rPh sb="4" eb="5">
      <t>マタ</t>
    </rPh>
    <rPh sb="6" eb="8">
      <t>バイカイ</t>
    </rPh>
    <rPh sb="9" eb="11">
      <t>ジッセキ</t>
    </rPh>
    <phoneticPr fontId="2"/>
  </si>
  <si>
    <t>２．事業の実績</t>
    <rPh sb="2" eb="4">
      <t>ジギョウ</t>
    </rPh>
    <rPh sb="5" eb="7">
      <t>ジッセキ</t>
    </rPh>
    <phoneticPr fontId="2"/>
  </si>
  <si>
    <t>年　月　日</t>
    <rPh sb="0" eb="1">
      <t>ネン</t>
    </rPh>
    <rPh sb="2" eb="3">
      <t>ツキ</t>
    </rPh>
    <rPh sb="4" eb="5">
      <t>ニチ</t>
    </rPh>
    <phoneticPr fontId="2"/>
  </si>
  <si>
    <t>最初の免許</t>
    <rPh sb="0" eb="2">
      <t>サイショ</t>
    </rPh>
    <rPh sb="3" eb="5">
      <t>メンキョ</t>
    </rPh>
    <phoneticPr fontId="2"/>
  </si>
  <si>
    <t>１．事業の沿革</t>
    <rPh sb="2" eb="4">
      <t>ジギョウ</t>
    </rPh>
    <rPh sb="5" eb="7">
      <t>エンカク</t>
    </rPh>
    <phoneticPr fontId="2"/>
  </si>
  <si>
    <t>添　付　書　類　（１）</t>
    <rPh sb="0" eb="1">
      <t>ソウ</t>
    </rPh>
    <rPh sb="2" eb="3">
      <t>ヅケ</t>
    </rPh>
    <rPh sb="4" eb="5">
      <t>ショ</t>
    </rPh>
    <rPh sb="6" eb="7">
      <t>タグイ</t>
    </rPh>
    <phoneticPr fontId="2"/>
  </si>
  <si>
    <t>（Ａ４）</t>
    <phoneticPr fontId="2"/>
  </si>
  <si>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2"/>
  </si>
  <si>
    <t>３　「期間」の欄には、事業年度を記入すること。</t>
    <rPh sb="3" eb="5">
      <t>キカン</t>
    </rPh>
    <rPh sb="7" eb="8">
      <t>ラン</t>
    </rPh>
    <rPh sb="11" eb="13">
      <t>ジギョウ</t>
    </rPh>
    <rPh sb="13" eb="15">
      <t>ネンド</t>
    </rPh>
    <rPh sb="16" eb="18">
      <t>キニュウ</t>
    </rPh>
    <phoneticPr fontId="2"/>
  </si>
  <si>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2"/>
  </si>
  <si>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2"/>
  </si>
  <si>
    <t>建物</t>
    <rPh sb="0" eb="2">
      <t>タテモノ</t>
    </rPh>
    <phoneticPr fontId="2"/>
  </si>
  <si>
    <t>ロ．売買・交換の実績</t>
    <rPh sb="2" eb="4">
      <t>バイバイ</t>
    </rPh>
    <rPh sb="5" eb="7">
      <t>コウカン</t>
    </rPh>
    <rPh sb="8" eb="10">
      <t>ジッセキ</t>
    </rPh>
    <phoneticPr fontId="2"/>
  </si>
  <si>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
  </si>
  <si>
    <t>２</t>
    <phoneticPr fontId="2"/>
  </si>
  <si>
    <t>１</t>
    <phoneticPr fontId="2"/>
  </si>
  <si>
    <t>計</t>
    <rPh sb="0" eb="1">
      <t>ケイ</t>
    </rPh>
    <phoneticPr fontId="2"/>
  </si>
  <si>
    <t>その他</t>
    <rPh sb="2" eb="3">
      <t>タ</t>
    </rPh>
    <phoneticPr fontId="2"/>
  </si>
  <si>
    <t>前受金</t>
    <rPh sb="0" eb="1">
      <t>マエ</t>
    </rPh>
    <rPh sb="1" eb="2">
      <t>ウ</t>
    </rPh>
    <rPh sb="2" eb="3">
      <t>カネ</t>
    </rPh>
    <phoneticPr fontId="2"/>
  </si>
  <si>
    <t>預り金</t>
    <rPh sb="0" eb="1">
      <t>アズ</t>
    </rPh>
    <rPh sb="2" eb="3">
      <t>カネ</t>
    </rPh>
    <phoneticPr fontId="2"/>
  </si>
  <si>
    <t>未払金</t>
    <rPh sb="0" eb="2">
      <t>ミハラ</t>
    </rPh>
    <rPh sb="2" eb="3">
      <t>キン</t>
    </rPh>
    <phoneticPr fontId="2"/>
  </si>
  <si>
    <t>借入金</t>
    <rPh sb="0" eb="3">
      <t>カリイレキン</t>
    </rPh>
    <phoneticPr fontId="2"/>
  </si>
  <si>
    <t>負　　　債</t>
    <rPh sb="0" eb="1">
      <t>フ</t>
    </rPh>
    <rPh sb="4" eb="5">
      <t>サイ</t>
    </rPh>
    <phoneticPr fontId="2"/>
  </si>
  <si>
    <t>権利</t>
    <rPh sb="0" eb="2">
      <t>ケンリ</t>
    </rPh>
    <phoneticPr fontId="2"/>
  </si>
  <si>
    <t>備品</t>
    <rPh sb="0" eb="2">
      <t>ビヒン</t>
    </rPh>
    <phoneticPr fontId="2"/>
  </si>
  <si>
    <t>土地</t>
    <rPh sb="0" eb="2">
      <t>トチ</t>
    </rPh>
    <phoneticPr fontId="2"/>
  </si>
  <si>
    <t>未収入金</t>
    <rPh sb="0" eb="2">
      <t>ミシュウ</t>
    </rPh>
    <rPh sb="2" eb="4">
      <t>ニュウキン</t>
    </rPh>
    <phoneticPr fontId="2"/>
  </si>
  <si>
    <t>有価証券</t>
    <rPh sb="0" eb="2">
      <t>ユウカ</t>
    </rPh>
    <rPh sb="2" eb="4">
      <t>ショウケン</t>
    </rPh>
    <phoneticPr fontId="2"/>
  </si>
  <si>
    <t>現金預金</t>
    <rPh sb="0" eb="2">
      <t>ゲンキン</t>
    </rPh>
    <rPh sb="2" eb="4">
      <t>ヨキン</t>
    </rPh>
    <phoneticPr fontId="2"/>
  </si>
  <si>
    <t>資　　　産</t>
    <rPh sb="0" eb="1">
      <t>シ</t>
    </rPh>
    <rPh sb="4" eb="5">
      <t>サン</t>
    </rPh>
    <phoneticPr fontId="2"/>
  </si>
  <si>
    <t>誓　　約　　書</t>
    <rPh sb="0" eb="1">
      <t>チカイ</t>
    </rPh>
    <rPh sb="3" eb="4">
      <t>ヤク</t>
    </rPh>
    <rPh sb="6" eb="7">
      <t>ショ</t>
    </rPh>
    <phoneticPr fontId="2"/>
  </si>
  <si>
    <t>添　付　書　類　（２）</t>
    <rPh sb="0" eb="1">
      <t>ソウ</t>
    </rPh>
    <rPh sb="2" eb="3">
      <t>ヅケ</t>
    </rPh>
    <rPh sb="4" eb="5">
      <t>ショ</t>
    </rPh>
    <rPh sb="6" eb="7">
      <t>タグイ</t>
    </rPh>
    <phoneticPr fontId="2"/>
  </si>
  <si>
    <t>（Ａ４）</t>
    <phoneticPr fontId="2"/>
  </si>
  <si>
    <t>名</t>
    <rPh sb="0" eb="1">
      <t>メイ</t>
    </rPh>
    <phoneticPr fontId="2"/>
  </si>
  <si>
    <t>専任の宅地建物
取引士の数</t>
    <rPh sb="0" eb="2">
      <t>センニン</t>
    </rPh>
    <rPh sb="3" eb="5">
      <t>タクチ</t>
    </rPh>
    <rPh sb="5" eb="7">
      <t>タテモノ</t>
    </rPh>
    <rPh sb="8" eb="10">
      <t>トリヒキ</t>
    </rPh>
    <rPh sb="10" eb="11">
      <t>シ</t>
    </rPh>
    <rPh sb="12" eb="13">
      <t>カズ</t>
    </rPh>
    <phoneticPr fontId="2"/>
  </si>
  <si>
    <t>記</t>
    <rPh sb="0" eb="1">
      <t>キ</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</si>
  <si>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</si>
  <si>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</si>
  <si>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７</t>
    <phoneticPr fontId="2"/>
  </si>
  <si>
    <t>０</t>
    <phoneticPr fontId="2"/>
  </si>
  <si>
    <t>※</t>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</si>
  <si>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</si>
  <si>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</si>
  <si>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</si>
  <si>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</si>
  <si>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</si>
  <si>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</si>
  <si>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</si>
  <si>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 xml:space="preserve">②
</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</si>
  <si>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</si>
  <si>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①</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</si>
  <si>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</si>
  <si>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備　考</t>
    <rPh sb="0" eb="1">
      <t>ソナエ</t>
    </rPh>
    <rPh sb="2" eb="3">
      <t>コウ</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</si>
  <si>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</si>
  <si>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（所在地）</t>
    <rPh sb="1" eb="4">
      <t>ショザイチ</t>
    </rPh>
    <phoneticPr fontId="2"/>
  </si>
  <si>
    <t>（事務所名）</t>
    <rPh sb="1" eb="4">
      <t>ジムショ</t>
    </rPh>
    <rPh sb="4" eb="5">
      <t>メイ</t>
    </rPh>
    <phoneticPr fontId="2"/>
  </si>
  <si>
    <t>契約形態</t>
    <rPh sb="0" eb="2">
      <t>ケイヤク</t>
    </rPh>
    <rPh sb="2" eb="4">
      <t>ケイタイ</t>
    </rPh>
    <phoneticPr fontId="2"/>
  </si>
  <si>
    <t>契約期間</t>
    <rPh sb="0" eb="2">
      <t>ケイヤク</t>
    </rPh>
    <rPh sb="2" eb="4">
      <t>キカン</t>
    </rPh>
    <phoneticPr fontId="2"/>
  </si>
  <si>
    <t>契約日</t>
    <rPh sb="0" eb="3">
      <t>ケイヤクビ</t>
    </rPh>
    <phoneticPr fontId="2"/>
  </si>
  <si>
    <t>契約相手</t>
    <rPh sb="0" eb="2">
      <t>ケイヤク</t>
    </rPh>
    <rPh sb="2" eb="4">
      <t>アイテ</t>
    </rPh>
    <phoneticPr fontId="2"/>
  </si>
  <si>
    <t>事務所の所有者が申請者と異なる場合</t>
    <rPh sb="0" eb="3">
      <t>ジムショ</t>
    </rPh>
    <rPh sb="4" eb="7">
      <t>ショユウシャ</t>
    </rPh>
    <rPh sb="8" eb="11">
      <t>シンセイシャ</t>
    </rPh>
    <rPh sb="12" eb="13">
      <t>コト</t>
    </rPh>
    <rPh sb="15" eb="17">
      <t>バアイ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</si>
  <si>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</si>
  <si>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（Ａ４）</t>
    <phoneticPr fontId="2"/>
  </si>
  <si>
    <t>　年　月　日から
　年　月　日まで
の１年間</t>
    <rPh sb="1" eb="2">
      <t>トシ</t>
    </rPh>
    <rPh sb="3" eb="4">
      <t>ツキ</t>
    </rPh>
    <rPh sb="5" eb="6">
      <t>ニチ</t>
    </rPh>
    <rPh sb="10" eb="11">
      <t>トシ</t>
    </rPh>
    <rPh sb="12" eb="13">
      <t>ツキ</t>
    </rPh>
    <rPh sb="14" eb="15">
      <t>ニチ</t>
    </rPh>
    <rPh sb="20" eb="22">
      <t>ネンカン</t>
    </rPh>
    <phoneticPr fontId="2"/>
  </si>
  <si>
    <t>件　数</t>
    <rPh sb="0" eb="1">
      <t>ケン</t>
    </rPh>
    <rPh sb="2" eb="3">
      <t>スウ</t>
    </rPh>
    <phoneticPr fontId="2"/>
  </si>
  <si>
    <t>貸　借</t>
    <rPh sb="0" eb="1">
      <t>カシ</t>
    </rPh>
    <rPh sb="2" eb="3">
      <t>シャク</t>
    </rPh>
    <phoneticPr fontId="2"/>
  </si>
  <si>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2"/>
  </si>
  <si>
    <t>期　間</t>
    <rPh sb="0" eb="1">
      <t>キ</t>
    </rPh>
    <rPh sb="2" eb="3">
      <t>アイダ</t>
    </rPh>
    <phoneticPr fontId="2"/>
  </si>
  <si>
    <t>内 容</t>
    <rPh sb="0" eb="1">
      <t>ウチ</t>
    </rPh>
    <rPh sb="2" eb="3">
      <t>カタチ</t>
    </rPh>
    <phoneticPr fontId="2"/>
  </si>
  <si>
    <t>種 類</t>
    <rPh sb="0" eb="1">
      <t>シュ</t>
    </rPh>
    <rPh sb="2" eb="3">
      <t>タグイ</t>
    </rPh>
    <phoneticPr fontId="2"/>
  </si>
  <si>
    <t>宅 地</t>
    <rPh sb="0" eb="1">
      <t>タク</t>
    </rPh>
    <rPh sb="2" eb="3">
      <t>チ</t>
    </rPh>
    <phoneticPr fontId="2"/>
  </si>
  <si>
    <t>建 物</t>
    <rPh sb="0" eb="1">
      <t>ケン</t>
    </rPh>
    <rPh sb="2" eb="3">
      <t>モノ</t>
    </rPh>
    <phoneticPr fontId="2"/>
  </si>
  <si>
    <t>合 計</t>
    <rPh sb="0" eb="1">
      <t>ゴウ</t>
    </rPh>
    <rPh sb="2" eb="3">
      <t>ケイ</t>
    </rPh>
    <phoneticPr fontId="2"/>
  </si>
  <si>
    <t>件 数</t>
    <rPh sb="0" eb="1">
      <t>ケン</t>
    </rPh>
    <rPh sb="2" eb="3">
      <t>スウ</t>
    </rPh>
    <phoneticPr fontId="2"/>
  </si>
  <si>
    <t>売　　　　　却</t>
    <rPh sb="0" eb="1">
      <t>バイ</t>
    </rPh>
    <rPh sb="6" eb="7">
      <t>キャク</t>
    </rPh>
    <phoneticPr fontId="2"/>
  </si>
  <si>
    <t>購　　　　　入</t>
    <rPh sb="0" eb="1">
      <t>コウ</t>
    </rPh>
    <rPh sb="6" eb="7">
      <t>イリ</t>
    </rPh>
    <phoneticPr fontId="2"/>
  </si>
  <si>
    <t>交　　　　　換</t>
    <rPh sb="0" eb="1">
      <t>コウ</t>
    </rPh>
    <rPh sb="6" eb="7">
      <t>カン</t>
    </rPh>
    <phoneticPr fontId="2"/>
  </si>
  <si>
    <t>法定代理人及び法定代理人の役員は、法第５条第１項各号に</t>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</si>
  <si>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</si>
  <si>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氏　　　　名</t>
    <rPh sb="0" eb="1">
      <t>シ</t>
    </rPh>
    <rPh sb="5" eb="6">
      <t>メイ</t>
    </rPh>
    <phoneticPr fontId="2"/>
  </si>
  <si>
    <t>　相談役及び顧問（法人の場合）　</t>
    <rPh sb="1" eb="4">
      <t>ソウダンヤク</t>
    </rPh>
    <rPh sb="4" eb="5">
      <t>オヨ</t>
    </rPh>
    <rPh sb="6" eb="8">
      <t>コモン</t>
    </rPh>
    <rPh sb="9" eb="11">
      <t>ホウジン</t>
    </rPh>
    <rPh sb="12" eb="14">
      <t>バアイ</t>
    </rPh>
    <phoneticPr fontId="2"/>
  </si>
  <si>
    <t>所有者</t>
    <rPh sb="0" eb="1">
      <t>トコロ</t>
    </rPh>
    <rPh sb="1" eb="2">
      <t>ユウ</t>
    </rPh>
    <rPh sb="2" eb="3">
      <t>シャ</t>
    </rPh>
    <phoneticPr fontId="2"/>
  </si>
  <si>
    <t>用　　途</t>
    <rPh sb="0" eb="1">
      <t>ヨウ</t>
    </rPh>
    <rPh sb="3" eb="4">
      <t>ト</t>
    </rPh>
    <phoneticPr fontId="2"/>
  </si>
  <si>
    <t>印</t>
    <rPh sb="0" eb="1">
      <t>イン</t>
    </rPh>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</si>
  <si>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</si>
  <si>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</si>
  <si>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事　　　　　　　　項</t>
    <rPh sb="0" eb="1">
      <t>コト</t>
    </rPh>
    <rPh sb="9" eb="10">
      <t>コウ</t>
    </rPh>
    <phoneticPr fontId="2"/>
  </si>
  <si>
    <t>期　　　　　間</t>
    <rPh sb="0" eb="1">
      <t>キ</t>
    </rPh>
    <rPh sb="6" eb="7">
      <t>アイダ</t>
    </rPh>
    <phoneticPr fontId="2"/>
  </si>
  <si>
    <t>（Ａ４）</t>
    <phoneticPr fontId="2"/>
  </si>
  <si>
    <t>氏　　　　　　　　　　　　　　名</t>
    <rPh sb="0" eb="1">
      <t>シ</t>
    </rPh>
    <rPh sb="15" eb="16">
      <t>メイ</t>
    </rPh>
    <phoneticPr fontId="2"/>
  </si>
  <si>
    <t>業　　務　　に　　従　　事　　す　　る　　者</t>
    <rPh sb="0" eb="1">
      <t>ギョウ</t>
    </rPh>
    <rPh sb="3" eb="4">
      <t>ツトム</t>
    </rPh>
    <rPh sb="9" eb="10">
      <t>ジュウ</t>
    </rPh>
    <rPh sb="12" eb="13">
      <t>コト</t>
    </rPh>
    <rPh sb="21" eb="22">
      <t>シャ</t>
    </rPh>
    <phoneticPr fontId="2"/>
  </si>
  <si>
    <t>生　　年　　月　　日</t>
    <rPh sb="0" eb="1">
      <t>ショウ</t>
    </rPh>
    <rPh sb="3" eb="4">
      <t>トシ</t>
    </rPh>
    <rPh sb="6" eb="7">
      <t>ツキ</t>
    </rPh>
    <rPh sb="9" eb="10">
      <t>ヒ</t>
    </rPh>
    <phoneticPr fontId="2"/>
  </si>
  <si>
    <t>確認欄</t>
    <rPh sb="0" eb="2">
      <t>カクニン</t>
    </rPh>
    <rPh sb="2" eb="3">
      <t>ラン</t>
    </rPh>
    <phoneticPr fontId="2"/>
  </si>
  <si>
    <t>　　 　該当しない者であることを誓約します。</t>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</si>
  <si>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</si>
  <si>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印</t>
    <rPh sb="0" eb="1">
      <t>イン</t>
    </rPh>
    <phoneticPr fontId="2"/>
  </si>
  <si>
    <t>宅地建物取引業経歴書</t>
    <phoneticPr fontId="2"/>
  </si>
  <si>
    <t>　期 間</t>
    <rPh sb="1" eb="2">
      <t>キ</t>
    </rPh>
    <rPh sb="3" eb="4">
      <t>アイダ</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</si>
  <si>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</si>
  <si>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　　　商号又は名称</t>
    <rPh sb="3" eb="5">
      <t>ショウゴウ</t>
    </rPh>
    <rPh sb="5" eb="6">
      <t>マタ</t>
    </rPh>
    <rPh sb="7" eb="9">
      <t>メイショウ</t>
    </rPh>
    <phoneticPr fontId="2"/>
  </si>
  <si>
    <t>　　　氏　　　　名</t>
    <rPh sb="3" eb="4">
      <t>シ</t>
    </rPh>
    <rPh sb="8" eb="9">
      <t>メイ</t>
    </rPh>
    <phoneticPr fontId="2"/>
  </si>
  <si>
    <t>51</t>
    <phoneticPr fontId="2"/>
  </si>
  <si>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2"/>
  </si>
  <si>
    <t>％</t>
    <phoneticPr fontId="2"/>
  </si>
  <si>
    <t>52</t>
    <phoneticPr fontId="2"/>
  </si>
  <si>
    <t>1</t>
    <phoneticPr fontId="2"/>
  </si>
  <si>
    <t>2</t>
    <phoneticPr fontId="2"/>
  </si>
  <si>
    <t xml:space="preserve">2
</t>
    <phoneticPr fontId="2"/>
  </si>
  <si>
    <t>資　　　　　　　産</t>
    <rPh sb="0" eb="1">
      <t>シ</t>
    </rPh>
    <rPh sb="8" eb="9">
      <t>サン</t>
    </rPh>
    <phoneticPr fontId="2"/>
  </si>
  <si>
    <t>価　　　　　　　格</t>
    <rPh sb="0" eb="1">
      <t>アタイ</t>
    </rPh>
    <rPh sb="8" eb="9">
      <t>カク</t>
    </rPh>
    <phoneticPr fontId="2"/>
  </si>
  <si>
    <t>摘　　　　　　　要</t>
    <rPh sb="0" eb="1">
      <t>テキ</t>
    </rPh>
    <rPh sb="8" eb="9">
      <t>ヨウ</t>
    </rPh>
    <phoneticPr fontId="2"/>
  </si>
  <si>
    <t>61</t>
    <phoneticPr fontId="2"/>
  </si>
  <si>
    <t>3</t>
  </si>
  <si>
    <t>4</t>
  </si>
  <si>
    <t>5</t>
  </si>
  <si>
    <t>6</t>
  </si>
  <si>
    <t>7</t>
  </si>
  <si>
    <t>8</t>
  </si>
  <si>
    <t>9</t>
  </si>
  <si>
    <t>10</t>
  </si>
  <si>
    <t>11</t>
  </si>
  <si>
    <t>12</t>
  </si>
  <si>
    <t>13</t>
  </si>
  <si>
    <t>14</t>
  </si>
  <si>
    <t>15</t>
  </si>
  <si>
    <t>16</t>
  </si>
  <si>
    <t>17</t>
  </si>
  <si>
    <t>18</t>
  </si>
  <si>
    <t>19</t>
  </si>
  <si>
    <t>20</t>
  </si>
  <si>
    <t>21</t>
  </si>
  <si>
    <t>22</t>
  </si>
  <si>
    <t>23</t>
  </si>
  <si>
    <t>24</t>
  </si>
  <si>
    <t>25</t>
  </si>
  <si>
    <t>　　　種 類</t>
    <rPh sb="3" eb="4">
      <t>シュ</t>
    </rPh>
    <rPh sb="5" eb="6">
      <t>タグイ</t>
    </rPh>
    <phoneticPr fontId="2"/>
  </si>
  <si>
    <t>　　　　　　　　　　　組　　　織　　　変　　　更</t>
    <rPh sb="11" eb="12">
      <t>クミ</t>
    </rPh>
    <rPh sb="15" eb="16">
      <t>オリ</t>
    </rPh>
    <rPh sb="19" eb="20">
      <t>ヘン</t>
    </rPh>
    <rPh sb="23" eb="24">
      <t>サラ</t>
    </rPh>
    <phoneticPr fontId="2"/>
  </si>
  <si>
    <r>
      <rPr>
        <sz val="8"/>
        <color rgb="FFFF0000"/>
        <rFont val="ＭＳ 明朝"/>
        <family val="1"/>
        <charset val="128"/>
      </rPr>
      <t>　　　</t>
    </r>
    <r>
      <rPr>
        <sz val="8"/>
        <rFont val="ＭＳ 明朝"/>
        <family val="1"/>
        <charset val="128"/>
      </rPr>
      <t>年　月</t>
    </r>
    <r>
      <rPr>
        <sz val="8"/>
        <color rgb="FFFF0000"/>
        <rFont val="ＭＳ 明朝"/>
        <family val="1"/>
        <charset val="128"/>
      </rPr>
      <t>　</t>
    </r>
    <r>
      <rPr>
        <sz val="8"/>
        <rFont val="ＭＳ 明朝"/>
        <family val="1"/>
        <charset val="128"/>
      </rPr>
      <t xml:space="preserve">日から
</t>
    </r>
    <r>
      <rPr>
        <sz val="8"/>
        <color rgb="FFFF0000"/>
        <rFont val="ＭＳ 明朝"/>
        <family val="1"/>
        <charset val="128"/>
      </rPr>
      <t>　　　</t>
    </r>
    <r>
      <rPr>
        <sz val="8"/>
        <rFont val="ＭＳ 明朝"/>
        <family val="1"/>
        <charset val="128"/>
      </rPr>
      <t>年</t>
    </r>
    <r>
      <rPr>
        <sz val="8"/>
        <color rgb="FFFF0000"/>
        <rFont val="ＭＳ 明朝"/>
        <family val="1"/>
        <charset val="128"/>
      </rPr>
      <t>　</t>
    </r>
    <r>
      <rPr>
        <sz val="8"/>
        <rFont val="ＭＳ 明朝"/>
        <family val="1"/>
        <charset val="128"/>
      </rPr>
      <t>月</t>
    </r>
    <r>
      <rPr>
        <sz val="8"/>
        <color rgb="FFFF0000"/>
        <rFont val="ＭＳ 明朝"/>
        <family val="1"/>
        <charset val="128"/>
      </rPr>
      <t>　</t>
    </r>
    <r>
      <rPr>
        <sz val="8"/>
        <rFont val="ＭＳ 明朝"/>
        <family val="1"/>
        <charset val="128"/>
      </rPr>
      <t>日まで
　の１年間</t>
    </r>
    <rPh sb="3" eb="4">
      <t>ネン</t>
    </rPh>
    <rPh sb="5" eb="6">
      <t>ツキ</t>
    </rPh>
    <rPh sb="7" eb="8">
      <t>ニチ</t>
    </rPh>
    <rPh sb="14" eb="15">
      <t>ネン</t>
    </rPh>
    <rPh sb="16" eb="17">
      <t>ツキ</t>
    </rPh>
    <rPh sb="18" eb="19">
      <t>ニチ</t>
    </rPh>
    <rPh sb="25" eb="27">
      <t>ネンカン</t>
    </rPh>
    <phoneticPr fontId="2"/>
  </si>
  <si>
    <r>
      <t xml:space="preserve">価　額
</t>
    </r>
    <r>
      <rPr>
        <sz val="7"/>
        <rFont val="ＭＳ 明朝"/>
        <family val="1"/>
        <charset val="128"/>
      </rPr>
      <t>(千円)</t>
    </r>
    <rPh sb="0" eb="1">
      <t>アタイ</t>
    </rPh>
    <rPh sb="2" eb="3">
      <t>ガク</t>
    </rPh>
    <rPh sb="5" eb="7">
      <t>センエン</t>
    </rPh>
    <phoneticPr fontId="2"/>
  </si>
  <si>
    <r>
      <t xml:space="preserve">価 額
</t>
    </r>
    <r>
      <rPr>
        <sz val="7"/>
        <rFont val="ＭＳ 明朝"/>
        <family val="1"/>
        <charset val="128"/>
      </rPr>
      <t>(千円)</t>
    </r>
    <rPh sb="0" eb="1">
      <t>アタイ</t>
    </rPh>
    <rPh sb="2" eb="3">
      <t>ガク</t>
    </rPh>
    <rPh sb="5" eb="7">
      <t>センエン</t>
    </rPh>
    <phoneticPr fontId="2"/>
  </si>
  <si>
    <t>所　　　在　　　地</t>
    <rPh sb="0" eb="1">
      <t>トコロ</t>
    </rPh>
    <rPh sb="4" eb="5">
      <t>ザイ</t>
    </rPh>
    <rPh sb="8" eb="9">
      <t>チ</t>
    </rPh>
    <phoneticPr fontId="2"/>
  </si>
  <si>
    <t>　　　　　　（法人にあっては代表者の氏名）</t>
    <rPh sb="7" eb="9">
      <t>ホウジン</t>
    </rPh>
    <rPh sb="14" eb="17">
      <t>ダイヒョウシャ</t>
    </rPh>
    <rPh sb="18" eb="20">
      <t>シメイ</t>
    </rPh>
    <phoneticPr fontId="2"/>
  </si>
  <si>
    <t>北海道開発局長　殿</t>
    <rPh sb="0" eb="3">
      <t>ホッカイドウ</t>
    </rPh>
    <rPh sb="3" eb="5">
      <t>カイハツ</t>
    </rPh>
    <phoneticPr fontId="2"/>
  </si>
  <si>
    <t>東北地方整備局長　殿</t>
    <rPh sb="0" eb="2">
      <t>トウホク</t>
    </rPh>
    <phoneticPr fontId="2"/>
  </si>
  <si>
    <t>関東地方整備局長　殿</t>
    <rPh sb="0" eb="2">
      <t>カントウ</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</si>
  <si>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</si>
  <si>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</si>
  <si>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</si>
  <si>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</si>
  <si>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</si>
  <si>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</si>
  <si>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沖縄総合事務局長　殿</t>
    <rPh sb="0" eb="7">
      <t>オキナワソウゴウジムキョク</t>
    </rPh>
    <rPh sb="7" eb="8">
      <t>チョウ</t>
    </rPh>
    <phoneticPr fontId="2"/>
  </si>
  <si>
    <t>プルダウン入力</t>
    <rPh sb="5" eb="7">
      <t>ニュウリョク</t>
    </rPh>
    <phoneticPr fontId="2"/>
  </si>
  <si>
    <t>申請時の免許証番号</t>
  </si>
  <si>
    <t>）</t>
    <phoneticPr fontId="2"/>
  </si>
  <si>
    <t>（直接入力）</t>
    <rPh sb="1" eb="3">
      <t>チョクセツ</t>
    </rPh>
    <rPh sb="3" eb="5">
      <t>ニュウリョク</t>
    </rPh>
    <phoneticPr fontId="2"/>
  </si>
  <si>
    <t>47 沖縄県知事</t>
  </si>
  <si>
    <t>46 鹿児島県知事</t>
  </si>
  <si>
    <t>45 宮崎県知事</t>
  </si>
  <si>
    <t>44 大分県知事</t>
  </si>
  <si>
    <t>43 熊本県知事</t>
  </si>
  <si>
    <t>42 長崎県知事</t>
  </si>
  <si>
    <t>41 佐賀県知事</t>
  </si>
  <si>
    <t>40 福岡県知事</t>
  </si>
  <si>
    <t>39 高知県知事</t>
  </si>
  <si>
    <t>38 愛媛県知事</t>
  </si>
  <si>
    <t>37 香川県知事</t>
  </si>
  <si>
    <t>36 徳島県知事</t>
  </si>
  <si>
    <t>35 山口県知事</t>
  </si>
  <si>
    <t>34 広島県知事</t>
  </si>
  <si>
    <t>33 岡山県知事</t>
  </si>
  <si>
    <t>32 島根県知事</t>
  </si>
  <si>
    <t>31 鳥取県知事</t>
  </si>
  <si>
    <t>30 和歌山県知事</t>
  </si>
  <si>
    <t>29 奈良県知事</t>
  </si>
  <si>
    <t>28 兵庫県知事</t>
  </si>
  <si>
    <t>27 大阪府知事</t>
  </si>
  <si>
    <t>26 京都府知事</t>
  </si>
  <si>
    <t>25 滋賀県知事</t>
  </si>
  <si>
    <t>24 三重県知事</t>
  </si>
  <si>
    <t>23 愛知県知事</t>
  </si>
  <si>
    <t>22 静岡県知事</t>
  </si>
  <si>
    <t>21 岐阜県知事</t>
  </si>
  <si>
    <t>20 長野県知事</t>
  </si>
  <si>
    <t>19 山梨県知事</t>
  </si>
  <si>
    <t>18 福井県知事</t>
  </si>
  <si>
    <t>17 石川県知事</t>
  </si>
  <si>
    <t>16 富山県知事</t>
  </si>
  <si>
    <t>15 新潟県知事</t>
  </si>
  <si>
    <t>14 その他</t>
    <rPh sb="5" eb="6">
      <t>タ</t>
    </rPh>
    <phoneticPr fontId="2"/>
  </si>
  <si>
    <t>14 神奈川県知事</t>
  </si>
  <si>
    <t>13 サービス業</t>
    <rPh sb="7" eb="8">
      <t>ギョウ</t>
    </rPh>
    <phoneticPr fontId="2"/>
  </si>
  <si>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</si>
  <si>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</si>
  <si>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</si>
  <si>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</si>
  <si>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</si>
  <si>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</si>
  <si>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</si>
  <si>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</si>
  <si>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</si>
  <si>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</si>
  <si>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</si>
  <si>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</si>
  <si>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</si>
  <si>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</si>
  <si>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</si>
  <si>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</si>
  <si>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</si>
  <si>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</si>
  <si>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</si>
  <si>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</si>
  <si>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</si>
  <si>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</si>
  <si>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</si>
  <si>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</si>
  <si>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</si>
  <si>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</si>
  <si>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</si>
  <si>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</si>
  <si>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</si>
  <si>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</si>
  <si>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</si>
  <si>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</si>
  <si>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</si>
  <si>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</si>
  <si>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</si>
  <si>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</si>
  <si>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</si>
  <si>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</si>
  <si>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</si>
  <si>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</si>
  <si>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</si>
  <si>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</si>
  <si>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</si>
  <si>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</si>
  <si>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</si>
  <si>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</si>
  <si>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</si>
  <si>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</si>
  <si>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</si>
  <si>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</si>
  <si>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</si>
  <si>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</si>
  <si>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</si>
  <si>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</si>
  <si>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</si>
  <si>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</si>
  <si>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</si>
  <si>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</si>
  <si>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事務所の別</t>
    <rPh sb="0" eb="3">
      <t>ジムショ</t>
    </rPh>
    <rPh sb="4" eb="5">
      <t>ベツ</t>
    </rPh>
    <phoneticPr fontId="2"/>
  </si>
  <si>
    <t>元号</t>
    <rPh sb="0" eb="2">
      <t>ゲンゴウ</t>
    </rPh>
    <phoneticPr fontId="2"/>
  </si>
  <si>
    <t>役名コード</t>
  </si>
  <si>
    <t>法人・個人の別</t>
  </si>
  <si>
    <t>免許の種類</t>
    <rPh sb="0" eb="2">
      <t>メンキョ</t>
    </rPh>
    <rPh sb="3" eb="5">
      <t>シュルイ</t>
    </rPh>
    <phoneticPr fontId="2"/>
  </si>
  <si>
    <t>免許行政庁コード</t>
    <rPh sb="0" eb="5">
      <t>メンキョギョウセイチョウ</t>
    </rPh>
    <phoneticPr fontId="2"/>
  </si>
  <si>
    <t>役名コード</t>
    <phoneticPr fontId="2"/>
  </si>
  <si>
    <t>－</t>
    <phoneticPr fontId="2"/>
  </si>
  <si>
    <t>－</t>
    <phoneticPr fontId="2"/>
  </si>
  <si>
    <t>(入力例：１月→０１)</t>
    <rPh sb="1" eb="4">
      <t>ニュウリョクレイ</t>
    </rPh>
    <rPh sb="6" eb="7">
      <t>ガツ</t>
    </rPh>
    <phoneticPr fontId="2"/>
  </si>
  <si>
    <t>◎　相談役及び顧問（法人の場合）</t>
    <rPh sb="2" eb="5">
      <t>ソウダンヤク</t>
    </rPh>
    <rPh sb="5" eb="6">
      <t>オヨ</t>
    </rPh>
    <rPh sb="7" eb="9">
      <t>コモン</t>
    </rPh>
    <rPh sb="10" eb="12">
      <t>ホウジン</t>
    </rPh>
    <rPh sb="13" eb="15">
      <t>バアイ</t>
    </rPh>
    <phoneticPr fontId="2"/>
  </si>
  <si>
    <t>就任年月日</t>
    <phoneticPr fontId="2"/>
  </si>
  <si>
    <t>所在地市区町村ｺｰﾄﾞ</t>
    <rPh sb="0" eb="3">
      <t>ショザイチ</t>
    </rPh>
    <rPh sb="3" eb="7">
      <t>シクチョウソン</t>
    </rPh>
    <phoneticPr fontId="2"/>
  </si>
  <si>
    <t>区町村</t>
    <rPh sb="0" eb="1">
      <t>ク</t>
    </rPh>
    <rPh sb="1" eb="3">
      <t>チョウソン</t>
    </rPh>
    <rPh sb="2" eb="3">
      <t>ソン</t>
    </rPh>
    <phoneticPr fontId="2"/>
  </si>
  <si>
    <t>株</t>
    <rPh sb="0" eb="1">
      <t>カブ</t>
    </rPh>
    <phoneticPr fontId="2"/>
  </si>
  <si>
    <t>（円）</t>
    <rPh sb="1" eb="2">
      <t>エン</t>
    </rPh>
    <phoneticPr fontId="2"/>
  </si>
  <si>
    <t>円</t>
    <rPh sb="0" eb="1">
      <t>エン</t>
    </rPh>
    <phoneticPr fontId="2"/>
  </si>
  <si>
    <t>割合</t>
    <rPh sb="0" eb="2">
      <t>ワリアイ</t>
    </rPh>
    <phoneticPr fontId="2"/>
  </si>
  <si>
    <t>％</t>
    <phoneticPr fontId="2"/>
  </si>
  <si>
    <t>市区町村ｺｰﾄﾞ</t>
    <rPh sb="0" eb="4">
      <t>シクチョウソン</t>
    </rPh>
    <phoneticPr fontId="2"/>
  </si>
  <si>
    <t>◎　100分の5以上の株主又は100分の5以上の出資者（法人の場合）</t>
    <rPh sb="5" eb="6">
      <t>ブン</t>
    </rPh>
    <rPh sb="8" eb="10">
      <t>イジョウ</t>
    </rPh>
    <rPh sb="11" eb="13">
      <t>カブヌシ</t>
    </rPh>
    <rPh sb="13" eb="14">
      <t>マタ</t>
    </rPh>
    <rPh sb="18" eb="19">
      <t>ブン</t>
    </rPh>
    <rPh sb="21" eb="23">
      <t>イジョウ</t>
    </rPh>
    <rPh sb="24" eb="26">
      <t>シュッシ</t>
    </rPh>
    <rPh sb="26" eb="27">
      <t>モノ</t>
    </rPh>
    <rPh sb="28" eb="30">
      <t>ホウジン</t>
    </rPh>
    <rPh sb="31" eb="33">
      <t>バアイ</t>
    </rPh>
    <phoneticPr fontId="2"/>
  </si>
  <si>
    <t>－</t>
    <phoneticPr fontId="2"/>
  </si>
  <si>
    <t>日</t>
    <rPh sb="0" eb="1">
      <t>ニチ</t>
    </rPh>
    <phoneticPr fontId="2"/>
  </si>
  <si>
    <t>生　　年　　月　　日</t>
    <rPh sb="0" eb="1">
      <t>セイ</t>
    </rPh>
    <rPh sb="3" eb="4">
      <t>トシ</t>
    </rPh>
    <rPh sb="6" eb="7">
      <t>ツキ</t>
    </rPh>
    <rPh sb="9" eb="10">
      <t>ヒ</t>
    </rPh>
    <phoneticPr fontId="2"/>
  </si>
  <si>
    <t>氏　　　　名</t>
    <rPh sb="0" eb="1">
      <t>シ</t>
    </rPh>
    <rPh sb="5" eb="6">
      <t>ナ</t>
    </rPh>
    <phoneticPr fontId="2"/>
  </si>
  <si>
    <t>性別</t>
    <rPh sb="0" eb="2">
      <t>セイベツ</t>
    </rPh>
    <phoneticPr fontId="2"/>
  </si>
  <si>
    <t>1.男</t>
    <rPh sb="2" eb="3">
      <t>オトコ</t>
    </rPh>
    <phoneticPr fontId="2"/>
  </si>
  <si>
    <t>2.女</t>
    <rPh sb="2" eb="3">
      <t>オンナ</t>
    </rPh>
    <phoneticPr fontId="2"/>
  </si>
  <si>
    <t>従業者証
明書番号</t>
    <phoneticPr fontId="2"/>
  </si>
  <si>
    <t>主たる
職務内容</t>
    <phoneticPr fontId="2"/>
  </si>
  <si>
    <t>取引士か否かの別</t>
    <rPh sb="0" eb="3">
      <t>トリヒキシ</t>
    </rPh>
    <rPh sb="4" eb="5">
      <t>イナ</t>
    </rPh>
    <rPh sb="7" eb="8">
      <t>ベツ</t>
    </rPh>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</si>
  <si>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</si>
  <si>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</si>
  <si>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</si>
  <si>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</si>
  <si>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</si>
  <si>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</si>
  <si>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</si>
  <si>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</si>
  <si>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</si>
  <si>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</si>
  <si>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</si>
  <si>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</si>
  <si>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</si>
  <si>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</si>
  <si>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</si>
  <si>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</si>
  <si>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</si>
  <si>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</si>
  <si>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</si>
  <si>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</si>
  <si>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</si>
  <si>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</si>
  <si>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</si>
  <si>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</si>
  <si>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</si>
  <si>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</si>
  <si>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</si>
  <si>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</si>
  <si>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</si>
  <si>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</si>
  <si>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</si>
  <si>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</si>
  <si>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</si>
  <si>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</si>
  <si>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</si>
  <si>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</si>
  <si>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</si>
  <si>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</si>
  <si>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</si>
  <si>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</si>
  <si>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</si>
  <si>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</si>
  <si>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</si>
  <si>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</si>
  <si>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神奈川</t>
    <rPh sb="2" eb="3">
      <t>カワ</t>
    </rPh>
    <phoneticPr fontId="2"/>
  </si>
  <si>
    <t>和歌山</t>
    <rPh sb="2" eb="3">
      <t>ヤマ</t>
    </rPh>
    <phoneticPr fontId="2"/>
  </si>
  <si>
    <t>鹿児島</t>
    <rPh sb="2" eb="3">
      <t>シマ</t>
    </rPh>
    <phoneticPr fontId="2"/>
  </si>
  <si>
    <t>石狩</t>
  </si>
  <si>
    <t>渡島</t>
  </si>
  <si>
    <t>檜山</t>
  </si>
  <si>
    <t>後志</t>
  </si>
  <si>
    <t>空知</t>
  </si>
  <si>
    <t>上川</t>
  </si>
  <si>
    <t>留萌</t>
  </si>
  <si>
    <t>宗谷</t>
  </si>
  <si>
    <t>オホ</t>
  </si>
  <si>
    <t>胆振</t>
  </si>
  <si>
    <t>日高</t>
  </si>
  <si>
    <t>十勝</t>
  </si>
  <si>
    <t>釧路</t>
  </si>
  <si>
    <t>根室</t>
  </si>
  <si>
    <t>登録行政庁</t>
    <rPh sb="0" eb="2">
      <t>トウロク</t>
    </rPh>
    <rPh sb="2" eb="5">
      <t>ギョウセイチョウ</t>
    </rPh>
    <phoneticPr fontId="2"/>
  </si>
  <si>
    <t>宅地建物取引士で
あるか否かの別</t>
    <phoneticPr fontId="2"/>
  </si>
  <si>
    <t>(入力例：000001)</t>
    <rPh sb="1" eb="4">
      <t>ニュウリョクレイ</t>
    </rPh>
    <phoneticPr fontId="2"/>
  </si>
  <si>
    <t>事務所の名称</t>
    <rPh sb="0" eb="3">
      <t>ジムショ</t>
    </rPh>
    <rPh sb="4" eb="6">
      <t>メイショウ</t>
    </rPh>
    <phoneticPr fontId="2"/>
  </si>
  <si>
    <t>別記</t>
    <rPh sb="0" eb="2">
      <t>ベッキ</t>
    </rPh>
    <phoneticPr fontId="2"/>
  </si>
  <si>
    <t>様式第１号</t>
    <rPh sb="0" eb="2">
      <t>ヨウシキ</t>
    </rPh>
    <rPh sb="2" eb="3">
      <t>ダイ</t>
    </rPh>
    <rPh sb="4" eb="5">
      <t>ゴウ</t>
    </rPh>
    <phoneticPr fontId="2"/>
  </si>
  <si>
    <t>（第一条関係）</t>
    <rPh sb="1" eb="2">
      <t>ダイ</t>
    </rPh>
    <rPh sb="2" eb="3">
      <t>イチ</t>
    </rPh>
    <rPh sb="3" eb="4">
      <t>ジョウ</t>
    </rPh>
    <rPh sb="4" eb="6">
      <t>カンケイ</t>
    </rPh>
    <phoneticPr fontId="2"/>
  </si>
  <si>
    <t>（Ａ４）</t>
    <phoneticPr fontId="2"/>
  </si>
  <si>
    <t>１</t>
    <phoneticPr fontId="2"/>
  </si>
  <si>
    <t>免　　許　　申　　請　　書</t>
    <rPh sb="0" eb="1">
      <t>メン</t>
    </rPh>
    <rPh sb="3" eb="4">
      <t>モト</t>
    </rPh>
    <rPh sb="6" eb="7">
      <t>サル</t>
    </rPh>
    <rPh sb="9" eb="10">
      <t>ショウ</t>
    </rPh>
    <rPh sb="12" eb="13">
      <t>ショ</t>
    </rPh>
    <phoneticPr fontId="2"/>
  </si>
  <si>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2"/>
  </si>
  <si>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2"/>
  </si>
  <si>
    <t>申請年月日</t>
    <rPh sb="0" eb="2">
      <t>シンセイ</t>
    </rPh>
    <rPh sb="2" eb="5">
      <t>ネンガッピ</t>
    </rPh>
    <phoneticPr fontId="2"/>
  </si>
  <si>
    <t>(入力例：2020/4/1)</t>
    <rPh sb="1" eb="4">
      <t>ニュウリョクレイ</t>
    </rPh>
    <phoneticPr fontId="2"/>
  </si>
  <si>
    <t>免許行政庁</t>
    <rPh sb="0" eb="2">
      <t>メンキョ</t>
    </rPh>
    <rPh sb="2" eb="5">
      <t>ギョウセイチョウ</t>
    </rPh>
    <phoneticPr fontId="2"/>
  </si>
  <si>
    <t>商号又は名称</t>
    <phoneticPr fontId="2"/>
  </si>
  <si>
    <t>郵便番号</t>
    <rPh sb="0" eb="2">
      <t>ユウビン</t>
    </rPh>
    <rPh sb="2" eb="4">
      <t>バンゴウ</t>
    </rPh>
    <phoneticPr fontId="2"/>
  </si>
  <si>
    <t>郵便番号(数字のみ)</t>
    <rPh sb="5" eb="7">
      <t>スウジ</t>
    </rPh>
    <phoneticPr fontId="2"/>
  </si>
  <si>
    <t>(入力例：0123456)</t>
    <rPh sb="1" eb="4">
      <t>ニュウリョクレイ</t>
    </rPh>
    <phoneticPr fontId="2"/>
  </si>
  <si>
    <t>主たる事務所の</t>
    <rPh sb="0" eb="1">
      <t>シュ</t>
    </rPh>
    <rPh sb="3" eb="6">
      <t>ジムショ</t>
    </rPh>
    <phoneticPr fontId="2"/>
  </si>
  <si>
    <t>主たる事務所</t>
    <phoneticPr fontId="2"/>
  </si>
  <si>
    <t>所在地</t>
    <rPh sb="0" eb="3">
      <t>ショザイチ</t>
    </rPh>
    <phoneticPr fontId="2"/>
  </si>
  <si>
    <t>の所在地</t>
    <phoneticPr fontId="2"/>
  </si>
  <si>
    <t>氏名</t>
    <phoneticPr fontId="2"/>
  </si>
  <si>
    <t>（法人にあっては、</t>
    <rPh sb="1" eb="3">
      <t>ホウジン</t>
    </rPh>
    <phoneticPr fontId="2"/>
  </si>
  <si>
    <t>（法人にあっては、</t>
    <phoneticPr fontId="2"/>
  </si>
  <si>
    <t>代表者の氏名）</t>
    <rPh sb="0" eb="3">
      <t>ダイヒョウシャ</t>
    </rPh>
    <rPh sb="4" eb="6">
      <t>シメイ</t>
    </rPh>
    <phoneticPr fontId="2"/>
  </si>
  <si>
    <t>代表者の氏名）</t>
    <phoneticPr fontId="2"/>
  </si>
  <si>
    <t>電話番号</t>
    <phoneticPr fontId="2"/>
  </si>
  <si>
    <t>(入力例：03-1234-5678)</t>
    <rPh sb="1" eb="4">
      <t>ニュウリョクレイ</t>
    </rPh>
    <phoneticPr fontId="2"/>
  </si>
  <si>
    <t>ファクシミリ番号</t>
    <rPh sb="6" eb="8">
      <t>バンゴウ</t>
    </rPh>
    <phoneticPr fontId="2"/>
  </si>
  <si>
    <t>ファクシミリ番号</t>
    <phoneticPr fontId="2"/>
  </si>
  <si>
    <t>受付年月日</t>
    <rPh sb="0" eb="2">
      <t>ウケツケ</t>
    </rPh>
    <rPh sb="2" eb="5">
      <t>ネンガッピ</t>
    </rPh>
    <phoneticPr fontId="2"/>
  </si>
  <si>
    <t>※</t>
    <phoneticPr fontId="2"/>
  </si>
  <si>
    <t>※</t>
    <phoneticPr fontId="2"/>
  </si>
  <si>
    <t>（</t>
    <phoneticPr fontId="2"/>
  </si>
  <si>
    <t>（有効期間：</t>
    <phoneticPr fontId="2"/>
  </si>
  <si>
    <t>～</t>
    <phoneticPr fontId="2"/>
  </si>
  <si>
    <t>～</t>
    <phoneticPr fontId="2"/>
  </si>
  <si>
    <t>）</t>
    <phoneticPr fontId="2"/>
  </si>
  <si>
    <t>有効期間</t>
    <rPh sb="0" eb="2">
      <t>ユウコウ</t>
    </rPh>
    <rPh sb="2" eb="4">
      <t>キカン</t>
    </rPh>
    <phoneticPr fontId="2"/>
  </si>
  <si>
    <t>免許の</t>
    <rPh sb="0" eb="2">
      <t>メンキョ</t>
    </rPh>
    <phoneticPr fontId="2"/>
  </si>
  <si>
    <t>免許換え後の</t>
    <rPh sb="0" eb="2">
      <t>メンキョ</t>
    </rPh>
    <rPh sb="2" eb="3">
      <t>ガ</t>
    </rPh>
    <rPh sb="4" eb="5">
      <t>ゴ</t>
    </rPh>
    <phoneticPr fontId="2"/>
  </si>
  <si>
    <t>免許証番号</t>
    <rPh sb="0" eb="3">
      <t>メンキョショウ</t>
    </rPh>
    <rPh sb="3" eb="5">
      <t>バンゴウ</t>
    </rPh>
    <phoneticPr fontId="2"/>
  </si>
  <si>
    <t>国土交通大臣</t>
    <rPh sb="0" eb="2">
      <t>コクド</t>
    </rPh>
    <rPh sb="2" eb="4">
      <t>コウツウ</t>
    </rPh>
    <rPh sb="4" eb="6">
      <t>ダイジン</t>
    </rPh>
    <phoneticPr fontId="2"/>
  </si>
  <si>
    <t>（　　）</t>
    <phoneticPr fontId="2"/>
  </si>
  <si>
    <t>第　　　　　　　号</t>
    <rPh sb="0" eb="1">
      <t>ダイ</t>
    </rPh>
    <rPh sb="8" eb="9">
      <t>ゴウ</t>
    </rPh>
    <phoneticPr fontId="2"/>
  </si>
  <si>
    <t>種類</t>
    <rPh sb="0" eb="2">
      <t>シュルイ</t>
    </rPh>
    <phoneticPr fontId="2"/>
  </si>
  <si>
    <t>免許権者コード</t>
    <rPh sb="0" eb="2">
      <t>メンキョ</t>
    </rPh>
    <rPh sb="2" eb="4">
      <t>ケンシャ</t>
    </rPh>
    <phoneticPr fontId="2"/>
  </si>
  <si>
    <t>知事</t>
    <rPh sb="0" eb="2">
      <t>チジ</t>
    </rPh>
    <phoneticPr fontId="2"/>
  </si>
  <si>
    <t>→</t>
    <phoneticPr fontId="2"/>
  </si>
  <si>
    <t>※</t>
    <phoneticPr fontId="2"/>
  </si>
  <si>
    <t>免許年月日</t>
    <rPh sb="0" eb="2">
      <t>メンキョ</t>
    </rPh>
    <rPh sb="2" eb="5">
      <t>ネンガッピ</t>
    </rPh>
    <phoneticPr fontId="2"/>
  </si>
  <si>
    <t>　　　　年　　月　　日</t>
    <rPh sb="4" eb="5">
      <t>トシ</t>
    </rPh>
    <rPh sb="7" eb="8">
      <t>ツキ</t>
    </rPh>
    <rPh sb="10" eb="11">
      <t>ニチ</t>
    </rPh>
    <phoneticPr fontId="2"/>
  </si>
  <si>
    <t>免許権者コード</t>
    <rPh sb="0" eb="2">
      <t>メンキョ</t>
    </rPh>
    <rPh sb="2" eb="3">
      <t>ケン</t>
    </rPh>
    <rPh sb="3" eb="4">
      <t>シャ</t>
    </rPh>
    <phoneticPr fontId="2"/>
  </si>
  <si>
    <t>　　　　年　　月　　日から</t>
    <rPh sb="4" eb="5">
      <t>トシ</t>
    </rPh>
    <rPh sb="7" eb="8">
      <t>ツキ</t>
    </rPh>
    <rPh sb="10" eb="11">
      <t>ニチ</t>
    </rPh>
    <phoneticPr fontId="2"/>
  </si>
  <si>
    <t>　　　　年　　月　　日まで</t>
    <rPh sb="4" eb="5">
      <t>トシ</t>
    </rPh>
    <rPh sb="7" eb="8">
      <t>ツキ</t>
    </rPh>
    <rPh sb="10" eb="11">
      <t>ニチ</t>
    </rPh>
    <phoneticPr fontId="2"/>
  </si>
  <si>
    <t>◎　商号又は名称</t>
    <rPh sb="2" eb="4">
      <t>ショウゴウ</t>
    </rPh>
    <rPh sb="4" eb="5">
      <t>マタ</t>
    </rPh>
    <rPh sb="6" eb="8">
      <t>メイショウ</t>
    </rPh>
    <phoneticPr fontId="2"/>
  </si>
  <si>
    <t>法人・個人の別</t>
    <rPh sb="0" eb="2">
      <t>ホウジン</t>
    </rPh>
    <rPh sb="3" eb="5">
      <t>コジン</t>
    </rPh>
    <rPh sb="6" eb="7">
      <t>ベツ</t>
    </rPh>
    <phoneticPr fontId="2"/>
  </si>
  <si>
    <t>１１</t>
    <phoneticPr fontId="2"/>
  </si>
  <si>
    <t>フリガナ</t>
    <phoneticPr fontId="2"/>
  </si>
  <si>
    <t>商号又は</t>
    <rPh sb="0" eb="2">
      <t>ショウゴウ</t>
    </rPh>
    <rPh sb="2" eb="3">
      <t>マタ</t>
    </rPh>
    <phoneticPr fontId="2"/>
  </si>
  <si>
    <t>名称</t>
    <rPh sb="0" eb="2">
      <t>メイショウ</t>
    </rPh>
    <phoneticPr fontId="2"/>
  </si>
  <si>
    <t>※</t>
    <phoneticPr fontId="2"/>
  </si>
  <si>
    <t>法人・個人の別</t>
    <phoneticPr fontId="2"/>
  </si>
  <si>
    <t>◎　代表者又は個人に関する事項</t>
    <rPh sb="2" eb="5">
      <t>ダイヒョウシャ</t>
    </rPh>
    <rPh sb="5" eb="6">
      <t>マタ</t>
    </rPh>
    <rPh sb="7" eb="9">
      <t>コジン</t>
    </rPh>
    <rPh sb="10" eb="11">
      <t>カン</t>
    </rPh>
    <rPh sb="13" eb="15">
      <t>ジコウ</t>
    </rPh>
    <phoneticPr fontId="2"/>
  </si>
  <si>
    <t>(入力例：012345　※「0」も入力)</t>
    <rPh sb="1" eb="4">
      <t>ニュウリョクレイ</t>
    </rPh>
    <rPh sb="17" eb="19">
      <t>ニュウリョク</t>
    </rPh>
    <phoneticPr fontId="2"/>
  </si>
  <si>
    <t>１２</t>
    <phoneticPr fontId="2"/>
  </si>
  <si>
    <t>－</t>
    <phoneticPr fontId="2"/>
  </si>
  <si>
    <t>登録番号</t>
    <phoneticPr fontId="2"/>
  </si>
  <si>
    <t>フリガナ</t>
    <phoneticPr fontId="2"/>
  </si>
  <si>
    <t>－</t>
    <phoneticPr fontId="2"/>
  </si>
  <si>
    <t>年</t>
    <rPh sb="0" eb="1">
      <t>トシ</t>
    </rPh>
    <phoneticPr fontId="2"/>
  </si>
  <si>
    <t>※</t>
    <phoneticPr fontId="2"/>
  </si>
  <si>
    <t>－</t>
    <phoneticPr fontId="2"/>
  </si>
  <si>
    <t>◎　宅地建物取引業以外に行っている</t>
    <rPh sb="2" eb="4">
      <t>タクチ</t>
    </rPh>
    <rPh sb="4" eb="6">
      <t>タテモノ</t>
    </rPh>
    <rPh sb="6" eb="9">
      <t>トリヒキギョウ</t>
    </rPh>
    <rPh sb="9" eb="11">
      <t>イガイ</t>
    </rPh>
    <rPh sb="12" eb="13">
      <t>オコナ</t>
    </rPh>
    <phoneticPr fontId="2"/>
  </si>
  <si>
    <t>◎　所属している不動産業関係業界団体がある場合には</t>
    <rPh sb="2" eb="4">
      <t>ショゾク</t>
    </rPh>
    <rPh sb="8" eb="11">
      <t>フドウサン</t>
    </rPh>
    <rPh sb="11" eb="12">
      <t>ギョウ</t>
    </rPh>
    <rPh sb="12" eb="14">
      <t>カンケイ</t>
    </rPh>
    <rPh sb="14" eb="16">
      <t>ギョウカイ</t>
    </rPh>
    <rPh sb="16" eb="18">
      <t>ダンタイ</t>
    </rPh>
    <rPh sb="21" eb="23">
      <t>バアイ</t>
    </rPh>
    <phoneticPr fontId="2"/>
  </si>
  <si>
    <t>事業がある場合にはその種類</t>
    <rPh sb="0" eb="2">
      <t>ジギョウ</t>
    </rPh>
    <rPh sb="5" eb="7">
      <t>バアイ</t>
    </rPh>
    <rPh sb="11" eb="13">
      <t>シュルイ</t>
    </rPh>
    <phoneticPr fontId="2"/>
  </si>
  <si>
    <t>その所属</t>
    <rPh sb="2" eb="4">
      <t>ショゾク</t>
    </rPh>
    <phoneticPr fontId="2"/>
  </si>
  <si>
    <t>◎　宅地建物取引業以外に行っている事業</t>
    <rPh sb="2" eb="4">
      <t>タクチ</t>
    </rPh>
    <rPh sb="4" eb="6">
      <t>タテモノ</t>
    </rPh>
    <rPh sb="6" eb="9">
      <t>トリヒキギョウ</t>
    </rPh>
    <rPh sb="9" eb="11">
      <t>イガイ</t>
    </rPh>
    <rPh sb="12" eb="13">
      <t>イ</t>
    </rPh>
    <rPh sb="17" eb="19">
      <t>ジギョウ</t>
    </rPh>
    <phoneticPr fontId="2"/>
  </si>
  <si>
    <t>　◎　資本金（千円）</t>
    <rPh sb="3" eb="6">
      <t>シホンキン</t>
    </rPh>
    <rPh sb="7" eb="9">
      <t>センエン</t>
    </rPh>
    <phoneticPr fontId="2"/>
  </si>
  <si>
    <t>１３</t>
    <phoneticPr fontId="2"/>
  </si>
  <si>
    <t>（加入：</t>
    <phoneticPr fontId="2"/>
  </si>
  <si>
    <t>）</t>
    <phoneticPr fontId="2"/>
  </si>
  <si>
    <t>兼業コード①</t>
    <rPh sb="0" eb="2">
      <t>ケンギョウ</t>
    </rPh>
    <phoneticPr fontId="2"/>
  </si>
  <si>
    <t>千円</t>
    <rPh sb="0" eb="2">
      <t>センエン</t>
    </rPh>
    <phoneticPr fontId="2"/>
  </si>
  <si>
    <t>（加入：</t>
    <phoneticPr fontId="2"/>
  </si>
  <si>
    <t>）</t>
    <phoneticPr fontId="2"/>
  </si>
  <si>
    <t>兼業コード②</t>
    <rPh sb="0" eb="2">
      <t>ケンギョウ</t>
    </rPh>
    <phoneticPr fontId="2"/>
  </si>
  <si>
    <t>兼業コード③</t>
    <rPh sb="0" eb="2">
      <t>ケンギョウ</t>
    </rPh>
    <phoneticPr fontId="2"/>
  </si>
  <si>
    <t>◎</t>
    <phoneticPr fontId="2"/>
  </si>
  <si>
    <t>◎</t>
    <phoneticPr fontId="2"/>
  </si>
  <si>
    <t>資本金（千円）</t>
    <rPh sb="0" eb="3">
      <t>シホンキン</t>
    </rPh>
    <rPh sb="4" eb="6">
      <t>センエン</t>
    </rPh>
    <phoneticPr fontId="2"/>
  </si>
  <si>
    <t>◎　所属している不動産関係業界団体</t>
    <rPh sb="2" eb="4">
      <t>ショゾク</t>
    </rPh>
    <rPh sb="8" eb="11">
      <t>フドウサン</t>
    </rPh>
    <rPh sb="11" eb="13">
      <t>カンケイ</t>
    </rPh>
    <rPh sb="13" eb="15">
      <t>ギョウカイ</t>
    </rPh>
    <rPh sb="15" eb="17">
      <t>ダンタイ</t>
    </rPh>
    <phoneticPr fontId="2"/>
  </si>
  <si>
    <t>所属団体コード①</t>
    <rPh sb="0" eb="4">
      <t>ショゾクダンタイ</t>
    </rPh>
    <phoneticPr fontId="2"/>
  </si>
  <si>
    <t>加入日①</t>
    <rPh sb="0" eb="3">
      <t>カニュウビ</t>
    </rPh>
    <phoneticPr fontId="2"/>
  </si>
  <si>
    <t>所属団体コード②</t>
    <rPh sb="0" eb="4">
      <t>ショゾクダンタイ</t>
    </rPh>
    <phoneticPr fontId="2"/>
  </si>
  <si>
    <t>加入日②</t>
    <rPh sb="0" eb="3">
      <t>カニュウビ</t>
    </rPh>
    <phoneticPr fontId="2"/>
  </si>
  <si>
    <t>１</t>
    <phoneticPr fontId="2"/>
  </si>
  <si>
    <t>０</t>
    <phoneticPr fontId="2"/>
  </si>
  <si>
    <t>所属団体コード③</t>
    <rPh sb="0" eb="4">
      <t>ショゾクダンタイ</t>
    </rPh>
    <phoneticPr fontId="2"/>
  </si>
  <si>
    <t>加入日③</t>
    <rPh sb="0" eb="3">
      <t>カニュウビ</t>
    </rPh>
    <phoneticPr fontId="2"/>
  </si>
  <si>
    <t>所属団体コード④</t>
    <rPh sb="0" eb="4">
      <t>ショゾクダンタイ</t>
    </rPh>
    <phoneticPr fontId="2"/>
  </si>
  <si>
    <t>加入日④</t>
    <rPh sb="0" eb="3">
      <t>カニュウビ</t>
    </rPh>
    <phoneticPr fontId="2"/>
  </si>
  <si>
    <t>所属団体コード⑤</t>
    <rPh sb="0" eb="4">
      <t>ショゾクダンタイ</t>
    </rPh>
    <phoneticPr fontId="2"/>
  </si>
  <si>
    <t>加入日⑤</t>
    <rPh sb="0" eb="3">
      <t>カニュウビ</t>
    </rPh>
    <phoneticPr fontId="2"/>
  </si>
  <si>
    <t>役員に関する事項（法人の場合）</t>
    <rPh sb="0" eb="2">
      <t>ヤクイン</t>
    </rPh>
    <rPh sb="3" eb="4">
      <t>カン</t>
    </rPh>
    <rPh sb="6" eb="8">
      <t>ジコウ</t>
    </rPh>
    <rPh sb="9" eb="11">
      <t>ホウジン</t>
    </rPh>
    <rPh sb="12" eb="14">
      <t>バアイ</t>
    </rPh>
    <phoneticPr fontId="2"/>
  </si>
  <si>
    <t>◎　役員に関する事項（法人の場合）</t>
    <rPh sb="2" eb="4">
      <t>ヤクイン</t>
    </rPh>
    <rPh sb="5" eb="6">
      <t>カン</t>
    </rPh>
    <rPh sb="8" eb="10">
      <t>ジコウ</t>
    </rPh>
    <rPh sb="11" eb="13">
      <t>ホウジン</t>
    </rPh>
    <rPh sb="14" eb="16">
      <t>バアイ</t>
    </rPh>
    <phoneticPr fontId="2"/>
  </si>
  <si>
    <t>２１</t>
    <phoneticPr fontId="2"/>
  </si>
  <si>
    <t>２１</t>
    <phoneticPr fontId="2"/>
  </si>
  <si>
    <t>役名コード</t>
    <phoneticPr fontId="2"/>
  </si>
  <si>
    <t>登録番号</t>
    <phoneticPr fontId="2"/>
  </si>
  <si>
    <t>※</t>
    <phoneticPr fontId="2"/>
  </si>
  <si>
    <t>役名コード</t>
    <phoneticPr fontId="2"/>
  </si>
  <si>
    <t>フリガナ</t>
    <phoneticPr fontId="2"/>
  </si>
  <si>
    <t>フリガナ</t>
    <phoneticPr fontId="2"/>
  </si>
  <si>
    <t>※</t>
    <phoneticPr fontId="2"/>
  </si>
  <si>
    <t>－</t>
    <phoneticPr fontId="2"/>
  </si>
  <si>
    <t>２１</t>
    <phoneticPr fontId="2"/>
  </si>
  <si>
    <t>フリガナ</t>
    <phoneticPr fontId="2"/>
  </si>
  <si>
    <t>２１</t>
    <phoneticPr fontId="2"/>
  </si>
  <si>
    <t>－</t>
    <phoneticPr fontId="2"/>
  </si>
  <si>
    <t>２１</t>
    <phoneticPr fontId="2"/>
  </si>
  <si>
    <t>－</t>
    <phoneticPr fontId="2"/>
  </si>
  <si>
    <t>役名コード</t>
    <phoneticPr fontId="2"/>
  </si>
  <si>
    <t>登録番号</t>
    <phoneticPr fontId="2"/>
  </si>
  <si>
    <t>フリガナ</t>
    <phoneticPr fontId="2"/>
  </si>
  <si>
    <t>フリガナ</t>
    <phoneticPr fontId="2"/>
  </si>
  <si>
    <t>－</t>
    <phoneticPr fontId="2"/>
  </si>
  <si>
    <t>－</t>
    <phoneticPr fontId="2"/>
  </si>
  <si>
    <t>－</t>
    <phoneticPr fontId="2"/>
  </si>
  <si>
    <t>登録番号</t>
    <phoneticPr fontId="2"/>
  </si>
  <si>
    <t>フリガナ</t>
    <phoneticPr fontId="2"/>
  </si>
  <si>
    <t>フリガナ</t>
    <phoneticPr fontId="2"/>
  </si>
  <si>
    <t>（第三面）</t>
    <rPh sb="1" eb="2">
      <t>ダイ</t>
    </rPh>
    <rPh sb="2" eb="3">
      <t>サン</t>
    </rPh>
    <rPh sb="3" eb="4">
      <t>メン</t>
    </rPh>
    <phoneticPr fontId="2"/>
  </si>
  <si>
    <t>１</t>
    <phoneticPr fontId="2"/>
  </si>
  <si>
    <t>３</t>
    <phoneticPr fontId="2"/>
  </si>
  <si>
    <t>０</t>
    <phoneticPr fontId="2"/>
  </si>
  <si>
    <t>３０</t>
    <phoneticPr fontId="2"/>
  </si>
  <si>
    <t>３０</t>
    <phoneticPr fontId="2"/>
  </si>
  <si>
    <t>　１．主たる事務所　２．従たる事務所</t>
    <rPh sb="3" eb="4">
      <t>シュ</t>
    </rPh>
    <rPh sb="6" eb="9">
      <t>ジムショ</t>
    </rPh>
    <rPh sb="12" eb="13">
      <t>シタガ</t>
    </rPh>
    <rPh sb="15" eb="18">
      <t>ジムショ</t>
    </rPh>
    <phoneticPr fontId="2"/>
  </si>
  <si>
    <t>事務所の別</t>
    <phoneticPr fontId="2"/>
  </si>
  <si>
    <t>事務所の名称</t>
    <phoneticPr fontId="2"/>
  </si>
  <si>
    <t>事務所に関する事項</t>
    <rPh sb="0" eb="3">
      <t>ジムショ</t>
    </rPh>
    <rPh sb="4" eb="5">
      <t>カン</t>
    </rPh>
    <rPh sb="7" eb="9">
      <t>ジコウ</t>
    </rPh>
    <phoneticPr fontId="2"/>
  </si>
  <si>
    <t>◎　事務所に関する事項</t>
    <rPh sb="2" eb="4">
      <t>ジム</t>
    </rPh>
    <rPh sb="4" eb="5">
      <t>ショ</t>
    </rPh>
    <rPh sb="6" eb="7">
      <t>カン</t>
    </rPh>
    <rPh sb="9" eb="11">
      <t>ジコウ</t>
    </rPh>
    <phoneticPr fontId="2"/>
  </si>
  <si>
    <t>３１</t>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</si>
  <si>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</si>
  <si>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</si>
  <si>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</si>
  <si>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t>所在地市区町村コード</t>
    <rPh sb="0" eb="3">
      <t>ショザイチ</t>
    </rPh>
    <rPh sb="3" eb="4">
      <t>シ</t>
    </rPh>
    <rPh sb="4" eb="5">
      <t>ク</t>
    </rPh>
    <rPh sb="5" eb="7">
      <t>チョウソン</t>
    </rPh>
    <phoneticPr fontId="2"/>
  </si>
  <si>
    <t>(入力例：03-5253-8111)</t>
    <rPh sb="1" eb="4">
      <t>ニュウリョクレイ</t>
    </rPh>
    <phoneticPr fontId="2"/>
  </si>
  <si>
    <t>従事する者の数</t>
    <rPh sb="0" eb="2">
      <t>ジュウジ</t>
    </rPh>
    <rPh sb="4" eb="5">
      <t>シャ</t>
    </rPh>
    <rPh sb="6" eb="7">
      <t>カズ</t>
    </rPh>
    <phoneticPr fontId="2"/>
  </si>
  <si>
    <t>人</t>
    <rPh sb="0" eb="1">
      <t>ニン</t>
    </rPh>
    <phoneticPr fontId="2"/>
  </si>
  <si>
    <t>◎</t>
    <phoneticPr fontId="2"/>
  </si>
  <si>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</si>
  <si>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</si>
  <si>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t>３１</t>
    <phoneticPr fontId="2"/>
  </si>
  <si>
    <t>登録番号</t>
    <phoneticPr fontId="2"/>
  </si>
  <si>
    <t>専任の宅地建物取引士に関する事項</t>
    <rPh sb="0" eb="2">
      <t>センニン</t>
    </rPh>
    <rPh sb="3" eb="5">
      <t>タクチ</t>
    </rPh>
    <rPh sb="5" eb="7">
      <t>タテモノ</t>
    </rPh>
    <rPh sb="7" eb="9">
      <t>トリヒキ</t>
    </rPh>
    <rPh sb="9" eb="10">
      <t>シ</t>
    </rPh>
    <rPh sb="11" eb="12">
      <t>カン</t>
    </rPh>
    <rPh sb="14" eb="16">
      <t>ジコウ</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</si>
  <si>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</si>
  <si>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t>４１</t>
    <phoneticPr fontId="2"/>
  </si>
  <si>
    <t>－</t>
    <phoneticPr fontId="2"/>
  </si>
  <si>
    <t>４１</t>
    <phoneticPr fontId="2"/>
  </si>
  <si>
    <t>（第四面）</t>
    <rPh sb="1" eb="2">
      <t>ダイ</t>
    </rPh>
    <rPh sb="2" eb="3">
      <t>ヨン</t>
    </rPh>
    <rPh sb="3" eb="4">
      <t>メン</t>
    </rPh>
    <phoneticPr fontId="2"/>
  </si>
  <si>
    <t>４</t>
    <phoneticPr fontId="2"/>
  </si>
  <si>
    <t>０</t>
    <phoneticPr fontId="2"/>
  </si>
  <si>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2"/>
  </si>
  <si>
    <t>４１</t>
    <phoneticPr fontId="2"/>
  </si>
  <si>
    <t>登録番号</t>
    <phoneticPr fontId="2"/>
  </si>
  <si>
    <t>登録番号</t>
    <phoneticPr fontId="2"/>
  </si>
  <si>
    <t>（第五面）</t>
    <rPh sb="1" eb="2">
      <t>ダイ</t>
    </rPh>
    <rPh sb="2" eb="3">
      <t>ゴ</t>
    </rPh>
    <rPh sb="3" eb="4">
      <t>メン</t>
    </rPh>
    <phoneticPr fontId="2"/>
  </si>
  <si>
    <r>
      <t>登録免許税納付書・領収証書、収入印紙</t>
    </r>
    <r>
      <rPr>
        <strike/>
        <sz val="9"/>
        <rFont val="ＭＳ 明朝"/>
        <family val="1"/>
        <charset val="128"/>
      </rPr>
      <t>又は証紙</t>
    </r>
    <r>
      <rPr>
        <sz val="9"/>
        <rFont val="ＭＳ 明朝"/>
        <family val="1"/>
        <charset val="128"/>
      </rPr>
      <t>はり付け欄</t>
    </r>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2"/>
  </si>
  <si>
    <t>（消印してはならない）</t>
    <rPh sb="1" eb="3">
      <t>ケシイン</t>
    </rPh>
    <phoneticPr fontId="2"/>
  </si>
  <si>
    <t>（自動入力）</t>
    <rPh sb="1" eb="3">
      <t>ジドウ</t>
    </rPh>
    <rPh sb="3" eb="5">
      <t>ニュウリョク</t>
    </rPh>
    <phoneticPr fontId="2"/>
  </si>
  <si>
    <t>11 相談役</t>
    <rPh sb="3" eb="6">
      <t>ソウダンヤク</t>
    </rPh>
    <phoneticPr fontId="2"/>
  </si>
  <si>
    <t>12 顧問</t>
    <rPh sb="3" eb="5">
      <t>コモン</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</si>
  <si>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</si>
  <si>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</si>
  <si>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</si>
  <si>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</si>
  <si>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</si>
  <si>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</si>
  <si>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</si>
  <si>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</si>
  <si>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</si>
  <si>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</si>
  <si>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</si>
  <si>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</si>
  <si>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</si>
  <si>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</si>
  <si>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</si>
  <si>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</si>
  <si>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</si>
  <si>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</si>
  <si>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</si>
  <si>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</si>
  <si>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</si>
  <si>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</si>
  <si>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</si>
  <si>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</si>
  <si>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</si>
  <si>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</si>
  <si>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</si>
  <si>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</si>
  <si>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</si>
  <si>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</si>
  <si>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</si>
  <si>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</si>
  <si>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</si>
  <si>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</si>
  <si>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</si>
  <si>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</si>
  <si>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</si>
  <si>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</si>
  <si>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</si>
  <si>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</si>
  <si>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</si>
  <si>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</si>
  <si>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</si>
  <si>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</si>
  <si>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</si>
  <si>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</si>
  <si>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</si>
  <si>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</si>
  <si>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</si>
  <si>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</si>
  <si>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</si>
  <si>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</si>
  <si>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</si>
  <si>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</si>
  <si>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</si>
  <si>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</si>
  <si>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</si>
  <si>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</si>
  <si>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</si>
  <si>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</si>
  <si>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</si>
  <si>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</si>
  <si>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</si>
  <si>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</si>
  <si>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</si>
  <si>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</si>
  <si>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</si>
  <si>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</si>
  <si>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</si>
  <si>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</si>
  <si>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</si>
  <si>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</si>
  <si>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</si>
  <si>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</si>
  <si>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</si>
  <si>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</si>
  <si>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</si>
  <si>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</si>
  <si>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</si>
  <si>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</si>
  <si>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</si>
  <si>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</si>
  <si>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</si>
  <si>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</si>
  <si>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</si>
  <si>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</si>
  <si>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</si>
  <si>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</si>
  <si>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</si>
  <si>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</si>
  <si>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</si>
  <si>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</si>
  <si>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</si>
  <si>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</si>
  <si>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</si>
  <si>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</si>
  <si>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</si>
  <si>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</si>
  <si>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</si>
  <si>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</si>
  <si>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</si>
  <si>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</si>
  <si>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</si>
  <si>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</si>
  <si>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</si>
  <si>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</si>
  <si>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</si>
  <si>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</si>
  <si>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</si>
  <si>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</si>
  <si>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</si>
  <si>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</si>
  <si>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</si>
  <si>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</si>
  <si>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</si>
  <si>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</si>
  <si>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</si>
  <si>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</si>
  <si>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</si>
  <si>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</si>
  <si>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</si>
  <si>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</si>
  <si>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</si>
  <si>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</si>
  <si>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</si>
  <si>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</si>
  <si>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</si>
  <si>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</si>
  <si>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</si>
  <si>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</si>
  <si>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</si>
  <si>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</si>
  <si>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</si>
  <si>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</si>
  <si>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</si>
  <si>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</si>
  <si>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</si>
  <si>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</si>
  <si>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</si>
  <si>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</si>
  <si>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</si>
  <si>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</si>
  <si>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</si>
  <si>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</si>
  <si>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</si>
  <si>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</si>
  <si>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</si>
  <si>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</si>
  <si>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</si>
  <si>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</si>
  <si>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</si>
  <si>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</si>
  <si>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</si>
  <si>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</si>
  <si>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</si>
  <si>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</si>
  <si>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</si>
  <si>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</si>
  <si>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</si>
  <si>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</si>
  <si>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</si>
  <si>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</si>
  <si>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</si>
  <si>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</si>
  <si>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</si>
  <si>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</si>
  <si>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</si>
  <si>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</si>
  <si>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</si>
  <si>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</si>
  <si>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</si>
  <si>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</si>
  <si>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</si>
  <si>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</si>
  <si>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</si>
  <si>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</si>
  <si>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</si>
  <si>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</si>
  <si>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</si>
  <si>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</si>
  <si>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</si>
  <si>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</si>
  <si>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</si>
  <si>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</si>
  <si>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</si>
  <si>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</si>
  <si>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</si>
  <si>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</si>
  <si>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</si>
  <si>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</si>
  <si>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</si>
  <si>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</si>
  <si>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</si>
  <si>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</si>
  <si>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</si>
  <si>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</si>
  <si>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</si>
  <si>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</si>
  <si>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</si>
  <si>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</si>
  <si>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</si>
  <si>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</si>
  <si>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</si>
  <si>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</si>
  <si>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</si>
  <si>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</si>
  <si>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</si>
  <si>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</si>
  <si>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</si>
  <si>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</si>
  <si>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</si>
  <si>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</si>
  <si>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</si>
  <si>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</si>
  <si>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</si>
  <si>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</si>
  <si>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</si>
  <si>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</si>
  <si>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</si>
  <si>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</si>
  <si>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</si>
  <si>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</si>
  <si>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</si>
  <si>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</si>
  <si>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</si>
  <si>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</si>
  <si>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</si>
  <si>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</si>
  <si>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</si>
  <si>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</si>
  <si>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</si>
  <si>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</si>
  <si>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</si>
  <si>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</si>
  <si>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</si>
  <si>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</si>
  <si>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</si>
  <si>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</si>
  <si>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</si>
  <si>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</si>
  <si>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</si>
  <si>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</si>
  <si>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</si>
  <si>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</si>
  <si>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</si>
  <si>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</si>
  <si>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</si>
  <si>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</si>
  <si>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</si>
  <si>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</si>
  <si>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</si>
  <si>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</si>
  <si>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</si>
  <si>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</si>
  <si>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</si>
  <si>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</si>
  <si>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</si>
  <si>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</si>
  <si>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</si>
  <si>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</si>
  <si>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</si>
  <si>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</si>
  <si>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</si>
  <si>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</si>
  <si>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</si>
  <si>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</si>
  <si>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</si>
  <si>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</si>
  <si>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</si>
  <si>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</si>
  <si>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</si>
  <si>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</si>
  <si>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</si>
  <si>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</si>
  <si>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</si>
  <si>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</si>
  <si>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</si>
  <si>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</si>
  <si>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</si>
  <si>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</si>
  <si>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</si>
  <si>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</si>
  <si>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</si>
  <si>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</si>
  <si>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</si>
  <si>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</si>
  <si>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</si>
  <si>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</si>
  <si>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</si>
  <si>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</si>
  <si>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</si>
  <si>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</si>
  <si>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</si>
  <si>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</si>
  <si>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</si>
  <si>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</si>
  <si>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</si>
  <si>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</si>
  <si>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</si>
  <si>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</si>
  <si>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</si>
  <si>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</si>
  <si>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</si>
  <si>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</si>
  <si>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</si>
  <si>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</si>
  <si>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</si>
  <si>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</si>
  <si>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</si>
  <si>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</si>
  <si>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</si>
  <si>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</si>
  <si>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</si>
  <si>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</si>
  <si>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</si>
  <si>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</si>
  <si>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</si>
  <si>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</si>
  <si>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</si>
  <si>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</si>
  <si>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</si>
  <si>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</si>
  <si>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</si>
  <si>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</si>
  <si>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</si>
  <si>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</si>
  <si>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</si>
  <si>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</si>
  <si>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</si>
  <si>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</si>
  <si>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</si>
  <si>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</si>
  <si>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</si>
  <si>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</si>
  <si>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</si>
  <si>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</si>
  <si>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</si>
  <si>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</si>
  <si>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</si>
  <si>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</si>
  <si>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</si>
  <si>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</si>
  <si>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</si>
  <si>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</si>
  <si>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</si>
  <si>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</si>
  <si>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</si>
  <si>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</si>
  <si>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</si>
  <si>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</si>
  <si>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</si>
  <si>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</si>
  <si>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</si>
  <si>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</si>
  <si>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</si>
  <si>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</si>
  <si>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</si>
  <si>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</si>
  <si>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</si>
  <si>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</si>
  <si>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</si>
  <si>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</si>
  <si>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</si>
  <si>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</si>
  <si>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</si>
  <si>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</si>
  <si>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</si>
  <si>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</si>
  <si>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</si>
  <si>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</si>
  <si>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</si>
  <si>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</si>
  <si>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</si>
  <si>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</si>
  <si>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</si>
  <si>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</si>
  <si>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</si>
  <si>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</si>
  <si>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</si>
  <si>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</si>
  <si>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</si>
  <si>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</si>
  <si>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</si>
  <si>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</si>
  <si>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</si>
  <si>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</si>
  <si>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</si>
  <si>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</si>
  <si>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</si>
  <si>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</si>
  <si>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</si>
  <si>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</si>
  <si>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</si>
  <si>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</si>
  <si>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</si>
  <si>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</si>
  <si>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</si>
  <si>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</si>
  <si>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</si>
  <si>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</si>
  <si>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</si>
  <si>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</si>
  <si>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</si>
  <si>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</si>
  <si>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</si>
  <si>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</si>
  <si>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</si>
  <si>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</si>
  <si>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</si>
  <si>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</si>
  <si>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</si>
  <si>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</si>
  <si>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</si>
  <si>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</si>
  <si>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</si>
  <si>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</si>
  <si>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</si>
  <si>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</si>
  <si>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</si>
  <si>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</si>
  <si>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</si>
  <si>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</si>
  <si>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</si>
  <si>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</si>
  <si>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</si>
  <si>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</si>
  <si>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</si>
  <si>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</si>
  <si>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</si>
  <si>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</si>
  <si>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</si>
  <si>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</si>
  <si>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</si>
  <si>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</si>
  <si>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</si>
  <si>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</si>
  <si>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</si>
  <si>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</si>
  <si>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</si>
  <si>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</si>
  <si>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</si>
  <si>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</si>
  <si>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</si>
  <si>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</si>
  <si>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</si>
  <si>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</si>
  <si>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</si>
  <si>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</si>
  <si>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</si>
  <si>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</si>
  <si>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</si>
  <si>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</si>
  <si>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</si>
  <si>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</si>
  <si>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</si>
  <si>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</si>
  <si>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</si>
  <si>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</si>
  <si>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</si>
  <si>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</si>
  <si>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</si>
  <si>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</si>
  <si>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</si>
  <si>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</si>
  <si>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</si>
  <si>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</si>
  <si>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</si>
  <si>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</si>
  <si>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</si>
  <si>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</si>
  <si>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</si>
  <si>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</si>
  <si>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</si>
  <si>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</si>
  <si>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</si>
  <si>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</si>
  <si>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</si>
  <si>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</si>
  <si>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</si>
  <si>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</si>
  <si>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</si>
  <si>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</si>
  <si>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</si>
  <si>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</si>
  <si>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</si>
  <si>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</si>
  <si>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</si>
  <si>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</si>
  <si>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</si>
  <si>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</si>
  <si>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</si>
  <si>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</si>
  <si>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</si>
  <si>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</si>
  <si>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</si>
  <si>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</si>
  <si>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</si>
  <si>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</si>
  <si>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</si>
  <si>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</si>
  <si>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</si>
  <si>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</si>
  <si>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</si>
  <si>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</si>
  <si>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</si>
  <si>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</si>
  <si>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</si>
  <si>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</si>
  <si>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</si>
  <si>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</si>
  <si>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</si>
  <si>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</si>
  <si>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</si>
  <si>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</si>
  <si>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</si>
  <si>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</si>
  <si>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</si>
  <si>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</si>
  <si>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</si>
  <si>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</si>
  <si>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</si>
  <si>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</si>
  <si>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</si>
  <si>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</si>
  <si>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</si>
  <si>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</si>
  <si>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</si>
  <si>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</si>
  <si>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</si>
  <si>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</si>
  <si>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</si>
  <si>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</si>
  <si>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</si>
  <si>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</si>
  <si>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</si>
  <si>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</si>
  <si>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</si>
  <si>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</si>
  <si>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</si>
  <si>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</si>
  <si>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</si>
  <si>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</si>
  <si>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</si>
  <si>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</si>
  <si>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</si>
  <si>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</si>
  <si>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</si>
  <si>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</si>
  <si>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</si>
  <si>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</si>
  <si>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</si>
  <si>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</si>
  <si>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</si>
  <si>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</si>
  <si>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</si>
  <si>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</si>
  <si>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</si>
  <si>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</si>
  <si>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</si>
  <si>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</si>
  <si>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</si>
  <si>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</si>
  <si>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</si>
  <si>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</si>
  <si>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</si>
  <si>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</si>
  <si>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</si>
  <si>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</si>
  <si>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</si>
  <si>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</si>
  <si>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</si>
  <si>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</si>
  <si>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</si>
  <si>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</si>
  <si>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</si>
  <si>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</si>
  <si>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</si>
  <si>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</si>
  <si>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</si>
  <si>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</si>
  <si>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</si>
  <si>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</si>
  <si>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</si>
  <si>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</si>
  <si>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</si>
  <si>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</si>
  <si>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</si>
  <si>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</si>
  <si>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</si>
  <si>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</si>
  <si>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</si>
  <si>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</si>
  <si>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</si>
  <si>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</si>
  <si>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</si>
  <si>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</si>
  <si>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</si>
  <si>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</si>
  <si>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</si>
  <si>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</si>
  <si>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</si>
  <si>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</si>
  <si>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</si>
  <si>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</si>
  <si>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</si>
  <si>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</si>
  <si>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</si>
  <si>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</si>
  <si>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</si>
  <si>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</si>
  <si>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</si>
  <si>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</si>
  <si>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</si>
  <si>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</si>
  <si>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</si>
  <si>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</si>
  <si>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</si>
  <si>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</si>
  <si>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</si>
  <si>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</si>
  <si>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</si>
  <si>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</si>
  <si>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</si>
  <si>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</si>
  <si>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</si>
  <si>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</si>
  <si>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</si>
  <si>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</si>
  <si>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</si>
  <si>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</si>
  <si>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</si>
  <si>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</si>
  <si>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</si>
  <si>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</si>
  <si>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</si>
  <si>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</si>
  <si>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</si>
  <si>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</si>
  <si>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</si>
  <si>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</si>
  <si>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</si>
  <si>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</si>
  <si>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</si>
  <si>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</si>
  <si>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</si>
  <si>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</si>
  <si>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</si>
  <si>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</si>
  <si>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</si>
  <si>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</si>
  <si>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</si>
  <si>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</si>
  <si>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</si>
  <si>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</si>
  <si>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</si>
  <si>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</si>
  <si>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</si>
  <si>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</si>
  <si>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</si>
  <si>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</si>
  <si>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</si>
  <si>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</si>
  <si>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</si>
  <si>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</si>
  <si>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</si>
  <si>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</si>
  <si>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</si>
  <si>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</si>
  <si>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</si>
  <si>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</si>
  <si>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</si>
  <si>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</si>
  <si>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</si>
  <si>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</si>
  <si>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</si>
  <si>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</si>
  <si>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</si>
  <si>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</si>
  <si>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</si>
  <si>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</si>
  <si>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</si>
  <si>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</si>
  <si>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</si>
  <si>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</si>
  <si>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</si>
  <si>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</si>
  <si>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</si>
  <si>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</si>
  <si>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</si>
  <si>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</si>
  <si>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</si>
  <si>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</si>
  <si>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</si>
  <si>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</si>
  <si>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</si>
  <si>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</si>
  <si>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</si>
  <si>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</si>
  <si>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</si>
  <si>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</si>
  <si>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</si>
  <si>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</si>
  <si>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</si>
  <si>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</si>
  <si>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</si>
  <si>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</si>
  <si>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</si>
  <si>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</si>
  <si>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</si>
  <si>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</si>
  <si>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</si>
  <si>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</si>
  <si>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</si>
  <si>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</si>
  <si>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</si>
  <si>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</si>
  <si>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</si>
  <si>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</si>
  <si>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</si>
  <si>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</si>
  <si>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</si>
  <si>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</si>
  <si>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</si>
  <si>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</si>
  <si>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</si>
  <si>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</si>
  <si>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</si>
  <si>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</si>
  <si>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</si>
  <si>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</si>
  <si>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</si>
  <si>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</si>
  <si>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</si>
  <si>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</si>
  <si>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</si>
  <si>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</si>
  <si>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</si>
  <si>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</si>
  <si>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</si>
  <si>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</si>
  <si>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</si>
  <si>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</si>
  <si>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</si>
  <si>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</si>
  <si>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</si>
  <si>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</si>
  <si>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</si>
  <si>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</si>
  <si>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</si>
  <si>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</si>
  <si>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</si>
  <si>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</si>
  <si>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</si>
  <si>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</si>
  <si>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</si>
  <si>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</si>
  <si>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</si>
  <si>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</si>
  <si>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</si>
  <si>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</si>
  <si>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</si>
  <si>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</si>
  <si>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</si>
  <si>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</si>
  <si>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</si>
  <si>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</si>
  <si>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</si>
  <si>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</si>
  <si>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</si>
  <si>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</si>
  <si>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</si>
  <si>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</si>
  <si>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</si>
  <si>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</si>
  <si>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</si>
  <si>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</si>
  <si>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</si>
  <si>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</si>
  <si>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</si>
  <si>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</si>
  <si>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</si>
  <si>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</si>
  <si>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</si>
  <si>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</si>
  <si>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</si>
  <si>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</si>
  <si>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</si>
  <si>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</si>
  <si>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</si>
  <si>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</si>
  <si>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</si>
  <si>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</si>
  <si>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</si>
  <si>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</si>
  <si>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</si>
  <si>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</si>
  <si>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</si>
  <si>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</si>
  <si>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</si>
  <si>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</si>
  <si>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</si>
  <si>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</si>
  <si>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</si>
  <si>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</si>
  <si>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</si>
  <si>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</si>
  <si>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</si>
  <si>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</si>
  <si>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</si>
  <si>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</si>
  <si>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</si>
  <si>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</si>
  <si>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</si>
  <si>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</si>
  <si>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</si>
  <si>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</si>
  <si>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</si>
  <si>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</si>
  <si>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</si>
  <si>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</si>
  <si>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</si>
  <si>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</si>
  <si>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</si>
  <si>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</si>
  <si>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</si>
  <si>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</si>
  <si>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</si>
  <si>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</si>
  <si>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</si>
  <si>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</si>
  <si>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</si>
  <si>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</si>
  <si>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</si>
  <si>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</si>
  <si>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</si>
  <si>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</si>
  <si>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</si>
  <si>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</si>
  <si>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</si>
  <si>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</si>
  <si>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</si>
  <si>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</si>
  <si>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</si>
  <si>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</si>
  <si>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</si>
  <si>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</si>
  <si>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</si>
  <si>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</si>
  <si>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</si>
  <si>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</si>
  <si>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</si>
  <si>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</si>
  <si>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</si>
  <si>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</si>
  <si>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</si>
  <si>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</si>
  <si>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</si>
  <si>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</si>
  <si>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</si>
  <si>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</si>
  <si>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</si>
  <si>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</si>
  <si>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</si>
  <si>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</si>
  <si>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</si>
  <si>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</si>
  <si>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</si>
  <si>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</si>
  <si>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</si>
  <si>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</si>
  <si>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</si>
  <si>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</si>
  <si>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</si>
  <si>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</si>
  <si>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</si>
  <si>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</si>
  <si>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</si>
  <si>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</si>
  <si>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</si>
  <si>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</si>
  <si>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</si>
  <si>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</si>
  <si>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</si>
  <si>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</si>
  <si>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</si>
  <si>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</si>
  <si>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</si>
  <si>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</si>
  <si>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</si>
  <si>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</si>
  <si>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</si>
  <si>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</si>
  <si>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</si>
  <si>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</si>
  <si>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</si>
  <si>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</si>
  <si>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</si>
  <si>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</si>
  <si>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</si>
  <si>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</si>
  <si>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</si>
  <si>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</si>
  <si>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</si>
  <si>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</si>
  <si>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</si>
  <si>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</si>
  <si>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</si>
  <si>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</si>
  <si>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</si>
  <si>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</si>
  <si>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</si>
  <si>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</si>
  <si>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</si>
  <si>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</si>
  <si>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</si>
  <si>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</si>
  <si>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</si>
  <si>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</si>
  <si>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</si>
  <si>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</si>
  <si>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</si>
  <si>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</si>
  <si>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</si>
  <si>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</si>
  <si>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</si>
  <si>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</si>
  <si>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</si>
  <si>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</si>
  <si>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</si>
  <si>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</si>
  <si>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</si>
  <si>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</si>
  <si>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</si>
  <si>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</si>
  <si>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</si>
  <si>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</si>
  <si>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</si>
  <si>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</si>
  <si>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</si>
  <si>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</si>
  <si>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</si>
  <si>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</si>
  <si>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</si>
  <si>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</si>
  <si>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</si>
  <si>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</si>
  <si>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</si>
  <si>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</si>
  <si>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</si>
  <si>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</si>
  <si>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</si>
  <si>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</si>
  <si>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</si>
  <si>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</si>
  <si>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</si>
  <si>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</si>
  <si>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</si>
  <si>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</si>
  <si>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</si>
  <si>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</si>
  <si>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</si>
  <si>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</si>
  <si>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</si>
  <si>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</si>
  <si>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</si>
  <si>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</si>
  <si>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</si>
  <si>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</si>
  <si>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</si>
  <si>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</si>
  <si>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</si>
  <si>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</si>
  <si>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</si>
  <si>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</si>
  <si>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</si>
  <si>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</si>
  <si>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</si>
  <si>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</si>
  <si>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</si>
  <si>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</si>
  <si>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</si>
  <si>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</si>
  <si>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</si>
  <si>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</si>
  <si>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</si>
  <si>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</si>
  <si>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</si>
  <si>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</si>
  <si>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</si>
  <si>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</si>
  <si>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</si>
  <si>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</si>
  <si>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</si>
  <si>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</si>
  <si>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</si>
  <si>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</si>
  <si>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</si>
  <si>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</si>
  <si>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</si>
  <si>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</si>
  <si>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</si>
  <si>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</si>
  <si>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</si>
  <si>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</si>
  <si>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</si>
  <si>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</si>
  <si>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</si>
  <si>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</si>
  <si>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</si>
  <si>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</si>
  <si>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</si>
  <si>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</si>
  <si>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</si>
  <si>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</si>
  <si>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</si>
  <si>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</si>
  <si>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</si>
  <si>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</si>
  <si>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</si>
  <si>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</si>
  <si>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</si>
  <si>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</si>
  <si>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</si>
  <si>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</si>
  <si>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</si>
  <si>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</si>
  <si>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</si>
  <si>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</si>
  <si>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</si>
  <si>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</si>
  <si>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</si>
  <si>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</si>
  <si>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</si>
  <si>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</si>
  <si>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</si>
  <si>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</si>
  <si>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</si>
  <si>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</si>
  <si>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</si>
  <si>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</si>
  <si>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</si>
  <si>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</si>
  <si>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</si>
  <si>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</si>
  <si>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</si>
  <si>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</si>
  <si>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</si>
  <si>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</si>
  <si>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</si>
  <si>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</si>
  <si>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</si>
  <si>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</si>
  <si>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</si>
  <si>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</si>
  <si>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</si>
  <si>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</si>
  <si>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</si>
  <si>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</si>
  <si>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</si>
  <si>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</si>
  <si>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</si>
  <si>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</si>
  <si>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</si>
  <si>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</si>
  <si>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</si>
  <si>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</si>
  <si>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</si>
  <si>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</si>
  <si>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</si>
  <si>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</si>
  <si>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</si>
  <si>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</si>
  <si>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</si>
  <si>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</si>
  <si>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</si>
  <si>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</si>
  <si>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</si>
  <si>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</si>
  <si>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</si>
  <si>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</si>
  <si>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</si>
  <si>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</si>
  <si>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</si>
  <si>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</si>
  <si>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</si>
  <si>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</si>
  <si>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</si>
  <si>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</si>
  <si>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</si>
  <si>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</si>
  <si>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</si>
  <si>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</si>
  <si>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</si>
  <si>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</si>
  <si>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</si>
  <si>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</si>
  <si>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</si>
  <si>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</si>
  <si>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</si>
  <si>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</si>
  <si>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</si>
  <si>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</si>
  <si>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</si>
  <si>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</si>
  <si>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</si>
  <si>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</si>
  <si>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</si>
  <si>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</si>
  <si>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</si>
  <si>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</si>
  <si>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</si>
  <si>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</si>
  <si>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</si>
  <si>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</si>
  <si>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</si>
  <si>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</si>
  <si>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</si>
  <si>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</si>
  <si>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</si>
  <si>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</si>
  <si>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</si>
  <si>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</si>
  <si>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</si>
  <si>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</si>
  <si>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</si>
  <si>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</si>
  <si>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</si>
  <si>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</si>
  <si>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</si>
  <si>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</si>
  <si>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</si>
  <si>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</si>
  <si>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</si>
  <si>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</si>
  <si>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</si>
  <si>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</si>
  <si>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</si>
  <si>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</si>
  <si>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</si>
  <si>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</si>
  <si>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</si>
  <si>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</si>
  <si>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</si>
  <si>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</si>
  <si>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</si>
  <si>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</si>
  <si>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</si>
  <si>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</si>
  <si>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</si>
  <si>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</si>
  <si>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</si>
  <si>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</si>
  <si>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</si>
  <si>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</si>
  <si>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</si>
  <si>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</si>
  <si>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</si>
  <si>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</si>
  <si>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</si>
  <si>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</si>
  <si>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</si>
  <si>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</si>
  <si>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</si>
  <si>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</si>
  <si>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</si>
  <si>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</si>
  <si>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</si>
  <si>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</si>
  <si>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</si>
  <si>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</si>
  <si>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</si>
  <si>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</si>
  <si>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</si>
  <si>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</si>
  <si>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</si>
  <si>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</si>
  <si>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</si>
  <si>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</si>
  <si>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</si>
  <si>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</si>
  <si>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</si>
  <si>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</si>
  <si>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</si>
  <si>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</si>
  <si>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</si>
  <si>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</si>
  <si>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</si>
  <si>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</si>
  <si>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</si>
  <si>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</si>
  <si>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</si>
  <si>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</si>
  <si>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</si>
  <si>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</si>
  <si>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</si>
  <si>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</si>
  <si>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</si>
  <si>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</si>
  <si>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</si>
  <si>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</si>
  <si>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</si>
  <si>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</si>
  <si>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</si>
  <si>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</si>
  <si>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</si>
  <si>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</si>
  <si>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</si>
  <si>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</si>
  <si>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</si>
  <si>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</si>
  <si>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</si>
  <si>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</si>
  <si>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</si>
  <si>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</si>
  <si>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</si>
  <si>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</si>
  <si>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</si>
  <si>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</si>
  <si>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</si>
  <si>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</si>
  <si>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</si>
  <si>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</si>
  <si>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</si>
  <si>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</si>
  <si>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</si>
  <si>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</si>
  <si>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</si>
  <si>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</si>
  <si>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</si>
  <si>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</si>
  <si>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</si>
  <si>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</si>
  <si>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</si>
  <si>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</si>
  <si>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</si>
  <si>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</si>
  <si>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</si>
  <si>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</si>
  <si>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</si>
  <si>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</si>
  <si>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</si>
  <si>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</si>
  <si>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</si>
  <si>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</si>
  <si>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</si>
  <si>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</si>
  <si>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</si>
  <si>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</si>
  <si>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</si>
  <si>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</si>
  <si>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</si>
  <si>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</si>
  <si>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</si>
  <si>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</si>
  <si>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</si>
  <si>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</si>
  <si>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</si>
  <si>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</si>
  <si>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</si>
  <si>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</si>
  <si>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</si>
  <si>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</si>
  <si>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</si>
  <si>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</si>
  <si>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</si>
  <si>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</si>
  <si>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</si>
  <si>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</si>
  <si>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</si>
  <si>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</si>
  <si>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</si>
  <si>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</si>
  <si>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</si>
  <si>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</si>
  <si>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</si>
  <si>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</si>
  <si>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</si>
  <si>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</si>
  <si>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</si>
  <si>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</si>
  <si>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</si>
  <si>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</si>
  <si>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</si>
  <si>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</si>
  <si>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</si>
  <si>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</si>
  <si>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</si>
  <si>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</si>
  <si>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</si>
  <si>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</si>
  <si>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</si>
  <si>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</si>
  <si>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</si>
  <si>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</si>
  <si>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</si>
  <si>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</si>
  <si>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</si>
  <si>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</si>
  <si>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</si>
  <si>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</si>
  <si>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</si>
  <si>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</si>
  <si>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</si>
  <si>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</si>
  <si>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</si>
  <si>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</si>
  <si>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</si>
  <si>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</si>
  <si>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</si>
  <si>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</si>
  <si>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</si>
  <si>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</si>
  <si>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</si>
  <si>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</si>
  <si>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</si>
  <si>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</si>
  <si>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</si>
  <si>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</si>
  <si>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</si>
  <si>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</si>
  <si>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</si>
  <si>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</si>
  <si>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</si>
  <si>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</si>
  <si>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</si>
  <si>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</si>
  <si>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</si>
  <si>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</si>
  <si>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</si>
  <si>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</si>
  <si>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</si>
  <si>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</si>
  <si>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</si>
  <si>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</si>
  <si>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</si>
  <si>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</si>
  <si>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</si>
  <si>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</si>
  <si>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</si>
  <si>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</si>
  <si>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</si>
  <si>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</si>
  <si>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</si>
  <si>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</si>
  <si>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</si>
  <si>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</si>
  <si>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</si>
  <si>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</si>
  <si>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</si>
  <si>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</si>
  <si>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</si>
  <si>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</si>
  <si>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</si>
  <si>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</si>
  <si>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</si>
  <si>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</si>
  <si>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</si>
  <si>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</si>
  <si>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</si>
  <si>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</si>
  <si>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</si>
  <si>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</si>
  <si>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</si>
  <si>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</si>
  <si>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</si>
  <si>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</si>
  <si>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</si>
  <si>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</si>
  <si>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</si>
  <si>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</si>
  <si>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</si>
  <si>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</si>
  <si>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</si>
  <si>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</si>
  <si>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</si>
  <si>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</si>
  <si>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</si>
  <si>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</si>
  <si>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</si>
  <si>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</si>
  <si>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</si>
  <si>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</si>
  <si>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</si>
  <si>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</si>
  <si>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</si>
  <si>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</si>
  <si>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</si>
  <si>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</si>
  <si>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</si>
  <si>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</si>
  <si>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</si>
  <si>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</si>
  <si>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</si>
  <si>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</si>
  <si>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</si>
  <si>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</si>
  <si>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</si>
  <si>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</si>
  <si>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</si>
  <si>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</si>
  <si>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</si>
  <si>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</si>
  <si>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</si>
  <si>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</si>
  <si>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</si>
  <si>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</si>
  <si>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</si>
  <si>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</si>
  <si>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</si>
  <si>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</si>
  <si>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</si>
  <si>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</si>
  <si>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</si>
  <si>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</si>
  <si>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</si>
  <si>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</si>
  <si>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</si>
  <si>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</si>
  <si>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</si>
  <si>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</si>
  <si>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</si>
  <si>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</si>
  <si>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</si>
  <si>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</si>
  <si>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</si>
  <si>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</si>
  <si>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</si>
  <si>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</si>
  <si>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</si>
  <si>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</si>
  <si>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</si>
  <si>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</si>
  <si>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</si>
  <si>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</si>
  <si>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</si>
  <si>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</si>
  <si>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</si>
  <si>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</si>
  <si>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</si>
  <si>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</si>
  <si>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</si>
  <si>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</si>
  <si>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</si>
  <si>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</si>
  <si>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</si>
  <si>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</si>
  <si>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</si>
  <si>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</si>
  <si>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</si>
  <si>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</si>
  <si>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</si>
  <si>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</si>
  <si>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</si>
  <si>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</si>
  <si>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</si>
  <si>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</si>
  <si>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</si>
  <si>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</si>
  <si>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</si>
  <si>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</si>
  <si>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</si>
  <si>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</si>
  <si>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</si>
  <si>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</si>
  <si>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</si>
  <si>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</si>
  <si>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</si>
  <si>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</si>
  <si>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</si>
  <si>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</si>
  <si>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</si>
  <si>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</si>
  <si>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</si>
  <si>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</si>
  <si>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</si>
  <si>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</si>
  <si>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</si>
  <si>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</si>
  <si>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</si>
  <si>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</si>
  <si>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</si>
  <si>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</si>
  <si>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</si>
  <si>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</si>
  <si>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</si>
  <si>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</si>
  <si>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</si>
  <si>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</si>
  <si>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</si>
  <si>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</si>
  <si>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</si>
  <si>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</si>
  <si>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</si>
  <si>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</si>
  <si>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</si>
  <si>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</si>
  <si>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</si>
  <si>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</si>
  <si>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</si>
  <si>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</si>
  <si>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</si>
  <si>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</si>
  <si>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</si>
  <si>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</si>
  <si>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</si>
  <si>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</si>
  <si>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</si>
  <si>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</si>
  <si>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</si>
  <si>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</si>
  <si>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</si>
  <si>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</si>
  <si>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</si>
  <si>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</si>
  <si>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</si>
  <si>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</si>
  <si>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</si>
  <si>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</si>
  <si>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</si>
  <si>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</si>
  <si>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</si>
  <si>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</si>
  <si>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</si>
  <si>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</si>
  <si>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</si>
  <si>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</si>
  <si>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</si>
  <si>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</si>
  <si>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</si>
  <si>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</si>
  <si>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</si>
  <si>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</si>
  <si>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</si>
  <si>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</si>
  <si>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</si>
  <si>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</si>
  <si>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</si>
  <si>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</si>
  <si>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</si>
  <si>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</si>
  <si>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</si>
  <si>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</si>
  <si>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</si>
  <si>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</si>
  <si>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</si>
  <si>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</si>
  <si>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</si>
  <si>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</si>
  <si>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</si>
  <si>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</si>
  <si>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</si>
  <si>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</si>
  <si>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</si>
  <si>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</si>
  <si>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</si>
  <si>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</si>
  <si>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</si>
  <si>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</si>
  <si>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</si>
  <si>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</si>
  <si>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</si>
  <si>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</si>
  <si>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</si>
  <si>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</si>
  <si>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</si>
  <si>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</si>
  <si>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</si>
  <si>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</si>
  <si>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</si>
  <si>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</si>
  <si>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</si>
  <si>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</si>
  <si>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</si>
  <si>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</si>
  <si>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</si>
  <si>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</si>
  <si>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</si>
  <si>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</si>
  <si>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</si>
  <si>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</si>
  <si>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</si>
  <si>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</si>
  <si>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</si>
  <si>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</si>
  <si>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</si>
  <si>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</si>
  <si>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</si>
  <si>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</si>
  <si>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</si>
  <si>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</si>
  <si>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</si>
  <si>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</si>
  <si>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</si>
  <si>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</si>
  <si>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</si>
  <si>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</si>
  <si>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</si>
  <si>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</si>
  <si>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</si>
  <si>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</si>
  <si>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</si>
  <si>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</si>
  <si>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</si>
  <si>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</si>
  <si>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</si>
  <si>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</si>
  <si>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</si>
  <si>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</si>
  <si>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</si>
  <si>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</si>
  <si>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</si>
  <si>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</si>
  <si>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</si>
  <si>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</si>
  <si>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</si>
  <si>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</si>
  <si>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</si>
  <si>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</si>
  <si>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</si>
  <si>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</si>
  <si>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</si>
  <si>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</si>
  <si>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</si>
  <si>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</si>
  <si>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</si>
  <si>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</si>
  <si>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</si>
  <si>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</si>
  <si>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</si>
  <si>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</si>
  <si>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</si>
  <si>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</si>
  <si>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</si>
  <si>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</si>
  <si>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</si>
  <si>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</si>
  <si>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</si>
  <si>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</si>
  <si>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</si>
  <si>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</si>
  <si>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</si>
  <si>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</si>
  <si>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</si>
  <si>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</si>
  <si>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</si>
  <si>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</si>
  <si>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</si>
  <si>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</si>
  <si>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</si>
  <si>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</si>
  <si>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</si>
  <si>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</si>
  <si>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</si>
  <si>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</si>
  <si>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</si>
  <si>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</si>
  <si>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</si>
  <si>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</si>
  <si>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</si>
  <si>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</si>
  <si>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</si>
  <si>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</si>
  <si>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</si>
  <si>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</si>
  <si>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</si>
  <si>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</si>
  <si>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</si>
  <si>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</si>
  <si>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</si>
  <si>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</si>
  <si>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</si>
  <si>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</si>
  <si>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</si>
  <si>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</si>
  <si>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</si>
  <si>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</si>
  <si>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</si>
  <si>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</si>
  <si>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</si>
  <si>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</si>
  <si>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</si>
  <si>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</si>
  <si>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</si>
  <si>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</si>
  <si>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</si>
  <si>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</si>
  <si>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</si>
  <si>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</si>
  <si>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</si>
  <si>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</si>
  <si>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</si>
  <si>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</si>
  <si>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</si>
  <si>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</si>
  <si>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</si>
  <si>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</si>
  <si>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</si>
  <si>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</si>
  <si>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</si>
  <si>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</si>
  <si>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</si>
  <si>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</si>
  <si>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</si>
  <si>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</si>
  <si>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</si>
  <si>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</si>
  <si>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</si>
  <si>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</si>
  <si>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</si>
  <si>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</si>
  <si>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</si>
  <si>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</si>
  <si>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</si>
  <si>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</si>
  <si>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</si>
  <si>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</si>
  <si>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</si>
  <si>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</si>
  <si>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</si>
  <si>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</si>
  <si>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</si>
  <si>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</si>
  <si>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</si>
  <si>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</si>
  <si>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</si>
  <si>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</si>
  <si>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</si>
  <si>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</si>
  <si>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</si>
  <si>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</si>
  <si>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</si>
  <si>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</si>
  <si>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</si>
  <si>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</si>
  <si>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</si>
  <si>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</si>
  <si>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</si>
  <si>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</si>
  <si>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</si>
  <si>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</si>
  <si>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</si>
  <si>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</si>
  <si>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</si>
  <si>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</si>
  <si>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</si>
  <si>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</si>
  <si>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</si>
  <si>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</si>
  <si>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</si>
  <si>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</si>
  <si>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</si>
  <si>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</si>
  <si>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</si>
  <si>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</si>
  <si>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</si>
  <si>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</si>
  <si>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</si>
  <si>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</si>
  <si>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</si>
  <si>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</si>
  <si>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</si>
  <si>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</si>
  <si>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</si>
  <si>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</si>
  <si>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</si>
  <si>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</si>
  <si>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</si>
  <si>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</si>
  <si>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</si>
  <si>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</si>
  <si>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</si>
  <si>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</si>
  <si>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</si>
  <si>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</si>
  <si>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</si>
  <si>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</si>
  <si>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</si>
  <si>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</si>
  <si>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</si>
  <si>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</si>
  <si>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</si>
  <si>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</si>
  <si>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</si>
  <si>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</si>
  <si>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</si>
  <si>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</si>
  <si>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</si>
  <si>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</si>
  <si>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</si>
  <si>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</si>
  <si>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</si>
  <si>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</si>
  <si>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</si>
  <si>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</si>
  <si>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</si>
  <si>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</si>
  <si>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</si>
  <si>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</si>
  <si>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</si>
  <si>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</si>
  <si>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</si>
  <si>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</si>
  <si>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</si>
  <si>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</si>
  <si>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</si>
  <si>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</si>
  <si>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</si>
  <si>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</si>
  <si>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</si>
  <si>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</si>
  <si>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</si>
  <si>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</si>
  <si>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</si>
  <si>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</si>
  <si>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</si>
  <si>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</si>
  <si>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</si>
  <si>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</si>
  <si>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</si>
  <si>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</si>
  <si>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</si>
  <si>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</si>
  <si>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</si>
  <si>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</si>
  <si>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</si>
  <si>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</si>
  <si>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</si>
  <si>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</si>
  <si>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</si>
  <si>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</si>
  <si>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</si>
  <si>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</si>
  <si>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</si>
  <si>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</si>
  <si>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</si>
  <si>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</si>
  <si>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</si>
  <si>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</si>
  <si>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</si>
  <si>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</si>
  <si>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</si>
  <si>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</si>
  <si>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</si>
  <si>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</si>
  <si>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</si>
  <si>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</si>
  <si>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</si>
  <si>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</si>
  <si>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</si>
  <si>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</si>
  <si>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</si>
  <si>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</si>
  <si>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</si>
  <si>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</si>
  <si>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</si>
  <si>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</si>
  <si>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</si>
  <si>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</si>
  <si>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</si>
  <si>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</si>
  <si>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</si>
  <si>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</si>
  <si>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</si>
  <si>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</si>
  <si>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</si>
  <si>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</si>
  <si>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</si>
  <si>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</si>
  <si>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</si>
  <si>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</si>
  <si>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</si>
  <si>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</si>
  <si>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</si>
  <si>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</si>
  <si>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</si>
  <si>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</si>
  <si>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</si>
  <si>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</si>
  <si>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</si>
  <si>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</si>
  <si>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</si>
  <si>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</si>
  <si>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</si>
  <si>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</si>
  <si>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</si>
  <si>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</si>
  <si>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</si>
  <si>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</si>
  <si>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</si>
  <si>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</si>
  <si>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</si>
  <si>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</si>
  <si>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</si>
  <si>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</si>
  <si>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</si>
  <si>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</si>
  <si>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</si>
  <si>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</si>
  <si>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</si>
  <si>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</si>
  <si>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</si>
  <si>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</si>
  <si>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</si>
  <si>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</si>
  <si>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</si>
  <si>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</si>
  <si>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</si>
  <si>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</si>
  <si>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</si>
  <si>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</si>
  <si>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</si>
  <si>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</si>
  <si>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</si>
  <si>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</si>
  <si>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</si>
  <si>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</si>
  <si>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</si>
  <si>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</si>
  <si>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</si>
  <si>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</si>
  <si>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</si>
  <si>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</si>
  <si>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</si>
  <si>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</si>
  <si>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</si>
  <si>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</si>
  <si>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</si>
  <si>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</si>
  <si>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</si>
  <si>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</si>
  <si>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</si>
  <si>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</si>
  <si>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</si>
  <si>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</si>
  <si>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</si>
  <si>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</si>
  <si>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</si>
  <si>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</si>
  <si>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</si>
  <si>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</si>
  <si>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</si>
  <si>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</si>
  <si>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</si>
  <si>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</si>
  <si>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</si>
  <si>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</si>
  <si>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</si>
  <si>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</si>
  <si>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</si>
  <si>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</si>
  <si>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</si>
  <si>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</si>
  <si>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</si>
  <si>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</si>
  <si>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</si>
  <si>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</si>
  <si>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</si>
  <si>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</si>
  <si>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</si>
  <si>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</si>
  <si>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</si>
  <si>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</si>
  <si>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</si>
  <si>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</si>
  <si>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</si>
  <si>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</si>
  <si>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</si>
  <si>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</si>
  <si>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</si>
  <si>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</si>
  <si>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</si>
  <si>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</si>
  <si>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</si>
  <si>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</si>
  <si>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</si>
  <si>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</si>
  <si>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</si>
  <si>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</si>
  <si>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</si>
  <si>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</si>
  <si>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</si>
  <si>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</si>
  <si>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</si>
  <si>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</si>
  <si>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</si>
  <si>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</si>
  <si>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</si>
  <si>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</si>
  <si>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</si>
  <si>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</si>
  <si>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</si>
  <si>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</si>
  <si>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</si>
  <si>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</si>
  <si>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</si>
  <si>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</si>
  <si>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</si>
  <si>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</si>
  <si>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</si>
  <si>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</si>
  <si>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</si>
  <si>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</si>
  <si>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</si>
  <si>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</si>
  <si>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</si>
  <si>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</si>
  <si>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</si>
  <si>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</si>
  <si>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</si>
  <si>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</si>
  <si>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</si>
  <si>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</si>
  <si>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</si>
  <si>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</si>
  <si>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</si>
  <si>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</si>
  <si>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</si>
  <si>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</si>
  <si>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</si>
  <si>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</si>
  <si>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</si>
  <si>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</si>
  <si>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</si>
  <si>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</si>
  <si>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</si>
  <si>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</si>
  <si>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</si>
  <si>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</si>
  <si>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</si>
  <si>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</si>
  <si>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</si>
  <si>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</si>
  <si>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</si>
  <si>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</si>
  <si>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</si>
  <si>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</si>
  <si>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</si>
  <si>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</si>
  <si>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</si>
  <si>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</si>
  <si>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</si>
  <si>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</si>
  <si>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</si>
  <si>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</si>
  <si>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</si>
  <si>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</si>
  <si>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</si>
  <si>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</si>
  <si>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</si>
  <si>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</si>
  <si>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</si>
  <si>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</si>
  <si>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</si>
  <si>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</si>
  <si>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</si>
  <si>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</si>
  <si>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</si>
  <si>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</si>
  <si>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</si>
  <si>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</si>
  <si>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</si>
  <si>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</si>
  <si>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</si>
  <si>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</si>
  <si>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</si>
  <si>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</si>
  <si>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</si>
  <si>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</si>
  <si>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</si>
  <si>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</si>
  <si>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</si>
  <si>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</si>
  <si>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</si>
  <si>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</si>
  <si>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</si>
  <si>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</si>
  <si>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</si>
  <si>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</si>
  <si>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</si>
  <si>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</si>
  <si>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</si>
  <si>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</si>
  <si>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</si>
  <si>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</si>
  <si>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</si>
  <si>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</si>
  <si>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</si>
  <si>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</si>
  <si>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</si>
  <si>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</si>
  <si>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</si>
  <si>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</si>
  <si>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</si>
  <si>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</si>
  <si>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</si>
  <si>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</si>
  <si>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</si>
  <si>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</si>
  <si>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</si>
  <si>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</si>
  <si>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</si>
  <si>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</si>
  <si>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</si>
  <si>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</si>
  <si>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</si>
  <si>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</si>
  <si>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</si>
  <si>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</si>
  <si>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</si>
  <si>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</si>
  <si>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</si>
  <si>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</si>
  <si>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</si>
  <si>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</si>
  <si>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</si>
  <si>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</si>
  <si>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</si>
  <si>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</si>
  <si>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</si>
  <si>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</si>
  <si>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</si>
  <si>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</si>
  <si>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</si>
  <si>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</si>
  <si>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</si>
  <si>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</si>
  <si>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</si>
  <si>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</si>
  <si>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</si>
  <si>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</si>
  <si>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</si>
  <si>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</si>
  <si>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</si>
  <si>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</si>
  <si>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</si>
  <si>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</si>
  <si>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</si>
  <si>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</si>
  <si>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</si>
  <si>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</si>
  <si>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</si>
  <si>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</si>
  <si>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</si>
  <si>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</si>
  <si>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</si>
  <si>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</si>
  <si>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</si>
  <si>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</si>
  <si>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</si>
  <si>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</si>
  <si>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</si>
  <si>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</si>
  <si>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</si>
  <si>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</si>
  <si>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</si>
  <si>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</si>
  <si>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</si>
  <si>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</si>
  <si>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</si>
  <si>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</si>
  <si>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</si>
  <si>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</si>
  <si>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</si>
  <si>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</si>
  <si>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</si>
  <si>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</si>
  <si>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</si>
  <si>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</si>
  <si>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</si>
  <si>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</si>
  <si>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</si>
  <si>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</si>
  <si>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</si>
  <si>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</si>
  <si>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</si>
  <si>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</si>
  <si>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</si>
  <si>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</si>
  <si>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</si>
  <si>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</si>
  <si>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</si>
  <si>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</si>
  <si>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</si>
  <si>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</si>
  <si>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</si>
  <si>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</si>
  <si>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</si>
  <si>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</si>
  <si>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</si>
  <si>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</si>
  <si>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</si>
  <si>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</si>
  <si>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</si>
  <si>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</si>
  <si>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</si>
  <si>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</si>
  <si>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</si>
  <si>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</si>
  <si>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</si>
  <si>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</si>
  <si>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</si>
  <si>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</si>
  <si>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</si>
  <si>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</si>
  <si>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</si>
  <si>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</si>
  <si>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</si>
  <si>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</si>
  <si>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</si>
  <si>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</si>
  <si>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</si>
  <si>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</si>
  <si>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</si>
  <si>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</si>
  <si>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</si>
  <si>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</si>
  <si>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</si>
  <si>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</si>
  <si>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</si>
  <si>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</si>
  <si>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</si>
  <si>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</si>
  <si>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</si>
  <si>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</si>
  <si>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</si>
  <si>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</si>
  <si>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</si>
  <si>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</si>
  <si>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</si>
  <si>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</si>
  <si>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</si>
  <si>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</si>
  <si>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</si>
  <si>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</si>
  <si>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</si>
  <si>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</si>
  <si>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</si>
  <si>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</si>
  <si>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</si>
  <si>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</si>
  <si>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</si>
  <si>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</si>
  <si>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</si>
  <si>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</si>
  <si>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</si>
  <si>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</si>
  <si>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</si>
  <si>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</si>
  <si>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</si>
  <si>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</si>
  <si>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</si>
  <si>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</si>
  <si>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</si>
  <si>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</si>
  <si>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</si>
  <si>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</si>
  <si>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</si>
  <si>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</si>
  <si>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</si>
  <si>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</si>
  <si>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</si>
  <si>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</si>
  <si>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</si>
  <si>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</si>
  <si>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</si>
  <si>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</si>
  <si>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</si>
  <si>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</si>
  <si>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</si>
  <si>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</si>
  <si>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</si>
  <si>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</si>
  <si>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</si>
  <si>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</si>
  <si>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</si>
  <si>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</si>
  <si>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</si>
  <si>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</si>
  <si>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</si>
  <si>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</si>
  <si>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</si>
  <si>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</si>
  <si>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</si>
  <si>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</si>
  <si>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</si>
  <si>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</si>
  <si>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</si>
  <si>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</si>
  <si>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</si>
  <si>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</si>
  <si>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</si>
  <si>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</si>
  <si>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</si>
  <si>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</si>
  <si>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</si>
  <si>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</si>
  <si>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</si>
  <si>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</si>
  <si>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</si>
  <si>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</si>
  <si>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</si>
  <si>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</si>
  <si>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</si>
  <si>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</si>
  <si>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</si>
  <si>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</si>
  <si>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</si>
  <si>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</si>
  <si>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</si>
  <si>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</si>
  <si>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</si>
  <si>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</si>
  <si>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</si>
  <si>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</si>
  <si>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</si>
  <si>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</si>
  <si>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</si>
  <si>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</si>
  <si>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</si>
  <si>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</si>
  <si>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</si>
  <si>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</si>
  <si>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</si>
  <si>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</si>
  <si>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</si>
  <si>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</si>
  <si>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</si>
  <si>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</si>
  <si>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</si>
  <si>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</si>
  <si>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</si>
  <si>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</si>
  <si>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</si>
  <si>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</si>
  <si>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</si>
  <si>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</si>
  <si>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</si>
  <si>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</si>
  <si>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</si>
  <si>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</si>
  <si>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</si>
  <si>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</si>
  <si>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</si>
  <si>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</si>
  <si>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</si>
  <si>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</si>
  <si>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</si>
  <si>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</si>
  <si>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</si>
  <si>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</si>
  <si>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</si>
  <si>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</si>
  <si>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</si>
  <si>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</si>
  <si>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</si>
  <si>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</si>
  <si>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</si>
  <si>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</si>
  <si>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</si>
  <si>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</si>
  <si>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</si>
  <si>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</si>
  <si>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</si>
  <si>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</si>
  <si>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</si>
  <si>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</si>
  <si>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</si>
  <si>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</si>
  <si>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</si>
  <si>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</si>
  <si>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</si>
  <si>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</si>
  <si>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</si>
  <si>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</si>
  <si>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</si>
  <si>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</si>
  <si>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</si>
  <si>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</si>
  <si>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</si>
  <si>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</si>
  <si>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</si>
  <si>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</si>
  <si>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</si>
  <si>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</si>
  <si>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</si>
  <si>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</si>
  <si>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</si>
  <si>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</si>
  <si>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</si>
  <si>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</si>
  <si>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</si>
  <si>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</si>
  <si>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</si>
  <si>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</si>
  <si>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</si>
  <si>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</si>
  <si>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</si>
  <si>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</si>
  <si>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</si>
  <si>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</si>
  <si>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</si>
  <si>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</si>
  <si>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</si>
  <si>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</si>
  <si>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</si>
  <si>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</si>
  <si>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</si>
  <si>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</si>
  <si>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</si>
  <si>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</si>
  <si>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</si>
  <si>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</si>
  <si>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</si>
  <si>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</si>
  <si>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</si>
  <si>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</si>
  <si>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</si>
  <si>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</si>
  <si>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</si>
  <si>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</si>
  <si>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</si>
  <si>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</si>
  <si>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</si>
  <si>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</si>
  <si>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</si>
  <si>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</si>
  <si>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</si>
  <si>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</si>
  <si>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</si>
  <si>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</si>
  <si>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</si>
  <si>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</si>
  <si>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</si>
  <si>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</si>
  <si>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</si>
  <si>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</si>
  <si>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</si>
  <si>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</si>
  <si>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</si>
  <si>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</si>
  <si>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</si>
  <si>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</si>
  <si>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</si>
  <si>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</si>
  <si>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</si>
  <si>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</si>
  <si>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</si>
  <si>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</si>
  <si>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</si>
  <si>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</si>
  <si>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</si>
  <si>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</si>
  <si>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</si>
  <si>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</si>
  <si>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</si>
  <si>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</si>
  <si>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</si>
  <si>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</si>
  <si>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</si>
  <si>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</si>
  <si>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</si>
  <si>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</si>
  <si>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</si>
  <si>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</si>
  <si>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</si>
  <si>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</si>
  <si>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</si>
  <si>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</si>
  <si>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</si>
  <si>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</si>
  <si>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</si>
  <si>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</si>
  <si>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</si>
  <si>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</si>
  <si>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</si>
  <si>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</si>
  <si>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</si>
  <si>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</si>
  <si>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</si>
  <si>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</si>
  <si>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</si>
  <si>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</si>
  <si>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</si>
  <si>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</si>
  <si>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</si>
  <si>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</si>
  <si>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</si>
  <si>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</si>
  <si>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</si>
  <si>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</si>
  <si>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</si>
  <si>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</si>
  <si>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</si>
  <si>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</si>
  <si>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</si>
  <si>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</si>
  <si>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</si>
  <si>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</si>
  <si>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</si>
  <si>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</si>
  <si>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</si>
  <si>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</si>
  <si>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</si>
  <si>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</si>
  <si>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</si>
  <si>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</si>
  <si>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</si>
  <si>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</si>
  <si>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</si>
  <si>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</si>
  <si>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</si>
  <si>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</si>
  <si>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</si>
  <si>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</si>
  <si>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</si>
  <si>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</si>
  <si>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</si>
  <si>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</si>
  <si>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</si>
  <si>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</si>
  <si>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</si>
  <si>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</si>
  <si>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</si>
  <si>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</si>
  <si>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</si>
  <si>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</si>
  <si>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</si>
  <si>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</si>
  <si>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</si>
  <si>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</si>
  <si>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</si>
  <si>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</si>
  <si>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</si>
  <si>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</si>
  <si>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</si>
  <si>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</si>
  <si>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</si>
  <si>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</si>
  <si>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</si>
  <si>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</si>
  <si>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</si>
  <si>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</si>
  <si>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</si>
  <si>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</si>
  <si>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</si>
  <si>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</si>
  <si>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</si>
  <si>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</si>
  <si>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</si>
  <si>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</si>
  <si>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</si>
  <si>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</si>
  <si>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</si>
  <si>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</si>
  <si>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</si>
  <si>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</si>
  <si>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</si>
  <si>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</si>
  <si>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</si>
  <si>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</si>
  <si>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</si>
  <si>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</si>
  <si>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</si>
  <si>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</si>
  <si>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</si>
  <si>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</si>
  <si>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</si>
  <si>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</si>
  <si>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</si>
  <si>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</si>
  <si>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</si>
  <si>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</si>
  <si>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</si>
  <si>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</si>
  <si>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</si>
  <si>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</si>
  <si>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</si>
  <si>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</si>
  <si>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</si>
  <si>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</si>
  <si>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</si>
  <si>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</si>
  <si>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</si>
  <si>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</si>
  <si>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</si>
  <si>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</si>
  <si>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</si>
  <si>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</si>
  <si>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</si>
  <si>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</si>
  <si>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</si>
  <si>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</si>
  <si>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</si>
  <si>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</si>
  <si>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</si>
  <si>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</si>
  <si>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</si>
  <si>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</si>
  <si>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</si>
  <si>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</si>
  <si>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</si>
  <si>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</si>
  <si>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</si>
  <si>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</si>
  <si>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</si>
  <si>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</si>
  <si>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</si>
  <si>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</si>
  <si>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</si>
  <si>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</si>
  <si>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</si>
  <si>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</si>
  <si>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</si>
  <si>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</si>
  <si>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</si>
  <si>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</si>
  <si>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</si>
  <si>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</si>
  <si>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</si>
  <si>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</si>
  <si>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</si>
  <si>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</si>
  <si>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</si>
  <si>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</si>
  <si>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</si>
  <si>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</si>
  <si>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</si>
  <si>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</si>
  <si>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</si>
  <si>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</si>
  <si>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</si>
  <si>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</si>
  <si>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</si>
  <si>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</si>
  <si>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</si>
  <si>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</si>
  <si>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</si>
  <si>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</si>
  <si>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</si>
  <si>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</si>
  <si>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</si>
  <si>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</si>
  <si>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</si>
  <si>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</si>
  <si>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</si>
  <si>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</si>
  <si>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</si>
  <si>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</si>
  <si>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</si>
  <si>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</si>
  <si>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</si>
  <si>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</si>
  <si>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</si>
  <si>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</si>
  <si>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</si>
  <si>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</si>
  <si>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</si>
  <si>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</si>
  <si>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</si>
  <si>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</si>
  <si>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</si>
  <si>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</si>
  <si>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</si>
  <si>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</si>
  <si>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</si>
  <si>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</si>
  <si>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</si>
  <si>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</si>
  <si>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</si>
  <si>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</si>
  <si>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</si>
  <si>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</si>
  <si>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</si>
  <si>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</si>
  <si>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</si>
  <si>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</si>
  <si>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</si>
  <si>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</si>
  <si>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</si>
  <si>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</si>
  <si>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</si>
  <si>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</si>
  <si>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</si>
  <si>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</si>
  <si>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</si>
  <si>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</si>
  <si>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</si>
  <si>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</si>
  <si>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</si>
  <si>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</si>
  <si>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</si>
  <si>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</si>
  <si>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</si>
  <si>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</si>
  <si>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</si>
  <si>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</si>
  <si>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</si>
  <si>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</si>
  <si>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</si>
  <si>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</si>
  <si>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</si>
  <si>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</si>
  <si>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</si>
  <si>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</si>
  <si>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</si>
  <si>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</si>
  <si>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</si>
  <si>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</si>
  <si>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</si>
  <si>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</si>
  <si>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</si>
  <si>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</si>
  <si>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</si>
  <si>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</si>
  <si>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</si>
  <si>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</si>
  <si>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</si>
  <si>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</si>
  <si>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</si>
  <si>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</si>
  <si>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</si>
  <si>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</si>
  <si>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</si>
  <si>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</si>
  <si>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</si>
  <si>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</si>
  <si>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</si>
  <si>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</si>
  <si>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</si>
  <si>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</si>
  <si>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</si>
  <si>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</si>
  <si>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</si>
  <si>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</si>
  <si>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</si>
  <si>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</si>
  <si>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</si>
  <si>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</si>
  <si>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</si>
  <si>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</si>
  <si>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</si>
  <si>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</si>
  <si>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</si>
  <si>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</si>
  <si>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</si>
  <si>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</si>
  <si>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</si>
  <si>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</si>
  <si>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</si>
  <si>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</si>
  <si>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</si>
  <si>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</si>
  <si>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</si>
  <si>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</si>
  <si>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</si>
  <si>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</si>
  <si>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</si>
  <si>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</si>
  <si>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</si>
  <si>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</si>
  <si>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</si>
  <si>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</si>
  <si>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</si>
  <si>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</si>
  <si>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</si>
  <si>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</si>
  <si>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</si>
  <si>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</si>
  <si>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</si>
  <si>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</si>
  <si>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</si>
  <si>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</si>
  <si>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</si>
  <si>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</si>
  <si>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</si>
  <si>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</si>
  <si>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</si>
  <si>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</si>
  <si>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</si>
  <si>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</si>
  <si>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</si>
  <si>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</si>
  <si>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</si>
  <si>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</si>
  <si>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</si>
  <si>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</si>
  <si>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</si>
  <si>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</si>
  <si>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</si>
  <si>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</si>
  <si>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</si>
  <si>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</si>
  <si>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</si>
  <si>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</si>
  <si>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</si>
  <si>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</si>
  <si>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</si>
  <si>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</si>
  <si>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</si>
  <si>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</si>
  <si>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</si>
  <si>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</si>
  <si>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</si>
  <si>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</si>
  <si>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</si>
  <si>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</si>
  <si>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</si>
  <si>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</si>
  <si>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</si>
  <si>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</si>
  <si>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</si>
  <si>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</si>
  <si>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</si>
  <si>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</si>
  <si>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</si>
  <si>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</si>
  <si>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</si>
  <si>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</si>
  <si>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</si>
  <si>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</si>
  <si>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</si>
  <si>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</si>
  <si>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</si>
  <si>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</si>
  <si>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</si>
  <si>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</si>
  <si>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</si>
  <si>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</si>
  <si>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</si>
  <si>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</si>
  <si>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</si>
  <si>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</si>
  <si>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</si>
  <si>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</si>
  <si>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</si>
  <si>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</si>
  <si>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</si>
  <si>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</si>
  <si>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</si>
  <si>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</si>
  <si>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</si>
  <si>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</si>
  <si>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</si>
  <si>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</si>
  <si>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</si>
  <si>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</si>
  <si>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</si>
  <si>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</si>
  <si>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</si>
  <si>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</si>
  <si>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</si>
  <si>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</si>
  <si>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</si>
  <si>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</si>
  <si>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</si>
  <si>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</si>
  <si>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</si>
  <si>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</si>
  <si>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</si>
  <si>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</si>
  <si>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</si>
  <si>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</si>
  <si>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</si>
  <si>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</si>
  <si>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</si>
  <si>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</si>
  <si>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</si>
  <si>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</si>
  <si>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</si>
  <si>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</si>
  <si>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</si>
  <si>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</si>
  <si>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</si>
  <si>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</si>
  <si>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</si>
  <si>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</si>
  <si>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</si>
  <si>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</si>
  <si>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</si>
  <si>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</si>
  <si>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</si>
  <si>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</si>
  <si>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</si>
  <si>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</si>
  <si>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</si>
  <si>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</si>
  <si>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</si>
  <si>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</si>
  <si>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</si>
  <si>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</si>
  <si>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</si>
  <si>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</si>
  <si>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</si>
  <si>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</si>
  <si>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</si>
  <si>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</si>
  <si>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</si>
  <si>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</si>
  <si>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</si>
  <si>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</si>
  <si>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</si>
  <si>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</si>
  <si>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</si>
  <si>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</si>
  <si>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</si>
  <si>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</si>
  <si>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</si>
  <si>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</si>
  <si>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</si>
  <si>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</si>
  <si>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</si>
  <si>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</si>
  <si>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</si>
  <si>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</si>
  <si>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</si>
  <si>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</si>
  <si>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</si>
  <si>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</si>
  <si>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</si>
  <si>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</si>
  <si>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</si>
  <si>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</si>
  <si>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</si>
  <si>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</si>
  <si>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</si>
  <si>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</si>
  <si>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</si>
  <si>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</si>
  <si>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</si>
  <si>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</si>
  <si>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</si>
  <si>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</si>
  <si>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</si>
  <si>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</si>
  <si>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</si>
  <si>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</si>
  <si>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</si>
  <si>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</si>
  <si>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</si>
  <si>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</si>
  <si>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</si>
  <si>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</si>
  <si>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</si>
  <si>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</si>
  <si>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</si>
  <si>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</si>
  <si>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</si>
  <si>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</si>
  <si>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</si>
  <si>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</si>
  <si>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</si>
  <si>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</si>
  <si>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</si>
  <si>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</si>
  <si>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</si>
  <si>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</si>
  <si>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</si>
  <si>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</si>
  <si>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</si>
  <si>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</si>
  <si>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</si>
  <si>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</si>
  <si>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</si>
  <si>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</si>
  <si>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</si>
  <si>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</si>
  <si>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</si>
  <si>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</si>
  <si>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</si>
  <si>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</si>
  <si>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</si>
  <si>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</si>
  <si>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</si>
  <si>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</si>
  <si>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</si>
  <si>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</si>
  <si>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</si>
  <si>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</si>
  <si>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</si>
  <si>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</si>
  <si>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</si>
  <si>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</si>
  <si>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</si>
  <si>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</si>
  <si>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</si>
  <si>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</si>
  <si>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</si>
  <si>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</si>
  <si>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</si>
  <si>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</si>
  <si>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</si>
  <si>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</si>
  <si>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</si>
  <si>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</si>
  <si>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</si>
  <si>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</si>
  <si>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</si>
  <si>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</si>
  <si>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</si>
  <si>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</si>
  <si>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</si>
  <si>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</si>
  <si>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</si>
  <si>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</si>
  <si>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</si>
  <si>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</si>
  <si>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</si>
  <si>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</si>
  <si>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</si>
  <si>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</si>
  <si>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</si>
  <si>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</si>
  <si>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</si>
  <si>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</si>
  <si>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</si>
  <si>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</si>
  <si>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</si>
  <si>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</si>
  <si>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</si>
  <si>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</si>
  <si>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</si>
  <si>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</si>
  <si>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</si>
  <si>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</si>
  <si>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</si>
  <si>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</si>
  <si>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</si>
  <si>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</si>
  <si>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</si>
  <si>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</si>
  <si>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</si>
  <si>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</si>
  <si>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</si>
  <si>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</si>
  <si>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</si>
  <si>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</si>
  <si>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</si>
  <si>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</si>
  <si>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</si>
  <si>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</si>
  <si>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</si>
  <si>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</si>
  <si>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</si>
  <si>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</si>
  <si>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</si>
  <si>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</si>
  <si>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</si>
  <si>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</si>
  <si>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</si>
  <si>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</si>
  <si>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</si>
  <si>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</si>
  <si>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</si>
  <si>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</si>
  <si>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</si>
  <si>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</si>
  <si>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</si>
  <si>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</si>
  <si>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</si>
  <si>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</si>
  <si>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</si>
  <si>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</si>
  <si>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</si>
  <si>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</si>
  <si>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</si>
  <si>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</si>
  <si>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</si>
  <si>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</si>
  <si>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</si>
  <si>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</si>
  <si>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</si>
  <si>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</si>
  <si>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</si>
  <si>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</si>
  <si>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</si>
  <si>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</si>
  <si>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</si>
  <si>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</si>
  <si>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</si>
  <si>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</si>
  <si>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</si>
  <si>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</si>
  <si>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</si>
  <si>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</si>
  <si>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</si>
  <si>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</si>
  <si>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</si>
  <si>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</si>
  <si>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</si>
  <si>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</si>
  <si>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</si>
  <si>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</si>
  <si>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</si>
  <si>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</si>
  <si>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</si>
  <si>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</si>
  <si>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</si>
  <si>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</si>
  <si>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</si>
  <si>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</si>
  <si>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</si>
  <si>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</si>
  <si>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</si>
  <si>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</si>
  <si>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</si>
  <si>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</si>
  <si>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</si>
  <si>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</si>
  <si>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</si>
  <si>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</si>
  <si>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</si>
  <si>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</si>
  <si>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</si>
  <si>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</si>
  <si>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</si>
  <si>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</si>
  <si>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</si>
  <si>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</si>
  <si>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</si>
  <si>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</si>
  <si>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</si>
  <si>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</si>
  <si>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</si>
  <si>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</si>
  <si>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</si>
  <si>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</si>
  <si>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</si>
  <si>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</si>
  <si>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</si>
  <si>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</si>
  <si>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</si>
  <si>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</si>
  <si>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</si>
  <si>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</si>
  <si>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</si>
  <si>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</si>
  <si>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</si>
  <si>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</si>
  <si>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</si>
  <si>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</si>
  <si>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</si>
  <si>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</si>
  <si>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</si>
  <si>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</si>
  <si>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</si>
  <si>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</si>
  <si>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</si>
  <si>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</si>
  <si>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</si>
  <si>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</si>
  <si>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</si>
  <si>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</si>
  <si>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</si>
  <si>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</si>
  <si>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</si>
  <si>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</si>
  <si>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</si>
  <si>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</si>
  <si>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</si>
  <si>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</si>
  <si>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</si>
  <si>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</si>
  <si>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</si>
  <si>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</si>
  <si>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</si>
  <si>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</si>
  <si>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</si>
  <si>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</si>
  <si>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</si>
  <si>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</si>
  <si>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</si>
  <si>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</si>
  <si>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</si>
  <si>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</si>
  <si>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</si>
  <si>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</si>
  <si>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</si>
  <si>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</si>
  <si>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</si>
  <si>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</si>
  <si>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</si>
  <si>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</si>
  <si>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</si>
  <si>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</si>
  <si>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</si>
  <si>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</si>
  <si>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</si>
  <si>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</si>
  <si>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</si>
  <si>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</si>
  <si>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</si>
  <si>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</si>
  <si>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</si>
  <si>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</si>
  <si>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</si>
  <si>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</si>
  <si>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</si>
  <si>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</si>
  <si>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</si>
  <si>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</si>
  <si>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</si>
  <si>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</si>
  <si>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</si>
  <si>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</si>
  <si>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</si>
  <si>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</si>
  <si>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</si>
  <si>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</si>
  <si>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</si>
  <si>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</si>
  <si>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</si>
  <si>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</si>
  <si>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</si>
  <si>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</si>
  <si>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</si>
  <si>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</si>
  <si>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</si>
  <si>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</si>
  <si>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</si>
  <si>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</si>
  <si>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</si>
  <si>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</si>
  <si>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</si>
  <si>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</si>
  <si>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</si>
  <si>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</si>
  <si>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</si>
  <si>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</si>
  <si>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</si>
  <si>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</si>
  <si>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</si>
  <si>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</si>
  <si>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</si>
  <si>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</si>
  <si>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</si>
  <si>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</si>
  <si>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</si>
  <si>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</si>
  <si>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</si>
  <si>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</si>
  <si>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</si>
  <si>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</si>
  <si>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</si>
  <si>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</si>
  <si>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</si>
  <si>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</si>
  <si>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</si>
  <si>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</si>
  <si>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</si>
  <si>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</si>
  <si>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</si>
  <si>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</si>
  <si>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</si>
  <si>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</si>
  <si>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</si>
  <si>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</si>
  <si>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</si>
  <si>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</si>
  <si>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</si>
  <si>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</si>
  <si>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</si>
  <si>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</si>
  <si>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</si>
  <si>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</si>
  <si>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</si>
  <si>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</si>
  <si>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</si>
  <si>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</si>
  <si>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</si>
  <si>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</si>
  <si>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</si>
  <si>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</si>
  <si>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</si>
  <si>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</si>
  <si>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</si>
  <si>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</si>
  <si>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</si>
  <si>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</si>
  <si>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</si>
  <si>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</si>
  <si>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</si>
  <si>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</si>
  <si>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</si>
  <si>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</si>
  <si>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</si>
  <si>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</si>
  <si>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</si>
  <si>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</si>
  <si>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</si>
  <si>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</si>
  <si>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</si>
  <si>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</si>
  <si>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</si>
  <si>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</si>
  <si>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</si>
  <si>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</si>
  <si>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</si>
  <si>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</si>
  <si>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</si>
  <si>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</si>
  <si>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</si>
  <si>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</si>
  <si>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</si>
  <si>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</si>
  <si>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</si>
  <si>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</si>
  <si>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</si>
  <si>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</si>
  <si>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</si>
  <si>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</si>
  <si>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</si>
  <si>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</si>
  <si>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</si>
  <si>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</si>
  <si>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</si>
  <si>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</si>
  <si>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</si>
  <si>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</si>
  <si>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</si>
  <si>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</si>
  <si>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</si>
  <si>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</si>
  <si>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</si>
  <si>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</si>
  <si>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</si>
  <si>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</si>
  <si>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</si>
  <si>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</si>
  <si>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</si>
  <si>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</si>
  <si>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</si>
  <si>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</si>
  <si>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</si>
  <si>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</si>
  <si>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</si>
  <si>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</si>
  <si>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</si>
  <si>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</si>
  <si>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</si>
  <si>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</si>
  <si>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</si>
  <si>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</si>
  <si>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</si>
  <si>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</si>
  <si>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</si>
  <si>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</si>
  <si>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</si>
  <si>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</si>
  <si>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</si>
  <si>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</si>
  <si>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</si>
  <si>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</si>
  <si>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</si>
  <si>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</si>
  <si>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</si>
  <si>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</si>
  <si>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</si>
  <si>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</si>
  <si>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</si>
  <si>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</si>
  <si>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</si>
  <si>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</si>
  <si>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</si>
  <si>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</si>
  <si>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</si>
  <si>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</si>
  <si>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</si>
  <si>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</si>
  <si>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</si>
  <si>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</si>
  <si>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</si>
  <si>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</si>
  <si>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</si>
  <si>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</si>
  <si>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</si>
  <si>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</si>
  <si>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</si>
  <si>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</si>
  <si>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</si>
  <si>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</si>
  <si>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</si>
  <si>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</si>
  <si>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</si>
  <si>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</si>
  <si>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</si>
  <si>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</si>
  <si>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</si>
  <si>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</si>
  <si>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</si>
  <si>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</si>
  <si>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</si>
  <si>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</si>
  <si>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</si>
  <si>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</si>
  <si>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</si>
  <si>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</si>
  <si>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</si>
  <si>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</si>
  <si>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</si>
  <si>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</si>
  <si>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</si>
  <si>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</si>
  <si>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</si>
  <si>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</si>
  <si>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</si>
  <si>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</si>
  <si>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</si>
  <si>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</si>
  <si>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</si>
  <si>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</si>
  <si>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</si>
  <si>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</si>
  <si>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</si>
  <si>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</si>
  <si>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</si>
  <si>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</si>
  <si>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</si>
  <si>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</si>
  <si>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</si>
  <si>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</si>
  <si>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</si>
  <si>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</si>
  <si>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</si>
  <si>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</si>
  <si>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</si>
  <si>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</si>
  <si>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</si>
  <si>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</si>
  <si>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</si>
  <si>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</si>
  <si>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</si>
  <si>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</si>
  <si>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</si>
  <si>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</si>
  <si>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</si>
  <si>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</si>
  <si>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</si>
  <si>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</si>
  <si>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</si>
  <si>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</si>
  <si>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</si>
  <si>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</si>
  <si>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</si>
  <si>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</si>
  <si>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</si>
  <si>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</si>
  <si>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</si>
  <si>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</si>
  <si>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</si>
  <si>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</si>
  <si>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</si>
  <si>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</si>
  <si>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</si>
  <si>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</si>
  <si>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</si>
  <si>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</si>
  <si>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</si>
  <si>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</si>
  <si>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</si>
  <si>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</si>
  <si>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</si>
  <si>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</si>
  <si>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</si>
  <si>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</si>
  <si>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</si>
  <si>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</si>
  <si>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</si>
  <si>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</si>
  <si>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</si>
  <si>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</si>
  <si>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</si>
  <si>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</si>
  <si>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</si>
  <si>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</si>
  <si>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</si>
  <si>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</si>
  <si>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</si>
  <si>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</si>
  <si>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</si>
  <si>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</si>
  <si>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</si>
  <si>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</si>
  <si>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</si>
  <si>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</si>
  <si>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</si>
  <si>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</si>
  <si>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</si>
  <si>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</si>
  <si>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</si>
  <si>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</si>
  <si>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</si>
  <si>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</si>
  <si>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</si>
  <si>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</si>
  <si>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</si>
  <si>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</si>
  <si>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</si>
  <si>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</si>
  <si>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</si>
  <si>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</si>
  <si>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</si>
  <si>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</si>
  <si>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</si>
  <si>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</si>
  <si>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</si>
  <si>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</si>
  <si>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</si>
  <si>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</si>
  <si>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</si>
  <si>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</si>
  <si>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</si>
  <si>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</si>
  <si>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</si>
  <si>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</si>
  <si>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</si>
  <si>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</si>
  <si>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</si>
  <si>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</si>
  <si>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</si>
  <si>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</si>
  <si>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</si>
  <si>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</si>
  <si>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</si>
  <si>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</si>
  <si>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</si>
  <si>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</si>
  <si>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</si>
  <si>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</si>
  <si>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</si>
  <si>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</si>
  <si>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</si>
  <si>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</si>
  <si>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</si>
  <si>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</si>
  <si>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</si>
  <si>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</si>
  <si>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</si>
  <si>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</si>
  <si>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</si>
  <si>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</si>
  <si>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</si>
  <si>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</si>
  <si>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</si>
  <si>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</si>
  <si>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</si>
  <si>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</si>
  <si>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</si>
  <si>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</si>
  <si>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</si>
  <si>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</si>
  <si>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</si>
  <si>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</si>
  <si>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</si>
  <si>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</si>
  <si>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</si>
  <si>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</si>
  <si>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</si>
  <si>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</si>
  <si>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</si>
  <si>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</si>
  <si>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</si>
  <si>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</si>
  <si>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</si>
  <si>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</si>
  <si>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</si>
  <si>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</si>
  <si>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</si>
  <si>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</si>
  <si>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</si>
  <si>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</si>
  <si>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</si>
  <si>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</si>
  <si>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</si>
  <si>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</si>
  <si>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</si>
  <si>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</si>
  <si>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</si>
  <si>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</si>
  <si>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</si>
  <si>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</si>
  <si>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</si>
  <si>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</si>
  <si>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</si>
  <si>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</si>
  <si>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</si>
  <si>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</si>
  <si>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</si>
  <si>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</si>
  <si>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</si>
  <si>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</si>
  <si>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</si>
  <si>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</si>
  <si>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</si>
  <si>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</si>
  <si>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</si>
  <si>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</si>
  <si>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</si>
  <si>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</si>
  <si>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</si>
  <si>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</si>
  <si>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</si>
  <si>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</si>
  <si>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</si>
  <si>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</si>
  <si>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</si>
  <si>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</si>
  <si>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</si>
  <si>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</si>
  <si>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</si>
  <si>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</si>
  <si>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</si>
  <si>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</si>
  <si>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</si>
  <si>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</si>
  <si>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</si>
  <si>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</si>
  <si>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</si>
  <si>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</si>
  <si>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</si>
  <si>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</si>
  <si>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</si>
  <si>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</si>
  <si>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</si>
  <si>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</si>
  <si>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</si>
  <si>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</si>
  <si>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</si>
  <si>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</si>
  <si>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</si>
  <si>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</si>
  <si>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</si>
  <si>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</si>
  <si>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</si>
  <si>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</si>
  <si>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</si>
  <si>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</si>
  <si>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</si>
  <si>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</si>
  <si>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</si>
  <si>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</si>
  <si>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</si>
  <si>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</si>
  <si>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</si>
  <si>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</si>
  <si>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</si>
  <si>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</si>
  <si>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</si>
  <si>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</si>
  <si>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</si>
  <si>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</si>
  <si>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</si>
  <si>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</si>
  <si>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</si>
  <si>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</si>
  <si>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</si>
  <si>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</si>
  <si>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</si>
  <si>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</si>
  <si>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</si>
  <si>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</si>
  <si>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</si>
  <si>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</si>
  <si>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</si>
  <si>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</si>
  <si>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</si>
  <si>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</si>
  <si>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</si>
  <si>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</si>
  <si>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</si>
  <si>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</si>
  <si>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</si>
  <si>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</si>
  <si>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</si>
  <si>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</si>
  <si>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</si>
  <si>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</si>
  <si>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</si>
  <si>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</si>
  <si>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</si>
  <si>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</si>
  <si>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</si>
  <si>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</si>
  <si>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</si>
  <si>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</si>
  <si>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</si>
  <si>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</si>
  <si>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</si>
  <si>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</si>
  <si>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</si>
  <si>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</si>
  <si>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</si>
  <si>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</si>
  <si>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</si>
  <si>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</si>
  <si>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</si>
  <si>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</si>
  <si>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</si>
  <si>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</si>
  <si>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</si>
  <si>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</si>
  <si>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</si>
  <si>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</si>
  <si>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</si>
  <si>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</si>
  <si>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</si>
  <si>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</si>
  <si>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</si>
  <si>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</si>
  <si>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</si>
  <si>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</si>
  <si>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</si>
  <si>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</si>
  <si>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</si>
  <si>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</si>
  <si>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</si>
  <si>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</si>
  <si>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</si>
  <si>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</si>
  <si>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</si>
  <si>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</si>
  <si>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</si>
  <si>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</si>
  <si>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</si>
  <si>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</si>
  <si>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</si>
  <si>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</si>
  <si>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</si>
  <si>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</si>
  <si>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</si>
  <si>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</si>
  <si>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</si>
  <si>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</si>
  <si>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</si>
  <si>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</si>
  <si>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</si>
  <si>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</si>
  <si>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</si>
  <si>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</si>
  <si>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</si>
  <si>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</si>
  <si>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</si>
  <si>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</si>
  <si>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</si>
  <si>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</si>
  <si>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</si>
  <si>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</si>
  <si>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</si>
  <si>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</si>
  <si>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</si>
  <si>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</si>
  <si>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</si>
  <si>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</si>
  <si>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</si>
  <si>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</si>
  <si>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</si>
  <si>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</si>
  <si>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</si>
  <si>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</si>
  <si>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</si>
  <si>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</si>
  <si>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</si>
  <si>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</si>
  <si>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</si>
  <si>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</si>
  <si>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</si>
  <si>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</si>
  <si>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</si>
  <si>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</si>
  <si>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</si>
  <si>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</si>
  <si>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</si>
  <si>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</si>
  <si>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</si>
  <si>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</si>
  <si>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</si>
  <si>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</si>
  <si>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</si>
  <si>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</si>
  <si>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</si>
  <si>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</si>
  <si>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</si>
  <si>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</si>
  <si>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</si>
  <si>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</si>
  <si>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</si>
  <si>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</si>
  <si>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</si>
  <si>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</si>
  <si>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</si>
  <si>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</si>
  <si>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</si>
  <si>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</si>
  <si>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</si>
  <si>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</si>
  <si>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</si>
  <si>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</si>
  <si>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</si>
  <si>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</si>
  <si>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</si>
  <si>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</si>
  <si>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</si>
  <si>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</si>
  <si>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</si>
  <si>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</si>
  <si>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</si>
  <si>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</si>
  <si>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</si>
  <si>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</si>
  <si>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</si>
  <si>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</si>
  <si>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</si>
  <si>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</si>
  <si>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</si>
  <si>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</si>
  <si>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</si>
  <si>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</si>
  <si>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</si>
  <si>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</si>
  <si>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</si>
  <si>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</si>
  <si>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</si>
  <si>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</si>
  <si>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</si>
  <si>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</si>
  <si>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</si>
  <si>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</si>
  <si>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</si>
  <si>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</si>
  <si>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</si>
  <si>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</si>
  <si>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</si>
  <si>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</si>
  <si>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</si>
  <si>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</si>
  <si>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</si>
  <si>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</si>
  <si>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</si>
  <si>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</si>
  <si>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</si>
  <si>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</si>
  <si>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</si>
  <si>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</si>
  <si>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</si>
  <si>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</si>
  <si>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</si>
  <si>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</si>
  <si>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</si>
  <si>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</si>
  <si>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</si>
  <si>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</si>
  <si>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</si>
  <si>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</si>
  <si>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</si>
  <si>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</si>
  <si>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</si>
  <si>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</si>
  <si>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</si>
  <si>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</si>
  <si>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</si>
  <si>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</si>
  <si>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</si>
  <si>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</si>
  <si>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</si>
  <si>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</si>
  <si>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</si>
  <si>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</si>
  <si>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</si>
  <si>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</si>
  <si>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</si>
  <si>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</si>
  <si>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</si>
  <si>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</si>
  <si>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</si>
  <si>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</si>
  <si>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</si>
  <si>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</si>
  <si>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</si>
  <si>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</si>
  <si>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</si>
  <si>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</si>
  <si>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</si>
  <si>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</si>
  <si>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</si>
  <si>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</si>
  <si>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</si>
  <si>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</si>
  <si>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</si>
  <si>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</si>
  <si>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</si>
  <si>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</si>
  <si>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</si>
  <si>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</si>
  <si>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</si>
  <si>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</si>
  <si>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</si>
  <si>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</si>
  <si>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</si>
  <si>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</si>
  <si>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</si>
  <si>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</si>
  <si>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</si>
  <si>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</si>
  <si>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</si>
  <si>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</si>
  <si>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</si>
  <si>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</si>
  <si>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</si>
  <si>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</si>
  <si>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</si>
  <si>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</si>
  <si>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</si>
  <si>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</si>
  <si>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</si>
  <si>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</si>
  <si>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</si>
  <si>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</si>
  <si>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</si>
  <si>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</si>
  <si>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</si>
  <si>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</si>
  <si>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</si>
  <si>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</si>
  <si>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</si>
  <si>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</si>
  <si>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</si>
  <si>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</si>
  <si>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</si>
  <si>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</si>
  <si>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</si>
  <si>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</si>
  <si>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</si>
  <si>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</si>
  <si>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</si>
  <si>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</si>
  <si>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</si>
  <si>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</si>
  <si>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</si>
  <si>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</si>
  <si>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</si>
  <si>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</si>
  <si>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</si>
  <si>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</si>
  <si>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</si>
  <si>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</si>
  <si>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</si>
  <si>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</si>
  <si>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</si>
  <si>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</si>
  <si>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</si>
  <si>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</si>
  <si>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</si>
  <si>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</si>
  <si>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</si>
  <si>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</si>
  <si>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</si>
  <si>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</si>
  <si>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</si>
  <si>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</si>
  <si>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</si>
  <si>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</si>
  <si>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</si>
  <si>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</si>
  <si>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</si>
  <si>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</si>
  <si>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</si>
  <si>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</si>
  <si>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</si>
  <si>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</si>
  <si>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</si>
  <si>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</si>
  <si>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</si>
  <si>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</si>
  <si>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</si>
  <si>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</si>
  <si>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</si>
  <si>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</si>
  <si>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</si>
  <si>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</si>
  <si>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</si>
  <si>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</si>
  <si>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</si>
  <si>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</si>
  <si>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</si>
  <si>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</si>
  <si>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</si>
  <si>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</si>
  <si>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</si>
  <si>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</si>
  <si>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</si>
  <si>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</si>
  <si>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</si>
  <si>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</si>
  <si>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</si>
  <si>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</si>
  <si>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</si>
  <si>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</si>
  <si>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</si>
  <si>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</si>
  <si>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</si>
  <si>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</si>
  <si>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</si>
  <si>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</si>
  <si>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</si>
  <si>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</si>
  <si>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</si>
  <si>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</si>
  <si>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</si>
  <si>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</si>
  <si>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</si>
  <si>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</si>
  <si>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</si>
  <si>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</si>
  <si>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</si>
  <si>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</si>
  <si>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</si>
  <si>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</si>
  <si>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</si>
  <si>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</si>
  <si>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</si>
  <si>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</si>
  <si>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</si>
  <si>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</si>
  <si>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</si>
  <si>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</si>
  <si>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</si>
  <si>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</si>
  <si>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</si>
  <si>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</si>
  <si>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</si>
  <si>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</si>
  <si>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</si>
  <si>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</si>
  <si>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</si>
  <si>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</si>
  <si>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</si>
  <si>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</si>
  <si>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</si>
  <si>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</si>
  <si>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</si>
  <si>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</si>
  <si>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</si>
  <si>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</si>
  <si>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</si>
  <si>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</si>
  <si>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</si>
  <si>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</si>
  <si>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</si>
  <si>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</si>
  <si>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</si>
  <si>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</si>
  <si>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</si>
  <si>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</si>
  <si>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</si>
  <si>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</si>
  <si>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</si>
  <si>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</si>
  <si>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</si>
  <si>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</si>
  <si>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</si>
  <si>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</si>
  <si>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</si>
  <si>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</si>
  <si>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</si>
  <si>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</si>
  <si>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</si>
  <si>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</si>
  <si>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</si>
  <si>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</si>
  <si>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</si>
  <si>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</si>
  <si>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</si>
  <si>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</si>
  <si>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</si>
  <si>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</si>
  <si>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</si>
  <si>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</si>
  <si>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</si>
  <si>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</si>
  <si>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</si>
  <si>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</si>
  <si>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</si>
  <si>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</si>
  <si>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</si>
  <si>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</si>
  <si>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</si>
  <si>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</si>
  <si>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</si>
  <si>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</si>
  <si>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</si>
  <si>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</si>
  <si>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</si>
  <si>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</si>
  <si>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</si>
  <si>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</si>
  <si>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</si>
  <si>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</si>
  <si>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</si>
  <si>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</si>
  <si>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</si>
  <si>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</si>
  <si>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</si>
  <si>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</si>
  <si>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</si>
  <si>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</si>
  <si>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</si>
  <si>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</si>
  <si>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</si>
  <si>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</si>
  <si>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</si>
  <si>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</si>
  <si>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</si>
  <si>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</si>
  <si>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</si>
  <si>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</si>
  <si>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</si>
  <si>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</si>
  <si>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</si>
  <si>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</si>
  <si>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</si>
  <si>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</si>
  <si>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</si>
  <si>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</si>
  <si>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35"/>
  </si>
  <si>
    <t>団体コード</t>
    <rPh sb="0" eb="2">
      <t>ダンタイ</t>
    </rPh>
    <phoneticPr fontId="2"/>
  </si>
  <si>
    <t>所在地市区町村</t>
    <rPh sb="0" eb="3">
      <t>ショザイチ</t>
    </rPh>
    <rPh sb="3" eb="7">
      <t>シクチョウソン</t>
    </rPh>
    <phoneticPr fontId="2"/>
  </si>
  <si>
    <t>検索</t>
    <rPh sb="0" eb="2">
      <t>ケンサク</t>
    </rPh>
    <phoneticPr fontId="2"/>
  </si>
  <si>
    <t>51 北海道（石狩）</t>
    <phoneticPr fontId="2"/>
  </si>
  <si>
    <t>52 北海道（渡島）</t>
    <phoneticPr fontId="2"/>
  </si>
  <si>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</si>
  <si>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</si>
  <si>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</si>
  <si>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</si>
  <si>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</si>
  <si>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</si>
  <si>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</si>
  <si>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</si>
  <si>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</si>
  <si>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</si>
  <si>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</si>
  <si>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</si>
  <si>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誓約年月日</t>
    <rPh sb="0" eb="2">
      <t>セイヤク</t>
    </rPh>
    <rPh sb="2" eb="5">
      <t>ネンガッピ</t>
    </rPh>
    <phoneticPr fontId="2"/>
  </si>
  <si>
    <t>法定代理人</t>
    <rPh sb="0" eb="2">
      <t>ホウテイ</t>
    </rPh>
    <rPh sb="2" eb="5">
      <t>ダイリニン</t>
    </rPh>
    <phoneticPr fontId="2"/>
  </si>
  <si>
    <t>商号又は名称</t>
    <rPh sb="0" eb="2">
      <t>ショウゴウ</t>
    </rPh>
    <rPh sb="2" eb="3">
      <t>マタ</t>
    </rPh>
    <rPh sb="4" eb="6">
      <t>メイショウ</t>
    </rPh>
    <phoneticPr fontId="2"/>
  </si>
  <si>
    <t>氏名</t>
    <rPh sb="0" eb="2">
      <t>シメイ</t>
    </rPh>
    <phoneticPr fontId="2"/>
  </si>
  <si>
    <t>※　該当する場合のみ入力</t>
    <rPh sb="2" eb="4">
      <t>ガイトウ</t>
    </rPh>
    <rPh sb="6" eb="7">
      <t>バ</t>
    </rPh>
    <rPh sb="7" eb="8">
      <t>ゴウ</t>
    </rPh>
    <rPh sb="10" eb="12">
      <t>ニュウリョク</t>
    </rPh>
    <phoneticPr fontId="2"/>
  </si>
  <si>
    <t>うち専任の宅地建物取引士</t>
    <phoneticPr fontId="2"/>
  </si>
  <si>
    <t>名</t>
    <rPh sb="0" eb="1">
      <t>メイ</t>
    </rPh>
    <phoneticPr fontId="2"/>
  </si>
  <si>
    <t>国土不動産株式会社</t>
    <rPh sb="0" eb="2">
      <t>コクド</t>
    </rPh>
    <rPh sb="2" eb="5">
      <t>フドウサン</t>
    </rPh>
    <rPh sb="5" eb="7">
      <t>カブシキ</t>
    </rPh>
    <rPh sb="7" eb="9">
      <t>カイシャ</t>
    </rPh>
    <phoneticPr fontId="2"/>
  </si>
  <si>
    <t>1008918</t>
    <phoneticPr fontId="2"/>
  </si>
  <si>
    <t>東京都千代田区霞が関２－１－３</t>
    <rPh sb="0" eb="3">
      <t>トウキョウト</t>
    </rPh>
    <rPh sb="3" eb="7">
      <t>チヨダク</t>
    </rPh>
    <rPh sb="7" eb="8">
      <t>カスミ</t>
    </rPh>
    <rPh sb="9" eb="10">
      <t>セキ</t>
    </rPh>
    <phoneticPr fontId="2"/>
  </si>
  <si>
    <t>代表取締役　国土　太郎</t>
    <rPh sb="0" eb="5">
      <t>ダイヒョウトリシマリヤク</t>
    </rPh>
    <rPh sb="6" eb="8">
      <t>コクド</t>
    </rPh>
    <rPh sb="9" eb="11">
      <t>タロウ</t>
    </rPh>
    <phoneticPr fontId="2"/>
  </si>
  <si>
    <t>03-5253-1234</t>
    <phoneticPr fontId="2"/>
  </si>
  <si>
    <t>03-5253-2345</t>
    <phoneticPr fontId="2"/>
  </si>
  <si>
    <t>015000</t>
    <phoneticPr fontId="2"/>
  </si>
  <si>
    <t>コクドフドウサンカブシキカイシャ</t>
    <phoneticPr fontId="2"/>
  </si>
  <si>
    <t>コクド　タロウ</t>
    <phoneticPr fontId="2"/>
  </si>
  <si>
    <t>国土　太郎</t>
    <rPh sb="0" eb="2">
      <t>コクド</t>
    </rPh>
    <rPh sb="3" eb="5">
      <t>タロウ</t>
    </rPh>
    <phoneticPr fontId="2"/>
  </si>
  <si>
    <t>50</t>
    <phoneticPr fontId="2"/>
  </si>
  <si>
    <t>06</t>
    <phoneticPr fontId="2"/>
  </si>
  <si>
    <t>03</t>
    <phoneticPr fontId="2"/>
  </si>
  <si>
    <t>（一社）不動産協会</t>
    <rPh sb="1" eb="3">
      <t>イチシャ</t>
    </rPh>
    <rPh sb="4" eb="7">
      <t>フドウサン</t>
    </rPh>
    <rPh sb="7" eb="9">
      <t>キョウカイ</t>
    </rPh>
    <phoneticPr fontId="2"/>
  </si>
  <si>
    <t>山田　太郎</t>
    <rPh sb="0" eb="2">
      <t>ヤマダ</t>
    </rPh>
    <rPh sb="3" eb="5">
      <t>タロウ</t>
    </rPh>
    <phoneticPr fontId="2"/>
  </si>
  <si>
    <t>ヤマダ　タロウ</t>
    <phoneticPr fontId="2"/>
  </si>
  <si>
    <t>53</t>
    <phoneticPr fontId="2"/>
  </si>
  <si>
    <t>06</t>
    <phoneticPr fontId="2"/>
  </si>
  <si>
    <t>23</t>
    <phoneticPr fontId="2"/>
  </si>
  <si>
    <t>山本　次郎</t>
    <rPh sb="0" eb="2">
      <t>ヤマモト</t>
    </rPh>
    <rPh sb="3" eb="5">
      <t>ジロウ</t>
    </rPh>
    <phoneticPr fontId="2"/>
  </si>
  <si>
    <t>ヤマモト　ジロウ</t>
    <phoneticPr fontId="2"/>
  </si>
  <si>
    <t>55</t>
    <phoneticPr fontId="2"/>
  </si>
  <si>
    <t>10</t>
    <phoneticPr fontId="2"/>
  </si>
  <si>
    <t>05</t>
    <phoneticPr fontId="2"/>
  </si>
  <si>
    <t>コバヤシ　サブロウ</t>
    <phoneticPr fontId="2"/>
  </si>
  <si>
    <t>小林　三郎</t>
    <rPh sb="0" eb="2">
      <t>コバヤシ</t>
    </rPh>
    <rPh sb="3" eb="5">
      <t>サブロウ</t>
    </rPh>
    <phoneticPr fontId="2"/>
  </si>
  <si>
    <t>58</t>
    <phoneticPr fontId="2"/>
  </si>
  <si>
    <t>03</t>
    <phoneticPr fontId="2"/>
  </si>
  <si>
    <t>18</t>
    <phoneticPr fontId="2"/>
  </si>
  <si>
    <t>本店</t>
    <rPh sb="0" eb="2">
      <t>ホンテン</t>
    </rPh>
    <phoneticPr fontId="2"/>
  </si>
  <si>
    <t>100</t>
    <phoneticPr fontId="2"/>
  </si>
  <si>
    <t>8918</t>
    <phoneticPr fontId="2"/>
  </si>
  <si>
    <t>東京都</t>
    <rPh sb="0" eb="3">
      <t>トウキョウト</t>
    </rPh>
    <phoneticPr fontId="2"/>
  </si>
  <si>
    <t>千代田区</t>
    <rPh sb="0" eb="4">
      <t>チヨダク</t>
    </rPh>
    <phoneticPr fontId="2"/>
  </si>
  <si>
    <t>霞が関２－１－３</t>
    <rPh sb="0" eb="1">
      <t>カスミ</t>
    </rPh>
    <rPh sb="2" eb="3">
      <t>セキ</t>
    </rPh>
    <phoneticPr fontId="2"/>
  </si>
  <si>
    <t>03-5253-1234</t>
    <phoneticPr fontId="2"/>
  </si>
  <si>
    <t>000200</t>
    <phoneticPr fontId="2"/>
  </si>
  <si>
    <t>鈴木　四郎</t>
    <rPh sb="0" eb="2">
      <t>スズキ</t>
    </rPh>
    <rPh sb="3" eb="5">
      <t>シロウ</t>
    </rPh>
    <phoneticPr fontId="2"/>
  </si>
  <si>
    <t>61</t>
    <phoneticPr fontId="2"/>
  </si>
  <si>
    <t>07</t>
    <phoneticPr fontId="2"/>
  </si>
  <si>
    <t>23</t>
    <phoneticPr fontId="2"/>
  </si>
  <si>
    <t>002034</t>
    <phoneticPr fontId="2"/>
  </si>
  <si>
    <t>02</t>
    <phoneticPr fontId="2"/>
  </si>
  <si>
    <t>08</t>
    <phoneticPr fontId="2"/>
  </si>
  <si>
    <t>井上　花子</t>
    <rPh sb="0" eb="2">
      <t>イノウエ</t>
    </rPh>
    <rPh sb="3" eb="5">
      <t>ハナコ</t>
    </rPh>
    <phoneticPr fontId="2"/>
  </si>
  <si>
    <t>イノウエ　ハナコ</t>
    <phoneticPr fontId="2"/>
  </si>
  <si>
    <t>神奈川営業所</t>
    <rPh sb="0" eb="3">
      <t>カナガワ</t>
    </rPh>
    <rPh sb="3" eb="6">
      <t>エイギョウショ</t>
    </rPh>
    <phoneticPr fontId="2"/>
  </si>
  <si>
    <t>231</t>
    <phoneticPr fontId="2"/>
  </si>
  <si>
    <t>神奈川県</t>
    <rPh sb="0" eb="4">
      <t>カナガワケン</t>
    </rPh>
    <phoneticPr fontId="2"/>
  </si>
  <si>
    <t>横浜市</t>
    <rPh sb="0" eb="3">
      <t>ヨコハマシ</t>
    </rPh>
    <phoneticPr fontId="2"/>
  </si>
  <si>
    <t>中区</t>
    <rPh sb="0" eb="2">
      <t>ナカク</t>
    </rPh>
    <phoneticPr fontId="2"/>
  </si>
  <si>
    <t>8588</t>
    <phoneticPr fontId="2"/>
  </si>
  <si>
    <t>045-210-1234</t>
    <phoneticPr fontId="2"/>
  </si>
  <si>
    <t>港町１－１　神奈川ビル</t>
    <rPh sb="0" eb="2">
      <t>ミナトマチ</t>
    </rPh>
    <rPh sb="6" eb="9">
      <t>カナガワ</t>
    </rPh>
    <phoneticPr fontId="2"/>
  </si>
  <si>
    <t>伊藤　五郎</t>
    <rPh sb="0" eb="2">
      <t>イトウ</t>
    </rPh>
    <rPh sb="3" eb="5">
      <t>ゴロウ</t>
    </rPh>
    <phoneticPr fontId="2"/>
  </si>
  <si>
    <t>イトウ　ゴロウ</t>
    <phoneticPr fontId="2"/>
  </si>
  <si>
    <t>59</t>
    <phoneticPr fontId="2"/>
  </si>
  <si>
    <t>10</t>
    <phoneticPr fontId="2"/>
  </si>
  <si>
    <t>08</t>
    <phoneticPr fontId="2"/>
  </si>
  <si>
    <t>025074</t>
    <phoneticPr fontId="2"/>
  </si>
  <si>
    <t>佐久間　六郎</t>
    <rPh sb="0" eb="3">
      <t>サクマ</t>
    </rPh>
    <rPh sb="4" eb="6">
      <t>ロクロウ</t>
    </rPh>
    <phoneticPr fontId="2"/>
  </si>
  <si>
    <t>サクマ　ロクロウ</t>
    <phoneticPr fontId="2"/>
  </si>
  <si>
    <t>63</t>
    <phoneticPr fontId="2"/>
  </si>
  <si>
    <t>28</t>
    <phoneticPr fontId="2"/>
  </si>
  <si>
    <t>13 東京都知事</t>
    <phoneticPr fontId="2"/>
  </si>
  <si>
    <t>スズキ　シロウ</t>
    <phoneticPr fontId="2"/>
  </si>
  <si>
    <t>東京都知事免許</t>
    <rPh sb="0" eb="3">
      <t>トウキョウト</t>
    </rPh>
    <rPh sb="3" eb="5">
      <t>チジ</t>
    </rPh>
    <rPh sb="5" eb="7">
      <t>メンキョ</t>
    </rPh>
    <phoneticPr fontId="2"/>
  </si>
  <si>
    <r>
      <t xml:space="preserve">商号変更
</t>
    </r>
    <r>
      <rPr>
        <sz val="7"/>
        <rFont val="ＭＳ 明朝"/>
        <family val="1"/>
        <charset val="128"/>
      </rPr>
      <t>(株)国土商会より</t>
    </r>
    <rPh sb="0" eb="2">
      <t>ショウゴウ</t>
    </rPh>
    <rPh sb="2" eb="4">
      <t>ヘンコウ</t>
    </rPh>
    <rPh sb="5" eb="8">
      <t>カブ</t>
    </rPh>
    <rPh sb="8" eb="10">
      <t>コクド</t>
    </rPh>
    <rPh sb="10" eb="12">
      <t>ショウカイ</t>
    </rPh>
    <phoneticPr fontId="2"/>
  </si>
  <si>
    <t>平成30年4月 1日から
平成31年3月31日まで
の１年間</t>
    <rPh sb="13" eb="15">
      <t>ヘイセイ</t>
    </rPh>
    <rPh sb="17" eb="18">
      <t>ネン</t>
    </rPh>
    <rPh sb="19" eb="20">
      <t>ガツ</t>
    </rPh>
    <rPh sb="22" eb="23">
      <t>ニチ</t>
    </rPh>
    <rPh sb="28" eb="30">
      <t>ネンカン</t>
    </rPh>
    <phoneticPr fontId="2"/>
  </si>
  <si>
    <t>平成29年4月 1日から
平成30年3月31日まで
の１年間</t>
    <rPh sb="13" eb="15">
      <t>ヘイセイ</t>
    </rPh>
    <rPh sb="17" eb="18">
      <t>ネン</t>
    </rPh>
    <rPh sb="19" eb="20">
      <t>ガツ</t>
    </rPh>
    <rPh sb="22" eb="23">
      <t>ニチ</t>
    </rPh>
    <rPh sb="28" eb="30">
      <t>ネンカン</t>
    </rPh>
    <phoneticPr fontId="2"/>
  </si>
  <si>
    <r>
      <rPr>
        <sz val="7"/>
        <rFont val="ＭＳ 明朝"/>
        <family val="1"/>
        <charset val="128"/>
      </rPr>
      <t>平成28年11月16日から</t>
    </r>
    <r>
      <rPr>
        <sz val="7.5"/>
        <rFont val="ＭＳ 明朝"/>
        <family val="1"/>
        <charset val="128"/>
      </rPr>
      <t xml:space="preserve">
平成29年3月31日まで
の１年間</t>
    </r>
    <rPh sb="14" eb="16">
      <t>ヘイセイ</t>
    </rPh>
    <rPh sb="18" eb="19">
      <t>ネン</t>
    </rPh>
    <rPh sb="20" eb="21">
      <t>ガツ</t>
    </rPh>
    <rPh sb="23" eb="24">
      <t>ニチ</t>
    </rPh>
    <rPh sb="29" eb="31">
      <t>ネンカン</t>
    </rPh>
    <phoneticPr fontId="2"/>
  </si>
  <si>
    <t>平成28年11月16日から
平成29年3月31日まで
の１年間</t>
    <rPh sb="0" eb="2">
      <t>ヘイセイ</t>
    </rPh>
    <rPh sb="4" eb="5">
      <t>ネン</t>
    </rPh>
    <rPh sb="7" eb="8">
      <t>ガツ</t>
    </rPh>
    <rPh sb="10" eb="11">
      <t>ニチ</t>
    </rPh>
    <rPh sb="14" eb="16">
      <t>ヘイセイ</t>
    </rPh>
    <rPh sb="18" eb="19">
      <t>ネン</t>
    </rPh>
    <rPh sb="20" eb="21">
      <t>ガツ</t>
    </rPh>
    <rPh sb="23" eb="24">
      <t>ニチ</t>
    </rPh>
    <rPh sb="29" eb="31">
      <t>ネンカン</t>
    </rPh>
    <phoneticPr fontId="2"/>
  </si>
  <si>
    <t>平成29年4月 1日から
平成30年3月31日まで
の１年間</t>
    <rPh sb="0" eb="2">
      <t>ヘイセイ</t>
    </rPh>
    <rPh sb="4" eb="5">
      <t>ネン</t>
    </rPh>
    <rPh sb="6" eb="7">
      <t>ガツ</t>
    </rPh>
    <rPh sb="8" eb="10">
      <t>ツイタチ</t>
    </rPh>
    <rPh sb="13" eb="15">
      <t>ヘイセイ</t>
    </rPh>
    <rPh sb="17" eb="18">
      <t>ネン</t>
    </rPh>
    <rPh sb="19" eb="20">
      <t>ガツ</t>
    </rPh>
    <rPh sb="22" eb="23">
      <t>ニチ</t>
    </rPh>
    <rPh sb="28" eb="30">
      <t>ネンカン</t>
    </rPh>
    <phoneticPr fontId="2"/>
  </si>
  <si>
    <t>平成30年4月 1日から
平成31年3月31日まで
の１年間</t>
    <rPh sb="0" eb="2">
      <t>ヘイセイ</t>
    </rPh>
    <rPh sb="4" eb="5">
      <t>ネン</t>
    </rPh>
    <rPh sb="6" eb="7">
      <t>ガツ</t>
    </rPh>
    <rPh sb="8" eb="10">
      <t>ツイタチ</t>
    </rPh>
    <rPh sb="13" eb="15">
      <t>ヘイセイ</t>
    </rPh>
    <rPh sb="17" eb="18">
      <t>ネン</t>
    </rPh>
    <rPh sb="19" eb="20">
      <t>ガツ</t>
    </rPh>
    <rPh sb="22" eb="23">
      <t>ニチ</t>
    </rPh>
    <rPh sb="28" eb="30">
      <t>ネンカン</t>
    </rPh>
    <phoneticPr fontId="2"/>
  </si>
  <si>
    <t>6</t>
    <phoneticPr fontId="2"/>
  </si>
  <si>
    <t>2</t>
    <phoneticPr fontId="2"/>
  </si>
  <si>
    <t>3</t>
    <phoneticPr fontId="2"/>
  </si>
  <si>
    <t>1</t>
    <phoneticPr fontId="2"/>
  </si>
  <si>
    <t>本店</t>
    <rPh sb="0" eb="2">
      <t>ホンテン</t>
    </rPh>
    <phoneticPr fontId="2"/>
  </si>
  <si>
    <t>神奈川営業所</t>
    <rPh sb="0" eb="3">
      <t>カナガワ</t>
    </rPh>
    <rPh sb="3" eb="6">
      <t>エイギョウショ</t>
    </rPh>
    <phoneticPr fontId="2"/>
  </si>
  <si>
    <t>千代田区霞が関２－１－３</t>
    <rPh sb="0" eb="5">
      <t>チヨダクカスミ</t>
    </rPh>
    <rPh sb="6" eb="7">
      <t>セキ</t>
    </rPh>
    <phoneticPr fontId="2"/>
  </si>
  <si>
    <t>横浜市中区港町１－１
神奈川ビル５階</t>
    <rPh sb="0" eb="3">
      <t>ヨコハマシ</t>
    </rPh>
    <rPh sb="3" eb="5">
      <t>ナカク</t>
    </rPh>
    <rPh sb="5" eb="7">
      <t>ミナトマチ</t>
    </rPh>
    <rPh sb="11" eb="14">
      <t>カナガワ</t>
    </rPh>
    <rPh sb="17" eb="18">
      <t>カイ</t>
    </rPh>
    <phoneticPr fontId="2"/>
  </si>
  <si>
    <t>30</t>
    <phoneticPr fontId="2"/>
  </si>
  <si>
    <t>07</t>
    <phoneticPr fontId="2"/>
  </si>
  <si>
    <t>01</t>
    <phoneticPr fontId="2"/>
  </si>
  <si>
    <t>47</t>
    <phoneticPr fontId="2"/>
  </si>
  <si>
    <t>01</t>
    <phoneticPr fontId="2"/>
  </si>
  <si>
    <t>梅田　富太郎</t>
    <rPh sb="0" eb="2">
      <t>ウメダ</t>
    </rPh>
    <rPh sb="3" eb="6">
      <t>トミタロウ</t>
    </rPh>
    <phoneticPr fontId="2"/>
  </si>
  <si>
    <t>ウメダ　トミタロウ</t>
    <phoneticPr fontId="2"/>
  </si>
  <si>
    <t>埼玉県</t>
    <rPh sb="0" eb="3">
      <t>サイタマケン</t>
    </rPh>
    <phoneticPr fontId="2"/>
  </si>
  <si>
    <t>さいたま市</t>
    <rPh sb="4" eb="5">
      <t>シ</t>
    </rPh>
    <phoneticPr fontId="2"/>
  </si>
  <si>
    <t>浦和区</t>
    <rPh sb="0" eb="3">
      <t>ウラワク</t>
    </rPh>
    <phoneticPr fontId="2"/>
  </si>
  <si>
    <t>高砂３－１５－１</t>
    <rPh sb="0" eb="2">
      <t>タカサゴ</t>
    </rPh>
    <phoneticPr fontId="2"/>
  </si>
  <si>
    <t>国土工業株式会社</t>
    <rPh sb="0" eb="2">
      <t>コクド</t>
    </rPh>
    <rPh sb="2" eb="4">
      <t>コウギョウ</t>
    </rPh>
    <rPh sb="4" eb="6">
      <t>カブシキ</t>
    </rPh>
    <rPh sb="6" eb="8">
      <t>カイシャ</t>
    </rPh>
    <phoneticPr fontId="2"/>
  </si>
  <si>
    <t>コクドコウギョウカブシキカイシャ</t>
    <phoneticPr fontId="2"/>
  </si>
  <si>
    <t>5</t>
    <phoneticPr fontId="2"/>
  </si>
  <si>
    <t>東京都</t>
    <rPh sb="0" eb="3">
      <t>トウキョウト</t>
    </rPh>
    <phoneticPr fontId="2"/>
  </si>
  <si>
    <t>新宿区</t>
    <rPh sb="0" eb="3">
      <t>シンジュクク</t>
    </rPh>
    <phoneticPr fontId="2"/>
  </si>
  <si>
    <t>西新宿２－１０</t>
    <rPh sb="0" eb="3">
      <t>ニシシンジュク</t>
    </rPh>
    <phoneticPr fontId="2"/>
  </si>
  <si>
    <t>千代田区霞が関２－１－３</t>
    <phoneticPr fontId="2"/>
  </si>
  <si>
    <t>横浜市中区港町1-1 神奈川ビル5階</t>
    <phoneticPr fontId="2"/>
  </si>
  <si>
    <t>国土不動産
　　　株式会社
代表取締役
　　　国土太郎</t>
    <rPh sb="0" eb="2">
      <t>コクド</t>
    </rPh>
    <rPh sb="2" eb="5">
      <t>フドウサン</t>
    </rPh>
    <rPh sb="9" eb="13">
      <t>カブシキガイシャ</t>
    </rPh>
    <rPh sb="14" eb="16">
      <t>ダイヒョウ</t>
    </rPh>
    <rPh sb="16" eb="19">
      <t>トリシマリヤク</t>
    </rPh>
    <rPh sb="23" eb="25">
      <t>コクド</t>
    </rPh>
    <rPh sb="25" eb="27">
      <t>タロウ</t>
    </rPh>
    <phoneticPr fontId="2"/>
  </si>
  <si>
    <t>神奈川不動産
　　　株式会社
代表取締役
　　　秋山富三郎</t>
    <rPh sb="0" eb="3">
      <t>カナガワ</t>
    </rPh>
    <rPh sb="3" eb="6">
      <t>フドウサン</t>
    </rPh>
    <rPh sb="10" eb="14">
      <t>カブシキガイシャ</t>
    </rPh>
    <rPh sb="15" eb="17">
      <t>ダイヒョウ</t>
    </rPh>
    <rPh sb="17" eb="20">
      <t>トリシマリヤク</t>
    </rPh>
    <rPh sb="24" eb="26">
      <t>アキヤマ</t>
    </rPh>
    <rPh sb="26" eb="29">
      <t>トミサブロウ</t>
    </rPh>
    <phoneticPr fontId="2"/>
  </si>
  <si>
    <t>賃貸借</t>
    <rPh sb="0" eb="3">
      <t>チンタイシャク</t>
    </rPh>
    <phoneticPr fontId="2"/>
  </si>
  <si>
    <t>事務所</t>
    <rPh sb="0" eb="3">
      <t>ジムショ</t>
    </rPh>
    <phoneticPr fontId="2"/>
  </si>
  <si>
    <t>令和1年
　6月1日
 　より
令和3年
　5月31日</t>
    <rPh sb="0" eb="2">
      <t>レイワ</t>
    </rPh>
    <rPh sb="3" eb="4">
      <t>ネン</t>
    </rPh>
    <rPh sb="7" eb="8">
      <t>ガツ</t>
    </rPh>
    <rPh sb="9" eb="10">
      <t>ニチ</t>
    </rPh>
    <rPh sb="16" eb="18">
      <t>レイワ</t>
    </rPh>
    <rPh sb="19" eb="20">
      <t>ネン</t>
    </rPh>
    <rPh sb="23" eb="24">
      <t>ガツ</t>
    </rPh>
    <rPh sb="26" eb="27">
      <t>ニチ</t>
    </rPh>
    <phoneticPr fontId="2"/>
  </si>
  <si>
    <t>令和1年
　5月30日</t>
    <rPh sb="0" eb="2">
      <t>レイワ</t>
    </rPh>
    <rPh sb="3" eb="4">
      <t>ネン</t>
    </rPh>
    <rPh sb="7" eb="8">
      <t>ガツ</t>
    </rPh>
    <rPh sb="10" eb="11">
      <t>ニチ</t>
    </rPh>
    <phoneticPr fontId="2"/>
  </si>
  <si>
    <t>神奈川不動産
販売株式会社
代表取締役
　　石川次郎</t>
    <rPh sb="0" eb="3">
      <t>カナガワ</t>
    </rPh>
    <rPh sb="3" eb="6">
      <t>フドウサン</t>
    </rPh>
    <rPh sb="7" eb="9">
      <t>ハンバイ</t>
    </rPh>
    <rPh sb="9" eb="13">
      <t>カブシキガイシャ</t>
    </rPh>
    <rPh sb="14" eb="16">
      <t>ダイヒョウ</t>
    </rPh>
    <rPh sb="16" eb="19">
      <t>トリシマリヤク</t>
    </rPh>
    <rPh sb="22" eb="24">
      <t>イシカワ</t>
    </rPh>
    <rPh sb="24" eb="26">
      <t>ジロウ</t>
    </rPh>
    <phoneticPr fontId="2"/>
  </si>
  <si>
    <t>令和１年　７月　１日</t>
    <rPh sb="0" eb="2">
      <t>レイワ</t>
    </rPh>
    <rPh sb="3" eb="4">
      <t>ネン</t>
    </rPh>
    <rPh sb="6" eb="7">
      <t>ツキ</t>
    </rPh>
    <rPh sb="9" eb="10">
      <t>ニチ</t>
    </rPh>
    <phoneticPr fontId="2"/>
  </si>
  <si>
    <t>国土　太郎</t>
    <rPh sb="0" eb="2">
      <t>コクド</t>
    </rPh>
    <rPh sb="3" eb="5">
      <t>タロウ</t>
    </rPh>
    <phoneticPr fontId="2"/>
  </si>
  <si>
    <t>　　　　　　　　　　－</t>
    <phoneticPr fontId="2"/>
  </si>
  <si>
    <t>50</t>
    <phoneticPr fontId="2"/>
  </si>
  <si>
    <t>06</t>
    <phoneticPr fontId="2"/>
  </si>
  <si>
    <t>03</t>
    <phoneticPr fontId="2"/>
  </si>
  <si>
    <t>代表取締役</t>
    <rPh sb="0" eb="5">
      <t>ダイヒョウトリシマリヤク</t>
    </rPh>
    <phoneticPr fontId="2"/>
  </si>
  <si>
    <t>鈴木　四郎</t>
    <rPh sb="0" eb="2">
      <t>スズキ</t>
    </rPh>
    <rPh sb="3" eb="5">
      <t>シロウ</t>
    </rPh>
    <phoneticPr fontId="2"/>
  </si>
  <si>
    <t>61</t>
    <phoneticPr fontId="2"/>
  </si>
  <si>
    <t>07</t>
    <phoneticPr fontId="2"/>
  </si>
  <si>
    <t>23</t>
    <phoneticPr fontId="2"/>
  </si>
  <si>
    <t>営業部長</t>
    <rPh sb="0" eb="2">
      <t>エイギョウ</t>
    </rPh>
    <rPh sb="2" eb="4">
      <t>ブチョウ</t>
    </rPh>
    <phoneticPr fontId="2"/>
  </si>
  <si>
    <t>○</t>
  </si>
  <si>
    <t>000200</t>
    <phoneticPr fontId="2"/>
  </si>
  <si>
    <t>井上　花子</t>
    <rPh sb="0" eb="2">
      <t>イノウエ</t>
    </rPh>
    <rPh sb="3" eb="5">
      <t>ハナコ</t>
    </rPh>
    <phoneticPr fontId="2"/>
  </si>
  <si>
    <t>02</t>
    <phoneticPr fontId="2"/>
  </si>
  <si>
    <t>08</t>
    <phoneticPr fontId="2"/>
  </si>
  <si>
    <t>08</t>
    <phoneticPr fontId="2"/>
  </si>
  <si>
    <t>営業</t>
    <rPh sb="0" eb="2">
      <t>エイギョウ</t>
    </rPh>
    <phoneticPr fontId="2"/>
  </si>
  <si>
    <t>企画調整</t>
    <rPh sb="0" eb="2">
      <t>キカク</t>
    </rPh>
    <rPh sb="2" eb="4">
      <t>チョウセイ</t>
    </rPh>
    <phoneticPr fontId="2"/>
  </si>
  <si>
    <t>総合事務</t>
    <rPh sb="0" eb="2">
      <t>ソウゴウ</t>
    </rPh>
    <rPh sb="2" eb="4">
      <t>ジム</t>
    </rPh>
    <phoneticPr fontId="2"/>
  </si>
  <si>
    <t>002034</t>
    <phoneticPr fontId="2"/>
  </si>
  <si>
    <t>000900</t>
    <phoneticPr fontId="2"/>
  </si>
  <si>
    <t>10</t>
    <phoneticPr fontId="2"/>
  </si>
  <si>
    <t>11</t>
    <phoneticPr fontId="2"/>
  </si>
  <si>
    <t>48</t>
    <phoneticPr fontId="2"/>
  </si>
  <si>
    <t>05</t>
    <phoneticPr fontId="2"/>
  </si>
  <si>
    <t>04</t>
    <phoneticPr fontId="2"/>
  </si>
  <si>
    <t>19</t>
    <phoneticPr fontId="2"/>
  </si>
  <si>
    <t>森田　和義</t>
    <rPh sb="0" eb="2">
      <t>モリタ</t>
    </rPh>
    <rPh sb="3" eb="5">
      <t>カズヨシ</t>
    </rPh>
    <phoneticPr fontId="2"/>
  </si>
  <si>
    <t>柴田　利江</t>
    <rPh sb="0" eb="2">
      <t>シバタ</t>
    </rPh>
    <rPh sb="3" eb="5">
      <t>リエ</t>
    </rPh>
    <phoneticPr fontId="2"/>
  </si>
  <si>
    <t>松田　勇作</t>
    <rPh sb="0" eb="2">
      <t>マツダ</t>
    </rPh>
    <rPh sb="3" eb="5">
      <t>ユウサク</t>
    </rPh>
    <phoneticPr fontId="2"/>
  </si>
  <si>
    <t>025074</t>
    <phoneticPr fontId="2"/>
  </si>
  <si>
    <t>026000</t>
    <phoneticPr fontId="2"/>
  </si>
  <si>
    <t>営業課長</t>
    <rPh sb="0" eb="2">
      <t>エイギョウ</t>
    </rPh>
    <rPh sb="2" eb="4">
      <t>カチョウ</t>
    </rPh>
    <phoneticPr fontId="2"/>
  </si>
  <si>
    <t>営業所長</t>
    <rPh sb="0" eb="2">
      <t>エイギョウ</t>
    </rPh>
    <rPh sb="2" eb="4">
      <t>ショチョウ</t>
    </rPh>
    <phoneticPr fontId="2"/>
  </si>
  <si>
    <t>59</t>
    <phoneticPr fontId="2"/>
  </si>
  <si>
    <t>63</t>
    <phoneticPr fontId="2"/>
  </si>
  <si>
    <t>10</t>
    <phoneticPr fontId="2"/>
  </si>
  <si>
    <t>28</t>
    <phoneticPr fontId="2"/>
  </si>
  <si>
    <t>06</t>
    <phoneticPr fontId="2"/>
  </si>
  <si>
    <t>06</t>
    <phoneticPr fontId="2"/>
  </si>
  <si>
    <t>01</t>
    <phoneticPr fontId="2"/>
  </si>
  <si>
    <t>17</t>
    <phoneticPr fontId="2"/>
  </si>
  <si>
    <t>18040004</t>
    <phoneticPr fontId="2"/>
  </si>
  <si>
    <t>17040005</t>
    <phoneticPr fontId="2"/>
  </si>
  <si>
    <t>（　　０３　　）３９１１－１２３４</t>
    <phoneticPr fontId="2"/>
  </si>
  <si>
    <t>16100001</t>
    <phoneticPr fontId="2"/>
  </si>
  <si>
    <t>16100002</t>
  </si>
  <si>
    <t>16100003</t>
  </si>
  <si>
    <t>16100006</t>
    <phoneticPr fontId="2"/>
  </si>
  <si>
    <t>16100101</t>
    <phoneticPr fontId="2"/>
  </si>
  <si>
    <t>16100102</t>
  </si>
  <si>
    <t>16100103</t>
  </si>
  <si>
    <t>野原　浩</t>
    <rPh sb="0" eb="2">
      <t>ノハラ</t>
    </rPh>
    <rPh sb="3" eb="4">
      <t>ヒロシ</t>
    </rPh>
    <phoneticPr fontId="2"/>
  </si>
  <si>
    <t xml:space="preserve">ｺｸﾄﾞ    ﾀﾛｳ  </t>
    <phoneticPr fontId="2"/>
  </si>
  <si>
    <t>添　付　書　類　（10）</t>
    <rPh sb="0" eb="1">
      <t>ソウ</t>
    </rPh>
    <rPh sb="2" eb="3">
      <t>ヅケ</t>
    </rPh>
    <rPh sb="4" eb="5">
      <t>ショ</t>
    </rPh>
    <rPh sb="6" eb="7">
      <t>ルイ</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</si>
  <si>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</si>
  <si>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</si>
  <si>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</si>
  <si>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</si>
  <si>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電話番号</t>
    <rPh sb="0" eb="4">
      <t>デンワバンゴウ</t>
    </rPh>
    <phoneticPr fontId="2"/>
  </si>
  <si>
    <t xml:space="preserve"> </t>
    <phoneticPr fontId="2"/>
  </si>
  <si>
    <t>政令第二条の二で定める使用人</t>
    <rPh sb="0" eb="2">
      <t>セイレイ</t>
    </rPh>
    <phoneticPr fontId="2"/>
  </si>
  <si>
    <t>備　考</t>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</si>
  <si>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</si>
  <si>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</si>
  <si>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　　　　年　　月　　日</t>
    <rPh sb="4" eb="5">
      <t>ネン</t>
    </rPh>
    <rPh sb="7" eb="8">
      <t>ツキ</t>
    </rPh>
    <rPh sb="10" eb="11">
      <t>ニチ</t>
    </rPh>
    <phoneticPr fontId="2"/>
  </si>
  <si>
    <t>略歴書（専任の宅地建物取引士等）</t>
    <rPh sb="0" eb="1">
      <t>リャク</t>
    </rPh>
    <rPh sb="1" eb="2">
      <t>レキ</t>
    </rPh>
    <rPh sb="2" eb="3">
      <t>ショ</t>
    </rPh>
    <phoneticPr fontId="2"/>
  </si>
  <si>
    <t>添　付　書　類　（８）</t>
    <rPh sb="0" eb="1">
      <t>ソウ</t>
    </rPh>
    <rPh sb="2" eb="3">
      <t>ヅケ</t>
    </rPh>
    <rPh sb="4" eb="5">
      <t>ショ</t>
    </rPh>
    <rPh sb="6" eb="7">
      <t>タグイ</t>
    </rPh>
    <phoneticPr fontId="2"/>
  </si>
  <si>
    <t>　東京都豊島区南大塚１－１－１－１１０１</t>
    <phoneticPr fontId="2"/>
  </si>
  <si>
    <t>国  土　　太  郎</t>
    <phoneticPr fontId="2"/>
  </si>
  <si>
    <t>昭和 50 年 6 月 3 日</t>
    <rPh sb="0" eb="1">
      <t>ネン</t>
    </rPh>
    <rPh sb="5" eb="6">
      <t>ツキ</t>
    </rPh>
    <rPh sb="9" eb="10">
      <t>ヒ</t>
    </rPh>
    <phoneticPr fontId="2"/>
  </si>
  <si>
    <t>代 表 取 締 役　</t>
    <phoneticPr fontId="2"/>
  </si>
  <si>
    <t>平成 10 年 4 月 1 日</t>
    <rPh sb="0" eb="2">
      <t>ヘイセイ</t>
    </rPh>
    <rPh sb="6" eb="7">
      <t>ネン</t>
    </rPh>
    <rPh sb="10" eb="11">
      <t>ツキ</t>
    </rPh>
    <rPh sb="14" eb="15">
      <t>ニチ</t>
    </rPh>
    <phoneticPr fontId="2"/>
  </si>
  <si>
    <t>建設不動産(株)　営業</t>
    <phoneticPr fontId="2"/>
  </si>
  <si>
    <t>建設不動産(株)　大阪支店</t>
    <phoneticPr fontId="2"/>
  </si>
  <si>
    <t>建設不動産販売(株)</t>
    <phoneticPr fontId="2"/>
  </si>
  <si>
    <t>建設不動産販売(株)　取締役就任</t>
    <phoneticPr fontId="2"/>
  </si>
  <si>
    <t>(株)国土商会　設立　代表取締役就任</t>
    <phoneticPr fontId="2"/>
  </si>
  <si>
    <t>国土不動産(株)に商号変更</t>
    <phoneticPr fontId="2"/>
  </si>
  <si>
    <t>平成 14 年 9 月 30 日</t>
    <rPh sb="0" eb="2">
      <t>ヘイセイ</t>
    </rPh>
    <rPh sb="6" eb="7">
      <t>トシ</t>
    </rPh>
    <rPh sb="10" eb="11">
      <t>ツキ</t>
    </rPh>
    <rPh sb="15" eb="16">
      <t>ヒ</t>
    </rPh>
    <phoneticPr fontId="2"/>
  </si>
  <si>
    <t>平成 14 年 10 月 1 日</t>
    <rPh sb="0" eb="2">
      <t>ヘイセイ</t>
    </rPh>
    <rPh sb="6" eb="7">
      <t>トシ</t>
    </rPh>
    <rPh sb="11" eb="12">
      <t>ツキ</t>
    </rPh>
    <rPh sb="15" eb="16">
      <t>ヒ</t>
    </rPh>
    <phoneticPr fontId="2"/>
  </si>
  <si>
    <t>平成 18 年 3 月 31 日</t>
    <rPh sb="0" eb="2">
      <t>ヘイセイ</t>
    </rPh>
    <rPh sb="6" eb="7">
      <t>トシ</t>
    </rPh>
    <rPh sb="10" eb="11">
      <t>ツキ</t>
    </rPh>
    <rPh sb="15" eb="16">
      <t>ヒ</t>
    </rPh>
    <phoneticPr fontId="2"/>
  </si>
  <si>
    <t>平成 18 年 4 月 1 日</t>
    <rPh sb="0" eb="2">
      <t>ヘイセイ</t>
    </rPh>
    <rPh sb="6" eb="7">
      <t>トシ</t>
    </rPh>
    <rPh sb="10" eb="11">
      <t>ツキ</t>
    </rPh>
    <rPh sb="14" eb="15">
      <t>ヒ</t>
    </rPh>
    <phoneticPr fontId="2"/>
  </si>
  <si>
    <t>平成 27 年 3 月 31 日</t>
    <rPh sb="0" eb="2">
      <t>ヘイセイ</t>
    </rPh>
    <rPh sb="6" eb="7">
      <t>トシ</t>
    </rPh>
    <rPh sb="10" eb="11">
      <t>ツキ</t>
    </rPh>
    <rPh sb="15" eb="16">
      <t>ヒ</t>
    </rPh>
    <phoneticPr fontId="2"/>
  </si>
  <si>
    <t>平成 27 年 4 月 1 日</t>
    <rPh sb="0" eb="2">
      <t>ヘイセイ</t>
    </rPh>
    <rPh sb="6" eb="7">
      <t>トシ</t>
    </rPh>
    <rPh sb="10" eb="11">
      <t>ツキ</t>
    </rPh>
    <rPh sb="14" eb="15">
      <t>ヒ</t>
    </rPh>
    <phoneticPr fontId="2"/>
  </si>
  <si>
    <t>平成 28 年 8 月 31 日</t>
    <rPh sb="0" eb="2">
      <t>ヘイセイ</t>
    </rPh>
    <rPh sb="6" eb="7">
      <t>トシ</t>
    </rPh>
    <rPh sb="10" eb="11">
      <t>ツキ</t>
    </rPh>
    <rPh sb="15" eb="16">
      <t>ヒ</t>
    </rPh>
    <phoneticPr fontId="2"/>
  </si>
  <si>
    <t>平成 28 年 9 月 1 日</t>
    <rPh sb="0" eb="2">
      <t>ヘイセイ</t>
    </rPh>
    <rPh sb="6" eb="7">
      <t>トシ</t>
    </rPh>
    <rPh sb="10" eb="11">
      <t>ツキ</t>
    </rPh>
    <rPh sb="14" eb="15">
      <t>ヒ</t>
    </rPh>
    <phoneticPr fontId="2"/>
  </si>
  <si>
    <t>平成 29 年 4 月 1 日</t>
    <rPh sb="0" eb="2">
      <t>ヘイセイ</t>
    </rPh>
    <rPh sb="6" eb="7">
      <t>トシ</t>
    </rPh>
    <rPh sb="10" eb="11">
      <t>ツキ</t>
    </rPh>
    <rPh sb="14" eb="15">
      <t>ヒ</t>
    </rPh>
    <phoneticPr fontId="2"/>
  </si>
  <si>
    <t>令和 6 年 7 月 1 日</t>
    <rPh sb="0" eb="2">
      <t>レイワ</t>
    </rPh>
    <rPh sb="5" eb="6">
      <t>トシ</t>
    </rPh>
    <rPh sb="9" eb="10">
      <t>ツキ</t>
    </rPh>
    <rPh sb="13" eb="14">
      <t>ニチ</t>
    </rPh>
    <phoneticPr fontId="2"/>
  </si>
  <si>
    <t>　国 土　　太 郎</t>
    <phoneticPr fontId="2"/>
  </si>
  <si>
    <t>添　付　書　類　（７）</t>
    <rPh sb="0" eb="1">
      <t>ソウ</t>
    </rPh>
    <rPh sb="2" eb="3">
      <t>ヅケ</t>
    </rPh>
    <rPh sb="4" eb="5">
      <t>ショ</t>
    </rPh>
    <rPh sb="6" eb="7">
      <t>ルイ</t>
    </rPh>
    <phoneticPr fontId="2"/>
  </si>
  <si>
    <t>添　付　書　類　（４）</t>
    <phoneticPr fontId="2"/>
  </si>
  <si>
    <t>　この書面は、個人の業者のみが記入すること。</t>
    <rPh sb="3" eb="5">
      <t>ショメン</t>
    </rPh>
    <rPh sb="7" eb="9">
      <t>コジン</t>
    </rPh>
    <rPh sb="10" eb="12">
      <t>ギョウシャ</t>
    </rPh>
    <rPh sb="15" eb="17">
      <t>キニュウ</t>
    </rPh>
    <phoneticPr fontId="2"/>
  </si>
  <si>
    <t>資産の状況を示す書面</t>
    <rPh sb="0" eb="1">
      <t>シ</t>
    </rPh>
    <rPh sb="1" eb="2">
      <t>サン</t>
    </rPh>
    <rPh sb="3" eb="4">
      <t>ジョウ</t>
    </rPh>
    <rPh sb="4" eb="5">
      <t>キョウ</t>
    </rPh>
    <rPh sb="6" eb="7">
      <t>シメ</t>
    </rPh>
    <rPh sb="8" eb="10">
      <t>ショメン</t>
    </rPh>
    <phoneticPr fontId="2"/>
  </si>
  <si>
    <t>添　　付　　書　　類 　（５）</t>
    <rPh sb="0" eb="1">
      <t>ソウ</t>
    </rPh>
    <rPh sb="3" eb="4">
      <t>ヅケ</t>
    </rPh>
    <rPh sb="6" eb="7">
      <t>ショ</t>
    </rPh>
    <rPh sb="9" eb="10">
      <t>ルイ</t>
    </rPh>
    <phoneticPr fontId="2"/>
  </si>
  <si>
    <t>令和 6 年 5 月 31 日現在</t>
    <rPh sb="0" eb="2">
      <t>レイワ</t>
    </rPh>
    <rPh sb="5" eb="6">
      <t>ネン</t>
    </rPh>
    <rPh sb="9" eb="10">
      <t>ツキ</t>
    </rPh>
    <rPh sb="14" eb="15">
      <t>ニチ</t>
    </rPh>
    <rPh sb="15" eb="17">
      <t>ゲンザイ</t>
    </rPh>
    <phoneticPr fontId="2"/>
  </si>
  <si>
    <t>　50坪（さいたま市）</t>
    <phoneticPr fontId="2"/>
  </si>
  <si>
    <t>　40㎡（東京都八王子市）</t>
    <phoneticPr fontId="2"/>
  </si>
  <si>
    <t>　電話加入権 他</t>
    <phoneticPr fontId="2"/>
  </si>
  <si>
    <t>　銀行借入れ</t>
    <phoneticPr fontId="2"/>
  </si>
  <si>
    <t>略　　　歴　　　書　</t>
    <rPh sb="0" eb="1">
      <t>リャク</t>
    </rPh>
    <rPh sb="4" eb="5">
      <t>レキ</t>
    </rPh>
    <rPh sb="8" eb="9">
      <t>ショ</t>
    </rPh>
    <phoneticPr fontId="2"/>
  </si>
  <si>
    <t>添　付　書　類　（３）</t>
    <rPh sb="0" eb="1">
      <t>ソウ</t>
    </rPh>
    <rPh sb="2" eb="3">
      <t>ヅケ</t>
    </rPh>
    <rPh sb="4" eb="5">
      <t>ショ</t>
    </rPh>
    <rPh sb="6" eb="7">
      <t>タグイ</t>
    </rPh>
    <phoneticPr fontId="2"/>
  </si>
  <si>
    <t>令和 6 年 7 月 1 日</t>
    <rPh sb="0" eb="2">
      <t>レイワ</t>
    </rPh>
    <rPh sb="5" eb="6">
      <t>トシ</t>
    </rPh>
    <rPh sb="9" eb="10">
      <t>ツキ</t>
    </rPh>
    <rPh sb="13" eb="14">
      <t>ヒ</t>
    </rPh>
    <phoneticPr fontId="2"/>
  </si>
  <si>
    <t>ｺｸﾄﾞ    ﾀﾛｳ</t>
    <phoneticPr fontId="2"/>
  </si>
  <si>
    <t>０３－３９１１－１２３４</t>
    <phoneticPr fontId="2"/>
  </si>
  <si>
    <t>国  土　　次  郎</t>
    <rPh sb="6" eb="7">
      <t>ツギ</t>
    </rPh>
    <phoneticPr fontId="2"/>
  </si>
  <si>
    <t>　東京都豊島区南大塚１－１－１－１１０２</t>
    <phoneticPr fontId="2"/>
  </si>
  <si>
    <t>０３－３９１１－５６７８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</si>
</sst>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
    <numFmt numFmtId="178" formatCode="[$-411]ggge&quot;年&quot;m&quot;月&quot;d&quot;日&quot;;@"/>
    <numFmt numFmtId="179" formatCode="0_ "/>
    <numFmt numFmtId="180" formatCode="#,##0&quot;円&quot;"/>
  </numFmts>
  <fonts count="3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9"/>
      <color indexed="10"/>
      <name val="ＭＳ 明朝"/>
      <family val="1"/>
      <charset val="128"/>
    </font>
    <font>
      <sz val="5"/>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7"/>
      <name val="ＭＳ 明朝"/>
      <family val="1"/>
      <charset val="128"/>
    </font>
    <font>
      <sz val="11"/>
      <name val="ＭＳ 明朝"/>
      <family val="1"/>
      <charset val="128"/>
    </font>
    <font>
      <sz val="10"/>
      <name val="ＭＳ Ｐゴシック"/>
      <family val="3"/>
      <charset val="128"/>
    </font>
    <font>
      <sz val="9"/>
      <color rgb="FFFF0000"/>
      <name val="ＭＳ 明朝"/>
      <family val="1"/>
      <charset val="128"/>
    </font>
    <font>
      <sz val="8"/>
      <color rgb="FFFF0000"/>
      <name val="ＭＳ 明朝"/>
      <family val="1"/>
      <charset val="128"/>
    </font>
    <font>
      <sz val="9"/>
      <name val="ＭＳ ゴシック"/>
      <family val="3"/>
      <charset val="128"/>
    </font>
    <font>
      <b/>
      <sz val="12"/>
      <name val="ＭＳ 明朝"/>
      <family val="1"/>
      <charset val="128"/>
    </font>
    <font>
      <sz val="11"/>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b/>
      <sz val="9"/>
      <color indexed="10"/>
      <name val="HG丸ｺﾞｼｯｸM-PRO"/>
      <family val="3"/>
      <charset val="128"/>
    </font>
    <font>
      <sz val="11"/>
      <name val="HG丸ｺﾞｼｯｸM-PRO"/>
      <family val="3"/>
      <charset val="128"/>
    </font>
    <font>
      <sz val="14"/>
      <color rgb="FFFF0000"/>
      <name val="ＭＳ 明朝"/>
      <family val="1"/>
      <charset val="128"/>
    </font>
    <font>
      <b/>
      <sz val="14"/>
      <color rgb="FFFF0000"/>
      <name val="ＭＳ 明朝"/>
      <family val="1"/>
      <charset val="128"/>
    </font>
    <font>
      <sz val="11"/>
      <color rgb="FFFF0000"/>
      <name val="ＭＳ Ｐゴシック"/>
      <family val="3"/>
      <charset val="128"/>
    </font>
    <font>
      <sz val="8"/>
      <color rgb="FFFF0000"/>
      <name val="HG丸ｺﾞｼｯｸM-PRO"/>
      <family val="3"/>
      <charset val="128"/>
    </font>
    <font>
      <b/>
      <sz val="18"/>
      <name val="ＭＳ 明朝"/>
      <family val="1"/>
      <charset val="128"/>
    </font>
    <font>
      <sz val="6"/>
      <name val="ＭＳ 明朝"/>
      <family val="1"/>
      <charset val="128"/>
    </font>
    <font>
      <u/>
      <sz val="11"/>
      <color theme="10"/>
      <name val="ＭＳ Ｐゴシック"/>
      <family val="3"/>
      <charset val="128"/>
    </font>
    <font>
      <u/>
      <sz val="8"/>
      <color theme="10"/>
      <name val="ＭＳ Ｐゴシック"/>
      <family val="3"/>
      <charset val="128"/>
    </font>
    <font>
      <b/>
      <sz val="9"/>
      <color rgb="FFFF0000"/>
      <name val="HG丸ｺﾞｼｯｸM-PRO"/>
      <family val="3"/>
      <charset val="128"/>
    </font>
    <font>
      <strike/>
      <sz val="9"/>
      <name val="ＭＳ 明朝"/>
      <family val="1"/>
      <charset val="128"/>
    </font>
    <font>
      <sz val="11"/>
      <color theme="1"/>
      <name val="ＭＳ Ｐゴシック"/>
      <family val="3"/>
      <charset val="128"/>
      <scheme val="minor"/>
    </font>
    <font>
      <sz val="6"/>
      <name val="ＭＳ Ｐゴシック"/>
      <family val="3"/>
      <charset val="128"/>
      <scheme val="minor"/>
    </font>
    <font>
      <sz val="7.5"/>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74">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 fillId="0" borderId="0">
      <alignment vertical="center"/>
    </xf>
    <xf numFmtId="38" fontId="1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4" fillId="0" borderId="0">
      <alignment vertical="center"/>
    </xf>
  </cellStyleXfs>
  <cellXfs count="820">
    <xf numFmtId="0" fontId="0" fillId="0" borderId="0" xfId="0">
      <alignment vertical="center"/>
    </xf>
    <xf numFmtId="0" fontId="0" fillId="2" borderId="17" xfId="0" applyFill="1" applyBorder="1" applyAlignment="1">
      <alignment horizontal="center" vertical="center"/>
    </xf>
    <xf numFmtId="49" fontId="0" fillId="2" borderId="17" xfId="0" applyNumberFormat="1" applyFill="1" applyBorder="1" applyAlignment="1">
      <alignment horizontal="center" vertical="center"/>
    </xf>
    <xf numFmtId="0" fontId="0" fillId="2" borderId="17" xfId="0" applyFill="1" applyBorder="1" applyAlignment="1">
      <alignment vertical="center"/>
    </xf>
    <xf numFmtId="0" fontId="34" fillId="3" borderId="0" xfId="4" applyFill="1">
      <alignment vertical="center"/>
    </xf>
    <xf numFmtId="0" fontId="4" fillId="0" borderId="0" xfId="0" applyFont="1" applyFill="1" applyProtection="1">
      <alignment vertical="center"/>
    </xf>
    <xf numFmtId="0" fontId="19" fillId="0" borderId="0" xfId="0" applyFont="1" applyFill="1" applyProtection="1">
      <alignment vertical="center"/>
    </xf>
    <xf numFmtId="177" fontId="19" fillId="0" borderId="0" xfId="0" applyNumberFormat="1" applyFont="1" applyFill="1" applyProtection="1">
      <alignment vertical="center"/>
    </xf>
    <xf numFmtId="0" fontId="21" fillId="0" borderId="0" xfId="0" applyFont="1" applyFill="1" applyAlignment="1" applyProtection="1">
      <alignment vertical="top"/>
    </xf>
    <xf numFmtId="0" fontId="19" fillId="0" borderId="0" xfId="0" applyFont="1" applyFill="1" applyAlignment="1" applyProtection="1">
      <alignment vertical="top"/>
    </xf>
    <xf numFmtId="178" fontId="20" fillId="0" borderId="0" xfId="0" applyNumberFormat="1" applyFont="1" applyFill="1" applyBorder="1" applyAlignment="1" applyProtection="1">
      <alignment horizontal="left" vertical="center"/>
    </xf>
    <xf numFmtId="178" fontId="19" fillId="0" borderId="0" xfId="0" applyNumberFormat="1" applyFont="1" applyFill="1" applyBorder="1" applyAlignment="1" applyProtection="1">
      <alignment horizontal="left" vertical="center"/>
    </xf>
    <xf numFmtId="177" fontId="19"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20" fillId="0" borderId="0" xfId="0" applyFont="1" applyFill="1" applyProtection="1">
      <alignment vertical="center"/>
    </xf>
    <xf numFmtId="49" fontId="20" fillId="0" borderId="0" xfId="0" applyNumberFormat="1" applyFont="1" applyFill="1" applyBorder="1" applyAlignment="1" applyProtection="1">
      <alignment horizontal="left" vertical="center"/>
    </xf>
    <xf numFmtId="49" fontId="19" fillId="0" borderId="0" xfId="0" applyNumberFormat="1" applyFont="1" applyFill="1" applyBorder="1" applyAlignment="1" applyProtection="1">
      <alignment horizontal="left" vertical="center"/>
    </xf>
    <xf numFmtId="0" fontId="21" fillId="0" borderId="0" xfId="0" applyFont="1" applyFill="1" applyAlignment="1" applyProtection="1"/>
    <xf numFmtId="0" fontId="21" fillId="0" borderId="0" xfId="0" applyFont="1" applyFill="1" applyAlignment="1" applyProtection="1">
      <alignment vertical="center"/>
    </xf>
    <xf numFmtId="0" fontId="19" fillId="0" borderId="0" xfId="0" applyFont="1" applyFill="1" applyAlignment="1" applyProtection="1">
      <alignment vertical="center"/>
    </xf>
    <xf numFmtId="49" fontId="20" fillId="0" borderId="0" xfId="0" applyNumberFormat="1" applyFont="1" applyFill="1" applyBorder="1" applyProtection="1">
      <alignment vertical="center"/>
    </xf>
    <xf numFmtId="49" fontId="19" fillId="0" borderId="0" xfId="0" applyNumberFormat="1" applyFont="1" applyFill="1" applyBorder="1" applyProtection="1">
      <alignment vertical="center"/>
    </xf>
    <xf numFmtId="0" fontId="21" fillId="0" borderId="0" xfId="0" applyFont="1" applyFill="1" applyProtection="1">
      <alignment vertical="center"/>
    </xf>
    <xf numFmtId="0" fontId="20" fillId="0" borderId="0" xfId="0" applyFont="1" applyFill="1" applyAlignment="1" applyProtection="1">
      <alignment horizontal="right" vertical="center"/>
    </xf>
    <xf numFmtId="177" fontId="4" fillId="0" borderId="0" xfId="0" applyNumberFormat="1" applyFont="1" applyFill="1" applyProtection="1">
      <alignment vertical="center"/>
    </xf>
    <xf numFmtId="0" fontId="19" fillId="0" borderId="0" xfId="0" applyFont="1" applyFill="1" applyBorder="1" applyProtection="1">
      <alignment vertical="center"/>
    </xf>
    <xf numFmtId="0" fontId="20" fillId="0" borderId="0" xfId="0" applyFont="1" applyFill="1" applyAlignment="1" applyProtection="1">
      <alignment horizontal="center" vertical="center"/>
    </xf>
    <xf numFmtId="0" fontId="23" fillId="0" borderId="0" xfId="0" applyFont="1" applyFill="1" applyProtection="1">
      <alignment vertical="center"/>
    </xf>
    <xf numFmtId="177" fontId="0" fillId="0" borderId="0" xfId="0" applyNumberFormat="1" applyFont="1" applyFill="1" applyProtection="1">
      <alignment vertical="center"/>
    </xf>
    <xf numFmtId="0" fontId="21" fillId="0" borderId="0" xfId="0" applyFont="1" applyFill="1" applyAlignment="1" applyProtection="1">
      <alignment vertical="top" wrapText="1"/>
    </xf>
    <xf numFmtId="0" fontId="32" fillId="0" borderId="0" xfId="0" applyFont="1" applyFill="1" applyBorder="1" applyAlignment="1" applyProtection="1">
      <alignment horizontal="center" vertical="center"/>
    </xf>
    <xf numFmtId="177" fontId="19" fillId="0" borderId="0" xfId="0" applyNumberFormat="1" applyFont="1" applyFill="1" applyBorder="1" applyProtection="1">
      <alignment vertical="center"/>
    </xf>
    <xf numFmtId="0" fontId="4" fillId="0" borderId="0" xfId="0" applyNumberFormat="1" applyFont="1" applyFill="1" applyAlignment="1" applyProtection="1">
      <alignment vertical="center" wrapText="1"/>
    </xf>
    <xf numFmtId="0" fontId="4" fillId="0" borderId="0" xfId="0" applyFont="1" applyFill="1" applyBorder="1" applyProtection="1">
      <alignment vertical="center"/>
    </xf>
    <xf numFmtId="38" fontId="21" fillId="0" borderId="0" xfId="2" applyFont="1" applyFill="1" applyBorder="1" applyAlignment="1" applyProtection="1">
      <alignment vertical="center"/>
    </xf>
    <xf numFmtId="0" fontId="21" fillId="0" borderId="0" xfId="0" applyFont="1" applyFill="1" applyBorder="1" applyProtection="1">
      <alignment vertical="center"/>
    </xf>
    <xf numFmtId="0" fontId="20" fillId="0" borderId="0" xfId="0" applyFont="1" applyFill="1" applyBorder="1" applyProtection="1">
      <alignment vertical="center"/>
    </xf>
    <xf numFmtId="0" fontId="0" fillId="0" borderId="0" xfId="0" applyProtection="1">
      <alignment vertical="center"/>
    </xf>
    <xf numFmtId="0" fontId="4" fillId="4" borderId="0" xfId="0" applyFont="1" applyFill="1" applyProtection="1">
      <alignment vertical="center"/>
    </xf>
    <xf numFmtId="49" fontId="4" fillId="4" borderId="1"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178" fontId="4" fillId="4" borderId="0" xfId="0" applyNumberFormat="1" applyFont="1" applyFill="1" applyAlignment="1" applyProtection="1">
      <alignment vertical="center"/>
    </xf>
    <xf numFmtId="0" fontId="4" fillId="4" borderId="0" xfId="0" applyFont="1" applyFill="1" applyAlignment="1" applyProtection="1">
      <alignment vertical="center"/>
    </xf>
    <xf numFmtId="0" fontId="3" fillId="4" borderId="0" xfId="0" applyFont="1" applyFill="1" applyAlignment="1" applyProtection="1">
      <alignment vertical="center"/>
    </xf>
    <xf numFmtId="0" fontId="3" fillId="4" borderId="0" xfId="0" applyFont="1" applyFill="1" applyProtection="1">
      <alignment vertical="center"/>
    </xf>
    <xf numFmtId="0" fontId="29" fillId="4" borderId="0" xfId="0" applyFont="1" applyFill="1" applyAlignment="1" applyProtection="1">
      <alignment horizontal="right" vertical="center"/>
    </xf>
    <xf numFmtId="49" fontId="4" fillId="4" borderId="4" xfId="0" applyNumberFormat="1" applyFont="1" applyFill="1" applyBorder="1" applyAlignment="1" applyProtection="1">
      <alignment horizontal="center" vertical="center"/>
    </xf>
    <xf numFmtId="0" fontId="6" fillId="4" borderId="17" xfId="0" applyFont="1" applyFill="1" applyBorder="1" applyProtection="1">
      <alignment vertical="center"/>
    </xf>
    <xf numFmtId="49" fontId="4" fillId="4" borderId="0" xfId="0" applyNumberFormat="1" applyFont="1" applyFill="1" applyBorder="1" applyAlignment="1" applyProtection="1">
      <alignment horizontal="center" vertical="center"/>
    </xf>
    <xf numFmtId="0" fontId="4" fillId="4" borderId="11" xfId="0" applyFont="1" applyFill="1" applyBorder="1" applyProtection="1">
      <alignment vertical="center"/>
    </xf>
    <xf numFmtId="0" fontId="4" fillId="4" borderId="12" xfId="0" applyFont="1" applyFill="1" applyBorder="1" applyProtection="1">
      <alignment vertical="center"/>
    </xf>
    <xf numFmtId="0" fontId="29" fillId="4" borderId="0" xfId="0" applyFont="1" applyFill="1" applyBorder="1" applyAlignment="1" applyProtection="1">
      <alignment horizontal="center" vertical="center" textRotation="255"/>
    </xf>
    <xf numFmtId="0" fontId="4" fillId="4" borderId="0" xfId="0" applyFont="1" applyFill="1" applyBorder="1" applyAlignment="1" applyProtection="1">
      <alignment horizontal="center" vertical="center" shrinkToFit="1"/>
    </xf>
    <xf numFmtId="0" fontId="6" fillId="4" borderId="0" xfId="0" applyFont="1" applyFill="1" applyBorder="1" applyProtection="1">
      <alignment vertical="center"/>
    </xf>
    <xf numFmtId="0" fontId="0" fillId="4" borderId="0" xfId="0" applyFill="1">
      <alignment vertical="center"/>
    </xf>
    <xf numFmtId="0" fontId="0" fillId="4" borderId="17" xfId="0" applyFill="1" applyBorder="1">
      <alignment vertical="center"/>
    </xf>
    <xf numFmtId="0" fontId="0" fillId="4" borderId="0" xfId="0" applyFill="1" applyBorder="1">
      <alignment vertical="center"/>
    </xf>
    <xf numFmtId="0" fontId="34" fillId="4" borderId="0" xfId="4" applyFill="1">
      <alignment vertical="center"/>
    </xf>
    <xf numFmtId="49" fontId="34" fillId="4" borderId="17" xfId="4" applyNumberFormat="1" applyFill="1" applyBorder="1" applyAlignment="1">
      <alignment vertical="center"/>
    </xf>
    <xf numFmtId="0" fontId="34" fillId="4" borderId="17" xfId="4" applyFill="1" applyBorder="1">
      <alignment vertical="center"/>
    </xf>
    <xf numFmtId="49" fontId="34" fillId="4" borderId="73" xfId="4" applyNumberFormat="1" applyFill="1" applyBorder="1" applyAlignment="1">
      <alignment vertical="center"/>
    </xf>
    <xf numFmtId="0" fontId="34" fillId="4" borderId="71" xfId="4" applyFill="1" applyBorder="1">
      <alignment vertical="center"/>
    </xf>
    <xf numFmtId="49" fontId="34" fillId="4" borderId="35" xfId="4" applyNumberFormat="1" applyFill="1" applyBorder="1" applyAlignment="1">
      <alignment vertical="center"/>
    </xf>
    <xf numFmtId="49" fontId="34" fillId="4" borderId="17" xfId="4" applyNumberFormat="1" applyFill="1" applyBorder="1">
      <alignment vertical="center"/>
    </xf>
    <xf numFmtId="49" fontId="34" fillId="4" borderId="34" xfId="4" applyNumberFormat="1" applyFill="1" applyBorder="1">
      <alignment vertical="center"/>
    </xf>
    <xf numFmtId="0" fontId="34" fillId="4" borderId="73" xfId="4" applyFill="1" applyBorder="1" applyAlignment="1">
      <alignment vertical="center"/>
    </xf>
    <xf numFmtId="0" fontId="34" fillId="4" borderId="72" xfId="4" applyFill="1" applyBorder="1" applyAlignment="1">
      <alignment vertical="center"/>
    </xf>
    <xf numFmtId="49" fontId="34" fillId="4" borderId="72" xfId="4" applyNumberFormat="1" applyFill="1" applyBorder="1" applyAlignment="1">
      <alignment vertical="center"/>
    </xf>
    <xf numFmtId="0" fontId="34" fillId="4" borderId="71" xfId="4" applyFill="1" applyBorder="1" applyAlignment="1">
      <alignment vertical="center"/>
    </xf>
    <xf numFmtId="0" fontId="34" fillId="4" borderId="17" xfId="4" applyFill="1" applyBorder="1" applyAlignment="1">
      <alignment vertical="center"/>
    </xf>
    <xf numFmtId="0" fontId="34" fillId="4" borderId="0" xfId="4" applyFill="1" applyAlignment="1">
      <alignment vertical="center"/>
    </xf>
    <xf numFmtId="0" fontId="34" fillId="4" borderId="73" xfId="4" applyFill="1" applyBorder="1" applyAlignment="1">
      <alignment horizontal="left" vertical="center"/>
    </xf>
    <xf numFmtId="49" fontId="34" fillId="5" borderId="17" xfId="4" applyNumberFormat="1" applyFill="1" applyBorder="1" applyAlignment="1">
      <alignment vertical="center"/>
    </xf>
    <xf numFmtId="49" fontId="34" fillId="5" borderId="17" xfId="4" applyNumberFormat="1" applyFill="1" applyBorder="1" applyAlignment="1">
      <alignment vertical="center" wrapText="1"/>
    </xf>
    <xf numFmtId="49" fontId="34" fillId="5" borderId="34" xfId="4" applyNumberFormat="1" applyFill="1" applyBorder="1" applyAlignment="1">
      <alignment vertical="center" wrapText="1"/>
    </xf>
    <xf numFmtId="0" fontId="8" fillId="4" borderId="0" xfId="0" applyFont="1" applyFill="1">
      <alignment vertical="center"/>
    </xf>
    <xf numFmtId="0" fontId="8" fillId="4" borderId="0" xfId="0" applyFont="1" applyFill="1" applyBorder="1">
      <alignment vertical="center"/>
    </xf>
    <xf numFmtId="0" fontId="8" fillId="4" borderId="39" xfId="0" applyFont="1" applyFill="1" applyBorder="1">
      <alignment vertical="center"/>
    </xf>
    <xf numFmtId="0" fontId="8" fillId="4" borderId="39" xfId="0" applyFont="1" applyFill="1" applyBorder="1" applyAlignment="1">
      <alignment vertical="center"/>
    </xf>
    <xf numFmtId="49" fontId="8" fillId="4" borderId="0" xfId="0" applyNumberFormat="1" applyFont="1" applyFill="1" applyAlignment="1">
      <alignment horizontal="right" vertical="center"/>
    </xf>
    <xf numFmtId="49" fontId="8" fillId="4" borderId="0" xfId="0" quotePrefix="1" applyNumberFormat="1" applyFont="1" applyFill="1" applyAlignment="1">
      <alignment horizontal="right" vertical="center"/>
    </xf>
    <xf numFmtId="49" fontId="8" fillId="4" borderId="0" xfId="0" quotePrefix="1" applyNumberFormat="1" applyFont="1" applyFill="1" applyAlignment="1">
      <alignment horizontal="right" vertical="center" wrapText="1"/>
    </xf>
    <xf numFmtId="49" fontId="8" fillId="4" borderId="0" xfId="0" applyNumberFormat="1" applyFont="1" applyFill="1" applyAlignment="1">
      <alignment horizontal="right" vertical="center" wrapText="1"/>
    </xf>
    <xf numFmtId="49" fontId="8" fillId="4" borderId="0" xfId="0" applyNumberFormat="1" applyFont="1" applyFill="1">
      <alignment vertical="center"/>
    </xf>
    <xf numFmtId="0" fontId="4" fillId="4" borderId="0" xfId="0" applyFont="1" applyFill="1">
      <alignment vertical="center"/>
    </xf>
    <xf numFmtId="178" fontId="20" fillId="4" borderId="0" xfId="0" applyNumberFormat="1" applyFont="1" applyFill="1" applyBorder="1" applyAlignment="1" applyProtection="1">
      <alignment horizontal="left" vertical="center"/>
    </xf>
    <xf numFmtId="0" fontId="20" fillId="4" borderId="0" xfId="0" applyFont="1" applyFill="1" applyBorder="1" applyAlignment="1" applyProtection="1">
      <alignment vertical="center"/>
    </xf>
    <xf numFmtId="0" fontId="32" fillId="4" borderId="0" xfId="0" applyFont="1" applyFill="1" applyBorder="1" applyAlignment="1" applyProtection="1">
      <alignment vertical="center"/>
    </xf>
    <xf numFmtId="0" fontId="21" fillId="4" borderId="0" xfId="0" applyFont="1" applyFill="1" applyAlignment="1" applyProtection="1">
      <alignment vertical="center"/>
    </xf>
    <xf numFmtId="0" fontId="3" fillId="4" borderId="0" xfId="0" applyFont="1" applyFill="1">
      <alignment vertical="center"/>
    </xf>
    <xf numFmtId="176" fontId="14" fillId="4" borderId="0" xfId="0" applyNumberFormat="1" applyFont="1" applyFill="1" applyBorder="1" applyAlignment="1">
      <alignment horizontal="center" vertical="center"/>
    </xf>
    <xf numFmtId="176" fontId="14" fillId="4" borderId="0" xfId="0" applyNumberFormat="1" applyFont="1" applyFill="1" applyBorder="1" applyAlignment="1">
      <alignment horizontal="left" vertical="center" wrapText="1"/>
    </xf>
    <xf numFmtId="176" fontId="4" fillId="4" borderId="0" xfId="0" applyNumberFormat="1" applyFont="1" applyFill="1" applyBorder="1" applyAlignment="1">
      <alignment horizontal="center" vertical="center"/>
    </xf>
    <xf numFmtId="0" fontId="4" fillId="4" borderId="0" xfId="0" applyFont="1" applyFill="1" applyAlignment="1"/>
    <xf numFmtId="0" fontId="4" fillId="4" borderId="29" xfId="0" applyFont="1" applyFill="1" applyBorder="1" applyAlignment="1">
      <alignment vertical="center" wrapText="1"/>
    </xf>
    <xf numFmtId="0" fontId="4" fillId="4" borderId="0" xfId="0" applyFont="1" applyFill="1" applyBorder="1" applyAlignment="1">
      <alignment vertical="center" wrapText="1"/>
    </xf>
    <xf numFmtId="0" fontId="24" fillId="4" borderId="0" xfId="0" applyFont="1" applyFill="1" applyAlignment="1" applyProtection="1">
      <alignment horizontal="center" vertical="center"/>
    </xf>
    <xf numFmtId="0" fontId="19" fillId="4" borderId="0" xfId="0" applyFont="1" applyFill="1" applyProtection="1">
      <alignment vertical="center"/>
    </xf>
    <xf numFmtId="0" fontId="25" fillId="4" borderId="0" xfId="0" applyFont="1" applyFill="1" applyAlignment="1" applyProtection="1">
      <alignment horizontal="center" vertical="center"/>
    </xf>
    <xf numFmtId="0" fontId="4" fillId="4" borderId="0" xfId="0" applyFont="1" applyFill="1" applyBorder="1" applyAlignment="1" applyProtection="1">
      <alignment vertical="center"/>
    </xf>
    <xf numFmtId="0" fontId="14" fillId="4" borderId="0" xfId="0" applyFont="1" applyFill="1" applyProtection="1">
      <alignment vertical="center"/>
    </xf>
    <xf numFmtId="49" fontId="4" fillId="4" borderId="16"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49" fontId="4" fillId="4" borderId="14" xfId="0" applyNumberFormat="1" applyFont="1" applyFill="1" applyBorder="1" applyAlignment="1" applyProtection="1">
      <alignment horizontal="center" vertical="center"/>
    </xf>
    <xf numFmtId="0" fontId="14" fillId="4" borderId="0" xfId="0" applyFont="1" applyFill="1" applyAlignment="1" applyProtection="1">
      <alignment horizontal="center" vertical="center"/>
    </xf>
    <xf numFmtId="0" fontId="14" fillId="4" borderId="0" xfId="0" applyFont="1" applyFill="1" applyAlignment="1" applyProtection="1">
      <alignment vertical="center"/>
    </xf>
    <xf numFmtId="49" fontId="6" fillId="4" borderId="16" xfId="0" applyNumberFormat="1" applyFont="1" applyFill="1" applyBorder="1" applyAlignment="1" applyProtection="1">
      <alignment horizontal="left" vertical="center"/>
    </xf>
    <xf numFmtId="0" fontId="4" fillId="4" borderId="13" xfId="0" applyFont="1" applyFill="1" applyBorder="1" applyProtection="1">
      <alignment vertical="center"/>
    </xf>
    <xf numFmtId="0" fontId="4" fillId="4" borderId="14" xfId="0" applyFont="1" applyFill="1" applyBorder="1" applyProtection="1">
      <alignment vertical="center"/>
    </xf>
    <xf numFmtId="0" fontId="4" fillId="4" borderId="0" xfId="0" applyFont="1" applyFill="1" applyBorder="1" applyProtection="1">
      <alignment vertical="center"/>
    </xf>
    <xf numFmtId="0" fontId="4" fillId="4" borderId="0" xfId="0" applyFont="1" applyFill="1" applyBorder="1" applyAlignment="1" applyProtection="1">
      <alignment vertical="center" shrinkToFit="1"/>
    </xf>
    <xf numFmtId="0" fontId="21" fillId="4" borderId="0" xfId="0" applyFont="1" applyFill="1" applyProtection="1">
      <alignment vertical="center"/>
    </xf>
    <xf numFmtId="49" fontId="6" fillId="4" borderId="16" xfId="0" applyNumberFormat="1" applyFont="1" applyFill="1" applyBorder="1" applyProtection="1">
      <alignment vertical="center"/>
    </xf>
    <xf numFmtId="49" fontId="4" fillId="4" borderId="13" xfId="0" applyNumberFormat="1" applyFont="1" applyFill="1" applyBorder="1" applyProtection="1">
      <alignment vertical="center"/>
    </xf>
    <xf numFmtId="49" fontId="4" fillId="4" borderId="14" xfId="0" applyNumberFormat="1" applyFont="1" applyFill="1" applyBorder="1" applyProtection="1">
      <alignment vertical="center"/>
    </xf>
    <xf numFmtId="49" fontId="4" fillId="4" borderId="0" xfId="0" applyNumberFormat="1" applyFont="1" applyFill="1" applyBorder="1" applyProtection="1">
      <alignment vertical="center"/>
    </xf>
    <xf numFmtId="0" fontId="32" fillId="4" borderId="26" xfId="0" applyFont="1" applyFill="1" applyBorder="1" applyAlignment="1" applyProtection="1">
      <alignment vertical="top"/>
    </xf>
    <xf numFmtId="0" fontId="32" fillId="4" borderId="0" xfId="0" applyFont="1" applyFill="1" applyAlignment="1" applyProtection="1">
      <alignment vertical="center" wrapText="1"/>
    </xf>
    <xf numFmtId="49" fontId="11" fillId="4" borderId="0" xfId="0" applyNumberFormat="1" applyFont="1" applyFill="1" applyBorder="1" applyAlignment="1" applyProtection="1">
      <alignment horizontal="distributed" vertical="center"/>
    </xf>
    <xf numFmtId="0" fontId="4" fillId="4" borderId="0" xfId="0" applyFont="1" applyFill="1" applyAlignment="1" applyProtection="1"/>
    <xf numFmtId="0" fontId="21" fillId="4" borderId="0" xfId="0" applyFont="1" applyFill="1" applyAlignment="1" applyProtection="1">
      <alignment horizontal="center" wrapText="1"/>
    </xf>
    <xf numFmtId="0" fontId="21" fillId="4" borderId="0" xfId="0" applyFont="1" applyFill="1" applyAlignment="1" applyProtection="1">
      <alignment wrapText="1"/>
    </xf>
    <xf numFmtId="0" fontId="27" fillId="4" borderId="0" xfId="0" applyFont="1" applyFill="1" applyBorder="1" applyAlignment="1" applyProtection="1">
      <alignment wrapText="1"/>
    </xf>
    <xf numFmtId="49" fontId="20" fillId="4" borderId="0" xfId="0" applyNumberFormat="1" applyFont="1" applyFill="1" applyBorder="1" applyAlignment="1" applyProtection="1"/>
    <xf numFmtId="0" fontId="27" fillId="4" borderId="0" xfId="0" applyFont="1" applyFill="1" applyBorder="1" applyAlignment="1" applyProtection="1">
      <alignment vertical="center" wrapText="1"/>
    </xf>
    <xf numFmtId="49" fontId="15" fillId="4" borderId="0" xfId="0" applyNumberFormat="1" applyFont="1" applyFill="1" applyBorder="1" applyAlignment="1" applyProtection="1">
      <alignment horizontal="center" vertical="center" shrinkToFit="1"/>
    </xf>
    <xf numFmtId="49" fontId="14" fillId="4" borderId="0" xfId="0" applyNumberFormat="1" applyFont="1" applyFill="1" applyBorder="1" applyAlignment="1" applyProtection="1">
      <alignment horizontal="center" vertical="center"/>
    </xf>
    <xf numFmtId="0" fontId="19" fillId="4" borderId="0" xfId="0" applyFont="1" applyFill="1" applyBorder="1" applyProtection="1">
      <alignment vertical="center"/>
    </xf>
    <xf numFmtId="49" fontId="4" fillId="4" borderId="0" xfId="0" applyNumberFormat="1" applyFont="1" applyFill="1" applyBorder="1" applyAlignment="1" applyProtection="1">
      <alignment vertical="center"/>
    </xf>
    <xf numFmtId="0" fontId="21" fillId="4" borderId="0" xfId="0" applyFont="1" applyFill="1" applyAlignment="1" applyProtection="1">
      <alignment vertical="center" shrinkToFit="1"/>
    </xf>
    <xf numFmtId="49" fontId="14" fillId="4" borderId="0" xfId="0" applyNumberFormat="1" applyFont="1" applyFill="1" applyProtection="1">
      <alignment vertical="center"/>
    </xf>
    <xf numFmtId="0" fontId="14" fillId="4" borderId="0" xfId="0" applyFont="1" applyFill="1" applyBorder="1" applyAlignment="1" applyProtection="1">
      <alignment vertical="center"/>
    </xf>
    <xf numFmtId="0" fontId="14" fillId="4" borderId="0" xfId="0" applyFont="1" applyFill="1" applyBorder="1" applyProtection="1">
      <alignment vertical="center"/>
    </xf>
    <xf numFmtId="0" fontId="26" fillId="4" borderId="0" xfId="0" applyFont="1" applyFill="1" applyAlignment="1" applyProtection="1">
      <alignment vertical="center" shrinkToFit="1"/>
    </xf>
    <xf numFmtId="49" fontId="14" fillId="4" borderId="0" xfId="0" applyNumberFormat="1" applyFont="1" applyFill="1" applyBorder="1" applyProtection="1">
      <alignment vertical="center"/>
    </xf>
    <xf numFmtId="49" fontId="14" fillId="4" borderId="0" xfId="0" applyNumberFormat="1" applyFont="1" applyFill="1" applyBorder="1" applyAlignment="1" applyProtection="1">
      <alignment vertical="center"/>
    </xf>
    <xf numFmtId="0" fontId="7" fillId="4" borderId="0" xfId="0" applyFont="1" applyFill="1" applyAlignment="1" applyProtection="1">
      <alignment horizontal="center" vertical="center"/>
    </xf>
    <xf numFmtId="0" fontId="0" fillId="4" borderId="0" xfId="0" applyFill="1" applyProtection="1">
      <alignment vertical="center"/>
    </xf>
    <xf numFmtId="0" fontId="20" fillId="4" borderId="0" xfId="0" applyFont="1" applyFill="1" applyBorder="1" applyAlignment="1" applyProtection="1">
      <alignment horizontal="center" vertical="center"/>
    </xf>
    <xf numFmtId="177" fontId="19" fillId="4" borderId="0" xfId="0" applyNumberFormat="1" applyFont="1" applyFill="1" applyProtection="1">
      <alignment vertical="center"/>
    </xf>
    <xf numFmtId="49" fontId="20" fillId="4" borderId="0" xfId="0" applyNumberFormat="1" applyFont="1" applyFill="1" applyBorder="1" applyProtection="1">
      <alignment vertical="center"/>
    </xf>
    <xf numFmtId="0" fontId="4" fillId="4" borderId="0" xfId="0" applyNumberFormat="1" applyFont="1" applyFill="1" applyBorder="1" applyAlignment="1" applyProtection="1">
      <alignment horizontal="center" vertical="center"/>
    </xf>
    <xf numFmtId="0" fontId="21" fillId="4" borderId="0" xfId="0" applyFont="1" applyFill="1" applyAlignment="1" applyProtection="1">
      <alignment horizontal="right" vertical="center"/>
    </xf>
    <xf numFmtId="177" fontId="23" fillId="4" borderId="0" xfId="0" applyNumberFormat="1" applyFont="1" applyFill="1" applyProtection="1">
      <alignment vertical="center"/>
    </xf>
    <xf numFmtId="177" fontId="4" fillId="4" borderId="0" xfId="0" applyNumberFormat="1" applyFont="1" applyFill="1" applyProtection="1">
      <alignment vertical="center"/>
    </xf>
    <xf numFmtId="0" fontId="19" fillId="4" borderId="0" xfId="0" applyNumberFormat="1" applyFont="1" applyFill="1" applyProtection="1">
      <alignment vertical="center"/>
    </xf>
    <xf numFmtId="0" fontId="0" fillId="4" borderId="0" xfId="0" applyFill="1" applyAlignment="1" applyProtection="1">
      <alignment vertical="center" shrinkToFit="1"/>
    </xf>
    <xf numFmtId="49" fontId="4" fillId="4" borderId="0" xfId="0" applyNumberFormat="1" applyFont="1" applyFill="1" applyProtection="1">
      <alignment vertical="center"/>
    </xf>
    <xf numFmtId="49" fontId="21" fillId="4" borderId="0" xfId="0" applyNumberFormat="1" applyFont="1" applyFill="1" applyAlignment="1" applyProtection="1">
      <alignment horizontal="right" vertical="center"/>
    </xf>
    <xf numFmtId="49" fontId="19" fillId="4" borderId="0" xfId="0" applyNumberFormat="1" applyFont="1" applyFill="1" applyProtection="1">
      <alignment vertical="center"/>
    </xf>
    <xf numFmtId="0" fontId="17" fillId="4" borderId="0" xfId="0" applyNumberFormat="1" applyFont="1" applyFill="1" applyBorder="1" applyAlignment="1" applyProtection="1">
      <alignment horizontal="center" vertical="center"/>
    </xf>
    <xf numFmtId="0" fontId="0" fillId="4" borderId="0" xfId="0" applyFill="1" applyAlignment="1" applyProtection="1">
      <alignment vertical="center"/>
    </xf>
    <xf numFmtId="0" fontId="4" fillId="4" borderId="27" xfId="0" applyFont="1" applyFill="1" applyBorder="1" applyAlignment="1" applyProtection="1">
      <alignment vertical="center"/>
    </xf>
    <xf numFmtId="49" fontId="19" fillId="4" borderId="0" xfId="0" applyNumberFormat="1" applyFont="1" applyFill="1" applyBorder="1" applyProtection="1">
      <alignment vertical="center"/>
    </xf>
    <xf numFmtId="49" fontId="4" fillId="4" borderId="12" xfId="0" applyNumberFormat="1" applyFont="1" applyFill="1" applyBorder="1" applyProtection="1">
      <alignment vertical="center"/>
    </xf>
    <xf numFmtId="0" fontId="4" fillId="4" borderId="11" xfId="0" applyFont="1" applyFill="1" applyBorder="1" applyAlignment="1" applyProtection="1">
      <alignment vertical="center"/>
    </xf>
    <xf numFmtId="0" fontId="4" fillId="4" borderId="0" xfId="0" applyNumberFormat="1" applyFont="1" applyFill="1" applyProtection="1">
      <alignment vertical="center"/>
    </xf>
    <xf numFmtId="49" fontId="4" fillId="4" borderId="23" xfId="0" applyNumberFormat="1" applyFont="1" applyFill="1" applyBorder="1" applyAlignment="1" applyProtection="1">
      <alignment vertical="center" shrinkToFit="1"/>
    </xf>
    <xf numFmtId="49" fontId="4" fillId="4" borderId="25" xfId="0" applyNumberFormat="1" applyFont="1" applyFill="1" applyBorder="1" applyProtection="1">
      <alignment vertical="center"/>
    </xf>
    <xf numFmtId="38" fontId="4" fillId="4" borderId="25" xfId="2" applyFont="1" applyFill="1" applyBorder="1" applyAlignment="1" applyProtection="1">
      <alignment horizontal="center" vertical="center"/>
    </xf>
    <xf numFmtId="0" fontId="14" fillId="4" borderId="25" xfId="0" applyNumberFormat="1" applyFont="1" applyFill="1" applyBorder="1" applyAlignment="1" applyProtection="1">
      <alignment vertical="center"/>
    </xf>
    <xf numFmtId="0" fontId="14" fillId="4" borderId="26" xfId="0" applyNumberFormat="1" applyFont="1" applyFill="1" applyBorder="1" applyAlignment="1" applyProtection="1">
      <alignment vertical="center"/>
    </xf>
    <xf numFmtId="0" fontId="4" fillId="4" borderId="0" xfId="0" applyNumberFormat="1" applyFont="1" applyFill="1" applyBorder="1" applyAlignment="1" applyProtection="1">
      <alignment horizontal="center" shrinkToFit="1"/>
    </xf>
    <xf numFmtId="0" fontId="4" fillId="4" borderId="0" xfId="0" applyNumberFormat="1" applyFont="1" applyFill="1" applyBorder="1" applyAlignment="1" applyProtection="1">
      <alignment vertical="center" shrinkToFit="1"/>
    </xf>
    <xf numFmtId="0" fontId="4" fillId="4" borderId="0" xfId="0" applyNumberFormat="1" applyFont="1" applyFill="1" applyBorder="1" applyAlignment="1" applyProtection="1">
      <alignment vertical="center"/>
    </xf>
    <xf numFmtId="49" fontId="20" fillId="4" borderId="0" xfId="0" applyNumberFormat="1" applyFont="1" applyFill="1" applyBorder="1" applyAlignment="1" applyProtection="1">
      <alignment horizontal="center" vertical="center"/>
    </xf>
    <xf numFmtId="49" fontId="4" fillId="4" borderId="36" xfId="0" applyNumberFormat="1" applyFont="1" applyFill="1" applyBorder="1" applyAlignment="1" applyProtection="1">
      <alignment vertical="center" shrinkToFit="1"/>
    </xf>
    <xf numFmtId="49" fontId="4" fillId="4" borderId="37" xfId="0" applyNumberFormat="1" applyFont="1" applyFill="1" applyBorder="1" applyProtection="1">
      <alignment vertical="center"/>
    </xf>
    <xf numFmtId="0" fontId="4" fillId="4" borderId="37"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distributed" vertical="center"/>
    </xf>
    <xf numFmtId="49" fontId="4" fillId="4" borderId="0" xfId="0" applyNumberFormat="1" applyFont="1" applyFill="1" applyBorder="1" applyAlignment="1" applyProtection="1">
      <alignment horizontal="distributed" vertical="center"/>
    </xf>
    <xf numFmtId="177" fontId="4" fillId="4" borderId="0" xfId="0" applyNumberFormat="1" applyFont="1" applyFill="1" applyBorder="1" applyProtection="1">
      <alignment vertical="center"/>
    </xf>
    <xf numFmtId="49" fontId="4" fillId="4" borderId="11" xfId="0" applyNumberFormat="1" applyFont="1" applyFill="1" applyBorder="1" applyAlignment="1" applyProtection="1">
      <alignment vertical="center" shrinkToFit="1"/>
    </xf>
    <xf numFmtId="49" fontId="4" fillId="4" borderId="23" xfId="0" applyNumberFormat="1" applyFont="1" applyFill="1" applyBorder="1" applyAlignment="1" applyProtection="1">
      <alignment vertical="center"/>
    </xf>
    <xf numFmtId="49" fontId="4" fillId="4" borderId="36" xfId="0" applyNumberFormat="1" applyFont="1" applyFill="1" applyBorder="1" applyAlignment="1" applyProtection="1">
      <alignment vertical="center"/>
    </xf>
    <xf numFmtId="49" fontId="6" fillId="4" borderId="0" xfId="0" applyNumberFormat="1" applyFont="1" applyFill="1" applyBorder="1" applyProtection="1">
      <alignment vertical="center"/>
    </xf>
    <xf numFmtId="49" fontId="6" fillId="4" borderId="0" xfId="0" applyNumberFormat="1" applyFont="1" applyFill="1" applyBorder="1" applyAlignment="1" applyProtection="1">
      <alignment horizontal="left" vertical="center"/>
    </xf>
    <xf numFmtId="0" fontId="20" fillId="4" borderId="0" xfId="0" applyFont="1" applyFill="1" applyProtection="1">
      <alignment vertical="center"/>
    </xf>
    <xf numFmtId="49" fontId="6" fillId="4" borderId="18" xfId="0" applyNumberFormat="1" applyFont="1" applyFill="1" applyBorder="1" applyProtection="1">
      <alignment vertical="center"/>
    </xf>
    <xf numFmtId="49" fontId="4" fillId="4" borderId="63" xfId="0" applyNumberFormat="1" applyFont="1" applyFill="1" applyBorder="1" applyProtection="1">
      <alignment vertical="center"/>
    </xf>
    <xf numFmtId="49" fontId="4" fillId="4" borderId="64" xfId="0" applyNumberFormat="1" applyFont="1" applyFill="1" applyBorder="1" applyProtection="1">
      <alignment vertical="center"/>
    </xf>
    <xf numFmtId="49" fontId="4" fillId="4" borderId="65" xfId="0" applyNumberFormat="1" applyFont="1" applyFill="1" applyBorder="1" applyProtection="1">
      <alignment vertical="center"/>
    </xf>
    <xf numFmtId="49" fontId="4" fillId="4" borderId="11" xfId="0" applyNumberFormat="1" applyFont="1" applyFill="1" applyBorder="1" applyProtection="1">
      <alignment vertical="center"/>
    </xf>
    <xf numFmtId="49" fontId="4" fillId="4" borderId="0" xfId="0" applyNumberFormat="1" applyFont="1" applyFill="1" applyAlignment="1" applyProtection="1">
      <alignment vertical="center"/>
    </xf>
    <xf numFmtId="49" fontId="20" fillId="4" borderId="0" xfId="0" applyNumberFormat="1" applyFont="1" applyFill="1" applyBorder="1" applyAlignment="1" applyProtection="1">
      <alignment horizontal="right" vertical="center"/>
    </xf>
    <xf numFmtId="49" fontId="31" fillId="4" borderId="0" xfId="3" applyNumberFormat="1" applyFont="1" applyFill="1" applyAlignment="1" applyProtection="1">
      <alignment vertical="center" wrapText="1"/>
    </xf>
    <xf numFmtId="49" fontId="19" fillId="4" borderId="0" xfId="0" applyNumberFormat="1" applyFont="1" applyFill="1" applyBorder="1" applyAlignment="1" applyProtection="1">
      <alignment vertical="center"/>
    </xf>
    <xf numFmtId="49" fontId="20" fillId="4" borderId="0" xfId="0" applyNumberFormat="1" applyFont="1" applyFill="1" applyBorder="1" applyAlignment="1" applyProtection="1">
      <alignment vertical="center"/>
    </xf>
    <xf numFmtId="49" fontId="6" fillId="4" borderId="17" xfId="0" applyNumberFormat="1" applyFont="1" applyFill="1" applyBorder="1" applyProtection="1">
      <alignment vertical="center"/>
    </xf>
    <xf numFmtId="49" fontId="20" fillId="4" borderId="0" xfId="0" applyNumberFormat="1" applyFont="1" applyFill="1" applyProtection="1">
      <alignment vertical="center"/>
    </xf>
    <xf numFmtId="177" fontId="19" fillId="4" borderId="0" xfId="0" applyNumberFormat="1" applyFont="1" applyFill="1" applyBorder="1" applyAlignment="1" applyProtection="1">
      <alignment vertical="center"/>
    </xf>
    <xf numFmtId="0" fontId="19" fillId="4" borderId="0" xfId="0" applyFont="1" applyFill="1" applyAlignment="1" applyProtection="1">
      <alignment vertical="center"/>
    </xf>
    <xf numFmtId="0" fontId="19" fillId="4" borderId="0" xfId="0" applyFont="1" applyFill="1" applyAlignment="1" applyProtection="1">
      <alignment vertical="center" wrapText="1"/>
    </xf>
    <xf numFmtId="0" fontId="19" fillId="4" borderId="0" xfId="0" applyFont="1" applyFill="1" applyBorder="1" applyAlignment="1" applyProtection="1">
      <alignment horizontal="center" vertical="center"/>
    </xf>
    <xf numFmtId="49" fontId="4" fillId="4" borderId="68" xfId="0" applyNumberFormat="1" applyFont="1" applyFill="1" applyBorder="1" applyProtection="1">
      <alignment vertical="center"/>
    </xf>
    <xf numFmtId="49" fontId="4" fillId="4" borderId="69" xfId="0" applyNumberFormat="1" applyFont="1" applyFill="1" applyBorder="1" applyProtection="1">
      <alignment vertical="center"/>
    </xf>
    <xf numFmtId="49" fontId="4" fillId="4" borderId="70" xfId="0" applyNumberFormat="1" applyFont="1" applyFill="1" applyBorder="1" applyProtection="1">
      <alignment vertical="center"/>
    </xf>
    <xf numFmtId="0" fontId="4" fillId="4" borderId="0" xfId="0" applyFont="1" applyFill="1" applyAlignment="1" applyProtection="1">
      <alignment horizontal="center" vertical="center"/>
    </xf>
    <xf numFmtId="0" fontId="20" fillId="0" borderId="0" xfId="0" applyFont="1" applyFill="1" applyBorder="1" applyAlignment="1" applyProtection="1">
      <alignment vertical="center"/>
    </xf>
    <xf numFmtId="0" fontId="4" fillId="4" borderId="0" xfId="0" applyFont="1" applyFill="1" applyAlignment="1" applyProtection="1">
      <alignment horizontal="distributed" vertical="center"/>
    </xf>
    <xf numFmtId="0" fontId="4" fillId="4" borderId="0" xfId="0" applyFont="1" applyFill="1" applyAlignment="1" applyProtection="1">
      <alignment horizontal="left" vertical="center"/>
    </xf>
    <xf numFmtId="49" fontId="4" fillId="4" borderId="0" xfId="0" applyNumberFormat="1" applyFont="1" applyFill="1" applyAlignment="1" applyProtection="1">
      <alignment horizontal="center" vertical="center"/>
    </xf>
    <xf numFmtId="49" fontId="4" fillId="4" borderId="0" xfId="0" applyNumberFormat="1" applyFont="1" applyFill="1" applyBorder="1" applyAlignment="1" applyProtection="1">
      <alignment horizontal="left" vertical="center"/>
    </xf>
    <xf numFmtId="0" fontId="3" fillId="4" borderId="17" xfId="0" applyFont="1" applyFill="1" applyBorder="1" applyAlignment="1">
      <alignment horizontal="center" vertical="center"/>
    </xf>
    <xf numFmtId="0" fontId="4" fillId="4" borderId="0" xfId="0" applyFont="1" applyFill="1" applyBorder="1" applyAlignment="1" applyProtection="1">
      <alignment horizontal="center" vertical="center"/>
    </xf>
    <xf numFmtId="0" fontId="3" fillId="4" borderId="17" xfId="0" applyFont="1" applyFill="1" applyBorder="1" applyAlignment="1">
      <alignment horizontal="center" vertical="center" wrapText="1"/>
    </xf>
    <xf numFmtId="0" fontId="4" fillId="4" borderId="0" xfId="0" applyFont="1" applyFill="1" applyAlignment="1" applyProtection="1">
      <alignment horizontal="center" vertical="center"/>
    </xf>
    <xf numFmtId="49" fontId="4" fillId="4" borderId="0" xfId="0" applyNumberFormat="1" applyFont="1" applyFill="1" applyBorder="1" applyAlignment="1" applyProtection="1">
      <alignment horizontal="left" vertical="center"/>
    </xf>
    <xf numFmtId="0" fontId="9" fillId="4" borderId="0" xfId="0" applyFont="1" applyFill="1" applyAlignment="1">
      <alignment horizontal="center" vertical="center"/>
    </xf>
    <xf numFmtId="0" fontId="8" fillId="4" borderId="0" xfId="0" applyFont="1" applyFill="1" applyAlignment="1">
      <alignment horizontal="left" vertical="center" wrapText="1"/>
    </xf>
    <xf numFmtId="0" fontId="4" fillId="4" borderId="0" xfId="0" applyNumberFormat="1" applyFont="1" applyFill="1" applyBorder="1" applyAlignment="1" applyProtection="1">
      <alignment horizontal="center" vertical="center" shrinkToFit="1"/>
    </xf>
    <xf numFmtId="0" fontId="4" fillId="4" borderId="37" xfId="0" applyNumberFormat="1" applyFont="1" applyFill="1" applyBorder="1" applyAlignment="1" applyProtection="1">
      <alignment horizontal="center" vertical="center" shrinkToFit="1"/>
    </xf>
    <xf numFmtId="0" fontId="4" fillId="4" borderId="11" xfId="0" applyFont="1" applyFill="1" applyBorder="1" applyAlignment="1" applyProtection="1">
      <alignment horizontal="distributed" vertical="center"/>
    </xf>
    <xf numFmtId="0" fontId="4" fillId="4" borderId="12" xfId="0" applyFont="1" applyFill="1" applyBorder="1" applyAlignment="1" applyProtection="1">
      <alignment horizontal="distributed" vertical="center"/>
    </xf>
    <xf numFmtId="0" fontId="9" fillId="4" borderId="0" xfId="0" applyFont="1" applyFill="1" applyAlignment="1" applyProtection="1">
      <alignment horizontal="center" vertical="center"/>
    </xf>
    <xf numFmtId="0" fontId="4" fillId="4" borderId="0" xfId="0" applyFont="1" applyFill="1" applyBorder="1" applyAlignment="1" applyProtection="1">
      <alignment horizontal="center" vertical="center"/>
    </xf>
    <xf numFmtId="0" fontId="8" fillId="4" borderId="39" xfId="0" applyFont="1" applyFill="1" applyBorder="1" applyAlignment="1">
      <alignment horizontal="left" vertical="center"/>
    </xf>
    <xf numFmtId="0" fontId="8" fillId="4" borderId="0" xfId="0" applyFont="1" applyFill="1" applyBorder="1" applyAlignment="1">
      <alignment horizontal="right" vertical="center"/>
    </xf>
    <xf numFmtId="0" fontId="8" fillId="4" borderId="17" xfId="0" applyFont="1" applyFill="1" applyBorder="1" applyAlignment="1">
      <alignment horizontal="center" vertical="center"/>
    </xf>
    <xf numFmtId="0" fontId="21" fillId="4" borderId="0" xfId="0" applyFont="1" applyFill="1" applyAlignment="1" applyProtection="1">
      <alignment horizontal="center"/>
    </xf>
    <xf numFmtId="179" fontId="4" fillId="4" borderId="1" xfId="0" applyNumberFormat="1" applyFont="1" applyFill="1" applyBorder="1" applyAlignment="1" applyProtection="1">
      <alignment horizontal="center" vertical="center"/>
    </xf>
    <xf numFmtId="179" fontId="4" fillId="4" borderId="3"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0" fontId="4" fillId="4" borderId="58"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3" fillId="4" borderId="4"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9" xfId="0" applyNumberFormat="1" applyFont="1" applyFill="1" applyBorder="1" applyAlignment="1" applyProtection="1">
      <alignment horizontal="center" vertical="center"/>
    </xf>
    <xf numFmtId="0" fontId="4" fillId="4" borderId="10" xfId="0" applyNumberFormat="1" applyFont="1" applyFill="1" applyBorder="1" applyAlignment="1" applyProtection="1">
      <alignment horizontal="center" vertical="center"/>
    </xf>
    <xf numFmtId="0" fontId="19" fillId="0" borderId="0" xfId="0" applyFont="1" applyFill="1" applyAlignment="1" applyProtection="1">
      <alignment horizontal="center" vertical="center"/>
    </xf>
    <xf numFmtId="49" fontId="19" fillId="0" borderId="4" xfId="0" applyNumberFormat="1" applyFont="1" applyFill="1" applyBorder="1" applyProtection="1">
      <alignment vertical="center"/>
    </xf>
    <xf numFmtId="178" fontId="4" fillId="4" borderId="22" xfId="0" applyNumberFormat="1" applyFont="1" applyFill="1" applyBorder="1" applyAlignment="1" applyProtection="1">
      <alignment vertical="center" shrinkToFit="1"/>
    </xf>
    <xf numFmtId="0" fontId="29" fillId="4" borderId="22" xfId="0" applyNumberFormat="1" applyFont="1" applyFill="1" applyBorder="1" applyAlignment="1" applyProtection="1">
      <alignment horizontal="right" vertical="center"/>
    </xf>
    <xf numFmtId="178" fontId="29" fillId="4" borderId="22" xfId="0" applyNumberFormat="1" applyFont="1" applyFill="1" applyBorder="1" applyAlignment="1" applyProtection="1">
      <alignment vertical="center" shrinkToFit="1"/>
    </xf>
    <xf numFmtId="0" fontId="4" fillId="4" borderId="19" xfId="0" applyNumberFormat="1" applyFont="1" applyFill="1" applyBorder="1" applyAlignment="1" applyProtection="1">
      <alignment horizontal="center" vertical="center"/>
    </xf>
    <xf numFmtId="0" fontId="4" fillId="4" borderId="20" xfId="0" applyNumberFormat="1" applyFont="1" applyFill="1" applyBorder="1" applyAlignment="1" applyProtection="1">
      <alignment horizontal="center" vertical="center"/>
    </xf>
    <xf numFmtId="0" fontId="21" fillId="0" borderId="0" xfId="0" applyFont="1" applyFill="1" applyAlignment="1" applyProtection="1">
      <alignment horizontal="right" vertical="center"/>
    </xf>
    <xf numFmtId="0" fontId="19" fillId="4" borderId="0" xfId="0" applyFont="1" applyFill="1" applyAlignment="1" applyProtection="1">
      <alignment horizontal="center" vertical="center"/>
    </xf>
    <xf numFmtId="0" fontId="19" fillId="4" borderId="4" xfId="0" applyFont="1" applyFill="1" applyBorder="1" applyAlignment="1" applyProtection="1">
      <alignment horizontal="center" vertical="center"/>
    </xf>
    <xf numFmtId="49" fontId="19" fillId="4" borderId="4" xfId="0" applyNumberFormat="1" applyFont="1" applyFill="1" applyBorder="1" applyProtection="1">
      <alignment vertical="center"/>
    </xf>
    <xf numFmtId="177" fontId="0" fillId="4" borderId="0" xfId="0" applyNumberFormat="1" applyFont="1" applyFill="1" applyProtection="1">
      <alignment vertical="center"/>
    </xf>
    <xf numFmtId="177" fontId="0" fillId="0" borderId="0" xfId="0" applyNumberFormat="1" applyFill="1" applyProtection="1">
      <alignment vertical="center"/>
    </xf>
    <xf numFmtId="0" fontId="4" fillId="4" borderId="15" xfId="0" applyNumberFormat="1" applyFont="1" applyFill="1" applyBorder="1" applyAlignment="1" applyProtection="1">
      <alignment horizontal="center" vertical="center"/>
    </xf>
    <xf numFmtId="0" fontId="4" fillId="4" borderId="57" xfId="0" applyNumberFormat="1" applyFont="1" applyFill="1" applyBorder="1" applyAlignment="1" applyProtection="1">
      <alignment horizontal="center" vertical="center"/>
    </xf>
    <xf numFmtId="0" fontId="4" fillId="4" borderId="66"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shrinkToFit="1"/>
    </xf>
    <xf numFmtId="0" fontId="21" fillId="4" borderId="0" xfId="0" applyFont="1" applyFill="1" applyAlignment="1" applyProtection="1">
      <alignment horizontal="right" vertical="center"/>
    </xf>
    <xf numFmtId="0" fontId="0" fillId="4" borderId="0" xfId="0" applyFill="1" applyAlignment="1" applyProtection="1">
      <alignment horizontal="center" vertical="center"/>
    </xf>
    <xf numFmtId="0" fontId="7" fillId="4" borderId="28" xfId="0" applyFont="1" applyFill="1" applyBorder="1" applyAlignment="1" applyProtection="1">
      <alignment horizontal="center" vertical="center"/>
    </xf>
    <xf numFmtId="0" fontId="0" fillId="4" borderId="28" xfId="0" applyFill="1" applyBorder="1" applyAlignment="1" applyProtection="1">
      <alignment horizontal="center" vertical="center"/>
    </xf>
    <xf numFmtId="0" fontId="10" fillId="4" borderId="26"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27" xfId="0" applyFont="1" applyFill="1" applyBorder="1" applyAlignment="1" applyProtection="1">
      <alignment vertical="center"/>
    </xf>
    <xf numFmtId="0" fontId="12" fillId="4" borderId="0" xfId="0" applyFont="1" applyFill="1" applyBorder="1" applyAlignment="1" applyProtection="1">
      <alignment vertical="center"/>
    </xf>
    <xf numFmtId="0" fontId="12" fillId="4" borderId="26" xfId="0" applyFont="1" applyFill="1" applyBorder="1" applyAlignment="1" applyProtection="1">
      <alignment vertical="center"/>
    </xf>
    <xf numFmtId="0" fontId="12" fillId="4" borderId="27" xfId="0" applyFont="1" applyFill="1" applyBorder="1" applyAlignment="1" applyProtection="1">
      <alignment vertical="center"/>
    </xf>
    <xf numFmtId="178" fontId="19" fillId="4" borderId="27" xfId="0" applyNumberFormat="1" applyFont="1" applyFill="1" applyBorder="1" applyAlignment="1" applyProtection="1">
      <alignment vertical="center"/>
    </xf>
    <xf numFmtId="0" fontId="21" fillId="4" borderId="0" xfId="0" applyFont="1" applyFill="1" applyAlignment="1" applyProtection="1">
      <alignment vertical="top"/>
    </xf>
    <xf numFmtId="0" fontId="12" fillId="4" borderId="0" xfId="0" applyFont="1" applyFill="1" applyProtection="1">
      <alignment vertical="center"/>
    </xf>
    <xf numFmtId="0" fontId="12" fillId="4" borderId="0" xfId="0" applyFont="1" applyFill="1" applyBorder="1" applyAlignment="1" applyProtection="1">
      <alignment vertical="center" wrapText="1"/>
    </xf>
    <xf numFmtId="0" fontId="32" fillId="4" borderId="0" xfId="0" applyFont="1" applyFill="1" applyAlignment="1" applyProtection="1"/>
    <xf numFmtId="0" fontId="12" fillId="4" borderId="0" xfId="0" applyFont="1" applyFill="1" applyBorder="1" applyAlignment="1" applyProtection="1">
      <alignment horizontal="center" vertical="center"/>
    </xf>
    <xf numFmtId="0" fontId="21" fillId="4" borderId="0" xfId="0" applyFont="1" applyFill="1" applyAlignment="1" applyProtection="1">
      <alignment vertical="top" wrapText="1"/>
    </xf>
    <xf numFmtId="0" fontId="12" fillId="4" borderId="0" xfId="0" applyFont="1" applyFill="1" applyBorder="1" applyAlignment="1" applyProtection="1">
      <alignment horizontal="distributed" vertical="center"/>
    </xf>
    <xf numFmtId="0" fontId="12" fillId="4" borderId="0" xfId="0" applyFont="1" applyFill="1" applyBorder="1" applyAlignment="1" applyProtection="1"/>
    <xf numFmtId="0" fontId="12" fillId="4" borderId="0" xfId="0" applyFont="1" applyFill="1" applyBorder="1" applyAlignment="1" applyProtection="1">
      <alignment vertical="top"/>
    </xf>
    <xf numFmtId="0" fontId="10" fillId="4" borderId="36" xfId="0" applyFont="1" applyFill="1" applyBorder="1" applyAlignment="1" applyProtection="1">
      <alignment vertical="center"/>
    </xf>
    <xf numFmtId="0" fontId="10" fillId="4" borderId="28" xfId="0" applyFont="1" applyFill="1" applyBorder="1" applyAlignment="1" applyProtection="1">
      <alignment vertical="center"/>
    </xf>
    <xf numFmtId="0" fontId="10" fillId="4" borderId="37" xfId="0" applyFont="1" applyFill="1" applyBorder="1" applyAlignment="1" applyProtection="1">
      <alignment vertical="center"/>
    </xf>
    <xf numFmtId="0" fontId="8" fillId="4" borderId="0" xfId="0" applyFont="1" applyFill="1" applyProtection="1">
      <alignment vertical="center"/>
    </xf>
    <xf numFmtId="0" fontId="8" fillId="4" borderId="0" xfId="0" applyFont="1" applyFill="1" applyAlignment="1" applyProtection="1">
      <alignment vertical="center" wrapText="1"/>
    </xf>
    <xf numFmtId="0" fontId="8" fillId="4" borderId="0" xfId="0" applyFont="1" applyFill="1" applyAlignment="1" applyProtection="1">
      <alignment horizontal="left" vertical="center" wrapText="1"/>
    </xf>
    <xf numFmtId="0" fontId="8" fillId="4" borderId="0" xfId="0" applyFont="1" applyFill="1" applyAlignment="1" applyProtection="1">
      <alignment vertical="center"/>
    </xf>
    <xf numFmtId="0" fontId="8" fillId="4" borderId="0" xfId="0" applyFont="1" applyFill="1" applyAlignment="1" applyProtection="1">
      <alignment horizontal="center" vertical="center"/>
    </xf>
    <xf numFmtId="49" fontId="8" fillId="4" borderId="34" xfId="0" applyNumberFormat="1" applyFont="1" applyFill="1" applyBorder="1" applyAlignment="1" applyProtection="1">
      <alignment horizontal="right" vertical="center"/>
    </xf>
    <xf numFmtId="0" fontId="8" fillId="4" borderId="35" xfId="0" applyFont="1" applyFill="1" applyBorder="1" applyAlignment="1" applyProtection="1">
      <alignment horizontal="center" vertical="center"/>
    </xf>
    <xf numFmtId="0" fontId="4" fillId="4" borderId="38" xfId="0" applyNumberFormat="1" applyFont="1" applyFill="1" applyBorder="1" applyAlignment="1" applyProtection="1">
      <alignment horizontal="center" vertical="center"/>
    </xf>
    <xf numFmtId="0" fontId="4" fillId="4" borderId="48" xfId="0" applyNumberFormat="1" applyFont="1" applyFill="1" applyBorder="1" applyAlignment="1" applyProtection="1">
      <alignment horizontal="center" vertical="center"/>
    </xf>
    <xf numFmtId="0" fontId="3" fillId="4" borderId="11" xfId="0" applyNumberFormat="1" applyFont="1" applyFill="1" applyBorder="1" applyAlignment="1" applyProtection="1">
      <alignment horizontal="center" vertical="center" shrinkToFit="1"/>
    </xf>
    <xf numFmtId="0" fontId="19" fillId="4" borderId="4" xfId="0" applyFont="1" applyFill="1" applyBorder="1" applyAlignment="1" applyProtection="1">
      <alignment vertical="center" shrinkToFit="1"/>
    </xf>
    <xf numFmtId="0" fontId="19" fillId="4" borderId="4" xfId="0" applyFont="1" applyFill="1" applyBorder="1" applyProtection="1">
      <alignment vertical="center"/>
    </xf>
    <xf numFmtId="0" fontId="20" fillId="4" borderId="0" xfId="0" applyFont="1" applyFill="1" applyAlignment="1" applyProtection="1">
      <alignment horizontal="center" vertical="center"/>
    </xf>
    <xf numFmtId="49" fontId="19" fillId="4" borderId="4" xfId="0" applyNumberFormat="1" applyFont="1" applyFill="1" applyBorder="1" applyAlignment="1" applyProtection="1">
      <alignment horizontal="center" vertical="center"/>
    </xf>
    <xf numFmtId="0" fontId="19" fillId="4" borderId="4"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xf>
    <xf numFmtId="0" fontId="19" fillId="4" borderId="4" xfId="0" applyFont="1" applyFill="1" applyBorder="1" applyAlignment="1" applyProtection="1">
      <alignment vertical="center"/>
    </xf>
    <xf numFmtId="0" fontId="8" fillId="0" borderId="0" xfId="0" applyFont="1">
      <alignment vertical="center"/>
    </xf>
    <xf numFmtId="0" fontId="8" fillId="0" borderId="0" xfId="0" applyFont="1" applyAlignment="1">
      <alignment horizontal="center" vertical="center"/>
    </xf>
    <xf numFmtId="38" fontId="8" fillId="0" borderId="0" xfId="2" applyFont="1" applyBorder="1" applyAlignment="1">
      <alignment vertical="center"/>
    </xf>
    <xf numFmtId="38" fontId="8" fillId="0" borderId="0" xfId="2" applyFont="1" applyBorder="1" applyAlignment="1">
      <alignment horizontal="distributed" vertical="center"/>
    </xf>
    <xf numFmtId="38" fontId="8" fillId="0" borderId="0" xfId="2" applyFont="1" applyBorder="1" applyAlignment="1">
      <alignment horizontal="center" vertical="center"/>
    </xf>
    <xf numFmtId="38" fontId="8" fillId="0" borderId="0" xfId="2" applyFont="1" applyBorder="1" applyAlignment="1">
      <alignment vertical="center" wrapText="1"/>
    </xf>
    <xf numFmtId="38" fontId="8" fillId="0" borderId="0" xfId="2" applyFont="1" applyBorder="1" applyAlignment="1">
      <alignment horizontal="distributed" vertical="center" wrapText="1"/>
    </xf>
    <xf numFmtId="0" fontId="8"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vertical="top" wrapText="1"/>
    </xf>
    <xf numFmtId="0" fontId="8" fillId="0" borderId="31" xfId="0" applyFont="1" applyBorder="1" applyAlignment="1">
      <alignment horizontal="center" vertical="center"/>
    </xf>
    <xf numFmtId="0" fontId="8" fillId="0" borderId="22" xfId="0" applyFont="1" applyBorder="1" applyAlignment="1">
      <alignment horizontal="distributed" vertical="center"/>
    </xf>
    <xf numFmtId="0" fontId="8" fillId="0" borderId="18" xfId="0" applyFont="1" applyBorder="1" applyAlignment="1">
      <alignment horizontal="center" vertical="center"/>
    </xf>
    <xf numFmtId="0" fontId="8" fillId="0" borderId="0" xfId="0" applyFont="1" applyAlignment="1">
      <alignment horizontal="left" vertical="center" wrapText="1"/>
    </xf>
    <xf numFmtId="0" fontId="8" fillId="0" borderId="35" xfId="0" applyFont="1" applyBorder="1">
      <alignment vertical="center"/>
    </xf>
    <xf numFmtId="0" fontId="8" fillId="0" borderId="33" xfId="0" applyFont="1" applyBorder="1" applyAlignment="1">
      <alignment horizontal="distributed" vertical="center"/>
    </xf>
    <xf numFmtId="0" fontId="8" fillId="0" borderId="34" xfId="0" applyFont="1" applyBorder="1">
      <alignment vertical="center"/>
    </xf>
    <xf numFmtId="0" fontId="8" fillId="0" borderId="22" xfId="0" applyFont="1" applyBorder="1" applyAlignment="1">
      <alignment horizontal="right" vertical="center"/>
    </xf>
    <xf numFmtId="0" fontId="8" fillId="0" borderId="22" xfId="0" applyFont="1" applyBorder="1">
      <alignment vertical="center"/>
    </xf>
    <xf numFmtId="0" fontId="8" fillId="0" borderId="31" xfId="0" applyFont="1" applyBorder="1">
      <alignment vertical="center"/>
    </xf>
    <xf numFmtId="0" fontId="8" fillId="0" borderId="0" xfId="0" applyFont="1" applyAlignment="1">
      <alignment horizontal="left" vertical="center"/>
    </xf>
    <xf numFmtId="49" fontId="8" fillId="0" borderId="0" xfId="0" applyNumberFormat="1" applyFont="1" applyAlignment="1">
      <alignment horizontal="right" vertical="center"/>
    </xf>
    <xf numFmtId="0" fontId="12" fillId="0" borderId="41" xfId="0" applyFont="1" applyBorder="1">
      <alignment vertical="center"/>
    </xf>
    <xf numFmtId="0" fontId="8" fillId="0" borderId="32" xfId="0" applyFont="1" applyBorder="1">
      <alignment vertical="center"/>
    </xf>
    <xf numFmtId="0" fontId="12" fillId="0" borderId="43" xfId="0" applyFont="1" applyBorder="1">
      <alignment vertical="center"/>
    </xf>
    <xf numFmtId="0" fontId="8" fillId="0" borderId="39" xfId="0" applyFont="1" applyBorder="1">
      <alignment vertical="center"/>
    </xf>
    <xf numFmtId="0" fontId="8" fillId="0" borderId="40" xfId="0" applyFont="1" applyBorder="1">
      <alignment vertical="center"/>
    </xf>
    <xf numFmtId="0" fontId="12" fillId="0" borderId="44" xfId="0" applyFont="1" applyBorder="1">
      <alignment vertical="center"/>
    </xf>
    <xf numFmtId="0" fontId="8" fillId="0" borderId="45" xfId="0" applyFont="1" applyBorder="1">
      <alignment vertical="center"/>
    </xf>
    <xf numFmtId="0" fontId="8" fillId="0" borderId="46" xfId="0" applyFont="1" applyBorder="1" applyAlignment="1">
      <alignment horizontal="distributed" vertical="center"/>
    </xf>
    <xf numFmtId="0" fontId="8" fillId="0" borderId="46" xfId="0" applyFont="1" applyBorder="1">
      <alignment vertical="center"/>
    </xf>
    <xf numFmtId="0" fontId="8" fillId="0" borderId="47" xfId="0" applyFont="1" applyBorder="1">
      <alignment vertical="center"/>
    </xf>
    <xf numFmtId="0" fontId="8" fillId="0" borderId="43" xfId="0" applyFont="1" applyBorder="1">
      <alignment vertical="center"/>
    </xf>
    <xf numFmtId="0" fontId="8" fillId="0" borderId="30" xfId="0" applyFont="1" applyBorder="1">
      <alignment vertical="center"/>
    </xf>
    <xf numFmtId="0" fontId="8" fillId="0" borderId="18" xfId="0" applyFont="1" applyBorder="1">
      <alignment vertical="center"/>
    </xf>
    <xf numFmtId="0" fontId="8" fillId="0" borderId="17" xfId="0" applyFont="1" applyBorder="1" applyAlignment="1">
      <alignment horizontal="center" vertical="center"/>
    </xf>
    <xf numFmtId="180" fontId="12" fillId="0" borderId="43" xfId="0" applyNumberFormat="1" applyFont="1" applyBorder="1">
      <alignment vertical="center"/>
    </xf>
    <xf numFmtId="180" fontId="8" fillId="0" borderId="43" xfId="0" applyNumberFormat="1" applyFont="1" applyBorder="1">
      <alignment vertical="center"/>
    </xf>
    <xf numFmtId="180" fontId="12" fillId="0" borderId="44" xfId="0" applyNumberFormat="1" applyFont="1" applyBorder="1">
      <alignment vertical="center"/>
    </xf>
    <xf numFmtId="180" fontId="12" fillId="0" borderId="39" xfId="0" applyNumberFormat="1" applyFont="1" applyBorder="1">
      <alignment vertical="center"/>
    </xf>
    <xf numFmtId="180" fontId="12" fillId="0" borderId="32" xfId="0" applyNumberFormat="1" applyFont="1" applyBorder="1">
      <alignment vertical="center"/>
    </xf>
    <xf numFmtId="0" fontId="19" fillId="0" borderId="11" xfId="0" applyFont="1" applyFill="1" applyBorder="1" applyAlignment="1" applyProtection="1">
      <alignment vertical="center"/>
    </xf>
    <xf numFmtId="0" fontId="19" fillId="0" borderId="21" xfId="0" applyFont="1" applyFill="1" applyBorder="1" applyAlignment="1" applyProtection="1">
      <alignment vertical="center"/>
    </xf>
    <xf numFmtId="0" fontId="19" fillId="0" borderId="12" xfId="0" applyFont="1" applyFill="1" applyBorder="1" applyAlignment="1" applyProtection="1">
      <alignment vertical="center"/>
    </xf>
    <xf numFmtId="178" fontId="19" fillId="0" borderId="11" xfId="0" applyNumberFormat="1" applyFont="1" applyFill="1" applyBorder="1" applyAlignment="1" applyProtection="1">
      <alignment horizontal="center" vertical="center" shrinkToFit="1"/>
    </xf>
    <xf numFmtId="178" fontId="19" fillId="0" borderId="21" xfId="0" applyNumberFormat="1" applyFont="1" applyFill="1" applyBorder="1" applyAlignment="1" applyProtection="1">
      <alignment horizontal="center" vertical="center" shrinkToFit="1"/>
    </xf>
    <xf numFmtId="178" fontId="19" fillId="0" borderId="12" xfId="0" applyNumberFormat="1" applyFont="1" applyFill="1" applyBorder="1" applyAlignment="1" applyProtection="1">
      <alignment horizontal="center" vertical="center" shrinkToFit="1"/>
    </xf>
    <xf numFmtId="178" fontId="4" fillId="4" borderId="22" xfId="0" applyNumberFormat="1" applyFont="1" applyFill="1" applyBorder="1" applyAlignment="1" applyProtection="1">
      <alignment horizontal="center" vertical="center" shrinkToFit="1"/>
    </xf>
    <xf numFmtId="0" fontId="4" fillId="4" borderId="59" xfId="0" applyNumberFormat="1" applyFont="1" applyFill="1" applyBorder="1" applyAlignment="1" applyProtection="1">
      <alignment vertical="center" shrinkToFit="1"/>
    </xf>
    <xf numFmtId="0" fontId="4" fillId="4" borderId="22" xfId="0" applyNumberFormat="1" applyFont="1" applyFill="1" applyBorder="1" applyAlignment="1" applyProtection="1">
      <alignment vertical="center" shrinkToFit="1"/>
    </xf>
    <xf numFmtId="0" fontId="4" fillId="4" borderId="0" xfId="0" applyFont="1" applyFill="1" applyAlignment="1" applyProtection="1">
      <alignment horizontal="center" vertical="center"/>
    </xf>
    <xf numFmtId="38" fontId="19" fillId="0" borderId="11" xfId="2" applyFont="1" applyFill="1" applyBorder="1" applyAlignment="1" applyProtection="1">
      <alignment vertical="center"/>
    </xf>
    <xf numFmtId="38" fontId="19" fillId="0" borderId="21" xfId="2" applyFont="1" applyFill="1" applyBorder="1" applyAlignment="1" applyProtection="1">
      <alignment vertical="center"/>
    </xf>
    <xf numFmtId="38" fontId="19" fillId="0" borderId="12" xfId="2" applyFont="1" applyFill="1" applyBorder="1" applyAlignment="1" applyProtection="1">
      <alignment vertical="center"/>
    </xf>
    <xf numFmtId="0" fontId="20" fillId="0" borderId="0" xfId="0" applyFont="1" applyFill="1" applyBorder="1" applyAlignment="1" applyProtection="1">
      <alignment vertical="center"/>
    </xf>
    <xf numFmtId="0" fontId="4" fillId="4" borderId="60" xfId="0" applyNumberFormat="1" applyFont="1" applyFill="1" applyBorder="1" applyAlignment="1" applyProtection="1">
      <alignment vertical="center" shrinkToFit="1"/>
    </xf>
    <xf numFmtId="0" fontId="4" fillId="4" borderId="21" xfId="0" applyFont="1" applyFill="1" applyBorder="1" applyAlignment="1" applyProtection="1">
      <alignment horizontal="distributed" vertical="center"/>
    </xf>
    <xf numFmtId="0" fontId="19" fillId="0" borderId="11" xfId="0" applyFont="1" applyFill="1" applyBorder="1" applyAlignment="1" applyProtection="1">
      <alignment horizontal="left" vertical="center"/>
    </xf>
    <xf numFmtId="0" fontId="19" fillId="0" borderId="12" xfId="0" applyFont="1" applyFill="1" applyBorder="1" applyAlignment="1" applyProtection="1">
      <alignment horizontal="left" vertical="center"/>
    </xf>
    <xf numFmtId="0" fontId="29" fillId="4" borderId="10" xfId="0" applyFont="1" applyFill="1" applyBorder="1" applyAlignment="1" applyProtection="1">
      <alignment horizontal="center" vertical="center" textRotation="255"/>
    </xf>
    <xf numFmtId="0" fontId="29" fillId="4" borderId="61" xfId="0" applyFont="1" applyFill="1" applyBorder="1" applyAlignment="1" applyProtection="1">
      <alignment horizontal="center" vertical="center" textRotation="255"/>
    </xf>
    <xf numFmtId="0" fontId="29" fillId="4" borderId="62" xfId="0" applyFont="1" applyFill="1" applyBorder="1" applyAlignment="1" applyProtection="1">
      <alignment horizontal="center" vertical="center" textRotation="255"/>
    </xf>
    <xf numFmtId="49" fontId="19" fillId="0" borderId="11" xfId="0" applyNumberFormat="1" applyFont="1" applyFill="1" applyBorder="1" applyAlignment="1" applyProtection="1">
      <alignment horizontal="center" vertical="center"/>
    </xf>
    <xf numFmtId="49" fontId="19" fillId="0" borderId="21" xfId="0" applyNumberFormat="1" applyFont="1" applyFill="1" applyBorder="1" applyAlignment="1" applyProtection="1">
      <alignment horizontal="center" vertical="center"/>
    </xf>
    <xf numFmtId="49" fontId="19" fillId="0" borderId="12" xfId="0" applyNumberFormat="1" applyFont="1" applyFill="1" applyBorder="1" applyAlignment="1" applyProtection="1">
      <alignment horizontal="center" vertical="center"/>
    </xf>
    <xf numFmtId="0" fontId="4" fillId="4" borderId="36" xfId="0" applyFont="1" applyFill="1" applyBorder="1" applyAlignment="1" applyProtection="1">
      <alignment horizontal="distributed" vertical="center"/>
    </xf>
    <xf numFmtId="0" fontId="4" fillId="4" borderId="28" xfId="0" applyFont="1" applyFill="1" applyBorder="1" applyAlignment="1" applyProtection="1">
      <alignment horizontal="distributed" vertical="center"/>
    </xf>
    <xf numFmtId="0" fontId="4" fillId="4" borderId="37" xfId="0" applyFont="1" applyFill="1" applyBorder="1" applyAlignment="1" applyProtection="1">
      <alignment horizontal="distributed" vertical="center"/>
    </xf>
    <xf numFmtId="0" fontId="4" fillId="4" borderId="11"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49" fontId="4" fillId="4" borderId="23"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center" vertical="center"/>
    </xf>
    <xf numFmtId="49" fontId="4" fillId="4" borderId="25" xfId="0" applyNumberFormat="1" applyFont="1" applyFill="1" applyBorder="1" applyAlignment="1" applyProtection="1">
      <alignment horizontal="center" vertical="center"/>
    </xf>
    <xf numFmtId="0" fontId="4" fillId="4" borderId="18" xfId="0" applyFont="1" applyFill="1" applyBorder="1" applyAlignment="1" applyProtection="1">
      <alignment horizontal="distributed" vertical="center"/>
    </xf>
    <xf numFmtId="0" fontId="4" fillId="4" borderId="29" xfId="0" applyFont="1" applyFill="1" applyBorder="1" applyAlignment="1" applyProtection="1">
      <alignment horizontal="distributed" vertical="center"/>
    </xf>
    <xf numFmtId="0" fontId="4" fillId="4" borderId="30" xfId="0" applyFont="1" applyFill="1" applyBorder="1" applyAlignment="1" applyProtection="1">
      <alignment horizontal="distributed" vertical="center"/>
    </xf>
    <xf numFmtId="0" fontId="4" fillId="4" borderId="31" xfId="0" applyFont="1" applyFill="1" applyBorder="1" applyAlignment="1" applyProtection="1">
      <alignment horizontal="distributed" vertical="center"/>
    </xf>
    <xf numFmtId="0" fontId="4" fillId="4" borderId="22" xfId="0" applyFont="1" applyFill="1" applyBorder="1" applyAlignment="1" applyProtection="1">
      <alignment horizontal="distributed" vertical="center"/>
    </xf>
    <xf numFmtId="0" fontId="4" fillId="4" borderId="32" xfId="0" applyFont="1" applyFill="1" applyBorder="1" applyAlignment="1" applyProtection="1">
      <alignment horizontal="distributed" vertical="center"/>
    </xf>
    <xf numFmtId="0" fontId="4" fillId="4" borderId="18" xfId="0" applyFont="1" applyFill="1" applyBorder="1" applyAlignment="1" applyProtection="1">
      <alignment horizontal="left" vertical="center"/>
    </xf>
    <xf numFmtId="0" fontId="4" fillId="4" borderId="29" xfId="0" applyFont="1" applyFill="1" applyBorder="1" applyAlignment="1" applyProtection="1">
      <alignment horizontal="left" vertical="center"/>
    </xf>
    <xf numFmtId="0" fontId="4" fillId="4" borderId="30"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4" fillId="4" borderId="22" xfId="0" applyFont="1" applyFill="1" applyBorder="1" applyAlignment="1" applyProtection="1">
      <alignment horizontal="left" vertical="center"/>
    </xf>
    <xf numFmtId="0" fontId="4" fillId="4" borderId="32" xfId="0" applyFont="1" applyFill="1" applyBorder="1" applyAlignment="1" applyProtection="1">
      <alignment horizontal="left" vertical="center"/>
    </xf>
    <xf numFmtId="0" fontId="4" fillId="4" borderId="23" xfId="0" applyFont="1" applyFill="1" applyBorder="1" applyAlignment="1" applyProtection="1">
      <alignment horizontal="distributed" vertical="center"/>
    </xf>
    <xf numFmtId="0" fontId="4" fillId="4" borderId="24" xfId="0" applyFont="1" applyFill="1" applyBorder="1" applyAlignment="1" applyProtection="1">
      <alignment horizontal="distributed" vertical="center"/>
    </xf>
    <xf numFmtId="0" fontId="4" fillId="4" borderId="25" xfId="0" applyFont="1" applyFill="1" applyBorder="1" applyAlignment="1" applyProtection="1">
      <alignment horizontal="distributed" vertical="center"/>
    </xf>
    <xf numFmtId="0" fontId="19" fillId="0" borderId="11" xfId="0" applyNumberFormat="1" applyFont="1" applyFill="1" applyBorder="1" applyAlignment="1" applyProtection="1">
      <alignment vertical="center"/>
    </xf>
    <xf numFmtId="0" fontId="19" fillId="0" borderId="21" xfId="0" applyNumberFormat="1" applyFont="1" applyFill="1" applyBorder="1" applyAlignment="1" applyProtection="1">
      <alignment vertical="center"/>
    </xf>
    <xf numFmtId="0" fontId="19" fillId="0" borderId="12" xfId="0" applyNumberFormat="1" applyFont="1" applyFill="1" applyBorder="1" applyAlignment="1" applyProtection="1">
      <alignment vertical="center"/>
    </xf>
    <xf numFmtId="0" fontId="3" fillId="4" borderId="0" xfId="0" applyFont="1" applyFill="1" applyAlignment="1" applyProtection="1">
      <alignment horizontal="left" vertical="center"/>
    </xf>
    <xf numFmtId="0" fontId="4" fillId="4" borderId="31" xfId="0" applyFont="1" applyFill="1" applyBorder="1" applyAlignment="1" applyProtection="1">
      <alignment horizontal="right" vertical="center"/>
    </xf>
    <xf numFmtId="0" fontId="4" fillId="4" borderId="22" xfId="0" applyFont="1" applyFill="1" applyBorder="1" applyAlignment="1" applyProtection="1">
      <alignment horizontal="right" vertical="center"/>
    </xf>
    <xf numFmtId="0" fontId="19" fillId="0" borderId="21" xfId="0" applyFont="1" applyFill="1" applyBorder="1" applyAlignment="1" applyProtection="1">
      <alignment horizontal="left" vertical="center"/>
    </xf>
    <xf numFmtId="0" fontId="4" fillId="4" borderId="34" xfId="0" applyFont="1" applyFill="1" applyBorder="1" applyAlignment="1" applyProtection="1">
      <alignment horizontal="distributed" vertical="center"/>
    </xf>
    <xf numFmtId="0" fontId="4" fillId="4" borderId="33" xfId="0" applyFont="1" applyFill="1" applyBorder="1" applyAlignment="1" applyProtection="1">
      <alignment horizontal="distributed" vertical="center"/>
    </xf>
    <xf numFmtId="0" fontId="4" fillId="4" borderId="35" xfId="0" applyFont="1" applyFill="1" applyBorder="1" applyAlignment="1" applyProtection="1">
      <alignment horizontal="distributed" vertical="center"/>
    </xf>
    <xf numFmtId="0" fontId="4" fillId="4" borderId="34" xfId="0" applyFont="1" applyFill="1" applyBorder="1" applyAlignment="1" applyProtection="1">
      <alignment horizontal="left" vertical="center"/>
    </xf>
    <xf numFmtId="0" fontId="4" fillId="4" borderId="33" xfId="0" applyFont="1" applyFill="1" applyBorder="1" applyAlignment="1" applyProtection="1">
      <alignment horizontal="left" vertical="center"/>
    </xf>
    <xf numFmtId="0" fontId="4" fillId="4" borderId="35" xfId="0" applyFont="1" applyFill="1" applyBorder="1" applyAlignment="1" applyProtection="1">
      <alignment horizontal="left" vertical="center"/>
    </xf>
    <xf numFmtId="177" fontId="4" fillId="0" borderId="0" xfId="0" applyNumberFormat="1" applyFont="1" applyFill="1" applyAlignment="1" applyProtection="1">
      <alignment horizontal="center" vertical="center"/>
    </xf>
    <xf numFmtId="49" fontId="4" fillId="4" borderId="29" xfId="0" applyNumberFormat="1" applyFont="1" applyFill="1" applyBorder="1" applyAlignment="1" applyProtection="1">
      <alignment horizontal="center" vertical="center"/>
    </xf>
    <xf numFmtId="49" fontId="4" fillId="4" borderId="22"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4" fillId="4" borderId="0" xfId="0" applyFont="1" applyFill="1" applyBorder="1" applyAlignment="1" applyProtection="1">
      <alignment horizontal="right" vertical="center"/>
    </xf>
    <xf numFmtId="178" fontId="4" fillId="4" borderId="0" xfId="0" applyNumberFormat="1" applyFont="1" applyFill="1" applyAlignment="1" applyProtection="1">
      <alignment horizontal="center" vertical="center"/>
    </xf>
    <xf numFmtId="14" fontId="19" fillId="0" borderId="11" xfId="0" applyNumberFormat="1"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4" fillId="4" borderId="0" xfId="0" applyFont="1" applyFill="1" applyAlignment="1" applyProtection="1">
      <alignment horizontal="distributed" vertical="center"/>
    </xf>
    <xf numFmtId="178" fontId="4" fillId="4" borderId="0" xfId="0" applyNumberFormat="1" applyFont="1" applyFill="1" applyAlignment="1" applyProtection="1">
      <alignment horizontal="left" vertical="center"/>
    </xf>
    <xf numFmtId="0" fontId="4" fillId="4" borderId="0" xfId="0" applyNumberFormat="1" applyFont="1" applyFill="1" applyAlignment="1" applyProtection="1">
      <alignment horizontal="left" vertical="center"/>
    </xf>
    <xf numFmtId="49" fontId="19" fillId="0" borderId="36" xfId="0" applyNumberFormat="1" applyFont="1" applyFill="1" applyBorder="1" applyAlignment="1" applyProtection="1">
      <alignment horizontal="left" vertical="center"/>
    </xf>
    <xf numFmtId="49" fontId="19" fillId="0" borderId="28" xfId="0" applyNumberFormat="1" applyFont="1" applyFill="1" applyBorder="1" applyAlignment="1" applyProtection="1">
      <alignment horizontal="left" vertical="center"/>
    </xf>
    <xf numFmtId="49" fontId="19" fillId="0" borderId="37" xfId="0" applyNumberFormat="1" applyFont="1" applyFill="1" applyBorder="1" applyAlignment="1" applyProtection="1">
      <alignment horizontal="left" vertical="center"/>
    </xf>
    <xf numFmtId="0" fontId="4" fillId="4" borderId="22" xfId="0" applyFont="1" applyFill="1" applyBorder="1" applyAlignment="1" applyProtection="1">
      <alignment horizontal="center" vertical="center"/>
    </xf>
    <xf numFmtId="0" fontId="4" fillId="4" borderId="0" xfId="0" applyNumberFormat="1" applyFont="1" applyFill="1" applyAlignment="1" applyProtection="1">
      <alignment horizontal="left" vertical="center" wrapText="1"/>
    </xf>
    <xf numFmtId="49" fontId="19" fillId="0" borderId="23" xfId="0" applyNumberFormat="1" applyFont="1" applyFill="1" applyBorder="1" applyAlignment="1" applyProtection="1">
      <alignment vertical="center"/>
    </xf>
    <xf numFmtId="49" fontId="19" fillId="0" borderId="24" xfId="0" applyNumberFormat="1" applyFont="1" applyFill="1" applyBorder="1" applyAlignment="1" applyProtection="1">
      <alignment vertical="center"/>
    </xf>
    <xf numFmtId="49" fontId="19" fillId="0" borderId="25" xfId="0" applyNumberFormat="1" applyFont="1" applyFill="1" applyBorder="1" applyAlignment="1" applyProtection="1">
      <alignment vertical="center"/>
    </xf>
    <xf numFmtId="49" fontId="19" fillId="0" borderId="26" xfId="0" applyNumberFormat="1" applyFont="1" applyFill="1" applyBorder="1" applyAlignment="1" applyProtection="1">
      <alignment vertical="center"/>
    </xf>
    <xf numFmtId="49" fontId="19" fillId="0" borderId="0" xfId="0" applyNumberFormat="1" applyFont="1" applyFill="1" applyBorder="1" applyAlignment="1" applyProtection="1">
      <alignment vertical="center"/>
    </xf>
    <xf numFmtId="49" fontId="19" fillId="0" borderId="27" xfId="0" applyNumberFormat="1" applyFont="1" applyFill="1" applyBorder="1" applyAlignment="1" applyProtection="1">
      <alignment vertical="center"/>
    </xf>
    <xf numFmtId="49" fontId="19" fillId="0" borderId="36" xfId="0" applyNumberFormat="1" applyFont="1" applyFill="1" applyBorder="1" applyAlignment="1" applyProtection="1">
      <alignment vertical="center"/>
    </xf>
    <xf numFmtId="49" fontId="19" fillId="0" borderId="28" xfId="0" applyNumberFormat="1" applyFont="1" applyFill="1" applyBorder="1" applyAlignment="1" applyProtection="1">
      <alignment vertical="center"/>
    </xf>
    <xf numFmtId="49" fontId="19" fillId="0" borderId="37" xfId="0" applyNumberFormat="1" applyFont="1" applyFill="1" applyBorder="1" applyAlignment="1" applyProtection="1">
      <alignment vertical="center"/>
    </xf>
    <xf numFmtId="0" fontId="4" fillId="4" borderId="0" xfId="0" applyFont="1" applyFill="1" applyAlignment="1" applyProtection="1">
      <alignment vertical="center" shrinkToFit="1"/>
    </xf>
    <xf numFmtId="49" fontId="19" fillId="0" borderId="23" xfId="0" applyNumberFormat="1" applyFont="1" applyFill="1" applyBorder="1" applyAlignment="1" applyProtection="1">
      <alignment vertical="center" wrapText="1"/>
    </xf>
    <xf numFmtId="49" fontId="19" fillId="0" borderId="24" xfId="0" applyNumberFormat="1" applyFont="1" applyFill="1" applyBorder="1" applyAlignment="1" applyProtection="1">
      <alignment vertical="center" wrapText="1"/>
    </xf>
    <xf numFmtId="49" fontId="19" fillId="0" borderId="25" xfId="0" applyNumberFormat="1" applyFont="1" applyFill="1" applyBorder="1" applyAlignment="1" applyProtection="1">
      <alignment vertical="center" wrapText="1"/>
    </xf>
    <xf numFmtId="49" fontId="19" fillId="0" borderId="36" xfId="0" applyNumberFormat="1" applyFont="1" applyFill="1" applyBorder="1" applyAlignment="1" applyProtection="1">
      <alignment vertical="center" wrapText="1"/>
    </xf>
    <xf numFmtId="49" fontId="19" fillId="0" borderId="28" xfId="0" applyNumberFormat="1" applyFont="1" applyFill="1" applyBorder="1" applyAlignment="1" applyProtection="1">
      <alignment vertical="center" wrapText="1"/>
    </xf>
    <xf numFmtId="49" fontId="19" fillId="0" borderId="37" xfId="0" applyNumberFormat="1" applyFont="1" applyFill="1" applyBorder="1" applyAlignment="1" applyProtection="1">
      <alignment vertical="center" wrapText="1"/>
    </xf>
    <xf numFmtId="0" fontId="4" fillId="4" borderId="0" xfId="0" applyFont="1" applyFill="1" applyAlignment="1" applyProtection="1">
      <alignment horizontal="left" vertical="center"/>
    </xf>
    <xf numFmtId="178" fontId="4" fillId="4" borderId="0" xfId="0" applyNumberFormat="1" applyFont="1" applyFill="1" applyAlignment="1" applyProtection="1">
      <alignment horizontal="distributed" vertical="center"/>
    </xf>
    <xf numFmtId="178" fontId="19" fillId="0" borderId="11" xfId="0" applyNumberFormat="1" applyFont="1" applyFill="1" applyBorder="1" applyAlignment="1" applyProtection="1">
      <alignment horizontal="center" vertical="center"/>
    </xf>
    <xf numFmtId="178" fontId="19" fillId="0" borderId="21" xfId="0" applyNumberFormat="1" applyFont="1" applyFill="1" applyBorder="1" applyAlignment="1" applyProtection="1">
      <alignment horizontal="center" vertical="center"/>
    </xf>
    <xf numFmtId="178" fontId="19" fillId="0" borderId="12" xfId="0" applyNumberFormat="1" applyFont="1" applyFill="1" applyBorder="1" applyAlignment="1" applyProtection="1">
      <alignment horizontal="center" vertical="center"/>
    </xf>
    <xf numFmtId="49" fontId="19" fillId="0" borderId="11" xfId="0" applyNumberFormat="1" applyFont="1" applyFill="1" applyBorder="1" applyAlignment="1" applyProtection="1">
      <alignment vertical="center"/>
    </xf>
    <xf numFmtId="49" fontId="19" fillId="0" borderId="21" xfId="0" applyNumberFormat="1" applyFont="1" applyFill="1" applyBorder="1" applyAlignment="1" applyProtection="1">
      <alignment vertical="center"/>
    </xf>
    <xf numFmtId="49" fontId="19" fillId="0" borderId="12" xfId="0" applyNumberFormat="1" applyFont="1" applyFill="1" applyBorder="1" applyAlignment="1" applyProtection="1">
      <alignment vertical="center"/>
    </xf>
    <xf numFmtId="0" fontId="4" fillId="4" borderId="28" xfId="0" applyFont="1" applyFill="1" applyBorder="1" applyAlignment="1" applyProtection="1">
      <alignment horizontal="center" vertical="center"/>
    </xf>
    <xf numFmtId="0" fontId="28" fillId="4" borderId="0" xfId="0" applyFont="1" applyFill="1" applyAlignment="1" applyProtection="1">
      <alignment horizontal="center" vertical="center"/>
    </xf>
    <xf numFmtId="49" fontId="19" fillId="0" borderId="26" xfId="0" applyNumberFormat="1" applyFont="1" applyFill="1" applyBorder="1" applyAlignment="1" applyProtection="1">
      <alignment horizontal="left" vertical="center"/>
    </xf>
    <xf numFmtId="49" fontId="19" fillId="0" borderId="0" xfId="0" applyNumberFormat="1" applyFont="1" applyFill="1" applyBorder="1" applyAlignment="1" applyProtection="1">
      <alignment horizontal="left" vertical="center"/>
    </xf>
    <xf numFmtId="49" fontId="19" fillId="0" borderId="27" xfId="0" applyNumberFormat="1" applyFont="1" applyFill="1" applyBorder="1" applyAlignment="1" applyProtection="1">
      <alignment horizontal="left" vertical="center"/>
    </xf>
    <xf numFmtId="0" fontId="19" fillId="4" borderId="11" xfId="0" applyFont="1" applyFill="1" applyBorder="1" applyAlignment="1" applyProtection="1">
      <alignment horizontal="left" vertical="center"/>
    </xf>
    <xf numFmtId="0" fontId="19" fillId="4" borderId="12" xfId="0" applyFont="1" applyFill="1" applyBorder="1" applyAlignment="1" applyProtection="1">
      <alignment horizontal="left" vertical="center"/>
    </xf>
    <xf numFmtId="0" fontId="19" fillId="4" borderId="11" xfId="0" applyFont="1" applyFill="1" applyBorder="1" applyAlignment="1" applyProtection="1">
      <alignment vertical="center"/>
    </xf>
    <xf numFmtId="0" fontId="19" fillId="4" borderId="21" xfId="0" applyFont="1" applyFill="1" applyBorder="1" applyAlignment="1" applyProtection="1">
      <alignment vertical="center"/>
    </xf>
    <xf numFmtId="0" fontId="19" fillId="4" borderId="12" xfId="0" applyFont="1" applyFill="1" applyBorder="1" applyAlignment="1" applyProtection="1">
      <alignment vertical="center"/>
    </xf>
    <xf numFmtId="49" fontId="19" fillId="4" borderId="11" xfId="0" applyNumberFormat="1" applyFont="1" applyFill="1" applyBorder="1" applyAlignment="1" applyProtection="1">
      <alignment horizontal="center" vertical="center"/>
    </xf>
    <xf numFmtId="49" fontId="19" fillId="4" borderId="21" xfId="0" applyNumberFormat="1" applyFont="1" applyFill="1" applyBorder="1" applyAlignment="1" applyProtection="1">
      <alignment horizontal="center" vertical="center"/>
    </xf>
    <xf numFmtId="49" fontId="19" fillId="4" borderId="12" xfId="0" applyNumberFormat="1" applyFont="1" applyFill="1" applyBorder="1" applyAlignment="1" applyProtection="1">
      <alignment horizontal="center" vertical="center"/>
    </xf>
    <xf numFmtId="0" fontId="4" fillId="4" borderId="26" xfId="0" applyNumberFormat="1" applyFont="1" applyFill="1" applyBorder="1" applyAlignment="1" applyProtection="1">
      <alignment horizontal="center" vertical="center"/>
    </xf>
    <xf numFmtId="0" fontId="4" fillId="4" borderId="27" xfId="0" applyNumberFormat="1" applyFont="1" applyFill="1" applyBorder="1" applyAlignment="1" applyProtection="1">
      <alignment horizontal="center" vertical="center"/>
    </xf>
    <xf numFmtId="49" fontId="4" fillId="4" borderId="21" xfId="0" applyNumberFormat="1" applyFont="1" applyFill="1" applyBorder="1" applyAlignment="1" applyProtection="1">
      <alignment horizontal="distributed" vertical="center"/>
    </xf>
    <xf numFmtId="49" fontId="4" fillId="4" borderId="0" xfId="0" applyNumberFormat="1" applyFont="1" applyFill="1" applyAlignment="1" applyProtection="1">
      <alignment horizontal="center" vertical="center"/>
    </xf>
    <xf numFmtId="0" fontId="4" fillId="4" borderId="11" xfId="0" applyNumberFormat="1" applyFont="1" applyFill="1" applyBorder="1" applyAlignment="1" applyProtection="1">
      <alignment horizontal="center" vertical="center"/>
    </xf>
    <xf numFmtId="0" fontId="4" fillId="4" borderId="12"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vertical="center"/>
    </xf>
    <xf numFmtId="0" fontId="4" fillId="4" borderId="21" xfId="0" applyNumberFormat="1" applyFont="1" applyFill="1" applyBorder="1" applyAlignment="1" applyProtection="1">
      <alignment vertical="center"/>
    </xf>
    <xf numFmtId="0" fontId="4" fillId="4" borderId="12" xfId="0" applyNumberFormat="1" applyFont="1" applyFill="1" applyBorder="1" applyAlignment="1" applyProtection="1">
      <alignment vertical="center"/>
    </xf>
    <xf numFmtId="49" fontId="4" fillId="4" borderId="11" xfId="0" applyNumberFormat="1" applyFont="1" applyFill="1" applyBorder="1" applyAlignment="1" applyProtection="1">
      <alignment horizontal="distributed" vertical="center"/>
    </xf>
    <xf numFmtId="49" fontId="4" fillId="4" borderId="12" xfId="0" applyNumberFormat="1" applyFont="1" applyFill="1" applyBorder="1" applyAlignment="1" applyProtection="1">
      <alignment horizontal="distributed" vertical="center"/>
    </xf>
    <xf numFmtId="179" fontId="19" fillId="4" borderId="36" xfId="0" applyNumberFormat="1" applyFont="1" applyFill="1" applyBorder="1" applyAlignment="1" applyProtection="1">
      <alignment horizontal="center" vertical="center"/>
    </xf>
    <xf numFmtId="179" fontId="19" fillId="4" borderId="28" xfId="0" applyNumberFormat="1" applyFont="1" applyFill="1" applyBorder="1" applyAlignment="1" applyProtection="1">
      <alignment horizontal="center" vertical="center"/>
    </xf>
    <xf numFmtId="179" fontId="19" fillId="4" borderId="37" xfId="0" applyNumberFormat="1" applyFont="1" applyFill="1" applyBorder="1" applyAlignment="1" applyProtection="1">
      <alignment horizontal="center" vertical="center"/>
    </xf>
    <xf numFmtId="49" fontId="32" fillId="4" borderId="24" xfId="0" applyNumberFormat="1" applyFont="1" applyFill="1" applyBorder="1" applyAlignment="1" applyProtection="1">
      <alignment horizontal="right" vertical="center"/>
    </xf>
    <xf numFmtId="49" fontId="4" fillId="4" borderId="36"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distributed" vertical="center"/>
    </xf>
    <xf numFmtId="49" fontId="4" fillId="4" borderId="28" xfId="0" applyNumberFormat="1" applyFont="1" applyFill="1" applyBorder="1" applyAlignment="1" applyProtection="1">
      <alignment horizontal="distributed" vertical="center"/>
    </xf>
    <xf numFmtId="49" fontId="4" fillId="4" borderId="37" xfId="0" applyNumberFormat="1" applyFont="1" applyFill="1" applyBorder="1" applyAlignment="1" applyProtection="1">
      <alignment horizontal="center" vertical="center"/>
    </xf>
    <xf numFmtId="49" fontId="19" fillId="4" borderId="23" xfId="0" applyNumberFormat="1" applyFont="1" applyFill="1" applyBorder="1" applyAlignment="1" applyProtection="1">
      <alignment vertical="center" wrapText="1"/>
    </xf>
    <xf numFmtId="49" fontId="19" fillId="4" borderId="24" xfId="0" applyNumberFormat="1" applyFont="1" applyFill="1" applyBorder="1" applyAlignment="1" applyProtection="1">
      <alignment vertical="center" wrapText="1"/>
    </xf>
    <xf numFmtId="49" fontId="19" fillId="4" borderId="25" xfId="0" applyNumberFormat="1" applyFont="1" applyFill="1" applyBorder="1" applyAlignment="1" applyProtection="1">
      <alignment vertical="center" wrapText="1"/>
    </xf>
    <xf numFmtId="49" fontId="19" fillId="4" borderId="36" xfId="0" applyNumberFormat="1" applyFont="1" applyFill="1" applyBorder="1" applyAlignment="1" applyProtection="1">
      <alignment vertical="center" wrapText="1"/>
    </xf>
    <xf numFmtId="49" fontId="19" fillId="4" borderId="28" xfId="0" applyNumberFormat="1" applyFont="1" applyFill="1" applyBorder="1" applyAlignment="1" applyProtection="1">
      <alignment vertical="center" wrapText="1"/>
    </xf>
    <xf numFmtId="49" fontId="19" fillId="4" borderId="37" xfId="0" applyNumberFormat="1" applyFont="1" applyFill="1" applyBorder="1" applyAlignment="1" applyProtection="1">
      <alignment vertical="center" wrapText="1"/>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49" fontId="4" fillId="4" borderId="11" xfId="0" applyNumberFormat="1" applyFont="1" applyFill="1" applyBorder="1" applyAlignment="1" applyProtection="1">
      <alignment horizontal="center" vertical="center" shrinkToFit="1"/>
    </xf>
    <xf numFmtId="49" fontId="4" fillId="4" borderId="21" xfId="0" applyNumberFormat="1" applyFont="1" applyFill="1" applyBorder="1" applyAlignment="1" applyProtection="1">
      <alignment horizontal="center" vertical="center" shrinkToFit="1"/>
    </xf>
    <xf numFmtId="49" fontId="4" fillId="4" borderId="12" xfId="0" applyNumberFormat="1" applyFont="1" applyFill="1" applyBorder="1" applyAlignment="1" applyProtection="1">
      <alignment horizontal="center" vertical="center" shrinkToFit="1"/>
    </xf>
    <xf numFmtId="0" fontId="4" fillId="4" borderId="0" xfId="0" applyNumberFormat="1" applyFont="1" applyFill="1" applyBorder="1" applyAlignment="1" applyProtection="1">
      <alignment horizontal="center" vertical="center" shrinkToFit="1"/>
    </xf>
    <xf numFmtId="0" fontId="0" fillId="4" borderId="0" xfId="0" applyNumberFormat="1" applyFont="1" applyFill="1" applyAlignment="1" applyProtection="1">
      <alignment vertical="center"/>
    </xf>
    <xf numFmtId="0" fontId="4" fillId="4" borderId="28" xfId="0" applyNumberFormat="1" applyFont="1" applyFill="1" applyBorder="1" applyAlignment="1" applyProtection="1">
      <alignment horizontal="center" vertical="center"/>
    </xf>
    <xf numFmtId="0" fontId="0" fillId="4" borderId="28" xfId="0" applyNumberFormat="1" applyFont="1" applyFill="1" applyBorder="1" applyAlignment="1" applyProtection="1">
      <alignment horizontal="center" vertical="center"/>
    </xf>
    <xf numFmtId="0" fontId="0" fillId="4" borderId="0" xfId="0" applyNumberFormat="1" applyFont="1" applyFill="1" applyAlignment="1" applyProtection="1">
      <alignment vertical="center" shrinkToFit="1"/>
    </xf>
    <xf numFmtId="49" fontId="19" fillId="4" borderId="23" xfId="0" applyNumberFormat="1" applyFont="1" applyFill="1" applyBorder="1" applyAlignment="1" applyProtection="1">
      <alignment horizontal="center" vertical="center"/>
    </xf>
    <xf numFmtId="49" fontId="19" fillId="4" borderId="24" xfId="0" applyNumberFormat="1" applyFont="1" applyFill="1" applyBorder="1" applyAlignment="1" applyProtection="1">
      <alignment horizontal="center" vertical="center"/>
    </xf>
    <xf numFmtId="49" fontId="19" fillId="4" borderId="25" xfId="0" applyNumberFormat="1" applyFont="1" applyFill="1" applyBorder="1" applyAlignment="1" applyProtection="1">
      <alignment horizontal="center" vertical="center"/>
    </xf>
    <xf numFmtId="0" fontId="21" fillId="4" borderId="26" xfId="0" applyFont="1" applyFill="1" applyBorder="1" applyAlignment="1" applyProtection="1">
      <alignment horizontal="right" vertical="center"/>
    </xf>
    <xf numFmtId="0" fontId="21" fillId="4" borderId="0" xfId="0" applyFont="1" applyFill="1" applyAlignment="1" applyProtection="1">
      <alignment horizontal="right" vertical="center"/>
    </xf>
    <xf numFmtId="0" fontId="19" fillId="4" borderId="11" xfId="0" applyNumberFormat="1" applyFont="1" applyFill="1" applyBorder="1" applyAlignment="1" applyProtection="1">
      <alignment horizontal="center" vertical="center"/>
    </xf>
    <xf numFmtId="0" fontId="19" fillId="4" borderId="21" xfId="0" applyNumberFormat="1" applyFont="1" applyFill="1" applyBorder="1" applyAlignment="1" applyProtection="1">
      <alignment horizontal="center" vertical="center"/>
    </xf>
    <xf numFmtId="0" fontId="19" fillId="4" borderId="12" xfId="0" applyNumberFormat="1" applyFont="1" applyFill="1" applyBorder="1" applyAlignment="1" applyProtection="1">
      <alignment horizontal="center" vertical="center"/>
    </xf>
    <xf numFmtId="0" fontId="19" fillId="4" borderId="23" xfId="0" applyFont="1" applyFill="1" applyBorder="1" applyAlignment="1" applyProtection="1">
      <alignment vertical="center"/>
    </xf>
    <xf numFmtId="0" fontId="19" fillId="4" borderId="24" xfId="0" applyFont="1" applyFill="1" applyBorder="1" applyAlignment="1" applyProtection="1">
      <alignment vertical="center"/>
    </xf>
    <xf numFmtId="0" fontId="19" fillId="4" borderId="25" xfId="0" applyFont="1" applyFill="1" applyBorder="1" applyAlignment="1" applyProtection="1">
      <alignment vertical="center"/>
    </xf>
    <xf numFmtId="49" fontId="4" fillId="4" borderId="28" xfId="0" applyNumberFormat="1" applyFont="1" applyFill="1" applyBorder="1" applyAlignment="1" applyProtection="1">
      <alignment horizontal="center" vertical="center"/>
    </xf>
    <xf numFmtId="0" fontId="4" fillId="4" borderId="23" xfId="0" applyNumberFormat="1" applyFont="1" applyFill="1" applyBorder="1" applyAlignment="1" applyProtection="1">
      <alignment horizontal="left" vertical="center" wrapText="1"/>
    </xf>
    <xf numFmtId="0" fontId="4" fillId="4" borderId="24" xfId="0" applyNumberFormat="1" applyFont="1" applyFill="1" applyBorder="1" applyAlignment="1" applyProtection="1">
      <alignment horizontal="left" vertical="center" wrapText="1"/>
    </xf>
    <xf numFmtId="0" fontId="4" fillId="4" borderId="25" xfId="0" applyNumberFormat="1" applyFont="1" applyFill="1" applyBorder="1" applyAlignment="1" applyProtection="1">
      <alignment horizontal="left" vertical="center" wrapText="1"/>
    </xf>
    <xf numFmtId="0" fontId="4" fillId="4" borderId="36" xfId="0" applyNumberFormat="1" applyFont="1" applyFill="1" applyBorder="1" applyAlignment="1" applyProtection="1">
      <alignment horizontal="left" vertical="center" wrapText="1"/>
    </xf>
    <xf numFmtId="0" fontId="4" fillId="4" borderId="28" xfId="0" applyNumberFormat="1" applyFont="1" applyFill="1" applyBorder="1" applyAlignment="1" applyProtection="1">
      <alignment horizontal="left" vertical="center" wrapText="1"/>
    </xf>
    <xf numFmtId="0" fontId="4" fillId="4" borderId="37" xfId="0" applyNumberFormat="1" applyFont="1" applyFill="1" applyBorder="1" applyAlignment="1" applyProtection="1">
      <alignment horizontal="left" vertical="center" wrapText="1"/>
    </xf>
    <xf numFmtId="49" fontId="4" fillId="4" borderId="11" xfId="0" applyNumberFormat="1" applyFont="1" applyFill="1" applyBorder="1" applyAlignment="1" applyProtection="1">
      <alignment horizontal="center" vertical="center"/>
    </xf>
    <xf numFmtId="49" fontId="4" fillId="4" borderId="21"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49" fontId="4" fillId="4" borderId="26" xfId="0" applyNumberFormat="1" applyFont="1" applyFill="1" applyBorder="1" applyAlignment="1" applyProtection="1">
      <alignment horizontal="left" vertical="center"/>
    </xf>
    <xf numFmtId="49" fontId="4" fillId="4" borderId="0" xfId="0" applyNumberFormat="1" applyFont="1" applyFill="1" applyBorder="1" applyAlignment="1" applyProtection="1">
      <alignment horizontal="left" vertical="center"/>
    </xf>
    <xf numFmtId="49" fontId="4" fillId="4" borderId="30" xfId="0" applyNumberFormat="1" applyFont="1" applyFill="1" applyBorder="1" applyAlignment="1" applyProtection="1">
      <alignment horizontal="center" vertical="center"/>
    </xf>
    <xf numFmtId="49" fontId="4" fillId="4" borderId="23" xfId="0" applyNumberFormat="1" applyFont="1" applyFill="1" applyBorder="1" applyAlignment="1" applyProtection="1">
      <alignment vertical="center" wrapText="1"/>
    </xf>
    <xf numFmtId="49" fontId="4" fillId="4" borderId="24" xfId="0" applyNumberFormat="1" applyFont="1" applyFill="1" applyBorder="1" applyAlignment="1" applyProtection="1">
      <alignment vertical="center" wrapText="1"/>
    </xf>
    <xf numFmtId="49" fontId="4" fillId="4" borderId="25" xfId="0" applyNumberFormat="1" applyFont="1" applyFill="1" applyBorder="1" applyAlignment="1" applyProtection="1">
      <alignment vertical="center" wrapText="1"/>
    </xf>
    <xf numFmtId="49" fontId="4" fillId="4" borderId="36" xfId="0" applyNumberFormat="1" applyFont="1" applyFill="1" applyBorder="1" applyAlignment="1" applyProtection="1">
      <alignment vertical="center" wrapText="1"/>
    </xf>
    <xf numFmtId="49" fontId="4" fillId="4" borderId="28" xfId="0" applyNumberFormat="1" applyFont="1" applyFill="1" applyBorder="1" applyAlignment="1" applyProtection="1">
      <alignment vertical="center" wrapText="1"/>
    </xf>
    <xf numFmtId="49" fontId="4" fillId="4" borderId="37" xfId="0" applyNumberFormat="1" applyFont="1" applyFill="1" applyBorder="1" applyAlignment="1" applyProtection="1">
      <alignment vertical="center" wrapText="1"/>
    </xf>
    <xf numFmtId="49" fontId="4" fillId="4" borderId="36" xfId="0" applyNumberFormat="1" applyFont="1" applyFill="1" applyBorder="1" applyAlignment="1" applyProtection="1">
      <alignment horizontal="left" vertical="center"/>
    </xf>
    <xf numFmtId="49" fontId="4" fillId="4" borderId="28" xfId="0" applyNumberFormat="1" applyFont="1" applyFill="1" applyBorder="1" applyAlignment="1" applyProtection="1">
      <alignment horizontal="left" vertical="center"/>
    </xf>
    <xf numFmtId="49" fontId="4" fillId="4" borderId="67" xfId="0" applyNumberFormat="1" applyFont="1" applyFill="1" applyBorder="1" applyAlignment="1" applyProtection="1">
      <alignment horizontal="left" vertical="center"/>
    </xf>
    <xf numFmtId="0" fontId="4" fillId="4" borderId="26"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4" borderId="34"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5" xfId="0" applyFont="1" applyFill="1" applyBorder="1" applyAlignment="1">
      <alignment horizontal="center" vertical="center"/>
    </xf>
    <xf numFmtId="58" fontId="4" fillId="4" borderId="34" xfId="0" applyNumberFormat="1" applyFont="1" applyFill="1" applyBorder="1" applyAlignment="1">
      <alignment horizontal="center" vertical="center"/>
    </xf>
    <xf numFmtId="176" fontId="4" fillId="4" borderId="34" xfId="0" applyNumberFormat="1" applyFont="1" applyFill="1" applyBorder="1" applyAlignment="1">
      <alignment horizontal="center" vertical="center"/>
    </xf>
    <xf numFmtId="176" fontId="4" fillId="4" borderId="33" xfId="0" applyNumberFormat="1" applyFont="1" applyFill="1" applyBorder="1" applyAlignment="1">
      <alignment horizontal="center" vertical="center"/>
    </xf>
    <xf numFmtId="176" fontId="4" fillId="4" borderId="35" xfId="0" applyNumberFormat="1" applyFont="1" applyFill="1" applyBorder="1" applyAlignment="1">
      <alignment horizontal="center" vertical="center"/>
    </xf>
    <xf numFmtId="0" fontId="4" fillId="4" borderId="0" xfId="0" applyFont="1" applyFill="1" applyAlignment="1">
      <alignment horizontal="left" vertical="center"/>
    </xf>
    <xf numFmtId="0" fontId="9" fillId="4" borderId="0" xfId="0" applyFont="1" applyFill="1" applyAlignment="1">
      <alignment horizontal="center" vertical="center"/>
    </xf>
    <xf numFmtId="0" fontId="4" fillId="4" borderId="0" xfId="0" applyFont="1" applyFill="1" applyAlignment="1">
      <alignment horizontal="center" vertical="center"/>
    </xf>
    <xf numFmtId="3" fontId="3" fillId="4" borderId="18" xfId="0" applyNumberFormat="1" applyFont="1" applyFill="1" applyBorder="1" applyAlignment="1">
      <alignment vertical="center"/>
    </xf>
    <xf numFmtId="3" fontId="3" fillId="4" borderId="29" xfId="0" applyNumberFormat="1" applyFont="1" applyFill="1" applyBorder="1" applyAlignment="1">
      <alignment vertical="center"/>
    </xf>
    <xf numFmtId="3" fontId="3" fillId="4" borderId="30" xfId="0" applyNumberFormat="1" applyFont="1" applyFill="1" applyBorder="1" applyAlignment="1">
      <alignment vertical="center"/>
    </xf>
    <xf numFmtId="3" fontId="3" fillId="4" borderId="40" xfId="0" applyNumberFormat="1" applyFont="1" applyFill="1" applyBorder="1" applyAlignment="1">
      <alignment vertical="center"/>
    </xf>
    <xf numFmtId="3" fontId="3" fillId="4" borderId="0" xfId="0" applyNumberFormat="1" applyFont="1" applyFill="1" applyBorder="1" applyAlignment="1">
      <alignment vertical="center"/>
    </xf>
    <xf numFmtId="3" fontId="3" fillId="4" borderId="39" xfId="0" applyNumberFormat="1" applyFont="1" applyFill="1" applyBorder="1" applyAlignment="1">
      <alignment vertical="center"/>
    </xf>
    <xf numFmtId="3" fontId="3" fillId="4" borderId="55" xfId="0" applyNumberFormat="1" applyFont="1" applyFill="1" applyBorder="1" applyAlignment="1">
      <alignment vertical="center"/>
    </xf>
    <xf numFmtId="3" fontId="3" fillId="4" borderId="56" xfId="0" applyNumberFormat="1" applyFont="1" applyFill="1" applyBorder="1" applyAlignment="1">
      <alignment vertical="center"/>
    </xf>
    <xf numFmtId="3" fontId="3" fillId="4" borderId="49" xfId="0" applyNumberFormat="1" applyFont="1" applyFill="1" applyBorder="1" applyAlignment="1">
      <alignment vertical="center"/>
    </xf>
    <xf numFmtId="3" fontId="3" fillId="4" borderId="50" xfId="0" applyNumberFormat="1" applyFont="1" applyFill="1" applyBorder="1" applyAlignment="1">
      <alignment vertical="center"/>
    </xf>
    <xf numFmtId="3" fontId="3" fillId="4" borderId="51" xfId="0" applyNumberFormat="1" applyFont="1" applyFill="1" applyBorder="1" applyAlignment="1">
      <alignment vertical="center"/>
    </xf>
    <xf numFmtId="3" fontId="3" fillId="4" borderId="34" xfId="0" applyNumberFormat="1" applyFont="1" applyFill="1" applyBorder="1" applyAlignment="1">
      <alignment vertical="center"/>
    </xf>
    <xf numFmtId="3" fontId="3" fillId="4" borderId="35" xfId="0" applyNumberFormat="1" applyFont="1" applyFill="1" applyBorder="1" applyAlignment="1">
      <alignment vertical="center"/>
    </xf>
    <xf numFmtId="3" fontId="3" fillId="4" borderId="52" xfId="0" applyNumberFormat="1" applyFont="1" applyFill="1" applyBorder="1" applyAlignment="1">
      <alignment vertical="center"/>
    </xf>
    <xf numFmtId="3" fontId="3" fillId="4" borderId="53" xfId="0" applyNumberFormat="1" applyFont="1" applyFill="1" applyBorder="1" applyAlignment="1">
      <alignment vertical="center"/>
    </xf>
    <xf numFmtId="3" fontId="3" fillId="4" borderId="54" xfId="0" applyNumberFormat="1" applyFont="1" applyFill="1" applyBorder="1" applyAlignment="1">
      <alignment vertical="center"/>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6" fillId="4" borderId="34" xfId="0" applyFont="1" applyFill="1" applyBorder="1" applyAlignment="1">
      <alignment horizontal="center" vertical="center" wrapText="1"/>
    </xf>
    <xf numFmtId="0" fontId="36" fillId="4" borderId="33" xfId="0" applyFont="1" applyFill="1" applyBorder="1" applyAlignment="1">
      <alignment horizontal="center" vertical="center" wrapText="1"/>
    </xf>
    <xf numFmtId="0" fontId="36" fillId="4" borderId="35" xfId="0" applyFont="1" applyFill="1" applyBorder="1" applyAlignment="1">
      <alignment horizontal="center" vertical="center" wrapText="1"/>
    </xf>
    <xf numFmtId="0" fontId="3" fillId="4" borderId="17" xfId="0" applyFont="1" applyFill="1" applyBorder="1" applyAlignment="1">
      <alignment horizontal="center" vertical="center" textRotation="255"/>
    </xf>
    <xf numFmtId="0" fontId="3" fillId="4" borderId="17" xfId="0" applyFont="1" applyFill="1" applyBorder="1" applyAlignment="1">
      <alignment horizontal="center" vertical="center" textRotation="255" wrapText="1"/>
    </xf>
    <xf numFmtId="0" fontId="3" fillId="4" borderId="1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4" fillId="4" borderId="0" xfId="0" applyFont="1" applyFill="1" applyAlignment="1">
      <alignment horizontal="righ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4" fillId="4" borderId="35" xfId="0" applyFont="1" applyFill="1" applyBorder="1" applyAlignment="1">
      <alignment horizontal="left" vertical="center"/>
    </xf>
    <xf numFmtId="58" fontId="4" fillId="4" borderId="34" xfId="0" applyNumberFormat="1" applyFont="1" applyFill="1" applyBorder="1" applyAlignment="1">
      <alignment horizontal="center" vertical="center" shrinkToFit="1"/>
    </xf>
    <xf numFmtId="0" fontId="4" fillId="4" borderId="33" xfId="0" applyFont="1" applyFill="1" applyBorder="1" applyAlignment="1">
      <alignment horizontal="center" vertical="center" shrinkToFit="1"/>
    </xf>
    <xf numFmtId="0" fontId="4" fillId="4" borderId="35" xfId="0" applyFont="1" applyFill="1" applyBorder="1" applyAlignment="1">
      <alignment horizontal="center" vertical="center" shrinkToFit="1"/>
    </xf>
    <xf numFmtId="176" fontId="4" fillId="4" borderId="34" xfId="0" applyNumberFormat="1" applyFont="1" applyFill="1" applyBorder="1" applyAlignment="1">
      <alignment horizontal="center" vertical="center" wrapText="1"/>
    </xf>
    <xf numFmtId="0" fontId="3" fillId="4" borderId="42" xfId="0" applyFont="1" applyFill="1" applyBorder="1" applyAlignment="1">
      <alignment horizontal="right" vertical="center"/>
    </xf>
    <xf numFmtId="0" fontId="3" fillId="4" borderId="41" xfId="0" applyFont="1" applyFill="1" applyBorder="1" applyAlignment="1">
      <alignment horizontal="left" vertical="center"/>
    </xf>
    <xf numFmtId="0" fontId="3" fillId="4" borderId="17" xfId="0" applyFont="1" applyFill="1" applyBorder="1" applyAlignment="1">
      <alignment horizontal="center" vertical="center"/>
    </xf>
    <xf numFmtId="3" fontId="10" fillId="4" borderId="34" xfId="0" applyNumberFormat="1" applyFont="1" applyFill="1" applyBorder="1" applyAlignment="1">
      <alignment horizontal="right" vertical="center"/>
    </xf>
    <xf numFmtId="3" fontId="10" fillId="4" borderId="35" xfId="0" applyNumberFormat="1" applyFont="1" applyFill="1" applyBorder="1" applyAlignment="1">
      <alignment horizontal="right" vertical="center"/>
    </xf>
    <xf numFmtId="0" fontId="3" fillId="4" borderId="42" xfId="0" applyFont="1" applyFill="1" applyBorder="1" applyAlignment="1">
      <alignment horizontal="center" vertical="center"/>
    </xf>
    <xf numFmtId="0" fontId="12" fillId="4" borderId="0" xfId="0" applyFont="1" applyFill="1" applyBorder="1" applyAlignment="1" applyProtection="1">
      <alignment vertical="center"/>
    </xf>
    <xf numFmtId="0" fontId="12" fillId="4" borderId="0" xfId="0" applyFont="1" applyFill="1" applyBorder="1" applyAlignment="1" applyProtection="1">
      <alignment horizontal="distributed" vertical="center"/>
    </xf>
    <xf numFmtId="0" fontId="12" fillId="4" borderId="0" xfId="0" applyFont="1" applyFill="1" applyBorder="1" applyAlignment="1" applyProtection="1">
      <alignment vertical="center" wrapText="1"/>
    </xf>
    <xf numFmtId="178" fontId="19" fillId="4" borderId="11" xfId="0" applyNumberFormat="1" applyFont="1" applyFill="1" applyBorder="1" applyAlignment="1" applyProtection="1">
      <alignment horizontal="center" vertical="center"/>
    </xf>
    <xf numFmtId="178" fontId="19" fillId="4" borderId="21" xfId="0" applyNumberFormat="1" applyFont="1" applyFill="1" applyBorder="1" applyAlignment="1" applyProtection="1">
      <alignment horizontal="center" vertical="center"/>
    </xf>
    <xf numFmtId="178" fontId="19" fillId="4" borderId="12"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13" fillId="4" borderId="0" xfId="0" applyFont="1" applyFill="1" applyAlignment="1" applyProtection="1">
      <alignment horizontal="right" vertical="center"/>
    </xf>
    <xf numFmtId="0" fontId="9" fillId="4" borderId="0" xfId="0" applyFont="1" applyFill="1" applyAlignment="1" applyProtection="1">
      <alignment horizontal="center" vertical="center"/>
    </xf>
    <xf numFmtId="0" fontId="0" fillId="4" borderId="0" xfId="0" applyFill="1" applyAlignment="1" applyProtection="1">
      <alignment horizontal="center" vertical="center"/>
    </xf>
    <xf numFmtId="0" fontId="9" fillId="4" borderId="0"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27" xfId="0" applyFont="1" applyFill="1" applyBorder="1" applyAlignment="1" applyProtection="1">
      <alignment horizontal="center" vertical="center"/>
    </xf>
    <xf numFmtId="178" fontId="12" fillId="4" borderId="0" xfId="0" applyNumberFormat="1" applyFont="1" applyFill="1" applyBorder="1" applyAlignment="1" applyProtection="1">
      <alignment horizontal="distributed" vertical="center"/>
    </xf>
    <xf numFmtId="0" fontId="12" fillId="4" borderId="0" xfId="0" applyFont="1" applyFill="1" applyBorder="1" applyAlignment="1" applyProtection="1">
      <alignment horizontal="center" vertical="distributed"/>
    </xf>
    <xf numFmtId="0" fontId="12" fillId="4" borderId="0" xfId="0" applyFont="1" applyFill="1" applyBorder="1" applyAlignment="1" applyProtection="1">
      <alignment horizontal="center" vertical="distributed" wrapText="1"/>
    </xf>
    <xf numFmtId="0" fontId="12" fillId="4" borderId="0" xfId="0" applyFont="1" applyFill="1" applyBorder="1" applyAlignment="1" applyProtection="1">
      <alignment horizontal="left" vertical="center"/>
    </xf>
    <xf numFmtId="0" fontId="12" fillId="4" borderId="26"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0" fontId="8" fillId="0" borderId="0" xfId="0" applyFont="1" applyAlignment="1">
      <alignment horizontal="right"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8" fillId="0" borderId="18"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9" xfId="0" applyFont="1" applyBorder="1" applyAlignment="1">
      <alignment horizontal="center" vertical="center"/>
    </xf>
    <xf numFmtId="0" fontId="8" fillId="0" borderId="22"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0" fontId="8" fillId="0" borderId="39"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32" xfId="0" applyFont="1" applyBorder="1" applyAlignment="1">
      <alignment horizontal="left" vertical="center" wrapText="1"/>
    </xf>
    <xf numFmtId="0" fontId="8" fillId="0" borderId="0" xfId="0" applyFont="1" applyAlignment="1">
      <alignment horizontal="left" vertical="center"/>
    </xf>
    <xf numFmtId="0" fontId="8" fillId="4" borderId="34" xfId="0" applyFont="1" applyFill="1" applyBorder="1" applyAlignment="1" applyProtection="1">
      <alignment horizontal="distributed" vertical="center" wrapText="1"/>
    </xf>
    <xf numFmtId="0" fontId="8" fillId="4" borderId="33" xfId="0" applyFont="1" applyFill="1" applyBorder="1" applyAlignment="1" applyProtection="1">
      <alignment horizontal="distributed" vertical="center" wrapText="1"/>
    </xf>
    <xf numFmtId="0" fontId="8" fillId="4" borderId="35" xfId="0" applyFont="1" applyFill="1" applyBorder="1" applyAlignment="1" applyProtection="1">
      <alignment horizontal="distributed" vertical="center" wrapText="1"/>
    </xf>
    <xf numFmtId="178" fontId="8" fillId="4" borderId="0" xfId="0" applyNumberFormat="1" applyFont="1" applyFill="1" applyAlignment="1" applyProtection="1">
      <alignment horizontal="distributed" vertical="center"/>
    </xf>
    <xf numFmtId="0" fontId="8" fillId="4" borderId="0" xfId="0" applyFont="1" applyFill="1" applyAlignment="1" applyProtection="1">
      <alignment horizontal="left" vertical="center" wrapText="1"/>
    </xf>
    <xf numFmtId="0" fontId="8" fillId="4" borderId="0" xfId="0" applyFont="1" applyFill="1" applyAlignment="1" applyProtection="1">
      <alignment horizontal="left" vertical="center"/>
    </xf>
    <xf numFmtId="0" fontId="8" fillId="4" borderId="0" xfId="0" applyFont="1" applyFill="1" applyAlignment="1" applyProtection="1">
      <alignment horizontal="center" vertical="center"/>
    </xf>
    <xf numFmtId="49" fontId="8" fillId="4" borderId="34" xfId="0" applyNumberFormat="1" applyFont="1" applyFill="1" applyBorder="1" applyAlignment="1" applyProtection="1">
      <alignment horizontal="right" vertical="center"/>
    </xf>
    <xf numFmtId="49" fontId="8" fillId="4" borderId="33" xfId="0" applyNumberFormat="1" applyFont="1" applyFill="1" applyBorder="1" applyAlignment="1" applyProtection="1">
      <alignment horizontal="right" vertical="center"/>
    </xf>
    <xf numFmtId="0" fontId="8" fillId="4" borderId="34" xfId="0" applyFont="1" applyFill="1" applyBorder="1" applyAlignment="1" applyProtection="1">
      <alignment horizontal="center" vertical="center"/>
    </xf>
    <xf numFmtId="0" fontId="8" fillId="4" borderId="35" xfId="0" applyFont="1" applyFill="1" applyBorder="1" applyAlignment="1" applyProtection="1">
      <alignment horizontal="center" vertical="center"/>
    </xf>
    <xf numFmtId="0" fontId="8" fillId="4" borderId="34" xfId="0" applyFont="1" applyFill="1" applyBorder="1" applyAlignment="1" applyProtection="1">
      <alignment horizontal="center" vertical="center" wrapText="1"/>
    </xf>
    <xf numFmtId="0" fontId="8" fillId="4" borderId="33" xfId="0" applyFont="1" applyFill="1" applyBorder="1" applyAlignment="1" applyProtection="1">
      <alignment horizontal="center" vertical="center"/>
    </xf>
    <xf numFmtId="0" fontId="8" fillId="4" borderId="35" xfId="0" applyFont="1" applyFill="1" applyBorder="1" applyAlignment="1" applyProtection="1">
      <alignment horizontal="center" vertical="center" wrapText="1"/>
    </xf>
    <xf numFmtId="0" fontId="8" fillId="0" borderId="29" xfId="0" applyFont="1" applyBorder="1" applyAlignment="1">
      <alignment horizontal="left" vertical="center"/>
    </xf>
    <xf numFmtId="38" fontId="4" fillId="4" borderId="23" xfId="2" applyFont="1" applyFill="1" applyBorder="1" applyAlignment="1" applyProtection="1">
      <alignment vertical="center"/>
    </xf>
    <xf numFmtId="38" fontId="4" fillId="4" borderId="24" xfId="2" applyFont="1" applyFill="1" applyBorder="1" applyAlignment="1" applyProtection="1">
      <alignment vertical="center"/>
    </xf>
    <xf numFmtId="38" fontId="4" fillId="4" borderId="36" xfId="0" applyNumberFormat="1" applyFont="1" applyFill="1" applyBorder="1" applyAlignment="1" applyProtection="1">
      <alignment vertical="center"/>
    </xf>
    <xf numFmtId="0" fontId="4" fillId="4" borderId="28" xfId="0" applyNumberFormat="1" applyFont="1" applyFill="1" applyBorder="1" applyAlignment="1" applyProtection="1">
      <alignment vertical="center"/>
    </xf>
    <xf numFmtId="0" fontId="19" fillId="4" borderId="23" xfId="0" applyFont="1" applyFill="1" applyBorder="1" applyAlignment="1" applyProtection="1">
      <alignment horizontal="left" vertical="center"/>
    </xf>
    <xf numFmtId="0" fontId="19" fillId="4" borderId="25" xfId="0" applyFont="1" applyFill="1" applyBorder="1" applyAlignment="1" applyProtection="1">
      <alignment horizontal="left" vertical="center"/>
    </xf>
    <xf numFmtId="38" fontId="19" fillId="4" borderId="11" xfId="2" applyFont="1" applyFill="1" applyBorder="1" applyAlignment="1" applyProtection="1">
      <alignment horizontal="center" vertical="center"/>
    </xf>
    <xf numFmtId="38" fontId="19" fillId="4" borderId="21" xfId="2" applyFont="1" applyFill="1" applyBorder="1" applyAlignment="1" applyProtection="1">
      <alignment horizontal="center" vertical="center"/>
    </xf>
    <xf numFmtId="38" fontId="19" fillId="4" borderId="12" xfId="2" applyFont="1" applyFill="1" applyBorder="1" applyAlignment="1" applyProtection="1">
      <alignment horizontal="center" vertical="center"/>
    </xf>
    <xf numFmtId="0" fontId="19" fillId="4" borderId="11" xfId="0" applyNumberFormat="1" applyFont="1" applyFill="1" applyBorder="1" applyAlignment="1" applyProtection="1">
      <alignment horizontal="center" vertical="center" shrinkToFit="1"/>
    </xf>
    <xf numFmtId="0" fontId="19" fillId="4" borderId="12" xfId="0" applyNumberFormat="1" applyFont="1" applyFill="1" applyBorder="1" applyAlignment="1" applyProtection="1">
      <alignment horizontal="center" vertical="center" shrinkToFit="1"/>
    </xf>
    <xf numFmtId="0" fontId="19" fillId="4" borderId="23" xfId="0" applyNumberFormat="1" applyFont="1" applyFill="1" applyBorder="1" applyAlignment="1" applyProtection="1">
      <alignment horizontal="center" vertical="center" shrinkToFit="1"/>
    </xf>
    <xf numFmtId="0" fontId="19" fillId="4" borderId="25" xfId="0" applyNumberFormat="1" applyFont="1" applyFill="1" applyBorder="1" applyAlignment="1" applyProtection="1">
      <alignment horizontal="center" vertical="center" shrinkToFit="1"/>
    </xf>
    <xf numFmtId="49" fontId="4" fillId="4" borderId="23" xfId="0" applyNumberFormat="1" applyFont="1" applyFill="1" applyBorder="1" applyAlignment="1" applyProtection="1">
      <alignment horizontal="distributed" vertical="center"/>
    </xf>
    <xf numFmtId="49" fontId="4" fillId="4" borderId="36" xfId="0" applyNumberFormat="1" applyFont="1" applyFill="1" applyBorder="1" applyAlignment="1" applyProtection="1">
      <alignment horizontal="distributed" vertical="center"/>
    </xf>
    <xf numFmtId="0" fontId="4" fillId="4" borderId="23" xfId="0" applyNumberFormat="1" applyFont="1" applyFill="1" applyBorder="1" applyAlignment="1" applyProtection="1">
      <alignment horizontal="center" vertical="center" shrinkToFit="1"/>
    </xf>
    <xf numFmtId="0" fontId="4" fillId="4" borderId="24" xfId="0" applyNumberFormat="1" applyFont="1" applyFill="1" applyBorder="1" applyAlignment="1" applyProtection="1">
      <alignment horizontal="center" vertical="center" shrinkToFit="1"/>
    </xf>
    <xf numFmtId="0" fontId="4" fillId="4" borderId="25" xfId="0" applyNumberFormat="1" applyFont="1" applyFill="1" applyBorder="1" applyAlignment="1" applyProtection="1">
      <alignment horizontal="center" vertical="center" shrinkToFit="1"/>
    </xf>
    <xf numFmtId="0" fontId="4" fillId="4" borderId="36" xfId="0" applyNumberFormat="1" applyFont="1" applyFill="1" applyBorder="1" applyAlignment="1" applyProtection="1">
      <alignment horizontal="center" vertical="center" shrinkToFit="1"/>
    </xf>
    <xf numFmtId="0" fontId="4" fillId="4" borderId="28" xfId="0" applyNumberFormat="1" applyFont="1" applyFill="1" applyBorder="1" applyAlignment="1" applyProtection="1">
      <alignment horizontal="center" vertical="center" shrinkToFit="1"/>
    </xf>
    <xf numFmtId="0" fontId="4" fillId="4" borderId="37" xfId="0" applyNumberFormat="1" applyFont="1" applyFill="1" applyBorder="1" applyAlignment="1" applyProtection="1">
      <alignment horizontal="center" vertical="center" shrinkToFit="1"/>
    </xf>
    <xf numFmtId="49" fontId="4" fillId="4" borderId="11" xfId="0" applyNumberFormat="1" applyFont="1" applyFill="1" applyBorder="1" applyAlignment="1" applyProtection="1">
      <alignment horizontal="distributed" vertical="center" shrinkToFit="1"/>
    </xf>
    <xf numFmtId="49" fontId="4" fillId="4" borderId="21" xfId="0" applyNumberFormat="1" applyFont="1" applyFill="1" applyBorder="1" applyAlignment="1" applyProtection="1">
      <alignment horizontal="distributed" vertical="center" shrinkToFit="1"/>
    </xf>
    <xf numFmtId="49" fontId="4" fillId="4" borderId="12" xfId="0" applyNumberFormat="1" applyFont="1" applyFill="1" applyBorder="1" applyAlignment="1" applyProtection="1">
      <alignment horizontal="distributed" vertical="center" shrinkToFit="1"/>
    </xf>
    <xf numFmtId="49" fontId="4" fillId="4" borderId="28" xfId="0" applyNumberFormat="1" applyFont="1" applyFill="1" applyBorder="1" applyAlignment="1" applyProtection="1">
      <alignment horizontal="distributed" vertical="center" shrinkToFit="1"/>
    </xf>
    <xf numFmtId="0" fontId="4" fillId="4" borderId="11" xfId="0" applyNumberFormat="1" applyFont="1" applyFill="1" applyBorder="1" applyAlignment="1" applyProtection="1">
      <alignment horizontal="distributed" vertical="center"/>
    </xf>
    <xf numFmtId="0" fontId="4" fillId="4" borderId="21" xfId="0" applyNumberFormat="1" applyFont="1" applyFill="1" applyBorder="1" applyAlignment="1" applyProtection="1">
      <alignment horizontal="distributed" vertical="center"/>
    </xf>
    <xf numFmtId="0" fontId="4" fillId="4" borderId="12" xfId="0" applyNumberFormat="1" applyFont="1" applyFill="1" applyBorder="1" applyAlignment="1" applyProtection="1">
      <alignment horizontal="distributed" vertical="center"/>
    </xf>
    <xf numFmtId="0" fontId="4" fillId="4" borderId="11" xfId="0" applyFont="1" applyFill="1" applyBorder="1" applyAlignment="1" applyProtection="1">
      <alignment horizontal="distributed" vertical="center"/>
    </xf>
    <xf numFmtId="0" fontId="4" fillId="4" borderId="12" xfId="0" applyFont="1" applyFill="1" applyBorder="1" applyAlignment="1" applyProtection="1">
      <alignment horizontal="distributed" vertical="center"/>
    </xf>
    <xf numFmtId="49" fontId="4" fillId="4" borderId="24" xfId="0" applyNumberFormat="1" applyFont="1" applyFill="1" applyBorder="1" applyAlignment="1" applyProtection="1">
      <alignment horizontal="distributed" vertical="center" shrinkToFit="1"/>
    </xf>
    <xf numFmtId="0" fontId="4" fillId="4" borderId="23" xfId="0" applyNumberFormat="1" applyFont="1" applyFill="1" applyBorder="1" applyAlignment="1" applyProtection="1">
      <alignment horizontal="right" vertical="center" shrinkToFit="1"/>
    </xf>
    <xf numFmtId="0" fontId="4" fillId="4" borderId="24" xfId="0" applyNumberFormat="1" applyFont="1" applyFill="1" applyBorder="1" applyAlignment="1" applyProtection="1">
      <alignment horizontal="right" vertical="center" shrinkToFit="1"/>
    </xf>
    <xf numFmtId="0" fontId="4" fillId="4" borderId="36" xfId="0" applyNumberFormat="1" applyFont="1" applyFill="1" applyBorder="1" applyAlignment="1" applyProtection="1">
      <alignment horizontal="right" vertical="center" shrinkToFit="1"/>
    </xf>
    <xf numFmtId="0" fontId="4" fillId="4" borderId="28" xfId="0" applyNumberFormat="1" applyFont="1" applyFill="1" applyBorder="1" applyAlignment="1" applyProtection="1">
      <alignment horizontal="right" vertical="center" shrinkToFit="1"/>
    </xf>
    <xf numFmtId="0" fontId="3" fillId="4"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41" xfId="0" applyFont="1" applyFill="1" applyBorder="1" applyAlignment="1">
      <alignment horizontal="left" vertical="center" wrapText="1"/>
    </xf>
    <xf numFmtId="49" fontId="3" fillId="4" borderId="17" xfId="0" applyNumberFormat="1" applyFont="1" applyFill="1" applyBorder="1" applyAlignment="1">
      <alignment horizontal="left" vertical="center" wrapText="1"/>
    </xf>
    <xf numFmtId="0" fontId="8" fillId="4" borderId="17" xfId="0" applyFont="1" applyFill="1" applyBorder="1" applyAlignment="1">
      <alignment horizontal="center" vertical="center"/>
    </xf>
    <xf numFmtId="0" fontId="5" fillId="4" borderId="17" xfId="0" applyFont="1" applyFill="1" applyBorder="1" applyAlignment="1">
      <alignment horizontal="center" vertical="center" wrapText="1"/>
    </xf>
    <xf numFmtId="176" fontId="5" fillId="4" borderId="17" xfId="0" applyNumberFormat="1" applyFont="1" applyFill="1" applyBorder="1" applyAlignment="1">
      <alignment horizontal="center" vertical="center" wrapText="1"/>
    </xf>
    <xf numFmtId="0" fontId="3" fillId="4" borderId="18" xfId="0" applyFont="1" applyFill="1" applyBorder="1" applyAlignment="1">
      <alignment vertical="center" wrapText="1"/>
    </xf>
    <xf numFmtId="0" fontId="3" fillId="4" borderId="30" xfId="0" applyFont="1" applyFill="1" applyBorder="1" applyAlignment="1">
      <alignment vertical="center" wrapText="1"/>
    </xf>
    <xf numFmtId="0" fontId="3" fillId="4" borderId="40" xfId="0" applyFont="1" applyFill="1" applyBorder="1" applyAlignment="1">
      <alignment vertical="center" wrapText="1"/>
    </xf>
    <xf numFmtId="0" fontId="3" fillId="4" borderId="39"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8" fillId="4" borderId="43"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3" fillId="4" borderId="17" xfId="0" applyFont="1" applyFill="1" applyBorder="1" applyAlignment="1">
      <alignment horizontal="center" vertical="center" wrapText="1"/>
    </xf>
    <xf numFmtId="176" fontId="3" fillId="4" borderId="17" xfId="0" applyNumberFormat="1"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3" fillId="4" borderId="42" xfId="0" applyFont="1" applyFill="1" applyBorder="1" applyAlignment="1">
      <alignment horizontal="center" vertical="center" wrapText="1"/>
    </xf>
    <xf numFmtId="176" fontId="3" fillId="4" borderId="42" xfId="0" applyNumberFormat="1" applyFont="1" applyFill="1" applyBorder="1" applyAlignment="1">
      <alignment horizontal="center" vertical="center" wrapText="1"/>
    </xf>
    <xf numFmtId="0" fontId="8" fillId="4" borderId="40" xfId="0" applyFont="1" applyFill="1" applyBorder="1" applyAlignment="1">
      <alignment horizontal="left" vertical="center"/>
    </xf>
    <xf numFmtId="0" fontId="8" fillId="4" borderId="0" xfId="0" applyFont="1" applyFill="1" applyBorder="1" applyAlignment="1">
      <alignment horizontal="left" vertical="center"/>
    </xf>
    <xf numFmtId="0" fontId="8" fillId="4" borderId="39" xfId="0" applyFont="1" applyFill="1" applyBorder="1" applyAlignment="1">
      <alignment horizontal="left" vertical="center"/>
    </xf>
    <xf numFmtId="0" fontId="8" fillId="4" borderId="31" xfId="0" applyFont="1" applyFill="1" applyBorder="1" applyAlignment="1">
      <alignment horizontal="left" vertical="center"/>
    </xf>
    <xf numFmtId="0" fontId="8" fillId="4" borderId="22" xfId="0" applyFont="1" applyFill="1" applyBorder="1" applyAlignment="1">
      <alignment horizontal="left" vertical="center"/>
    </xf>
    <xf numFmtId="0" fontId="8" fillId="4" borderId="32" xfId="0" applyFont="1" applyFill="1" applyBorder="1" applyAlignment="1">
      <alignment horizontal="left" vertical="center"/>
    </xf>
    <xf numFmtId="0" fontId="8" fillId="4" borderId="0" xfId="0" applyFont="1" applyFill="1" applyAlignment="1">
      <alignment horizontal="right" vertical="center"/>
    </xf>
    <xf numFmtId="0" fontId="8" fillId="4" borderId="34"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5"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8" fillId="4" borderId="31" xfId="0" applyFont="1" applyFill="1" applyBorder="1" applyAlignment="1">
      <alignment horizontal="left" vertical="center" wrapText="1"/>
    </xf>
    <xf numFmtId="0" fontId="8" fillId="4" borderId="1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18" xfId="0" applyFont="1" applyFill="1" applyBorder="1" applyAlignment="1">
      <alignment horizontal="left" vertical="center"/>
    </xf>
    <xf numFmtId="0" fontId="8" fillId="4" borderId="29" xfId="0" applyFont="1" applyFill="1" applyBorder="1" applyAlignment="1">
      <alignment horizontal="left" vertical="center"/>
    </xf>
    <xf numFmtId="0" fontId="8" fillId="4" borderId="30" xfId="0" applyFont="1" applyFill="1" applyBorder="1" applyAlignment="1">
      <alignment horizontal="left" vertical="center"/>
    </xf>
    <xf numFmtId="0" fontId="8" fillId="4" borderId="0" xfId="0" applyFont="1" applyFill="1" applyAlignment="1">
      <alignment vertical="center"/>
    </xf>
    <xf numFmtId="0" fontId="3" fillId="4" borderId="43"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8" fillId="4" borderId="4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wrapText="1"/>
    </xf>
    <xf numFmtId="49" fontId="8" fillId="4" borderId="40" xfId="0" applyNumberFormat="1" applyFont="1" applyFill="1" applyBorder="1" applyAlignment="1">
      <alignment horizontal="center" vertical="center"/>
    </xf>
    <xf numFmtId="49" fontId="8" fillId="4" borderId="0" xfId="0" applyNumberFormat="1" applyFont="1" applyFill="1" applyBorder="1" applyAlignment="1">
      <alignment horizontal="center" vertical="center"/>
    </xf>
    <xf numFmtId="0" fontId="8" fillId="4" borderId="39" xfId="0" applyFont="1" applyFill="1" applyBorder="1" applyAlignment="1">
      <alignment horizontal="center" vertical="center"/>
    </xf>
    <xf numFmtId="49" fontId="8" fillId="4" borderId="0" xfId="0" applyNumberFormat="1" applyFont="1" applyFill="1" applyAlignment="1">
      <alignment horizontal="left" vertical="center" wrapText="1"/>
    </xf>
    <xf numFmtId="49" fontId="8" fillId="4" borderId="0" xfId="0" applyNumberFormat="1" applyFont="1" applyFill="1" applyAlignment="1">
      <alignment horizontal="lef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4" borderId="0" xfId="0" applyFont="1" applyFill="1" applyBorder="1" applyAlignment="1">
      <alignment horizontal="right" vertical="center"/>
    </xf>
    <xf numFmtId="0" fontId="8" fillId="0" borderId="29" xfId="0" applyFont="1" applyBorder="1" applyAlignment="1">
      <alignment horizontal="distributed" vertical="center"/>
    </xf>
    <xf numFmtId="0" fontId="8" fillId="0" borderId="22" xfId="0" applyFont="1" applyBorder="1" applyAlignment="1">
      <alignment horizontal="distributed"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22" xfId="0" applyFont="1" applyBorder="1" applyAlignment="1">
      <alignment horizontal="left" vertical="center"/>
    </xf>
    <xf numFmtId="0" fontId="8" fillId="0" borderId="32" xfId="0" applyFont="1" applyBorder="1" applyAlignment="1">
      <alignment horizontal="left" vertical="center"/>
    </xf>
    <xf numFmtId="58" fontId="8" fillId="0" borderId="18" xfId="0" quotePrefix="1" applyNumberFormat="1" applyFont="1" applyBorder="1" applyAlignment="1">
      <alignment horizontal="center" vertical="center"/>
    </xf>
    <xf numFmtId="0" fontId="8" fillId="0" borderId="22" xfId="0" applyFont="1" applyBorder="1" applyAlignment="1">
      <alignment horizontal="center" vertical="center" wrapText="1"/>
    </xf>
    <xf numFmtId="0" fontId="8" fillId="0" borderId="32" xfId="0" applyFont="1" applyBorder="1" applyAlignment="1">
      <alignment horizontal="center" vertical="center" wrapText="1"/>
    </xf>
    <xf numFmtId="0" fontId="37" fillId="0" borderId="34" xfId="0" applyFont="1" applyBorder="1" applyAlignment="1">
      <alignment horizontal="center" vertical="center"/>
    </xf>
    <xf numFmtId="0" fontId="37" fillId="0" borderId="35" xfId="0" applyFont="1" applyBorder="1" applyAlignment="1">
      <alignment horizontal="center" vertical="center"/>
    </xf>
    <xf numFmtId="0" fontId="37" fillId="0" borderId="1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0" xfId="0" applyFont="1" applyBorder="1" applyAlignment="1">
      <alignment horizontal="left" vertical="center" wrapText="1"/>
    </xf>
    <xf numFmtId="0" fontId="37" fillId="0" borderId="31" xfId="0" applyFont="1" applyBorder="1" applyAlignment="1">
      <alignment horizontal="left" vertical="center" wrapText="1"/>
    </xf>
    <xf numFmtId="0" fontId="37" fillId="0" borderId="22" xfId="0" applyFont="1" applyBorder="1" applyAlignment="1">
      <alignment horizontal="left" vertical="center" wrapText="1"/>
    </xf>
    <xf numFmtId="0" fontId="37" fillId="0" borderId="32" xfId="0" applyFont="1" applyBorder="1" applyAlignment="1">
      <alignment horizontal="left" vertical="center" wrapText="1"/>
    </xf>
    <xf numFmtId="0" fontId="8" fillId="0" borderId="0" xfId="0" applyFont="1" applyAlignment="1">
      <alignment vertical="top"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18" xfId="0" applyFont="1" applyBorder="1" applyAlignment="1">
      <alignment horizontal="center" vertical="center"/>
    </xf>
    <xf numFmtId="0" fontId="37" fillId="0" borderId="31" xfId="0" applyFont="1" applyBorder="1" applyAlignment="1">
      <alignment horizontal="center" vertical="center"/>
    </xf>
    <xf numFmtId="0" fontId="8" fillId="0" borderId="1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7" fillId="0" borderId="30" xfId="0" applyFont="1" applyBorder="1" applyAlignment="1">
      <alignment horizontal="center" vertical="center"/>
    </xf>
    <xf numFmtId="0" fontId="37" fillId="0" borderId="32" xfId="0" applyFont="1" applyBorder="1" applyAlignment="1">
      <alignment horizontal="center" vertical="center"/>
    </xf>
    <xf numFmtId="0" fontId="37" fillId="0" borderId="40" xfId="0" applyFont="1" applyBorder="1" applyAlignment="1">
      <alignment horizontal="center" vertical="center"/>
    </xf>
    <xf numFmtId="0" fontId="37" fillId="0" borderId="39"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horizontal="left" vertical="top" wrapText="1"/>
    </xf>
    <xf numFmtId="0" fontId="8" fillId="0" borderId="0" xfId="0" applyFont="1" applyAlignment="1">
      <alignment horizontal="distributed" vertical="center" wrapText="1"/>
    </xf>
    <xf numFmtId="0" fontId="19" fillId="4" borderId="11" xfId="0" applyNumberFormat="1" applyFont="1" applyFill="1" applyBorder="1" applyAlignment="1" applyProtection="1">
      <alignment vertical="center"/>
    </xf>
    <xf numFmtId="0" fontId="19" fillId="4" borderId="21" xfId="0" applyNumberFormat="1" applyFont="1" applyFill="1" applyBorder="1" applyAlignment="1" applyProtection="1">
      <alignment vertical="center"/>
    </xf>
    <xf numFmtId="0" fontId="19" fillId="4" borderId="12" xfId="0" applyNumberFormat="1" applyFont="1" applyFill="1" applyBorder="1" applyAlignment="1" applyProtection="1">
      <alignment vertical="center"/>
    </xf>
    <xf numFmtId="0" fontId="3" fillId="4" borderId="21" xfId="0" applyNumberFormat="1" applyFont="1" applyFill="1" applyBorder="1" applyAlignment="1" applyProtection="1">
      <alignment horizontal="right" vertical="center" shrinkToFit="1"/>
    </xf>
    <xf numFmtId="0" fontId="3" fillId="4" borderId="12" xfId="0" applyNumberFormat="1" applyFont="1" applyFill="1" applyBorder="1" applyAlignment="1" applyProtection="1">
      <alignment horizontal="right" vertical="center" shrinkToFit="1"/>
    </xf>
    <xf numFmtId="0" fontId="3" fillId="4" borderId="21" xfId="0" applyNumberFormat="1" applyFont="1" applyFill="1" applyBorder="1" applyAlignment="1" applyProtection="1">
      <alignment horizontal="left" vertical="center" shrinkToFit="1"/>
    </xf>
    <xf numFmtId="0" fontId="27" fillId="4" borderId="0" xfId="0" applyFont="1" applyFill="1" applyBorder="1" applyAlignment="1" applyProtection="1">
      <alignment horizontal="center" wrapText="1"/>
    </xf>
    <xf numFmtId="0" fontId="21" fillId="4" borderId="0" xfId="0" applyFont="1" applyFill="1" applyAlignment="1" applyProtection="1">
      <alignment horizontal="center"/>
    </xf>
    <xf numFmtId="0" fontId="4" fillId="4" borderId="0" xfId="0" applyFont="1" applyFill="1" applyBorder="1" applyAlignment="1" applyProtection="1">
      <alignment horizontal="distributed" vertical="center"/>
    </xf>
    <xf numFmtId="0" fontId="4" fillId="4" borderId="0" xfId="0" applyFont="1" applyFill="1" applyBorder="1" applyAlignment="1" applyProtection="1">
      <alignment horizontal="right" vertical="center" shrinkToFit="1"/>
    </xf>
    <xf numFmtId="0" fontId="4" fillId="4" borderId="0" xfId="0" applyFont="1" applyFill="1" applyAlignment="1" applyProtection="1">
      <alignment horizontal="right" vertical="center"/>
    </xf>
    <xf numFmtId="0" fontId="4" fillId="4" borderId="22" xfId="0" applyFont="1" applyFill="1" applyBorder="1" applyAlignment="1" applyProtection="1">
      <alignment vertical="center"/>
    </xf>
    <xf numFmtId="0" fontId="4" fillId="4" borderId="33" xfId="0" applyFont="1" applyFill="1" applyBorder="1" applyAlignment="1" applyProtection="1">
      <alignment vertical="center"/>
    </xf>
    <xf numFmtId="0" fontId="4" fillId="4" borderId="33" xfId="0" applyFont="1" applyFill="1" applyBorder="1" applyAlignment="1" applyProtection="1">
      <alignment horizontal="right" vertical="center"/>
    </xf>
    <xf numFmtId="0" fontId="4" fillId="4" borderId="22" xfId="0" applyFont="1" applyFill="1" applyBorder="1" applyAlignment="1" applyProtection="1">
      <alignment horizontal="center" vertical="center" shrinkToFit="1"/>
    </xf>
    <xf numFmtId="49" fontId="11" fillId="4" borderId="11" xfId="0" applyNumberFormat="1" applyFont="1" applyFill="1" applyBorder="1" applyAlignment="1" applyProtection="1">
      <alignment horizontal="distributed" vertical="center"/>
    </xf>
    <xf numFmtId="49" fontId="11" fillId="4" borderId="21" xfId="0" applyNumberFormat="1" applyFont="1" applyFill="1" applyBorder="1" applyAlignment="1" applyProtection="1">
      <alignment horizontal="distributed" vertical="center"/>
    </xf>
    <xf numFmtId="49" fontId="11" fillId="4" borderId="12" xfId="0" applyNumberFormat="1" applyFont="1" applyFill="1" applyBorder="1" applyAlignment="1" applyProtection="1">
      <alignment horizontal="distributed" vertical="center"/>
    </xf>
    <xf numFmtId="49" fontId="11" fillId="4" borderId="11" xfId="0" applyNumberFormat="1" applyFont="1" applyFill="1" applyBorder="1" applyAlignment="1" applyProtection="1">
      <alignment horizontal="distributed" vertical="center" wrapText="1"/>
    </xf>
    <xf numFmtId="0" fontId="11" fillId="4" borderId="11" xfId="0" applyNumberFormat="1" applyFont="1" applyFill="1" applyBorder="1" applyAlignment="1" applyProtection="1">
      <alignment horizontal="center" vertical="center"/>
    </xf>
    <xf numFmtId="0" fontId="11" fillId="4" borderId="21" xfId="0" applyNumberFormat="1" applyFont="1" applyFill="1" applyBorder="1" applyAlignment="1" applyProtection="1">
      <alignment horizontal="center" vertical="center"/>
    </xf>
    <xf numFmtId="0" fontId="11" fillId="4" borderId="12"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horizontal="center" vertical="center" shrinkToFit="1"/>
    </xf>
    <xf numFmtId="0" fontId="4" fillId="4" borderId="21" xfId="0" applyNumberFormat="1" applyFont="1" applyFill="1" applyBorder="1" applyAlignment="1" applyProtection="1">
      <alignment horizontal="center" vertical="center" shrinkToFit="1"/>
    </xf>
    <xf numFmtId="0" fontId="4" fillId="4" borderId="12" xfId="0" applyNumberFormat="1" applyFont="1" applyFill="1" applyBorder="1" applyAlignment="1" applyProtection="1">
      <alignment horizontal="center" vertical="center" shrinkToFit="1"/>
    </xf>
    <xf numFmtId="0" fontId="32" fillId="4" borderId="0" xfId="0" applyFont="1" applyFill="1" applyAlignment="1" applyProtection="1">
      <alignment horizontal="center" vertical="center"/>
    </xf>
    <xf numFmtId="0" fontId="21" fillId="4" borderId="0" xfId="0" applyFont="1" applyFill="1" applyAlignment="1" applyProtection="1">
      <alignment vertical="center" wrapText="1"/>
    </xf>
    <xf numFmtId="0" fontId="32" fillId="4" borderId="0" xfId="0" applyFont="1" applyFill="1" applyBorder="1" applyAlignment="1" applyProtection="1">
      <alignment vertical="center" wrapText="1"/>
    </xf>
    <xf numFmtId="49" fontId="4" fillId="4" borderId="26" xfId="0" applyNumberFormat="1" applyFont="1" applyFill="1" applyBorder="1" applyAlignment="1" applyProtection="1">
      <alignment horizontal="center" vertical="center" shrinkToFit="1"/>
    </xf>
    <xf numFmtId="49" fontId="4" fillId="4" borderId="0" xfId="0" applyNumberFormat="1" applyFont="1" applyFill="1" applyBorder="1" applyAlignment="1" applyProtection="1">
      <alignment horizontal="center" vertical="center" shrinkToFit="1"/>
    </xf>
  </cellXfs>
  <cellStyles count="5">
    <cellStyle name="ハイパーリンク" xfId="3" builtinId="8"/>
    <cellStyle name="桁区切り" xfId="2" builtinId="6"/>
    <cellStyle name="標準" xfId="0" builtinId="0"/>
    <cellStyle name="標準 2" xfId="1"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_rels/drawing10.xml.rels><?xml version="1.0" encoding="UTF-8" standalone="yes"?><Relationships xmlns="http://schemas.openxmlformats.org/package/2006/relationships"><Relationship Id="rId1" Target="../media/image1.emf" Type="http://schemas.openxmlformats.org/officeDocument/2006/relationships/image"/></Relationships>
</file>

<file path=xl/drawings/_rels/drawing13.xml.rels><?xml version="1.0" encoding="UTF-8" standalone="yes"?><Relationships xmlns="http://schemas.openxmlformats.org/package/2006/relationships"><Relationship Id="rId1" Target="../media/image1.emf" Type="http://schemas.openxmlformats.org/officeDocument/2006/relationships/image"/></Relationships>
</file>

<file path=xl/drawings/_rels/drawing14.xml.rels><?xml version="1.0" encoding="UTF-8" standalone="yes"?><Relationships xmlns="http://schemas.openxmlformats.org/package/2006/relationships"><Relationship Id="rId1" Target="../media/image2.emf" Type="http://schemas.openxmlformats.org/officeDocument/2006/relationships/image"/></Relationships>
</file>

<file path=xl/drawings/_rels/drawing15.xml.rels><?xml version="1.0" encoding="UTF-8" standalone="yes"?><Relationships xmlns="http://schemas.openxmlformats.org/package/2006/relationships"><Relationship Id="rId1" Target="../media/image2.emf" Type="http://schemas.openxmlformats.org/officeDocument/2006/relationships/image"/></Relationships>
</file>

<file path=xl/drawings/_rels/drawing8.xml.rels><?xml version="1.0" encoding="UTF-8" standalone="yes"?><Relationships xmlns="http://schemas.openxmlformats.org/package/2006/relationships"><Relationship Id="rId1" Target="../media/image1.emf" Type="http://schemas.openxmlformats.org/officeDocument/2006/relationships/image"/></Relationships>
</file>

<file path=xl/drawings/_rels/drawing9.x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31</xdr:col>
      <xdr:colOff>47624</xdr:colOff>
      <xdr:row>0</xdr:row>
      <xdr:rowOff>0</xdr:rowOff>
    </xdr:from>
    <xdr:to>
      <xdr:col>50</xdr:col>
      <xdr:colOff>321468</xdr:colOff>
      <xdr:row>6</xdr:row>
      <xdr:rowOff>95250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786562" y="0"/>
          <a:ext cx="6965156" cy="14168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editAs="oneCell">
    <xdr:from>
      <xdr:col>24</xdr:col>
      <xdr:colOff>119063</xdr:colOff>
      <xdr:row>15</xdr:row>
      <xdr:rowOff>171616</xdr:rowOff>
    </xdr:from>
    <xdr:to>
      <xdr:col>28</xdr:col>
      <xdr:colOff>24077</xdr:colOff>
      <xdr:row>19</xdr:row>
      <xdr:rowOff>130968</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898" b="6928"/>
        <a:stretch/>
      </xdr:blipFill>
      <xdr:spPr bwMode="auto">
        <a:xfrm>
          <a:off x="5357813" y="3314866"/>
          <a:ext cx="762264" cy="768977"/>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723900</xdr:colOff>
      <xdr:row>16</xdr:row>
      <xdr:rowOff>95250</xdr:rowOff>
    </xdr:from>
    <xdr:to>
      <xdr:col>10</xdr:col>
      <xdr:colOff>9525</xdr:colOff>
      <xdr:row>16</xdr:row>
      <xdr:rowOff>371475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438900" y="4410075"/>
          <a:ext cx="295275" cy="2762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55468</xdr:colOff>
      <xdr:row>1</xdr:row>
      <xdr:rowOff>277905</xdr:rowOff>
    </xdr:from>
    <xdr:to>
      <xdr:col>19</xdr:col>
      <xdr:colOff>636493</xdr:colOff>
      <xdr:row>6</xdr:row>
      <xdr:rowOff>144975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039409" y="591670"/>
          <a:ext cx="5343525" cy="140227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028765" y="33618"/>
          <a:ext cx="534520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editAs="oneCell">
    <xdr:from>
      <xdr:col>8</xdr:col>
      <xdr:colOff>464875</xdr:colOff>
      <xdr:row>15</xdr:row>
      <xdr:rowOff>425824</xdr:rowOff>
    </xdr:from>
    <xdr:to>
      <xdr:col>10</xdr:col>
      <xdr:colOff>122828</xdr:colOff>
      <xdr:row>17</xdr:row>
      <xdr:rowOff>89647</xdr:rowOff>
    </xdr:to>
    <xdr:pic>
      <xdr:nvPicPr>
        <xdr:cNvPr id="6" name="図 5">
          <a:extLst>
            <a:ext uri="{FF2B5EF4-FFF2-40B4-BE49-F238E27FC236}">
              <a16:creationId xmlns:a16="http://schemas.microsoft.com/office/drawing/2014/main" id="{00000000-0008-0000-09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898" b="6928"/>
        <a:stretch/>
      </xdr:blipFill>
      <xdr:spPr bwMode="auto">
        <a:xfrm>
          <a:off x="5160140" y="4751295"/>
          <a:ext cx="666482" cy="672352"/>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9525</xdr:colOff>
      <xdr:row>0</xdr:row>
      <xdr:rowOff>0</xdr:rowOff>
    </xdr:from>
    <xdr:to>
      <xdr:col>16</xdr:col>
      <xdr:colOff>571500</xdr:colOff>
      <xdr:row>4</xdr:row>
      <xdr:rowOff>286170</xdr:rowOff>
    </xdr:to>
    <xdr:sp macro="" textlink="">
      <xdr:nvSpPr>
        <xdr:cNvPr id="2" name="正方形/長方形 1">
          <a:extLst>
            <a:ext uri="{FF2B5EF4-FFF2-40B4-BE49-F238E27FC236}">
              <a16:creationId xmlns:a16="http://schemas.microsoft.com/office/drawing/2014/main" id="{8286F9DD-3168-464B-9881-2A96FEE3D9D4}"/>
            </a:ext>
          </a:extLst>
        </xdr:cNvPr>
        <xdr:cNvSpPr/>
      </xdr:nvSpPr>
      <xdr:spPr>
        <a:xfrm>
          <a:off x="7296150" y="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104775</xdr:colOff>
      <xdr:row>16</xdr:row>
      <xdr:rowOff>152400</xdr:rowOff>
    </xdr:from>
    <xdr:to>
      <xdr:col>17</xdr:col>
      <xdr:colOff>38100</xdr:colOff>
      <xdr:row>16</xdr:row>
      <xdr:rowOff>152400</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a:off x="3028950" y="242697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16</xdr:row>
      <xdr:rowOff>161925</xdr:rowOff>
    </xdr:from>
    <xdr:to>
      <xdr:col>22</xdr:col>
      <xdr:colOff>180975</xdr:colOff>
      <xdr:row>16</xdr:row>
      <xdr:rowOff>161925</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a:off x="4267200"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16</xdr:row>
      <xdr:rowOff>161925</xdr:rowOff>
    </xdr:from>
    <xdr:to>
      <xdr:col>27</xdr:col>
      <xdr:colOff>180975</xdr:colOff>
      <xdr:row>16</xdr:row>
      <xdr:rowOff>161925</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a:xfrm>
          <a:off x="5362575"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26</xdr:row>
      <xdr:rowOff>152400</xdr:rowOff>
    </xdr:from>
    <xdr:to>
      <xdr:col>17</xdr:col>
      <xdr:colOff>38100</xdr:colOff>
      <xdr:row>26</xdr:row>
      <xdr:rowOff>152400</xdr:rowOff>
    </xdr:to>
    <xdr:cxnSp macro="">
      <xdr:nvCxnSpPr>
        <xdr:cNvPr id="11" name="直線コネクタ 10">
          <a:extLst>
            <a:ext uri="{FF2B5EF4-FFF2-40B4-BE49-F238E27FC236}">
              <a16:creationId xmlns:a16="http://schemas.microsoft.com/office/drawing/2014/main" id="{00000000-0008-0000-0A00-00000B000000}"/>
            </a:ext>
          </a:extLst>
        </xdr:cNvPr>
        <xdr:cNvCxnSpPr/>
      </xdr:nvCxnSpPr>
      <xdr:spPr>
        <a:xfrm>
          <a:off x="3276600" y="34671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26</xdr:row>
      <xdr:rowOff>161925</xdr:rowOff>
    </xdr:from>
    <xdr:to>
      <xdr:col>22</xdr:col>
      <xdr:colOff>180975</xdr:colOff>
      <xdr:row>26</xdr:row>
      <xdr:rowOff>161925</xdr:rowOff>
    </xdr:to>
    <xdr:cxnSp macro="">
      <xdr:nvCxnSpPr>
        <xdr:cNvPr id="12" name="直線コネクタ 11">
          <a:extLst>
            <a:ext uri="{FF2B5EF4-FFF2-40B4-BE49-F238E27FC236}">
              <a16:creationId xmlns:a16="http://schemas.microsoft.com/office/drawing/2014/main" id="{00000000-0008-0000-0A00-00000C000000}"/>
            </a:ext>
          </a:extLst>
        </xdr:cNvPr>
        <xdr:cNvCxnSpPr/>
      </xdr:nvCxnSpPr>
      <xdr:spPr>
        <a:xfrm>
          <a:off x="4514850" y="34766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26</xdr:row>
      <xdr:rowOff>161925</xdr:rowOff>
    </xdr:from>
    <xdr:to>
      <xdr:col>27</xdr:col>
      <xdr:colOff>180975</xdr:colOff>
      <xdr:row>26</xdr:row>
      <xdr:rowOff>161925</xdr:rowOff>
    </xdr:to>
    <xdr:cxnSp macro="">
      <xdr:nvCxnSpPr>
        <xdr:cNvPr id="13" name="直線コネクタ 12">
          <a:extLst>
            <a:ext uri="{FF2B5EF4-FFF2-40B4-BE49-F238E27FC236}">
              <a16:creationId xmlns:a16="http://schemas.microsoft.com/office/drawing/2014/main" id="{00000000-0008-0000-0A00-00000D000000}"/>
            </a:ext>
          </a:extLst>
        </xdr:cNvPr>
        <xdr:cNvCxnSpPr/>
      </xdr:nvCxnSpPr>
      <xdr:spPr>
        <a:xfrm>
          <a:off x="5610225" y="34766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36</xdr:row>
      <xdr:rowOff>152400</xdr:rowOff>
    </xdr:from>
    <xdr:to>
      <xdr:col>17</xdr:col>
      <xdr:colOff>38100</xdr:colOff>
      <xdr:row>36</xdr:row>
      <xdr:rowOff>152400</xdr:rowOff>
    </xdr:to>
    <xdr:cxnSp macro="">
      <xdr:nvCxnSpPr>
        <xdr:cNvPr id="14" name="直線コネクタ 13">
          <a:extLst>
            <a:ext uri="{FF2B5EF4-FFF2-40B4-BE49-F238E27FC236}">
              <a16:creationId xmlns:a16="http://schemas.microsoft.com/office/drawing/2014/main" id="{00000000-0008-0000-0A00-00000E000000}"/>
            </a:ext>
          </a:extLst>
        </xdr:cNvPr>
        <xdr:cNvCxnSpPr/>
      </xdr:nvCxnSpPr>
      <xdr:spPr>
        <a:xfrm>
          <a:off x="3276600" y="54673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36</xdr:row>
      <xdr:rowOff>161925</xdr:rowOff>
    </xdr:from>
    <xdr:to>
      <xdr:col>22</xdr:col>
      <xdr:colOff>180975</xdr:colOff>
      <xdr:row>36</xdr:row>
      <xdr:rowOff>161925</xdr:rowOff>
    </xdr:to>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4514850" y="54768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36</xdr:row>
      <xdr:rowOff>161925</xdr:rowOff>
    </xdr:from>
    <xdr:to>
      <xdr:col>27</xdr:col>
      <xdr:colOff>180975</xdr:colOff>
      <xdr:row>36</xdr:row>
      <xdr:rowOff>161925</xdr:rowOff>
    </xdr:to>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a:off x="5610225" y="54768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46</xdr:row>
      <xdr:rowOff>152400</xdr:rowOff>
    </xdr:from>
    <xdr:to>
      <xdr:col>17</xdr:col>
      <xdr:colOff>38100</xdr:colOff>
      <xdr:row>46</xdr:row>
      <xdr:rowOff>152400</xdr:rowOff>
    </xdr:to>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3276600" y="74676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46</xdr:row>
      <xdr:rowOff>161925</xdr:rowOff>
    </xdr:from>
    <xdr:to>
      <xdr:col>22</xdr:col>
      <xdr:colOff>180975</xdr:colOff>
      <xdr:row>46</xdr:row>
      <xdr:rowOff>161925</xdr:rowOff>
    </xdr:to>
    <xdr:cxnSp macro="">
      <xdr:nvCxnSpPr>
        <xdr:cNvPr id="18" name="直線コネクタ 17">
          <a:extLst>
            <a:ext uri="{FF2B5EF4-FFF2-40B4-BE49-F238E27FC236}">
              <a16:creationId xmlns:a16="http://schemas.microsoft.com/office/drawing/2014/main" id="{00000000-0008-0000-0A00-000012000000}"/>
            </a:ext>
          </a:extLst>
        </xdr:cNvPr>
        <xdr:cNvCxnSpPr/>
      </xdr:nvCxnSpPr>
      <xdr:spPr>
        <a:xfrm>
          <a:off x="4514850" y="74771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46</xdr:row>
      <xdr:rowOff>161925</xdr:rowOff>
    </xdr:from>
    <xdr:to>
      <xdr:col>27</xdr:col>
      <xdr:colOff>180975</xdr:colOff>
      <xdr:row>46</xdr:row>
      <xdr:rowOff>161925</xdr:rowOff>
    </xdr:to>
    <xdr:cxnSp macro="">
      <xdr:nvCxnSpPr>
        <xdr:cNvPr id="19" name="直線コネクタ 18">
          <a:extLst>
            <a:ext uri="{FF2B5EF4-FFF2-40B4-BE49-F238E27FC236}">
              <a16:creationId xmlns:a16="http://schemas.microsoft.com/office/drawing/2014/main" id="{00000000-0008-0000-0A00-000013000000}"/>
            </a:ext>
          </a:extLst>
        </xdr:cNvPr>
        <xdr:cNvCxnSpPr/>
      </xdr:nvCxnSpPr>
      <xdr:spPr>
        <a:xfrm>
          <a:off x="5610225" y="74771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66</xdr:row>
      <xdr:rowOff>28575</xdr:rowOff>
    </xdr:from>
    <xdr:to>
      <xdr:col>11</xdr:col>
      <xdr:colOff>200025</xdr:colOff>
      <xdr:row>66</xdr:row>
      <xdr:rowOff>180975</xdr:rowOff>
    </xdr:to>
    <xdr:sp macro="" textlink="">
      <xdr:nvSpPr>
        <xdr:cNvPr id="22" name="大かっこ 21">
          <a:extLst>
            <a:ext uri="{FF2B5EF4-FFF2-40B4-BE49-F238E27FC236}">
              <a16:creationId xmlns:a16="http://schemas.microsoft.com/office/drawing/2014/main" id="{00000000-0008-0000-0A00-000016000000}"/>
            </a:ext>
          </a:extLst>
        </xdr:cNvPr>
        <xdr:cNvSpPr/>
      </xdr:nvSpPr>
      <xdr:spPr>
        <a:xfrm>
          <a:off x="2533650" y="1334452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67</xdr:row>
      <xdr:rowOff>152400</xdr:rowOff>
    </xdr:from>
    <xdr:to>
      <xdr:col>17</xdr:col>
      <xdr:colOff>38100</xdr:colOff>
      <xdr:row>67</xdr:row>
      <xdr:rowOff>152400</xdr:rowOff>
    </xdr:to>
    <xdr:cxnSp macro="">
      <xdr:nvCxnSpPr>
        <xdr:cNvPr id="24" name="直線コネクタ 23">
          <a:extLst>
            <a:ext uri="{FF2B5EF4-FFF2-40B4-BE49-F238E27FC236}">
              <a16:creationId xmlns:a16="http://schemas.microsoft.com/office/drawing/2014/main" id="{00000000-0008-0000-0A00-000018000000}"/>
            </a:ext>
          </a:extLst>
        </xdr:cNvPr>
        <xdr:cNvCxnSpPr/>
      </xdr:nvCxnSpPr>
      <xdr:spPr>
        <a:xfrm>
          <a:off x="3322108" y="13741400"/>
          <a:ext cx="600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67</xdr:row>
      <xdr:rowOff>161925</xdr:rowOff>
    </xdr:from>
    <xdr:to>
      <xdr:col>22</xdr:col>
      <xdr:colOff>180975</xdr:colOff>
      <xdr:row>67</xdr:row>
      <xdr:rowOff>161925</xdr:rowOff>
    </xdr:to>
    <xdr:cxnSp macro="">
      <xdr:nvCxnSpPr>
        <xdr:cNvPr id="25" name="直線コネクタ 24">
          <a:extLst>
            <a:ext uri="{FF2B5EF4-FFF2-40B4-BE49-F238E27FC236}">
              <a16:creationId xmlns:a16="http://schemas.microsoft.com/office/drawing/2014/main" id="{00000000-0008-0000-0A00-000019000000}"/>
            </a:ext>
          </a:extLst>
        </xdr:cNvPr>
        <xdr:cNvCxnSpPr/>
      </xdr:nvCxnSpPr>
      <xdr:spPr>
        <a:xfrm>
          <a:off x="4514850" y="9477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67</xdr:row>
      <xdr:rowOff>161925</xdr:rowOff>
    </xdr:from>
    <xdr:to>
      <xdr:col>27</xdr:col>
      <xdr:colOff>180975</xdr:colOff>
      <xdr:row>67</xdr:row>
      <xdr:rowOff>161925</xdr:rowOff>
    </xdr:to>
    <xdr:cxnSp macro="">
      <xdr:nvCxnSpPr>
        <xdr:cNvPr id="26" name="直線コネクタ 25">
          <a:extLst>
            <a:ext uri="{FF2B5EF4-FFF2-40B4-BE49-F238E27FC236}">
              <a16:creationId xmlns:a16="http://schemas.microsoft.com/office/drawing/2014/main" id="{00000000-0008-0000-0A00-00001A000000}"/>
            </a:ext>
          </a:extLst>
        </xdr:cNvPr>
        <xdr:cNvCxnSpPr/>
      </xdr:nvCxnSpPr>
      <xdr:spPr>
        <a:xfrm>
          <a:off x="5610225" y="9477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77</xdr:row>
      <xdr:rowOff>28575</xdr:rowOff>
    </xdr:from>
    <xdr:to>
      <xdr:col>11</xdr:col>
      <xdr:colOff>200025</xdr:colOff>
      <xdr:row>77</xdr:row>
      <xdr:rowOff>180975</xdr:rowOff>
    </xdr:to>
    <xdr:sp macro="" textlink="">
      <xdr:nvSpPr>
        <xdr:cNvPr id="27" name="大かっこ 26">
          <a:extLst>
            <a:ext uri="{FF2B5EF4-FFF2-40B4-BE49-F238E27FC236}">
              <a16:creationId xmlns:a16="http://schemas.microsoft.com/office/drawing/2014/main" id="{00000000-0008-0000-0A00-00001B000000}"/>
            </a:ext>
          </a:extLst>
        </xdr:cNvPr>
        <xdr:cNvSpPr/>
      </xdr:nvSpPr>
      <xdr:spPr>
        <a:xfrm>
          <a:off x="2533650" y="1334452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78</xdr:row>
      <xdr:rowOff>152400</xdr:rowOff>
    </xdr:from>
    <xdr:to>
      <xdr:col>17</xdr:col>
      <xdr:colOff>38100</xdr:colOff>
      <xdr:row>78</xdr:row>
      <xdr:rowOff>152400</xdr:rowOff>
    </xdr:to>
    <xdr:cxnSp macro="">
      <xdr:nvCxnSpPr>
        <xdr:cNvPr id="28" name="直線コネクタ 27">
          <a:extLst>
            <a:ext uri="{FF2B5EF4-FFF2-40B4-BE49-F238E27FC236}">
              <a16:creationId xmlns:a16="http://schemas.microsoft.com/office/drawing/2014/main" id="{00000000-0008-0000-0A00-00001C000000}"/>
            </a:ext>
          </a:extLst>
        </xdr:cNvPr>
        <xdr:cNvCxnSpPr/>
      </xdr:nvCxnSpPr>
      <xdr:spPr>
        <a:xfrm>
          <a:off x="3276600" y="13668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78</xdr:row>
      <xdr:rowOff>161925</xdr:rowOff>
    </xdr:from>
    <xdr:to>
      <xdr:col>22</xdr:col>
      <xdr:colOff>180975</xdr:colOff>
      <xdr:row>78</xdr:row>
      <xdr:rowOff>161925</xdr:rowOff>
    </xdr:to>
    <xdr:cxnSp macro="">
      <xdr:nvCxnSpPr>
        <xdr:cNvPr id="29" name="直線コネクタ 28">
          <a:extLst>
            <a:ext uri="{FF2B5EF4-FFF2-40B4-BE49-F238E27FC236}">
              <a16:creationId xmlns:a16="http://schemas.microsoft.com/office/drawing/2014/main" id="{00000000-0008-0000-0A00-00001D000000}"/>
            </a:ext>
          </a:extLst>
        </xdr:cNvPr>
        <xdr:cNvCxnSpPr/>
      </xdr:nvCxnSpPr>
      <xdr:spPr>
        <a:xfrm>
          <a:off x="4514850" y="13677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78</xdr:row>
      <xdr:rowOff>161925</xdr:rowOff>
    </xdr:from>
    <xdr:to>
      <xdr:col>27</xdr:col>
      <xdr:colOff>180975</xdr:colOff>
      <xdr:row>78</xdr:row>
      <xdr:rowOff>161925</xdr:rowOff>
    </xdr:to>
    <xdr:cxnSp macro="">
      <xdr:nvCxnSpPr>
        <xdr:cNvPr id="30" name="直線コネクタ 29">
          <a:extLst>
            <a:ext uri="{FF2B5EF4-FFF2-40B4-BE49-F238E27FC236}">
              <a16:creationId xmlns:a16="http://schemas.microsoft.com/office/drawing/2014/main" id="{00000000-0008-0000-0A00-00001E000000}"/>
            </a:ext>
          </a:extLst>
        </xdr:cNvPr>
        <xdr:cNvCxnSpPr/>
      </xdr:nvCxnSpPr>
      <xdr:spPr>
        <a:xfrm>
          <a:off x="5610225" y="13677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88</xdr:row>
      <xdr:rowOff>28575</xdr:rowOff>
    </xdr:from>
    <xdr:to>
      <xdr:col>11</xdr:col>
      <xdr:colOff>200025</xdr:colOff>
      <xdr:row>88</xdr:row>
      <xdr:rowOff>180975</xdr:rowOff>
    </xdr:to>
    <xdr:sp macro="" textlink="">
      <xdr:nvSpPr>
        <xdr:cNvPr id="31" name="大かっこ 30">
          <a:extLst>
            <a:ext uri="{FF2B5EF4-FFF2-40B4-BE49-F238E27FC236}">
              <a16:creationId xmlns:a16="http://schemas.microsoft.com/office/drawing/2014/main" id="{00000000-0008-0000-0A00-00001F000000}"/>
            </a:ext>
          </a:extLst>
        </xdr:cNvPr>
        <xdr:cNvSpPr/>
      </xdr:nvSpPr>
      <xdr:spPr>
        <a:xfrm>
          <a:off x="2533650" y="15544800"/>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89</xdr:row>
      <xdr:rowOff>152400</xdr:rowOff>
    </xdr:from>
    <xdr:to>
      <xdr:col>17</xdr:col>
      <xdr:colOff>38100</xdr:colOff>
      <xdr:row>89</xdr:row>
      <xdr:rowOff>152400</xdr:rowOff>
    </xdr:to>
    <xdr:cxnSp macro="">
      <xdr:nvCxnSpPr>
        <xdr:cNvPr id="32" name="直線コネクタ 31">
          <a:extLst>
            <a:ext uri="{FF2B5EF4-FFF2-40B4-BE49-F238E27FC236}">
              <a16:creationId xmlns:a16="http://schemas.microsoft.com/office/drawing/2014/main" id="{00000000-0008-0000-0A00-000020000000}"/>
            </a:ext>
          </a:extLst>
        </xdr:cNvPr>
        <xdr:cNvCxnSpPr/>
      </xdr:nvCxnSpPr>
      <xdr:spPr>
        <a:xfrm>
          <a:off x="3276600" y="158686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89</xdr:row>
      <xdr:rowOff>161925</xdr:rowOff>
    </xdr:from>
    <xdr:to>
      <xdr:col>22</xdr:col>
      <xdr:colOff>180975</xdr:colOff>
      <xdr:row>89</xdr:row>
      <xdr:rowOff>161925</xdr:rowOff>
    </xdr:to>
    <xdr:cxnSp macro="">
      <xdr:nvCxnSpPr>
        <xdr:cNvPr id="33" name="直線コネクタ 32">
          <a:extLst>
            <a:ext uri="{FF2B5EF4-FFF2-40B4-BE49-F238E27FC236}">
              <a16:creationId xmlns:a16="http://schemas.microsoft.com/office/drawing/2014/main" id="{00000000-0008-0000-0A00-000021000000}"/>
            </a:ext>
          </a:extLst>
        </xdr:cNvPr>
        <xdr:cNvCxnSpPr/>
      </xdr:nvCxnSpPr>
      <xdr:spPr>
        <a:xfrm>
          <a:off x="4514850" y="158781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89</xdr:row>
      <xdr:rowOff>161925</xdr:rowOff>
    </xdr:from>
    <xdr:to>
      <xdr:col>27</xdr:col>
      <xdr:colOff>180975</xdr:colOff>
      <xdr:row>89</xdr:row>
      <xdr:rowOff>161925</xdr:rowOff>
    </xdr:to>
    <xdr:cxnSp macro="">
      <xdr:nvCxnSpPr>
        <xdr:cNvPr id="34" name="直線コネクタ 33">
          <a:extLst>
            <a:ext uri="{FF2B5EF4-FFF2-40B4-BE49-F238E27FC236}">
              <a16:creationId xmlns:a16="http://schemas.microsoft.com/office/drawing/2014/main" id="{00000000-0008-0000-0A00-000022000000}"/>
            </a:ext>
          </a:extLst>
        </xdr:cNvPr>
        <xdr:cNvCxnSpPr/>
      </xdr:nvCxnSpPr>
      <xdr:spPr>
        <a:xfrm>
          <a:off x="5610225" y="158781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99</xdr:row>
      <xdr:rowOff>28575</xdr:rowOff>
    </xdr:from>
    <xdr:to>
      <xdr:col>11</xdr:col>
      <xdr:colOff>200025</xdr:colOff>
      <xdr:row>99</xdr:row>
      <xdr:rowOff>180975</xdr:rowOff>
    </xdr:to>
    <xdr:sp macro="" textlink="">
      <xdr:nvSpPr>
        <xdr:cNvPr id="35" name="大かっこ 34">
          <a:extLst>
            <a:ext uri="{FF2B5EF4-FFF2-40B4-BE49-F238E27FC236}">
              <a16:creationId xmlns:a16="http://schemas.microsoft.com/office/drawing/2014/main" id="{00000000-0008-0000-0A00-000023000000}"/>
            </a:ext>
          </a:extLst>
        </xdr:cNvPr>
        <xdr:cNvSpPr/>
      </xdr:nvSpPr>
      <xdr:spPr>
        <a:xfrm>
          <a:off x="2533650" y="1774507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100</xdr:row>
      <xdr:rowOff>152400</xdr:rowOff>
    </xdr:from>
    <xdr:to>
      <xdr:col>17</xdr:col>
      <xdr:colOff>38100</xdr:colOff>
      <xdr:row>100</xdr:row>
      <xdr:rowOff>152400</xdr:rowOff>
    </xdr:to>
    <xdr:cxnSp macro="">
      <xdr:nvCxnSpPr>
        <xdr:cNvPr id="36" name="直線コネクタ 35">
          <a:extLst>
            <a:ext uri="{FF2B5EF4-FFF2-40B4-BE49-F238E27FC236}">
              <a16:creationId xmlns:a16="http://schemas.microsoft.com/office/drawing/2014/main" id="{00000000-0008-0000-0A00-000024000000}"/>
            </a:ext>
          </a:extLst>
        </xdr:cNvPr>
        <xdr:cNvCxnSpPr/>
      </xdr:nvCxnSpPr>
      <xdr:spPr>
        <a:xfrm>
          <a:off x="3276600" y="180689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100</xdr:row>
      <xdr:rowOff>161925</xdr:rowOff>
    </xdr:from>
    <xdr:to>
      <xdr:col>22</xdr:col>
      <xdr:colOff>180975</xdr:colOff>
      <xdr:row>100</xdr:row>
      <xdr:rowOff>161925</xdr:rowOff>
    </xdr:to>
    <xdr:cxnSp macro="">
      <xdr:nvCxnSpPr>
        <xdr:cNvPr id="37" name="直線コネクタ 36">
          <a:extLst>
            <a:ext uri="{FF2B5EF4-FFF2-40B4-BE49-F238E27FC236}">
              <a16:creationId xmlns:a16="http://schemas.microsoft.com/office/drawing/2014/main" id="{00000000-0008-0000-0A00-000025000000}"/>
            </a:ext>
          </a:extLst>
        </xdr:cNvPr>
        <xdr:cNvCxnSpPr/>
      </xdr:nvCxnSpPr>
      <xdr:spPr>
        <a:xfrm>
          <a:off x="4514850" y="180784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100</xdr:row>
      <xdr:rowOff>161925</xdr:rowOff>
    </xdr:from>
    <xdr:to>
      <xdr:col>27</xdr:col>
      <xdr:colOff>180975</xdr:colOff>
      <xdr:row>100</xdr:row>
      <xdr:rowOff>161925</xdr:rowOff>
    </xdr:to>
    <xdr:cxnSp macro="">
      <xdr:nvCxnSpPr>
        <xdr:cNvPr id="38" name="直線コネクタ 37">
          <a:extLst>
            <a:ext uri="{FF2B5EF4-FFF2-40B4-BE49-F238E27FC236}">
              <a16:creationId xmlns:a16="http://schemas.microsoft.com/office/drawing/2014/main" id="{00000000-0008-0000-0A00-000026000000}"/>
            </a:ext>
          </a:extLst>
        </xdr:cNvPr>
        <xdr:cNvCxnSpPr/>
      </xdr:nvCxnSpPr>
      <xdr:spPr>
        <a:xfrm>
          <a:off x="5610225" y="180784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31750</xdr:colOff>
      <xdr:row>2</xdr:row>
      <xdr:rowOff>21167</xdr:rowOff>
    </xdr:from>
    <xdr:to>
      <xdr:col>52</xdr:col>
      <xdr:colOff>212989</xdr:colOff>
      <xdr:row>8</xdr:row>
      <xdr:rowOff>160073</xdr:rowOff>
    </xdr:to>
    <xdr:sp macro="" textlink="">
      <xdr:nvSpPr>
        <xdr:cNvPr id="39" name="正方形/長方形 38">
          <a:extLst>
            <a:ext uri="{FF2B5EF4-FFF2-40B4-BE49-F238E27FC236}">
              <a16:creationId xmlns:a16="http://schemas.microsoft.com/office/drawing/2014/main" id="{00000000-0008-0000-0A00-000027000000}"/>
            </a:ext>
          </a:extLst>
        </xdr:cNvPr>
        <xdr:cNvSpPr/>
      </xdr:nvSpPr>
      <xdr:spPr>
        <a:xfrm>
          <a:off x="7027333" y="539750"/>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31750</xdr:colOff>
      <xdr:row>0</xdr:row>
      <xdr:rowOff>0</xdr:rowOff>
    </xdr:from>
    <xdr:to>
      <xdr:col>52</xdr:col>
      <xdr:colOff>212989</xdr:colOff>
      <xdr:row>1</xdr:row>
      <xdr:rowOff>194469</xdr:rowOff>
    </xdr:to>
    <xdr:sp macro="" textlink="">
      <xdr:nvSpPr>
        <xdr:cNvPr id="41" name="正方形/長方形 40">
          <a:extLst>
            <a:ext uri="{FF2B5EF4-FFF2-40B4-BE49-F238E27FC236}">
              <a16:creationId xmlns:a16="http://schemas.microsoft.com/office/drawing/2014/main" id="{00000000-0008-0000-0A00-000029000000}"/>
            </a:ext>
          </a:extLst>
        </xdr:cNvPr>
        <xdr:cNvSpPr/>
      </xdr:nvSpPr>
      <xdr:spPr>
        <a:xfrm>
          <a:off x="7027333" y="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390525</xdr:colOff>
      <xdr:row>31</xdr:row>
      <xdr:rowOff>85725</xdr:rowOff>
    </xdr:from>
    <xdr:to>
      <xdr:col>11</xdr:col>
      <xdr:colOff>200025</xdr:colOff>
      <xdr:row>31</xdr:row>
      <xdr:rowOff>295275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962775" y="7410450"/>
          <a:ext cx="238125" cy="2095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editAs="oneCell">
    <xdr:from>
      <xdr:col>10</xdr:col>
      <xdr:colOff>104776</xdr:colOff>
      <xdr:row>30</xdr:row>
      <xdr:rowOff>263636</xdr:rowOff>
    </xdr:from>
    <xdr:to>
      <xdr:col>11</xdr:col>
      <xdr:colOff>264583</xdr:colOff>
      <xdr:row>32</xdr:row>
      <xdr:rowOff>95250</xdr:rowOff>
    </xdr:to>
    <xdr:pic>
      <xdr:nvPicPr>
        <xdr:cNvPr id="6" name="図 5">
          <a:extLst>
            <a:ext uri="{FF2B5EF4-FFF2-40B4-BE49-F238E27FC236}">
              <a16:creationId xmlns:a16="http://schemas.microsoft.com/office/drawing/2014/main" id="{00000000-0008-0000-0B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898" b="6928"/>
        <a:stretch/>
      </xdr:blipFill>
      <xdr:spPr bwMode="auto">
        <a:xfrm>
          <a:off x="6677026" y="7207361"/>
          <a:ext cx="588432" cy="593614"/>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28575</xdr:colOff>
      <xdr:row>1</xdr:row>
      <xdr:rowOff>276225</xdr:rowOff>
    </xdr:from>
    <xdr:to>
      <xdr:col>21</xdr:col>
      <xdr:colOff>590550</xdr:colOff>
      <xdr:row>6</xdr:row>
      <xdr:rowOff>286170</xdr:rowOff>
    </xdr:to>
    <xdr:sp macro="" textlink="">
      <xdr:nvSpPr>
        <xdr:cNvPr id="2" name="正方形/長方形 1">
          <a:extLst>
            <a:ext uri="{FF2B5EF4-FFF2-40B4-BE49-F238E27FC236}">
              <a16:creationId xmlns:a16="http://schemas.microsoft.com/office/drawing/2014/main" id="{8E5744C5-0773-4F30-8B81-8C85608556A0}"/>
            </a:ext>
          </a:extLst>
        </xdr:cNvPr>
        <xdr:cNvSpPr/>
      </xdr:nvSpPr>
      <xdr:spPr>
        <a:xfrm>
          <a:off x="7019925" y="523875"/>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3" name="正方形/長方形 2">
          <a:extLst>
            <a:ext uri="{FF2B5EF4-FFF2-40B4-BE49-F238E27FC236}">
              <a16:creationId xmlns:a16="http://schemas.microsoft.com/office/drawing/2014/main" id="{5E055613-6151-43AA-8136-F93CF15726FB}"/>
            </a:ext>
          </a:extLst>
        </xdr:cNvPr>
        <xdr:cNvSpPr/>
      </xdr:nvSpPr>
      <xdr:spPr>
        <a:xfrm>
          <a:off x="7019925" y="0"/>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editAs="oneCell">
    <xdr:from>
      <xdr:col>11</xdr:col>
      <xdr:colOff>1019175</xdr:colOff>
      <xdr:row>30</xdr:row>
      <xdr:rowOff>209550</xdr:rowOff>
    </xdr:from>
    <xdr:to>
      <xdr:col>12</xdr:col>
      <xdr:colOff>257175</xdr:colOff>
      <xdr:row>33</xdr:row>
      <xdr:rowOff>133350</xdr:rowOff>
    </xdr:to>
    <xdr:pic>
      <xdr:nvPicPr>
        <xdr:cNvPr id="4" name="図 3">
          <a:extLst>
            <a:ext uri="{FF2B5EF4-FFF2-40B4-BE49-F238E27FC236}">
              <a16:creationId xmlns:a16="http://schemas.microsoft.com/office/drawing/2014/main" id="{2C8E43EC-D405-48EC-96ED-2B0002A690B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058" t="1234" r="28058" b="12344"/>
        <a:stretch/>
      </xdr:blipFill>
      <xdr:spPr bwMode="auto">
        <a:xfrm>
          <a:off x="6115050" y="7696200"/>
          <a:ext cx="5810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2" name="正方形/長方形 1">
          <a:extLst>
            <a:ext uri="{FF2B5EF4-FFF2-40B4-BE49-F238E27FC236}">
              <a16:creationId xmlns:a16="http://schemas.microsoft.com/office/drawing/2014/main" id="{540B9783-13FA-4B48-806D-4B5C654F443A}"/>
            </a:ext>
          </a:extLst>
        </xdr:cNvPr>
        <xdr:cNvSpPr/>
      </xdr:nvSpPr>
      <xdr:spPr>
        <a:xfrm>
          <a:off x="8967107" y="244929"/>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editAs="oneCell">
    <xdr:from>
      <xdr:col>9</xdr:col>
      <xdr:colOff>1333501</xdr:colOff>
      <xdr:row>40</xdr:row>
      <xdr:rowOff>108858</xdr:rowOff>
    </xdr:from>
    <xdr:to>
      <xdr:col>10</xdr:col>
      <xdr:colOff>118383</xdr:colOff>
      <xdr:row>43</xdr:row>
      <xdr:rowOff>95251</xdr:rowOff>
    </xdr:to>
    <xdr:pic>
      <xdr:nvPicPr>
        <xdr:cNvPr id="3" name="図 2">
          <a:extLst>
            <a:ext uri="{FF2B5EF4-FFF2-40B4-BE49-F238E27FC236}">
              <a16:creationId xmlns:a16="http://schemas.microsoft.com/office/drawing/2014/main" id="{4A7B01FF-DB99-4DA9-A54C-2FE90D90BB3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058" t="1234" r="28058" b="12344"/>
        <a:stretch/>
      </xdr:blipFill>
      <xdr:spPr bwMode="auto">
        <a:xfrm>
          <a:off x="7946572" y="11375572"/>
          <a:ext cx="5810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3" name="正方形/長方形 42">
          <a:extLst>
            <a:ext uri="{FF2B5EF4-FFF2-40B4-BE49-F238E27FC236}">
              <a16:creationId xmlns:a16="http://schemas.microsoft.com/office/drawing/2014/main" id="{00000000-0008-0000-0E00-00002B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4" name="正方形/長方形 43">
          <a:extLst>
            <a:ext uri="{FF2B5EF4-FFF2-40B4-BE49-F238E27FC236}">
              <a16:creationId xmlns:a16="http://schemas.microsoft.com/office/drawing/2014/main" id="{00000000-0008-0000-0E00-00002C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45" name="正方形/長方形 44">
          <a:extLst>
            <a:ext uri="{FF2B5EF4-FFF2-40B4-BE49-F238E27FC236}">
              <a16:creationId xmlns:a16="http://schemas.microsoft.com/office/drawing/2014/main" id="{00000000-0008-0000-0E00-00002D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46" name="正方形/長方形 45">
          <a:extLst>
            <a:ext uri="{FF2B5EF4-FFF2-40B4-BE49-F238E27FC236}">
              <a16:creationId xmlns:a16="http://schemas.microsoft.com/office/drawing/2014/main" id="{00000000-0008-0000-0E00-00002E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47" name="正方形/長方形 46">
          <a:extLst>
            <a:ext uri="{FF2B5EF4-FFF2-40B4-BE49-F238E27FC236}">
              <a16:creationId xmlns:a16="http://schemas.microsoft.com/office/drawing/2014/main" id="{00000000-0008-0000-0E00-00002F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48" name="正方形/長方形 47">
          <a:extLst>
            <a:ext uri="{FF2B5EF4-FFF2-40B4-BE49-F238E27FC236}">
              <a16:creationId xmlns:a16="http://schemas.microsoft.com/office/drawing/2014/main" id="{00000000-0008-0000-0E00-000030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49" name="正方形/長方形 48">
          <a:extLst>
            <a:ext uri="{FF2B5EF4-FFF2-40B4-BE49-F238E27FC236}">
              <a16:creationId xmlns:a16="http://schemas.microsoft.com/office/drawing/2014/main" id="{00000000-0008-0000-0E00-000031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50" name="正方形/長方形 49">
          <a:extLst>
            <a:ext uri="{FF2B5EF4-FFF2-40B4-BE49-F238E27FC236}">
              <a16:creationId xmlns:a16="http://schemas.microsoft.com/office/drawing/2014/main" id="{00000000-0008-0000-0E00-000032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51" name="正方形/長方形 50">
          <a:extLst>
            <a:ext uri="{FF2B5EF4-FFF2-40B4-BE49-F238E27FC236}">
              <a16:creationId xmlns:a16="http://schemas.microsoft.com/office/drawing/2014/main" id="{00000000-0008-0000-0E00-000033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52" name="正方形/長方形 51">
          <a:extLst>
            <a:ext uri="{FF2B5EF4-FFF2-40B4-BE49-F238E27FC236}">
              <a16:creationId xmlns:a16="http://schemas.microsoft.com/office/drawing/2014/main" id="{00000000-0008-0000-0E00-000034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53" name="正方形/長方形 52">
          <a:extLst>
            <a:ext uri="{FF2B5EF4-FFF2-40B4-BE49-F238E27FC236}">
              <a16:creationId xmlns:a16="http://schemas.microsoft.com/office/drawing/2014/main" id="{00000000-0008-0000-0E00-000035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54" name="正方形/長方形 53">
          <a:extLst>
            <a:ext uri="{FF2B5EF4-FFF2-40B4-BE49-F238E27FC236}">
              <a16:creationId xmlns:a16="http://schemas.microsoft.com/office/drawing/2014/main" id="{00000000-0008-0000-0E00-000036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55" name="正方形/長方形 54">
          <a:extLst>
            <a:ext uri="{FF2B5EF4-FFF2-40B4-BE49-F238E27FC236}">
              <a16:creationId xmlns:a16="http://schemas.microsoft.com/office/drawing/2014/main" id="{00000000-0008-0000-0E00-000037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56" name="正方形/長方形 55">
          <a:extLst>
            <a:ext uri="{FF2B5EF4-FFF2-40B4-BE49-F238E27FC236}">
              <a16:creationId xmlns:a16="http://schemas.microsoft.com/office/drawing/2014/main" id="{00000000-0008-0000-0E00-000038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57" name="正方形/長方形 56">
          <a:extLst>
            <a:ext uri="{FF2B5EF4-FFF2-40B4-BE49-F238E27FC236}">
              <a16:creationId xmlns:a16="http://schemas.microsoft.com/office/drawing/2014/main" id="{00000000-0008-0000-0E00-000039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58" name="正方形/長方形 57">
          <a:extLst>
            <a:ext uri="{FF2B5EF4-FFF2-40B4-BE49-F238E27FC236}">
              <a16:creationId xmlns:a16="http://schemas.microsoft.com/office/drawing/2014/main" id="{00000000-0008-0000-0E00-00003A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59" name="正方形/長方形 58">
          <a:extLst>
            <a:ext uri="{FF2B5EF4-FFF2-40B4-BE49-F238E27FC236}">
              <a16:creationId xmlns:a16="http://schemas.microsoft.com/office/drawing/2014/main" id="{00000000-0008-0000-0E00-00003B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60" name="正方形/長方形 59">
          <a:extLst>
            <a:ext uri="{FF2B5EF4-FFF2-40B4-BE49-F238E27FC236}">
              <a16:creationId xmlns:a16="http://schemas.microsoft.com/office/drawing/2014/main" id="{00000000-0008-0000-0E00-00003C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61" name="正方形/長方形 60">
          <a:extLst>
            <a:ext uri="{FF2B5EF4-FFF2-40B4-BE49-F238E27FC236}">
              <a16:creationId xmlns:a16="http://schemas.microsoft.com/office/drawing/2014/main" id="{00000000-0008-0000-0E00-00003D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62" name="正方形/長方形 61">
          <a:extLst>
            <a:ext uri="{FF2B5EF4-FFF2-40B4-BE49-F238E27FC236}">
              <a16:creationId xmlns:a16="http://schemas.microsoft.com/office/drawing/2014/main" id="{00000000-0008-0000-0E00-00003E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63" name="正方形/長方形 62">
          <a:extLst>
            <a:ext uri="{FF2B5EF4-FFF2-40B4-BE49-F238E27FC236}">
              <a16:creationId xmlns:a16="http://schemas.microsoft.com/office/drawing/2014/main" id="{00000000-0008-0000-0E00-00003F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64" name="正方形/長方形 63">
          <a:extLst>
            <a:ext uri="{FF2B5EF4-FFF2-40B4-BE49-F238E27FC236}">
              <a16:creationId xmlns:a16="http://schemas.microsoft.com/office/drawing/2014/main" id="{00000000-0008-0000-0E00-000040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65" name="正方形/長方形 64">
          <a:extLst>
            <a:ext uri="{FF2B5EF4-FFF2-40B4-BE49-F238E27FC236}">
              <a16:creationId xmlns:a16="http://schemas.microsoft.com/office/drawing/2014/main" id="{00000000-0008-0000-0E00-000041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66" name="正方形/長方形 65">
          <a:extLst>
            <a:ext uri="{FF2B5EF4-FFF2-40B4-BE49-F238E27FC236}">
              <a16:creationId xmlns:a16="http://schemas.microsoft.com/office/drawing/2014/main" id="{00000000-0008-0000-0E00-000042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E00-00001B000000}"/>
            </a:ext>
          </a:extLst>
        </xdr:cNvPr>
        <xdr:cNvSpPr/>
      </xdr:nvSpPr>
      <xdr:spPr>
        <a:xfrm>
          <a:off x="7651750" y="571500"/>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5" name="四角形吹き出し 4">
          <a:extLst>
            <a:ext uri="{FF2B5EF4-FFF2-40B4-BE49-F238E27FC236}">
              <a16:creationId xmlns:a16="http://schemas.microsoft.com/office/drawing/2014/main" id="{00000000-0008-0000-0E00-000005000000}"/>
            </a:ext>
          </a:extLst>
        </xdr:cNvPr>
        <xdr:cNvSpPr/>
      </xdr:nvSpPr>
      <xdr:spPr>
        <a:xfrm>
          <a:off x="7874000" y="2730499"/>
          <a:ext cx="5228167" cy="772583"/>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7958666" y="2762250"/>
          <a:ext cx="5027083" cy="772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E00-00001E000000}"/>
            </a:ext>
          </a:extLst>
        </xdr:cNvPr>
        <xdr:cNvSpPr/>
      </xdr:nvSpPr>
      <xdr:spPr>
        <a:xfrm>
          <a:off x="7651750" y="3175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0F00-000012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0F00-000016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0F00-000018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0F00-000019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0F00-00001A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F00-00001B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27">
          <a:extLst>
            <a:ext uri="{FF2B5EF4-FFF2-40B4-BE49-F238E27FC236}">
              <a16:creationId xmlns:a16="http://schemas.microsoft.com/office/drawing/2014/main" id="{00000000-0008-0000-0F00-00001C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F00-00001E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35719</xdr:colOff>
      <xdr:row>2</xdr:row>
      <xdr:rowOff>130968</xdr:rowOff>
    </xdr:from>
    <xdr:to>
      <xdr:col>50</xdr:col>
      <xdr:colOff>309563</xdr:colOff>
      <xdr:row>7</xdr:row>
      <xdr:rowOff>11906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774657" y="535781"/>
          <a:ext cx="6965156" cy="89296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11906</xdr:rowOff>
    </xdr:from>
    <xdr:to>
      <xdr:col>50</xdr:col>
      <xdr:colOff>321468</xdr:colOff>
      <xdr:row>2</xdr:row>
      <xdr:rowOff>119062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786562" y="11906"/>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xdr:colOff>
      <xdr:row>15</xdr:row>
      <xdr:rowOff>152400</xdr:rowOff>
    </xdr:from>
    <xdr:to>
      <xdr:col>16</xdr:col>
      <xdr:colOff>38100</xdr:colOff>
      <xdr:row>15</xdr:row>
      <xdr:rowOff>152400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028950" y="242697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28575</xdr:colOff>
      <xdr:row>15</xdr:row>
      <xdr:rowOff>161925</xdr:rowOff>
    </xdr:from>
    <xdr:to>
      <xdr:col>21</xdr:col>
      <xdr:colOff>180975</xdr:colOff>
      <xdr:row>15</xdr:row>
      <xdr:rowOff>161925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267200"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xdr:colOff>
      <xdr:row>15</xdr:row>
      <xdr:rowOff>161925</xdr:rowOff>
    </xdr:from>
    <xdr:to>
      <xdr:col>26</xdr:col>
      <xdr:colOff>180975</xdr:colOff>
      <xdr:row>15</xdr:row>
      <xdr:rowOff>161925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362575"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23812</xdr:colOff>
      <xdr:row>2</xdr:row>
      <xdr:rowOff>23812</xdr:rowOff>
    </xdr:from>
    <xdr:to>
      <xdr:col>50</xdr:col>
      <xdr:colOff>297656</xdr:colOff>
      <xdr:row>6</xdr:row>
      <xdr:rowOff>142874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762750" y="428625"/>
          <a:ext cx="6965156" cy="92868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35718</xdr:colOff>
      <xdr:row>0</xdr:row>
      <xdr:rowOff>11907</xdr:rowOff>
    </xdr:from>
    <xdr:to>
      <xdr:col>50</xdr:col>
      <xdr:colOff>309562</xdr:colOff>
      <xdr:row>2</xdr:row>
      <xdr:rowOff>119062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774656" y="11907"/>
          <a:ext cx="6965156" cy="511968"/>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104775</xdr:colOff>
      <xdr:row>15</xdr:row>
      <xdr:rowOff>152400</xdr:rowOff>
    </xdr:from>
    <xdr:to>
      <xdr:col>16</xdr:col>
      <xdr:colOff>38100</xdr:colOff>
      <xdr:row>15</xdr:row>
      <xdr:rowOff>152400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3028950" y="31527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28575</xdr:colOff>
      <xdr:row>15</xdr:row>
      <xdr:rowOff>161925</xdr:rowOff>
    </xdr:from>
    <xdr:to>
      <xdr:col>21</xdr:col>
      <xdr:colOff>180975</xdr:colOff>
      <xdr:row>15</xdr:row>
      <xdr:rowOff>161925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4267200" y="31623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xdr:colOff>
      <xdr:row>15</xdr:row>
      <xdr:rowOff>161925</xdr:rowOff>
    </xdr:from>
    <xdr:to>
      <xdr:col>26</xdr:col>
      <xdr:colOff>180975</xdr:colOff>
      <xdr:row>15</xdr:row>
      <xdr:rowOff>161925</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362575" y="31623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23812</xdr:colOff>
      <xdr:row>2</xdr:row>
      <xdr:rowOff>23812</xdr:rowOff>
    </xdr:from>
    <xdr:to>
      <xdr:col>50</xdr:col>
      <xdr:colOff>297656</xdr:colOff>
      <xdr:row>6</xdr:row>
      <xdr:rowOff>142874</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891337" y="423862"/>
          <a:ext cx="6884194" cy="91916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35718</xdr:colOff>
      <xdr:row>0</xdr:row>
      <xdr:rowOff>11907</xdr:rowOff>
    </xdr:from>
    <xdr:to>
      <xdr:col>50</xdr:col>
      <xdr:colOff>309562</xdr:colOff>
      <xdr:row>2</xdr:row>
      <xdr:rowOff>119062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6903243" y="11907"/>
          <a:ext cx="6884194" cy="507205"/>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47625</xdr:colOff>
      <xdr:row>2</xdr:row>
      <xdr:rowOff>83343</xdr:rowOff>
    </xdr:from>
    <xdr:to>
      <xdr:col>50</xdr:col>
      <xdr:colOff>321469</xdr:colOff>
      <xdr:row>6</xdr:row>
      <xdr:rowOff>166687</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6786563" y="488156"/>
          <a:ext cx="6965156" cy="89296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0</xdr:rowOff>
    </xdr:from>
    <xdr:to>
      <xdr:col>50</xdr:col>
      <xdr:colOff>321468</xdr:colOff>
      <xdr:row>2</xdr:row>
      <xdr:rowOff>107156</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786562" y="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13</xdr:row>
      <xdr:rowOff>9525</xdr:rowOff>
    </xdr:from>
    <xdr:to>
      <xdr:col>3</xdr:col>
      <xdr:colOff>419100</xdr:colOff>
      <xdr:row>14</xdr:row>
      <xdr:rowOff>152400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31939</xdr:colOff>
      <xdr:row>0</xdr:row>
      <xdr:rowOff>42582</xdr:rowOff>
    </xdr:from>
    <xdr:to>
      <xdr:col>41</xdr:col>
      <xdr:colOff>89649</xdr:colOff>
      <xdr:row>5</xdr:row>
      <xdr:rowOff>220055</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046821" y="42582"/>
          <a:ext cx="5604622"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xdr:col>
      <xdr:colOff>9525</xdr:colOff>
      <xdr:row>13</xdr:row>
      <xdr:rowOff>9525</xdr:rowOff>
    </xdr:from>
    <xdr:to>
      <xdr:col>3</xdr:col>
      <xdr:colOff>419100</xdr:colOff>
      <xdr:row>14</xdr:row>
      <xdr:rowOff>152400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0</xdr:colOff>
      <xdr:row>4</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190500" y="628650"/>
          <a:ext cx="990600" cy="6286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36419</xdr:colOff>
      <xdr:row>0</xdr:row>
      <xdr:rowOff>28575</xdr:rowOff>
    </xdr:from>
    <xdr:to>
      <xdr:col>24</xdr:col>
      <xdr:colOff>350744</xdr:colOff>
      <xdr:row>4</xdr:row>
      <xdr:rowOff>181395</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87478" y="28575"/>
          <a:ext cx="5356972" cy="140787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4</xdr:col>
      <xdr:colOff>22411</xdr:colOff>
      <xdr:row>20</xdr:row>
      <xdr:rowOff>11206</xdr:rowOff>
    </xdr:from>
    <xdr:to>
      <xdr:col>13</xdr:col>
      <xdr:colOff>493059</xdr:colOff>
      <xdr:row>27</xdr:row>
      <xdr:rowOff>302559</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H="1">
          <a:off x="1210235" y="6286500"/>
          <a:ext cx="6129618" cy="248770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25</xdr:col>
      <xdr:colOff>209550</xdr:colOff>
      <xdr:row>19</xdr:row>
      <xdr:rowOff>114300</xdr:rowOff>
    </xdr:from>
    <xdr:to>
      <xdr:col>27</xdr:col>
      <xdr:colOff>19050</xdr:colOff>
      <xdr:row>19</xdr:row>
      <xdr:rowOff>390525</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5846109" y="5795682"/>
          <a:ext cx="257735" cy="2762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33617</xdr:colOff>
      <xdr:row>0</xdr:row>
      <xdr:rowOff>33617</xdr:rowOff>
    </xdr:from>
    <xdr:to>
      <xdr:col>58</xdr:col>
      <xdr:colOff>219214</xdr:colOff>
      <xdr:row>6</xdr:row>
      <xdr:rowOff>11905</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6790764" y="33617"/>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editAs="oneCell">
    <xdr:from>
      <xdr:col>24</xdr:col>
      <xdr:colOff>94982</xdr:colOff>
      <xdr:row>18</xdr:row>
      <xdr:rowOff>425822</xdr:rowOff>
    </xdr:from>
    <xdr:to>
      <xdr:col>27</xdr:col>
      <xdr:colOff>78004</xdr:colOff>
      <xdr:row>20</xdr:row>
      <xdr:rowOff>78440</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898" b="6928"/>
        <a:stretch/>
      </xdr:blipFill>
      <xdr:spPr bwMode="auto">
        <a:xfrm>
          <a:off x="5507423" y="6611469"/>
          <a:ext cx="655375" cy="661147"/>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75530F15-3630-4F9F-A485-4B44D188FEB6}"/>
            </a:ext>
          </a:extLst>
        </xdr:cNvPr>
        <xdr:cNvCxnSpPr/>
      </xdr:nvCxnSpPr>
      <xdr:spPr>
        <a:xfrm flipV="1">
          <a:off x="0" y="5251450"/>
          <a:ext cx="19050"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3" name="正方形/長方形 2">
          <a:extLst>
            <a:ext uri="{FF2B5EF4-FFF2-40B4-BE49-F238E27FC236}">
              <a16:creationId xmlns:a16="http://schemas.microsoft.com/office/drawing/2014/main" id="{74E041EF-8374-4766-B1B7-DD7ECA8FDB74}"/>
            </a:ext>
          </a:extLst>
        </xdr:cNvPr>
        <xdr:cNvSpPr/>
      </xdr:nvSpPr>
      <xdr:spPr>
        <a:xfrm>
          <a:off x="7037293" y="53508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4" name="正方形/長方形 3">
          <a:extLst>
            <a:ext uri="{FF2B5EF4-FFF2-40B4-BE49-F238E27FC236}">
              <a16:creationId xmlns:a16="http://schemas.microsoft.com/office/drawing/2014/main" id="{9F6E2A3B-9F36-47BE-96B6-2D697EFD64B0}"/>
            </a:ext>
          </a:extLst>
        </xdr:cNvPr>
        <xdr:cNvSpPr/>
      </xdr:nvSpPr>
      <xdr:spPr>
        <a:xfrm>
          <a:off x="7037293" y="1120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editAs="oneCell">
    <xdr:from>
      <xdr:col>11</xdr:col>
      <xdr:colOff>1019735</xdr:colOff>
      <xdr:row>28</xdr:row>
      <xdr:rowOff>11206</xdr:rowOff>
    </xdr:from>
    <xdr:to>
      <xdr:col>12</xdr:col>
      <xdr:colOff>256054</xdr:colOff>
      <xdr:row>30</xdr:row>
      <xdr:rowOff>184897</xdr:rowOff>
    </xdr:to>
    <xdr:pic>
      <xdr:nvPicPr>
        <xdr:cNvPr id="5" name="図 4">
          <a:extLst>
            <a:ext uri="{FF2B5EF4-FFF2-40B4-BE49-F238E27FC236}">
              <a16:creationId xmlns:a16="http://schemas.microsoft.com/office/drawing/2014/main" id="{4AB26C87-8D89-4C3D-B041-15E5A48F2A7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058" t="1234" r="28058" b="12344"/>
        <a:stretch/>
      </xdr:blipFill>
      <xdr:spPr bwMode="auto">
        <a:xfrm>
          <a:off x="6129617" y="9043147"/>
          <a:ext cx="5810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Z59"/>
  <sheetViews>
    <sheetView tabSelected="1" view="pageBreakPreview" zoomScale="80" zoomScaleNormal="100" zoomScaleSheetLayoutView="80" workbookViewId="0">
      <selection activeCell="AG8" sqref="AG8"/>
    </sheetView>
  </sheetViews>
  <sheetFormatPr defaultColWidth="3.375" defaultRowHeight="15.95" customHeight="1" x14ac:dyDescent="0.15"/>
  <cols>
    <col min="1" max="1" width="4.625" style="5" customWidth="1"/>
    <col min="2" max="2" width="2.125" style="5" customWidth="1"/>
    <col min="3" max="31" width="2.875" style="5" customWidth="1"/>
    <col min="32" max="32" width="1.5" style="6" customWidth="1"/>
    <col min="33" max="33" width="13.75" style="6" customWidth="1"/>
    <col min="34" max="37" width="4" style="5" customWidth="1"/>
    <col min="38" max="38" width="7.5" style="5" customWidth="1"/>
    <col min="39" max="50" width="4" style="5" customWidth="1"/>
    <col min="51" max="51" width="10.125" style="5" customWidth="1"/>
    <col min="52" max="54" width="4" style="24" customWidth="1"/>
    <col min="55" max="61" width="2.875" style="24" customWidth="1"/>
    <col min="62" max="130" width="3.375" style="24"/>
    <col min="131" max="16384" width="3.375" style="5"/>
  </cols>
  <sheetData>
    <row r="1" spans="1:51" ht="15.95" customHeight="1" x14ac:dyDescent="0.15">
      <c r="A1" s="405" t="s">
        <v>406</v>
      </c>
      <c r="B1" s="405"/>
      <c r="C1" s="405"/>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Q1" s="7" t="s">
        <v>202</v>
      </c>
    </row>
    <row r="2" spans="1:51" ht="15.95" customHeight="1" thickBot="1" x14ac:dyDescent="0.2">
      <c r="A2" s="405" t="s">
        <v>407</v>
      </c>
      <c r="B2" s="405"/>
      <c r="C2" s="405"/>
      <c r="D2" s="38" t="s">
        <v>408</v>
      </c>
      <c r="E2" s="38"/>
      <c r="F2" s="38"/>
      <c r="G2" s="38"/>
      <c r="H2" s="38"/>
      <c r="I2" s="38"/>
      <c r="J2" s="38"/>
      <c r="K2" s="38"/>
      <c r="L2" s="38"/>
      <c r="M2" s="38"/>
      <c r="N2" s="38"/>
      <c r="O2" s="38"/>
      <c r="P2" s="38"/>
      <c r="Q2" s="38"/>
      <c r="R2" s="38"/>
      <c r="S2" s="38"/>
      <c r="T2" s="38"/>
      <c r="U2" s="38"/>
      <c r="V2" s="38"/>
      <c r="W2" s="38"/>
      <c r="X2" s="38"/>
      <c r="Y2" s="38"/>
      <c r="Z2" s="38"/>
      <c r="AA2" s="38"/>
      <c r="AB2" s="437" t="s">
        <v>409</v>
      </c>
      <c r="AC2" s="437"/>
      <c r="AD2" s="437"/>
      <c r="AE2" s="38"/>
      <c r="AQ2" s="7" t="s">
        <v>203</v>
      </c>
    </row>
    <row r="3" spans="1:51" ht="15.95" customHeight="1" thickBot="1" x14ac:dyDescent="0.2">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9" t="s">
        <v>31</v>
      </c>
      <c r="AC3" s="40" t="s">
        <v>410</v>
      </c>
      <c r="AD3" s="41" t="s">
        <v>29</v>
      </c>
      <c r="AE3" s="38"/>
      <c r="AQ3" s="7" t="s">
        <v>204</v>
      </c>
    </row>
    <row r="4" spans="1:51" ht="15.9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Q4" s="7" t="s">
        <v>205</v>
      </c>
    </row>
    <row r="5" spans="1:51" ht="24.95" customHeight="1" x14ac:dyDescent="0.15">
      <c r="A5" s="438" t="s">
        <v>411</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Q5" s="7" t="s">
        <v>206</v>
      </c>
    </row>
    <row r="6" spans="1:51" ht="15.95" customHeight="1" x14ac:dyDescent="0.15">
      <c r="A6" s="344" t="s">
        <v>1</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Q6" s="7" t="s">
        <v>207</v>
      </c>
    </row>
    <row r="7" spans="1:51" ht="15.95" customHeight="1" x14ac:dyDescent="0.15">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38"/>
      <c r="AC7" s="38"/>
      <c r="AD7" s="38"/>
      <c r="AE7" s="38"/>
      <c r="AQ7" s="7" t="s">
        <v>208</v>
      </c>
    </row>
    <row r="8" spans="1:51" ht="15.95" customHeight="1" x14ac:dyDescent="0.15">
      <c r="A8" s="38"/>
      <c r="B8" s="38"/>
      <c r="C8" s="429" t="s">
        <v>412</v>
      </c>
      <c r="D8" s="429"/>
      <c r="E8" s="429"/>
      <c r="F8" s="429"/>
      <c r="G8" s="429"/>
      <c r="H8" s="429"/>
      <c r="I8" s="429"/>
      <c r="J8" s="429"/>
      <c r="K8" s="429"/>
      <c r="L8" s="429"/>
      <c r="M8" s="429"/>
      <c r="N8" s="429"/>
      <c r="O8" s="429"/>
      <c r="P8" s="429"/>
      <c r="Q8" s="429"/>
      <c r="R8" s="429"/>
      <c r="S8" s="429"/>
      <c r="T8" s="429"/>
      <c r="U8" s="429"/>
      <c r="V8" s="429"/>
      <c r="W8" s="429"/>
      <c r="X8" s="429"/>
      <c r="Y8" s="429"/>
      <c r="Z8" s="429"/>
      <c r="AA8" s="429"/>
      <c r="AB8" s="38"/>
      <c r="AC8" s="38"/>
      <c r="AD8" s="38"/>
      <c r="AE8" s="38"/>
      <c r="AQ8" s="7" t="s">
        <v>209</v>
      </c>
    </row>
    <row r="9" spans="1:51" ht="15.95" customHeight="1" thickBot="1" x14ac:dyDescent="0.2">
      <c r="A9" s="38"/>
      <c r="B9" s="38"/>
      <c r="C9" s="429" t="s">
        <v>413</v>
      </c>
      <c r="D9" s="429"/>
      <c r="E9" s="429"/>
      <c r="F9" s="429"/>
      <c r="G9" s="429"/>
      <c r="H9" s="429"/>
      <c r="I9" s="429"/>
      <c r="J9" s="429"/>
      <c r="K9" s="429"/>
      <c r="L9" s="429"/>
      <c r="M9" s="429"/>
      <c r="N9" s="429"/>
      <c r="O9" s="429"/>
      <c r="P9" s="429"/>
      <c r="Q9" s="429"/>
      <c r="R9" s="429"/>
      <c r="S9" s="429"/>
      <c r="T9" s="429"/>
      <c r="U9" s="429"/>
      <c r="V9" s="429"/>
      <c r="W9" s="429"/>
      <c r="X9" s="429"/>
      <c r="Y9" s="429"/>
      <c r="Z9" s="429"/>
      <c r="AA9" s="429"/>
      <c r="AB9" s="38"/>
      <c r="AC9" s="38"/>
      <c r="AD9" s="38"/>
      <c r="AE9" s="38"/>
      <c r="AQ9" s="7" t="s">
        <v>210</v>
      </c>
    </row>
    <row r="10" spans="1:51" ht="15.95" customHeight="1" thickBot="1" x14ac:dyDescent="0.2">
      <c r="A10" s="38"/>
      <c r="B10" s="38"/>
      <c r="C10" s="38"/>
      <c r="D10" s="38"/>
      <c r="E10" s="38"/>
      <c r="F10" s="430">
        <f>IF(AH10="","　　年　　月　　日",AH10)</f>
        <v>43647</v>
      </c>
      <c r="G10" s="430"/>
      <c r="H10" s="430"/>
      <c r="I10" s="430"/>
      <c r="J10" s="430"/>
      <c r="K10" s="430"/>
      <c r="L10" s="42"/>
      <c r="M10" s="38"/>
      <c r="N10" s="38"/>
      <c r="O10" s="38"/>
      <c r="P10" s="38"/>
      <c r="Q10" s="38"/>
      <c r="R10" s="38"/>
      <c r="S10" s="38"/>
      <c r="T10" s="38"/>
      <c r="U10" s="38"/>
      <c r="V10" s="38"/>
      <c r="W10" s="38"/>
      <c r="X10" s="38"/>
      <c r="Y10" s="38"/>
      <c r="Z10" s="38"/>
      <c r="AA10" s="38"/>
      <c r="AB10" s="38"/>
      <c r="AC10" s="38"/>
      <c r="AD10" s="38"/>
      <c r="AE10" s="38"/>
      <c r="AF10" s="8" t="s">
        <v>414</v>
      </c>
      <c r="AG10" s="9"/>
      <c r="AH10" s="431">
        <v>43647</v>
      </c>
      <c r="AI10" s="432"/>
      <c r="AJ10" s="432"/>
      <c r="AK10" s="433"/>
      <c r="AL10" s="10" t="s">
        <v>415</v>
      </c>
      <c r="AM10" s="11"/>
      <c r="AN10" s="11"/>
      <c r="AO10" s="11"/>
      <c r="AP10" s="11"/>
      <c r="AQ10" s="12" t="s">
        <v>211</v>
      </c>
      <c r="AR10" s="11"/>
      <c r="AS10" s="11"/>
      <c r="AT10" s="11"/>
      <c r="AU10" s="11"/>
      <c r="AV10" s="11"/>
      <c r="AW10" s="11"/>
      <c r="AX10" s="11"/>
      <c r="AY10" s="13" t="s">
        <v>215</v>
      </c>
    </row>
    <row r="11" spans="1:51" ht="15.95" customHeight="1" thickBot="1" x14ac:dyDescent="0.2">
      <c r="A11" s="38"/>
      <c r="B11" s="38"/>
      <c r="C11" s="38"/>
      <c r="D11" s="38"/>
      <c r="E11" s="429" t="str">
        <f>IF(AH11="","○○○○局長　殿",AH11)</f>
        <v>関東地方整備局長　殿</v>
      </c>
      <c r="F11" s="429"/>
      <c r="G11" s="429"/>
      <c r="H11" s="429"/>
      <c r="I11" s="429"/>
      <c r="J11" s="429"/>
      <c r="K11" s="429"/>
      <c r="L11" s="42"/>
      <c r="M11" s="38"/>
      <c r="N11" s="38"/>
      <c r="O11" s="38"/>
      <c r="P11" s="38"/>
      <c r="Q11" s="38"/>
      <c r="R11" s="38"/>
      <c r="S11" s="38"/>
      <c r="T11" s="38"/>
      <c r="U11" s="38"/>
      <c r="V11" s="38"/>
      <c r="W11" s="38"/>
      <c r="X11" s="38"/>
      <c r="Y11" s="38"/>
      <c r="Z11" s="38"/>
      <c r="AA11" s="38"/>
      <c r="AB11" s="38"/>
      <c r="AC11" s="38"/>
      <c r="AD11" s="38"/>
      <c r="AE11" s="38"/>
      <c r="AF11" s="8" t="s">
        <v>416</v>
      </c>
      <c r="AG11" s="9"/>
      <c r="AH11" s="335" t="s">
        <v>204</v>
      </c>
      <c r="AI11" s="336"/>
      <c r="AJ11" s="336"/>
      <c r="AK11" s="337"/>
      <c r="AL11" s="14" t="s">
        <v>212</v>
      </c>
      <c r="AM11" s="14"/>
      <c r="AN11" s="14"/>
      <c r="AO11" s="14"/>
      <c r="AP11" s="14"/>
      <c r="AQ11" s="14"/>
      <c r="AR11" s="14"/>
      <c r="AS11" s="14"/>
      <c r="AT11" s="14"/>
      <c r="AU11" s="14"/>
      <c r="AV11" s="14"/>
      <c r="AW11" s="14"/>
      <c r="AX11" s="14"/>
    </row>
    <row r="12" spans="1:51" ht="15.95" customHeight="1" thickBot="1"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9"/>
      <c r="AG12" s="9"/>
    </row>
    <row r="13" spans="1:51" ht="15.95" customHeight="1" thickBot="1" x14ac:dyDescent="0.2">
      <c r="A13" s="38"/>
      <c r="B13" s="38"/>
      <c r="C13" s="38"/>
      <c r="D13" s="38"/>
      <c r="E13" s="38"/>
      <c r="F13" s="38"/>
      <c r="G13" s="38"/>
      <c r="H13" s="38"/>
      <c r="I13" s="38"/>
      <c r="J13" s="38"/>
      <c r="K13" s="38"/>
      <c r="L13" s="405" t="s">
        <v>2</v>
      </c>
      <c r="M13" s="405"/>
      <c r="N13" s="405"/>
      <c r="O13" s="405"/>
      <c r="P13" s="405"/>
      <c r="Q13" s="38"/>
      <c r="R13" s="406" t="str">
        <f>IF(AH13="","",AH13)</f>
        <v>国土不動産株式会社</v>
      </c>
      <c r="S13" s="407"/>
      <c r="T13" s="407"/>
      <c r="U13" s="407"/>
      <c r="V13" s="407"/>
      <c r="W13" s="407"/>
      <c r="X13" s="407"/>
      <c r="Y13" s="407"/>
      <c r="Z13" s="407"/>
      <c r="AA13" s="407"/>
      <c r="AB13" s="407"/>
      <c r="AC13" s="407"/>
      <c r="AD13" s="38"/>
      <c r="AE13" s="38"/>
      <c r="AF13" s="8" t="s">
        <v>417</v>
      </c>
      <c r="AG13" s="9"/>
      <c r="AH13" s="434" t="s">
        <v>4725</v>
      </c>
      <c r="AI13" s="435"/>
      <c r="AJ13" s="435"/>
      <c r="AK13" s="435"/>
      <c r="AL13" s="435"/>
      <c r="AM13" s="435"/>
      <c r="AN13" s="435"/>
      <c r="AO13" s="435"/>
      <c r="AP13" s="435"/>
      <c r="AQ13" s="435"/>
      <c r="AR13" s="435"/>
      <c r="AS13" s="435"/>
      <c r="AT13" s="435"/>
      <c r="AU13" s="435"/>
      <c r="AV13" s="435"/>
      <c r="AW13" s="435"/>
      <c r="AX13" s="436"/>
      <c r="AY13" s="13" t="s">
        <v>215</v>
      </c>
    </row>
    <row r="14" spans="1:51" ht="15.95" customHeight="1" thickBot="1" x14ac:dyDescent="0.2">
      <c r="A14" s="38"/>
      <c r="B14" s="38"/>
      <c r="C14" s="38"/>
      <c r="D14" s="38"/>
      <c r="E14" s="38"/>
      <c r="F14" s="38"/>
      <c r="G14" s="38"/>
      <c r="H14" s="38"/>
      <c r="I14" s="38"/>
      <c r="J14" s="38"/>
      <c r="K14" s="38"/>
      <c r="L14" s="405" t="s">
        <v>418</v>
      </c>
      <c r="M14" s="405"/>
      <c r="N14" s="405"/>
      <c r="O14" s="405"/>
      <c r="P14" s="405"/>
      <c r="Q14" s="38"/>
      <c r="R14" s="406" t="str">
        <f>IF(AH14="","","〒"&amp;LEFT(AH14,3)&amp;"-"&amp;RIGHT(AH14,4))</f>
        <v>〒100-8918</v>
      </c>
      <c r="S14" s="407"/>
      <c r="T14" s="407"/>
      <c r="U14" s="407"/>
      <c r="V14" s="407"/>
      <c r="W14" s="407"/>
      <c r="X14" s="407"/>
      <c r="Y14" s="407"/>
      <c r="Z14" s="407"/>
      <c r="AA14" s="407"/>
      <c r="AB14" s="407"/>
      <c r="AC14" s="407"/>
      <c r="AD14" s="38"/>
      <c r="AE14" s="38"/>
      <c r="AF14" s="8" t="s">
        <v>419</v>
      </c>
      <c r="AG14" s="9"/>
      <c r="AH14" s="439" t="s">
        <v>4726</v>
      </c>
      <c r="AI14" s="440"/>
      <c r="AJ14" s="440"/>
      <c r="AK14" s="441"/>
      <c r="AL14" s="15" t="s">
        <v>420</v>
      </c>
      <c r="AM14" s="16"/>
      <c r="AN14" s="16"/>
      <c r="AO14" s="16"/>
      <c r="AP14" s="16"/>
      <c r="AQ14" s="16"/>
      <c r="AR14" s="16"/>
      <c r="AS14" s="16"/>
      <c r="AT14" s="16"/>
      <c r="AU14" s="16"/>
      <c r="AV14" s="16"/>
      <c r="AW14" s="16"/>
      <c r="AX14" s="16"/>
      <c r="AY14" s="13" t="s">
        <v>215</v>
      </c>
    </row>
    <row r="15" spans="1:51" ht="15.95" customHeight="1" x14ac:dyDescent="0.15">
      <c r="A15" s="38"/>
      <c r="B15" s="38"/>
      <c r="C15" s="38"/>
      <c r="D15" s="38"/>
      <c r="E15" s="38"/>
      <c r="F15" s="38"/>
      <c r="G15" s="38"/>
      <c r="H15" s="38"/>
      <c r="I15" s="38"/>
      <c r="J15" s="38"/>
      <c r="K15" s="38"/>
      <c r="L15" s="405" t="s">
        <v>421</v>
      </c>
      <c r="M15" s="405"/>
      <c r="N15" s="405"/>
      <c r="O15" s="405"/>
      <c r="P15" s="405"/>
      <c r="Q15" s="38"/>
      <c r="R15" s="412" t="str">
        <f>IF(AH15="","",AH15)</f>
        <v>東京都千代田区霞が関２－１－３</v>
      </c>
      <c r="S15" s="412"/>
      <c r="T15" s="412"/>
      <c r="U15" s="412"/>
      <c r="V15" s="412"/>
      <c r="W15" s="412"/>
      <c r="X15" s="412"/>
      <c r="Y15" s="412"/>
      <c r="Z15" s="412"/>
      <c r="AA15" s="412"/>
      <c r="AB15" s="412"/>
      <c r="AC15" s="412"/>
      <c r="AD15" s="38"/>
      <c r="AE15" s="38"/>
      <c r="AF15" s="17" t="s">
        <v>422</v>
      </c>
      <c r="AG15" s="9"/>
      <c r="AH15" s="423" t="s">
        <v>4727</v>
      </c>
      <c r="AI15" s="424"/>
      <c r="AJ15" s="424"/>
      <c r="AK15" s="424"/>
      <c r="AL15" s="424"/>
      <c r="AM15" s="424"/>
      <c r="AN15" s="424"/>
      <c r="AO15" s="424"/>
      <c r="AP15" s="424"/>
      <c r="AQ15" s="424"/>
      <c r="AR15" s="424"/>
      <c r="AS15" s="424"/>
      <c r="AT15" s="424"/>
      <c r="AU15" s="424"/>
      <c r="AV15" s="424"/>
      <c r="AW15" s="424"/>
      <c r="AX15" s="425"/>
      <c r="AY15" s="13" t="s">
        <v>215</v>
      </c>
    </row>
    <row r="16" spans="1:51" ht="15.95" customHeight="1" thickBot="1" x14ac:dyDescent="0.2">
      <c r="A16" s="38"/>
      <c r="B16" s="38"/>
      <c r="C16" s="38"/>
      <c r="D16" s="38"/>
      <c r="E16" s="38"/>
      <c r="F16" s="38"/>
      <c r="G16" s="38"/>
      <c r="H16" s="38"/>
      <c r="I16" s="38"/>
      <c r="J16" s="38"/>
      <c r="K16" s="38"/>
      <c r="L16" s="405" t="s">
        <v>423</v>
      </c>
      <c r="M16" s="405"/>
      <c r="N16" s="405"/>
      <c r="O16" s="405"/>
      <c r="P16" s="405"/>
      <c r="Q16" s="38"/>
      <c r="R16" s="412"/>
      <c r="S16" s="412"/>
      <c r="T16" s="412"/>
      <c r="U16" s="412"/>
      <c r="V16" s="412"/>
      <c r="W16" s="412"/>
      <c r="X16" s="412"/>
      <c r="Y16" s="412"/>
      <c r="Z16" s="412"/>
      <c r="AA16" s="412"/>
      <c r="AB16" s="412"/>
      <c r="AC16" s="412"/>
      <c r="AD16" s="38"/>
      <c r="AE16" s="38"/>
      <c r="AF16" s="8" t="s">
        <v>424</v>
      </c>
      <c r="AG16" s="9"/>
      <c r="AH16" s="426"/>
      <c r="AI16" s="427"/>
      <c r="AJ16" s="427"/>
      <c r="AK16" s="427"/>
      <c r="AL16" s="427"/>
      <c r="AM16" s="427"/>
      <c r="AN16" s="427"/>
      <c r="AO16" s="427"/>
      <c r="AP16" s="427"/>
      <c r="AQ16" s="427"/>
      <c r="AR16" s="427"/>
      <c r="AS16" s="427"/>
      <c r="AT16" s="427"/>
      <c r="AU16" s="427"/>
      <c r="AV16" s="427"/>
      <c r="AW16" s="427"/>
      <c r="AX16" s="428"/>
    </row>
    <row r="17" spans="1:51" ht="15.95" customHeight="1" x14ac:dyDescent="0.15">
      <c r="A17" s="38"/>
      <c r="B17" s="38"/>
      <c r="C17" s="38"/>
      <c r="D17" s="38"/>
      <c r="E17" s="38"/>
      <c r="F17" s="38"/>
      <c r="G17" s="38"/>
      <c r="H17" s="38"/>
      <c r="I17" s="38"/>
      <c r="J17" s="38"/>
      <c r="K17" s="38"/>
      <c r="L17" s="405" t="s">
        <v>3</v>
      </c>
      <c r="M17" s="405"/>
      <c r="N17" s="405"/>
      <c r="O17" s="405"/>
      <c r="P17" s="405"/>
      <c r="Q17" s="38"/>
      <c r="R17" s="412" t="str">
        <f>IF(AH17="","",AH17)</f>
        <v>代表取締役　国土　太郎</v>
      </c>
      <c r="S17" s="412"/>
      <c r="T17" s="412"/>
      <c r="U17" s="412"/>
      <c r="V17" s="412"/>
      <c r="W17" s="412"/>
      <c r="X17" s="412"/>
      <c r="Y17" s="412"/>
      <c r="Z17" s="412"/>
      <c r="AA17" s="412"/>
      <c r="AB17" s="412"/>
      <c r="AC17" s="412"/>
      <c r="AD17" s="38"/>
      <c r="AE17" s="38"/>
      <c r="AF17" s="17" t="s">
        <v>425</v>
      </c>
      <c r="AG17" s="9"/>
      <c r="AH17" s="413" t="s">
        <v>4728</v>
      </c>
      <c r="AI17" s="414"/>
      <c r="AJ17" s="414"/>
      <c r="AK17" s="414"/>
      <c r="AL17" s="414"/>
      <c r="AM17" s="414"/>
      <c r="AN17" s="414"/>
      <c r="AO17" s="414"/>
      <c r="AP17" s="414"/>
      <c r="AQ17" s="414"/>
      <c r="AR17" s="414"/>
      <c r="AS17" s="414"/>
      <c r="AT17" s="414"/>
      <c r="AU17" s="414"/>
      <c r="AV17" s="414"/>
      <c r="AW17" s="414"/>
      <c r="AX17" s="415"/>
      <c r="AY17" s="13" t="s">
        <v>215</v>
      </c>
    </row>
    <row r="18" spans="1:51" ht="15.95" customHeight="1" x14ac:dyDescent="0.15">
      <c r="A18" s="38"/>
      <c r="B18" s="38"/>
      <c r="C18" s="38"/>
      <c r="D18" s="38"/>
      <c r="E18" s="38"/>
      <c r="F18" s="38"/>
      <c r="G18" s="38"/>
      <c r="H18" s="38"/>
      <c r="I18" s="38"/>
      <c r="J18" s="38"/>
      <c r="K18" s="38"/>
      <c r="L18" s="422" t="s">
        <v>426</v>
      </c>
      <c r="M18" s="422"/>
      <c r="N18" s="422"/>
      <c r="O18" s="422"/>
      <c r="P18" s="422"/>
      <c r="Q18" s="38"/>
      <c r="R18" s="412"/>
      <c r="S18" s="412"/>
      <c r="T18" s="412"/>
      <c r="U18" s="412"/>
      <c r="V18" s="412"/>
      <c r="W18" s="412"/>
      <c r="X18" s="412"/>
      <c r="Y18" s="412"/>
      <c r="Z18" s="412"/>
      <c r="AA18" s="412"/>
      <c r="AB18" s="412"/>
      <c r="AC18" s="412"/>
      <c r="AD18" s="38"/>
      <c r="AE18" s="38"/>
      <c r="AF18" s="18" t="s">
        <v>427</v>
      </c>
      <c r="AG18" s="19"/>
      <c r="AH18" s="416"/>
      <c r="AI18" s="417"/>
      <c r="AJ18" s="417"/>
      <c r="AK18" s="417"/>
      <c r="AL18" s="417"/>
      <c r="AM18" s="417"/>
      <c r="AN18" s="417"/>
      <c r="AO18" s="417"/>
      <c r="AP18" s="417"/>
      <c r="AQ18" s="417"/>
      <c r="AR18" s="417"/>
      <c r="AS18" s="417"/>
      <c r="AT18" s="417"/>
      <c r="AU18" s="417"/>
      <c r="AV18" s="417"/>
      <c r="AW18" s="417"/>
      <c r="AX18" s="418"/>
      <c r="AY18" s="13"/>
    </row>
    <row r="19" spans="1:51" ht="15.95" customHeight="1" thickBot="1" x14ac:dyDescent="0.2">
      <c r="A19" s="38"/>
      <c r="B19" s="38"/>
      <c r="C19" s="38"/>
      <c r="D19" s="38"/>
      <c r="E19" s="38"/>
      <c r="F19" s="38"/>
      <c r="G19" s="38"/>
      <c r="H19" s="38"/>
      <c r="I19" s="38"/>
      <c r="J19" s="38"/>
      <c r="K19" s="38"/>
      <c r="L19" s="405" t="s">
        <v>428</v>
      </c>
      <c r="M19" s="405"/>
      <c r="N19" s="405"/>
      <c r="O19" s="405"/>
      <c r="P19" s="405"/>
      <c r="Q19" s="38"/>
      <c r="R19" s="412"/>
      <c r="S19" s="412"/>
      <c r="T19" s="412"/>
      <c r="U19" s="412"/>
      <c r="V19" s="412"/>
      <c r="W19" s="412"/>
      <c r="X19" s="412"/>
      <c r="Y19" s="412"/>
      <c r="Z19" s="412"/>
      <c r="AA19" s="412"/>
      <c r="AB19" s="412"/>
      <c r="AC19" s="412"/>
      <c r="AD19" s="38"/>
      <c r="AE19" s="38"/>
      <c r="AF19" s="8" t="s">
        <v>429</v>
      </c>
      <c r="AG19" s="9"/>
      <c r="AH19" s="419"/>
      <c r="AI19" s="420"/>
      <c r="AJ19" s="420"/>
      <c r="AK19" s="420"/>
      <c r="AL19" s="420"/>
      <c r="AM19" s="420"/>
      <c r="AN19" s="420"/>
      <c r="AO19" s="420"/>
      <c r="AP19" s="420"/>
      <c r="AQ19" s="420"/>
      <c r="AR19" s="420"/>
      <c r="AS19" s="420"/>
      <c r="AT19" s="420"/>
      <c r="AU19" s="420"/>
      <c r="AV19" s="420"/>
      <c r="AW19" s="420"/>
      <c r="AX19" s="421"/>
    </row>
    <row r="20" spans="1:51" ht="15.95" customHeight="1" thickBot="1" x14ac:dyDescent="0.2">
      <c r="A20" s="38"/>
      <c r="B20" s="38"/>
      <c r="C20" s="38"/>
      <c r="D20" s="38"/>
      <c r="E20" s="38"/>
      <c r="F20" s="38"/>
      <c r="G20" s="38"/>
      <c r="H20" s="38"/>
      <c r="I20" s="38"/>
      <c r="J20" s="38"/>
      <c r="K20" s="38"/>
      <c r="L20" s="405" t="s">
        <v>4</v>
      </c>
      <c r="M20" s="405"/>
      <c r="N20" s="405"/>
      <c r="O20" s="405"/>
      <c r="P20" s="405"/>
      <c r="Q20" s="38"/>
      <c r="R20" s="406" t="str">
        <f>IF(AH20="","",AH20)</f>
        <v>03-5253-1234</v>
      </c>
      <c r="S20" s="407"/>
      <c r="T20" s="407"/>
      <c r="U20" s="407"/>
      <c r="V20" s="407"/>
      <c r="W20" s="407"/>
      <c r="X20" s="407"/>
      <c r="Y20" s="407"/>
      <c r="Z20" s="407"/>
      <c r="AA20" s="407"/>
      <c r="AB20" s="407"/>
      <c r="AC20" s="407"/>
      <c r="AD20" s="38"/>
      <c r="AE20" s="38"/>
      <c r="AF20" s="18" t="s">
        <v>430</v>
      </c>
      <c r="AG20" s="9"/>
      <c r="AH20" s="408" t="s">
        <v>4729</v>
      </c>
      <c r="AI20" s="409"/>
      <c r="AJ20" s="409"/>
      <c r="AK20" s="410"/>
      <c r="AL20" s="20" t="s">
        <v>431</v>
      </c>
      <c r="AM20" s="21"/>
      <c r="AN20" s="21"/>
      <c r="AO20" s="21"/>
      <c r="AP20" s="21"/>
      <c r="AQ20" s="21"/>
      <c r="AR20" s="21"/>
      <c r="AS20" s="21"/>
      <c r="AT20" s="21"/>
      <c r="AU20" s="21"/>
      <c r="AV20" s="21"/>
      <c r="AW20" s="21"/>
      <c r="AX20" s="21"/>
      <c r="AY20" s="13" t="s">
        <v>215</v>
      </c>
    </row>
    <row r="21" spans="1:51" ht="15.95" customHeight="1" thickBot="1" x14ac:dyDescent="0.2">
      <c r="A21" s="38"/>
      <c r="B21" s="38"/>
      <c r="C21" s="38"/>
      <c r="D21" s="38"/>
      <c r="E21" s="38"/>
      <c r="F21" s="38"/>
      <c r="G21" s="38"/>
      <c r="H21" s="38"/>
      <c r="I21" s="38"/>
      <c r="J21" s="38"/>
      <c r="K21" s="38"/>
      <c r="L21" s="405" t="s">
        <v>432</v>
      </c>
      <c r="M21" s="405"/>
      <c r="N21" s="405"/>
      <c r="O21" s="405"/>
      <c r="P21" s="405"/>
      <c r="Q21" s="38"/>
      <c r="R21" s="406" t="str">
        <f>IF(AH21="","",AH21)</f>
        <v>03-5253-2345</v>
      </c>
      <c r="S21" s="407"/>
      <c r="T21" s="407"/>
      <c r="U21" s="407"/>
      <c r="V21" s="407"/>
      <c r="W21" s="407"/>
      <c r="X21" s="407"/>
      <c r="Y21" s="407"/>
      <c r="Z21" s="407"/>
      <c r="AA21" s="407"/>
      <c r="AB21" s="407"/>
      <c r="AC21" s="407"/>
      <c r="AD21" s="38"/>
      <c r="AE21" s="38"/>
      <c r="AF21" s="8" t="s">
        <v>433</v>
      </c>
      <c r="AG21" s="9"/>
      <c r="AH21" s="408" t="s">
        <v>4730</v>
      </c>
      <c r="AI21" s="409"/>
      <c r="AJ21" s="409"/>
      <c r="AK21" s="410"/>
      <c r="AL21" s="20" t="s">
        <v>431</v>
      </c>
      <c r="AM21" s="21"/>
      <c r="AN21" s="21"/>
      <c r="AO21" s="21"/>
      <c r="AP21" s="21"/>
      <c r="AQ21" s="21"/>
      <c r="AR21" s="21"/>
      <c r="AS21" s="21"/>
      <c r="AT21" s="21"/>
      <c r="AU21" s="21"/>
      <c r="AV21" s="21"/>
      <c r="AW21" s="21"/>
      <c r="AX21" s="21"/>
      <c r="AY21" s="13" t="s">
        <v>215</v>
      </c>
    </row>
    <row r="22" spans="1:51" ht="15.95" customHeight="1" x14ac:dyDescent="0.15">
      <c r="A22" s="38"/>
      <c r="B22" s="38"/>
      <c r="C22" s="38"/>
      <c r="D22" s="38"/>
      <c r="E22" s="38"/>
      <c r="F22" s="38"/>
      <c r="G22" s="38"/>
      <c r="H22" s="38"/>
      <c r="I22" s="38"/>
      <c r="J22" s="38"/>
      <c r="K22" s="38"/>
      <c r="L22" s="200"/>
      <c r="M22" s="200"/>
      <c r="N22" s="200"/>
      <c r="O22" s="200"/>
      <c r="P22" s="200"/>
      <c r="Q22" s="38"/>
      <c r="R22" s="201"/>
      <c r="S22" s="201"/>
      <c r="T22" s="201"/>
      <c r="U22" s="201"/>
      <c r="V22" s="201"/>
      <c r="W22" s="201"/>
      <c r="X22" s="201"/>
      <c r="Y22" s="201"/>
      <c r="Z22" s="201"/>
      <c r="AA22" s="201"/>
      <c r="AB22" s="201"/>
      <c r="AC22" s="201"/>
      <c r="AD22" s="38"/>
      <c r="AE22" s="38"/>
    </row>
    <row r="23" spans="1:51" ht="15.95" customHeight="1" thickBot="1" x14ac:dyDescent="0.2">
      <c r="A23" s="38"/>
      <c r="B23" s="38"/>
      <c r="C23" s="38"/>
      <c r="D23" s="411" t="s">
        <v>5</v>
      </c>
      <c r="E23" s="411"/>
      <c r="F23" s="411"/>
      <c r="G23" s="411"/>
      <c r="H23" s="38"/>
      <c r="I23" s="38"/>
      <c r="J23" s="38"/>
      <c r="K23" s="411" t="s">
        <v>434</v>
      </c>
      <c r="L23" s="411"/>
      <c r="M23" s="411"/>
      <c r="N23" s="411"/>
      <c r="O23" s="411"/>
      <c r="P23" s="38"/>
      <c r="Q23" s="38"/>
      <c r="R23" s="38"/>
      <c r="S23" s="344" t="s">
        <v>6</v>
      </c>
      <c r="T23" s="344"/>
      <c r="U23" s="344"/>
      <c r="V23" s="344"/>
      <c r="W23" s="344"/>
      <c r="X23" s="344"/>
      <c r="Y23" s="344"/>
      <c r="Z23" s="344"/>
      <c r="AA23" s="38"/>
      <c r="AB23" s="38"/>
      <c r="AC23" s="38"/>
      <c r="AD23" s="38"/>
      <c r="AE23" s="38"/>
      <c r="AH23" s="14" t="s">
        <v>212</v>
      </c>
      <c r="AN23" s="20"/>
    </row>
    <row r="24" spans="1:51" ht="15.95" customHeight="1" thickBot="1" x14ac:dyDescent="0.2">
      <c r="A24" s="38"/>
      <c r="B24" s="38"/>
      <c r="C24" s="107" t="s">
        <v>435</v>
      </c>
      <c r="D24" s="103"/>
      <c r="E24" s="103"/>
      <c r="F24" s="103"/>
      <c r="G24" s="103"/>
      <c r="H24" s="104"/>
      <c r="I24" s="202"/>
      <c r="J24" s="107" t="s">
        <v>436</v>
      </c>
      <c r="K24" s="103"/>
      <c r="L24" s="103"/>
      <c r="M24" s="103"/>
      <c r="N24" s="103"/>
      <c r="O24" s="103"/>
      <c r="P24" s="104"/>
      <c r="Q24" s="202"/>
      <c r="R24" s="221" t="str">
        <f>AS24</f>
        <v>1</v>
      </c>
      <c r="S24" s="222" t="str">
        <f>AT24</f>
        <v>3</v>
      </c>
      <c r="T24" s="399" t="str">
        <f>IF(AL24="","(　　）","（ "&amp;AL24&amp;" ）")</f>
        <v>（ 1 ）</v>
      </c>
      <c r="U24" s="399"/>
      <c r="V24" s="224" t="str">
        <f>IF($AN$24&gt;=100000,LEFT($AR$24,1),"")</f>
        <v>0</v>
      </c>
      <c r="W24" s="225" t="str">
        <f>IF($AN$24&gt;=10000,MID($AR$24,2,1),"")</f>
        <v>1</v>
      </c>
      <c r="X24" s="225" t="str">
        <f>IF($AN$24&gt;=1000,MID($AR$24,3,1),"")</f>
        <v>5</v>
      </c>
      <c r="Y24" s="225" t="str">
        <f>IF($AN$24&gt;=100,MID($AR$24,4,1),"")</f>
        <v>0</v>
      </c>
      <c r="Z24" s="225" t="str">
        <f>IF($AN$24&gt;=10,MID($AR$24,5,1),"")</f>
        <v>0</v>
      </c>
      <c r="AA24" s="226" t="str">
        <f>IF($AN$24&gt;=1,RIGHT(AR24),"")</f>
        <v>0</v>
      </c>
      <c r="AB24" s="38"/>
      <c r="AC24" s="38"/>
      <c r="AD24" s="38"/>
      <c r="AE24" s="38"/>
      <c r="AF24" s="22" t="s">
        <v>213</v>
      </c>
      <c r="AH24" s="335" t="s">
        <v>252</v>
      </c>
      <c r="AI24" s="336"/>
      <c r="AJ24" s="337"/>
      <c r="AK24" s="23" t="s">
        <v>437</v>
      </c>
      <c r="AL24" s="227">
        <v>1</v>
      </c>
      <c r="AM24" s="14" t="s">
        <v>214</v>
      </c>
      <c r="AN24" s="356" t="s">
        <v>4731</v>
      </c>
      <c r="AO24" s="357"/>
      <c r="AP24" s="357"/>
      <c r="AQ24" s="358"/>
      <c r="AR24" s="24" t="str">
        <f>RIGHT("000000"&amp;AN24,6)</f>
        <v>015000</v>
      </c>
      <c r="AS24" s="24" t="str">
        <f>LEFT(AH24)</f>
        <v>1</v>
      </c>
      <c r="AT24" s="24" t="str">
        <f>MID(AH24,2,1)</f>
        <v>3</v>
      </c>
      <c r="AY24" s="13" t="s">
        <v>215</v>
      </c>
    </row>
    <row r="25" spans="1:51" ht="15.95" customHeight="1" thickBot="1" x14ac:dyDescent="0.2">
      <c r="A25" s="38"/>
      <c r="B25" s="38"/>
      <c r="C25" s="38"/>
      <c r="D25" s="38"/>
      <c r="E25" s="38"/>
      <c r="F25" s="38"/>
      <c r="G25" s="38"/>
      <c r="H25" s="38"/>
      <c r="I25" s="38"/>
      <c r="J25" s="38"/>
      <c r="K25" s="38"/>
      <c r="L25" s="38"/>
      <c r="M25" s="400" t="s">
        <v>438</v>
      </c>
      <c r="N25" s="400"/>
      <c r="O25" s="400"/>
      <c r="P25" s="400"/>
      <c r="Q25" s="400"/>
      <c r="R25" s="401">
        <f>IF(AH25="","",AR25)</f>
        <v>42690</v>
      </c>
      <c r="S25" s="401"/>
      <c r="T25" s="401"/>
      <c r="U25" s="401"/>
      <c r="V25" s="401"/>
      <c r="W25" s="42" t="s">
        <v>440</v>
      </c>
      <c r="X25" s="401">
        <f>IF(AN25="","",AR26)</f>
        <v>43784</v>
      </c>
      <c r="Y25" s="401"/>
      <c r="Z25" s="401"/>
      <c r="AA25" s="401"/>
      <c r="AB25" s="401"/>
      <c r="AC25" s="43" t="s">
        <v>441</v>
      </c>
      <c r="AD25" s="43"/>
      <c r="AE25" s="38"/>
      <c r="AF25" s="22" t="s">
        <v>442</v>
      </c>
      <c r="AH25" s="402">
        <v>42690</v>
      </c>
      <c r="AI25" s="403"/>
      <c r="AJ25" s="404"/>
      <c r="AK25" s="25"/>
      <c r="AL25" s="26" t="s">
        <v>439</v>
      </c>
      <c r="AM25" s="25"/>
      <c r="AN25" s="402">
        <v>43784</v>
      </c>
      <c r="AO25" s="403"/>
      <c r="AP25" s="404"/>
      <c r="AQ25" s="6"/>
      <c r="AR25" s="396">
        <f>AH25</f>
        <v>42690</v>
      </c>
      <c r="AS25" s="396"/>
      <c r="AT25" s="396"/>
      <c r="AU25" s="396"/>
      <c r="AY25" s="13" t="s">
        <v>215</v>
      </c>
    </row>
    <row r="26" spans="1:51" ht="15.95" customHeight="1" x14ac:dyDescent="0.15">
      <c r="A26" s="38"/>
      <c r="B26" s="38"/>
      <c r="C26" s="38"/>
      <c r="D26" s="38"/>
      <c r="E26" s="38"/>
      <c r="F26" s="38"/>
      <c r="G26" s="38"/>
      <c r="H26" s="38"/>
      <c r="I26" s="38"/>
      <c r="J26" s="38"/>
      <c r="K26" s="38"/>
      <c r="L26" s="38"/>
      <c r="M26" s="344"/>
      <c r="N26" s="344"/>
      <c r="O26" s="344"/>
      <c r="P26" s="344"/>
      <c r="Q26" s="344"/>
      <c r="R26" s="344"/>
      <c r="S26" s="344"/>
      <c r="T26" s="344"/>
      <c r="U26" s="344"/>
      <c r="V26" s="344"/>
      <c r="W26" s="344"/>
      <c r="X26" s="344"/>
      <c r="Y26" s="344"/>
      <c r="Z26" s="344"/>
      <c r="AA26" s="344"/>
      <c r="AB26" s="344"/>
      <c r="AC26" s="344"/>
      <c r="AD26" s="344"/>
      <c r="AE26" s="38"/>
      <c r="AH26" s="10" t="s">
        <v>415</v>
      </c>
      <c r="AR26" s="396">
        <f>AN25</f>
        <v>43784</v>
      </c>
      <c r="AS26" s="396"/>
      <c r="AT26" s="396"/>
      <c r="AU26" s="396"/>
    </row>
    <row r="27" spans="1:51" ht="15.95" customHeight="1" thickBot="1" x14ac:dyDescent="0.2">
      <c r="A27" s="38"/>
      <c r="B27" s="38"/>
      <c r="C27" s="44" t="s">
        <v>443</v>
      </c>
      <c r="D27" s="44"/>
      <c r="E27" s="38"/>
      <c r="F27" s="38"/>
      <c r="G27" s="38"/>
      <c r="H27" s="38"/>
      <c r="I27" s="38"/>
      <c r="J27" s="45" t="s">
        <v>444</v>
      </c>
      <c r="K27" s="38"/>
      <c r="L27" s="38"/>
      <c r="M27" s="38"/>
      <c r="N27" s="46" t="s">
        <v>435</v>
      </c>
      <c r="O27" s="368" t="s">
        <v>445</v>
      </c>
      <c r="P27" s="369"/>
      <c r="Q27" s="369"/>
      <c r="R27" s="370"/>
      <c r="S27" s="368" t="s">
        <v>446</v>
      </c>
      <c r="T27" s="369"/>
      <c r="U27" s="369"/>
      <c r="V27" s="369"/>
      <c r="W27" s="397" t="s">
        <v>447</v>
      </c>
      <c r="X27" s="397"/>
      <c r="Y27" s="375" t="s">
        <v>448</v>
      </c>
      <c r="Z27" s="375"/>
      <c r="AA27" s="375"/>
      <c r="AB27" s="375"/>
      <c r="AC27" s="375"/>
      <c r="AD27" s="376"/>
      <c r="AE27" s="38"/>
    </row>
    <row r="28" spans="1:51" ht="15.95" customHeight="1" thickBot="1" x14ac:dyDescent="0.2">
      <c r="A28" s="38"/>
      <c r="B28" s="38"/>
      <c r="C28" s="386" t="s">
        <v>449</v>
      </c>
      <c r="D28" s="386"/>
      <c r="E28" s="45" t="s">
        <v>306</v>
      </c>
      <c r="F28" s="38"/>
      <c r="G28" s="38"/>
      <c r="H28" s="38"/>
      <c r="I28" s="38"/>
      <c r="J28" s="45" t="s">
        <v>450</v>
      </c>
      <c r="K28" s="38"/>
      <c r="L28" s="38"/>
      <c r="M28" s="38"/>
      <c r="N28" s="38"/>
      <c r="O28" s="371"/>
      <c r="P28" s="372"/>
      <c r="Q28" s="372"/>
      <c r="R28" s="373"/>
      <c r="S28" s="387" t="s">
        <v>451</v>
      </c>
      <c r="T28" s="388"/>
      <c r="U28" s="388"/>
      <c r="V28" s="388"/>
      <c r="W28" s="398"/>
      <c r="X28" s="398"/>
      <c r="Y28" s="378"/>
      <c r="Z28" s="378"/>
      <c r="AA28" s="378"/>
      <c r="AB28" s="378"/>
      <c r="AC28" s="378"/>
      <c r="AD28" s="379"/>
      <c r="AE28" s="38"/>
      <c r="AF28" s="22" t="s">
        <v>314</v>
      </c>
      <c r="AH28" s="351" t="s">
        <v>298</v>
      </c>
      <c r="AI28" s="389"/>
      <c r="AJ28" s="352"/>
      <c r="AK28" s="14" t="s">
        <v>212</v>
      </c>
      <c r="AO28" s="24" t="str">
        <f>LEFT(AH28)</f>
        <v>２</v>
      </c>
    </row>
    <row r="29" spans="1:51" ht="15.95" customHeight="1" thickBot="1" x14ac:dyDescent="0.2">
      <c r="A29" s="38"/>
      <c r="B29" s="38"/>
      <c r="C29" s="228" t="str">
        <f>AO28</f>
        <v>２</v>
      </c>
      <c r="D29" s="38"/>
      <c r="E29" s="45" t="s">
        <v>298</v>
      </c>
      <c r="F29" s="38"/>
      <c r="G29" s="38"/>
      <c r="H29" s="38"/>
      <c r="I29" s="38"/>
      <c r="J29" s="198" t="s">
        <v>452</v>
      </c>
      <c r="K29" s="224" t="str">
        <f>AO29</f>
        <v>0</v>
      </c>
      <c r="L29" s="226" t="str">
        <f>AP29</f>
        <v>0</v>
      </c>
      <c r="M29" s="38"/>
      <c r="N29" s="46" t="s">
        <v>453</v>
      </c>
      <c r="O29" s="390" t="s">
        <v>454</v>
      </c>
      <c r="P29" s="391"/>
      <c r="Q29" s="391"/>
      <c r="R29" s="392"/>
      <c r="S29" s="393" t="s">
        <v>455</v>
      </c>
      <c r="T29" s="394"/>
      <c r="U29" s="394"/>
      <c r="V29" s="394"/>
      <c r="W29" s="394"/>
      <c r="X29" s="394"/>
      <c r="Y29" s="394"/>
      <c r="Z29" s="394"/>
      <c r="AA29" s="394"/>
      <c r="AB29" s="394"/>
      <c r="AC29" s="394"/>
      <c r="AD29" s="395"/>
      <c r="AE29" s="38"/>
      <c r="AF29" s="22" t="s">
        <v>456</v>
      </c>
      <c r="AH29" s="335" t="s">
        <v>307</v>
      </c>
      <c r="AI29" s="336"/>
      <c r="AJ29" s="337"/>
      <c r="AK29" s="14" t="s">
        <v>212</v>
      </c>
      <c r="AO29" s="24" t="str">
        <f>LEFT(AH29)</f>
        <v>0</v>
      </c>
      <c r="AP29" s="24" t="str">
        <f>MID(AH29,2,1)</f>
        <v>0</v>
      </c>
    </row>
    <row r="30" spans="1:51" ht="15.95" customHeight="1" x14ac:dyDescent="0.15">
      <c r="A30" s="38"/>
      <c r="B30" s="38"/>
      <c r="C30" s="38"/>
      <c r="D30" s="38"/>
      <c r="E30" s="45" t="s">
        <v>290</v>
      </c>
      <c r="F30" s="38"/>
      <c r="G30" s="38"/>
      <c r="H30" s="38"/>
      <c r="I30" s="38"/>
      <c r="J30" s="38"/>
      <c r="K30" s="38"/>
      <c r="L30" s="38"/>
      <c r="M30" s="38"/>
      <c r="N30" s="46" t="s">
        <v>18</v>
      </c>
      <c r="O30" s="368" t="s">
        <v>442</v>
      </c>
      <c r="P30" s="369"/>
      <c r="Q30" s="369"/>
      <c r="R30" s="370"/>
      <c r="S30" s="374" t="s">
        <v>457</v>
      </c>
      <c r="T30" s="375"/>
      <c r="U30" s="375"/>
      <c r="V30" s="375"/>
      <c r="W30" s="375"/>
      <c r="X30" s="375"/>
      <c r="Y30" s="375"/>
      <c r="Z30" s="375"/>
      <c r="AA30" s="375"/>
      <c r="AB30" s="375"/>
      <c r="AC30" s="375"/>
      <c r="AD30" s="376"/>
      <c r="AE30" s="38"/>
    </row>
    <row r="31" spans="1:51" ht="15.95" customHeight="1" x14ac:dyDescent="0.15">
      <c r="A31" s="38"/>
      <c r="B31" s="38"/>
      <c r="C31" s="38"/>
      <c r="D31" s="38"/>
      <c r="E31" s="38"/>
      <c r="F31" s="38"/>
      <c r="G31" s="38"/>
      <c r="H31" s="38"/>
      <c r="I31" s="38"/>
      <c r="J31" s="38"/>
      <c r="K31" s="38"/>
      <c r="L31" s="38"/>
      <c r="M31" s="38"/>
      <c r="N31" s="38"/>
      <c r="O31" s="371"/>
      <c r="P31" s="372"/>
      <c r="Q31" s="372"/>
      <c r="R31" s="373"/>
      <c r="S31" s="377" t="s">
        <v>458</v>
      </c>
      <c r="T31" s="378"/>
      <c r="U31" s="378"/>
      <c r="V31" s="378"/>
      <c r="W31" s="378"/>
      <c r="X31" s="378"/>
      <c r="Y31" s="378"/>
      <c r="Z31" s="378"/>
      <c r="AA31" s="378"/>
      <c r="AB31" s="378"/>
      <c r="AC31" s="378"/>
      <c r="AD31" s="379"/>
      <c r="AE31" s="38"/>
    </row>
    <row r="32" spans="1:51" ht="15.95" customHeight="1" x14ac:dyDescent="0.15">
      <c r="A32" s="38"/>
      <c r="B32" s="38"/>
      <c r="C32" s="38"/>
      <c r="D32" s="38"/>
      <c r="E32" s="38"/>
      <c r="F32" s="38"/>
      <c r="G32" s="38"/>
      <c r="H32" s="38"/>
      <c r="I32" s="38"/>
      <c r="J32" s="38"/>
      <c r="K32" s="38"/>
      <c r="L32" s="38"/>
      <c r="M32" s="198"/>
      <c r="N32" s="198"/>
      <c r="O32" s="198"/>
      <c r="P32" s="198"/>
      <c r="Q32" s="201"/>
      <c r="R32" s="201"/>
      <c r="S32" s="201"/>
      <c r="T32" s="201"/>
      <c r="U32" s="201"/>
      <c r="V32" s="201"/>
      <c r="W32" s="201"/>
      <c r="X32" s="201"/>
      <c r="Y32" s="201"/>
      <c r="Z32" s="201"/>
      <c r="AA32" s="201"/>
      <c r="AB32" s="201"/>
      <c r="AC32" s="38"/>
      <c r="AD32" s="38"/>
      <c r="AE32" s="38"/>
    </row>
    <row r="33" spans="1:116" ht="15.95" customHeight="1" thickBot="1" x14ac:dyDescent="0.2">
      <c r="A33" s="198" t="s">
        <v>0</v>
      </c>
      <c r="B33" s="38"/>
      <c r="C33" s="38" t="s">
        <v>459</v>
      </c>
      <c r="D33" s="38"/>
      <c r="E33" s="38"/>
      <c r="F33" s="38"/>
      <c r="G33" s="38"/>
      <c r="H33" s="38"/>
      <c r="I33" s="38"/>
      <c r="J33" s="38"/>
      <c r="K33" s="38"/>
      <c r="L33" s="38"/>
      <c r="M33" s="38"/>
      <c r="N33" s="38"/>
      <c r="O33" s="38"/>
      <c r="P33" s="38"/>
      <c r="Q33" s="38"/>
      <c r="R33" s="38"/>
      <c r="S33" s="38"/>
      <c r="T33" s="38"/>
      <c r="U33" s="38"/>
      <c r="V33" s="38"/>
      <c r="W33" s="38"/>
      <c r="X33" s="38"/>
      <c r="Y33" s="38"/>
      <c r="Z33" s="38"/>
      <c r="AA33" s="45" t="s">
        <v>460</v>
      </c>
      <c r="AB33" s="45"/>
      <c r="AC33" s="45"/>
      <c r="AD33" s="38"/>
      <c r="AE33" s="38"/>
      <c r="AF33" s="6" t="s">
        <v>459</v>
      </c>
    </row>
    <row r="34" spans="1:116" ht="15.95" customHeight="1" thickBot="1" x14ac:dyDescent="0.2">
      <c r="A34" s="47" t="s">
        <v>461</v>
      </c>
      <c r="B34" s="38"/>
      <c r="C34" s="380" t="s">
        <v>462</v>
      </c>
      <c r="D34" s="381"/>
      <c r="E34" s="381"/>
      <c r="F34" s="229" t="str">
        <f>BB34</f>
        <v>コ</v>
      </c>
      <c r="G34" s="230" t="str">
        <f t="shared" ref="G34:Y34" si="0">BC34</f>
        <v>ク</v>
      </c>
      <c r="H34" s="230" t="str">
        <f t="shared" si="0"/>
        <v>ト</v>
      </c>
      <c r="I34" s="230" t="str">
        <f t="shared" si="0"/>
        <v>゛</v>
      </c>
      <c r="J34" s="230" t="str">
        <f t="shared" si="0"/>
        <v>フ</v>
      </c>
      <c r="K34" s="230" t="str">
        <f t="shared" si="0"/>
        <v>ト</v>
      </c>
      <c r="L34" s="230" t="str">
        <f t="shared" si="0"/>
        <v>゛</v>
      </c>
      <c r="M34" s="230" t="str">
        <f t="shared" si="0"/>
        <v>ウ</v>
      </c>
      <c r="N34" s="230" t="str">
        <f t="shared" si="0"/>
        <v>サ</v>
      </c>
      <c r="O34" s="230" t="str">
        <f t="shared" si="0"/>
        <v>ン</v>
      </c>
      <c r="P34" s="230" t="str">
        <f t="shared" si="0"/>
        <v>カ</v>
      </c>
      <c r="Q34" s="230" t="str">
        <f t="shared" si="0"/>
        <v>フ</v>
      </c>
      <c r="R34" s="230" t="str">
        <f t="shared" si="0"/>
        <v>゛</v>
      </c>
      <c r="S34" s="230" t="str">
        <f t="shared" si="0"/>
        <v>シ</v>
      </c>
      <c r="T34" s="230" t="str">
        <f t="shared" si="0"/>
        <v>キ</v>
      </c>
      <c r="U34" s="230" t="str">
        <f t="shared" si="0"/>
        <v>カ</v>
      </c>
      <c r="V34" s="230" t="str">
        <f t="shared" si="0"/>
        <v>イ</v>
      </c>
      <c r="W34" s="230" t="str">
        <f t="shared" si="0"/>
        <v>シ</v>
      </c>
      <c r="X34" s="230" t="str">
        <f t="shared" si="0"/>
        <v>ャ</v>
      </c>
      <c r="Y34" s="231" t="str">
        <f t="shared" si="0"/>
        <v/>
      </c>
      <c r="Z34" s="38"/>
      <c r="AA34" s="232" t="str">
        <f>AO37</f>
        <v>１</v>
      </c>
      <c r="AB34" s="45" t="s">
        <v>305</v>
      </c>
      <c r="AC34" s="45"/>
      <c r="AD34" s="38"/>
      <c r="AE34" s="38"/>
      <c r="AF34" s="27"/>
      <c r="AG34" s="22" t="s">
        <v>27</v>
      </c>
      <c r="AH34" s="335" t="s">
        <v>4732</v>
      </c>
      <c r="AI34" s="336"/>
      <c r="AJ34" s="336"/>
      <c r="AK34" s="336"/>
      <c r="AL34" s="336"/>
      <c r="AM34" s="336"/>
      <c r="AN34" s="336"/>
      <c r="AO34" s="336"/>
      <c r="AP34" s="336"/>
      <c r="AQ34" s="336"/>
      <c r="AR34" s="336"/>
      <c r="AS34" s="336"/>
      <c r="AT34" s="336"/>
      <c r="AU34" s="336"/>
      <c r="AV34" s="336"/>
      <c r="AW34" s="336"/>
      <c r="AX34" s="337"/>
      <c r="AY34" s="13" t="s">
        <v>215</v>
      </c>
      <c r="AZ34" s="28" t="str">
        <f>ASC(AH34)</f>
        <v>ｺｸﾄﾞﾌﾄﾞｳｻﾝｶﾌﾞｼｷｶｲｼｬ</v>
      </c>
      <c r="BA34" s="28"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ｺｸﾄﾞﾌﾄﾞｳｻﾝｶﾌﾞｼｷｶｲｼｬ</v>
      </c>
      <c r="BB34" s="28" t="str">
        <f>DBCS(MID($BA34,COLUMNS($BB34:BB34),1))</f>
        <v>コ</v>
      </c>
      <c r="BC34" s="28" t="str">
        <f>DBCS(MID($BA34,COLUMNS($BB34:BC34),1))</f>
        <v>ク</v>
      </c>
      <c r="BD34" s="28" t="str">
        <f>DBCS(MID($BA34,COLUMNS($BB34:BD34),1))</f>
        <v>ト</v>
      </c>
      <c r="BE34" s="28" t="str">
        <f>DBCS(MID($BA34,COLUMNS($BB34:BE34),1))</f>
        <v>゛</v>
      </c>
      <c r="BF34" s="28" t="str">
        <f>DBCS(MID($BA34,COLUMNS($BB34:BF34),1))</f>
        <v>フ</v>
      </c>
      <c r="BG34" s="28" t="str">
        <f>DBCS(MID($BA34,COLUMNS($BB34:BG34),1))</f>
        <v>ト</v>
      </c>
      <c r="BH34" s="28" t="str">
        <f>DBCS(MID($BA34,COLUMNS($BB34:BH34),1))</f>
        <v>゛</v>
      </c>
      <c r="BI34" s="28" t="str">
        <f>DBCS(MID($BA34,COLUMNS($BB34:BI34),1))</f>
        <v>ウ</v>
      </c>
      <c r="BJ34" s="28" t="str">
        <f>DBCS(MID($BA34,COLUMNS($BB34:BJ34),1))</f>
        <v>サ</v>
      </c>
      <c r="BK34" s="28" t="str">
        <f>DBCS(MID($BA34,COLUMNS($BB34:BK34),1))</f>
        <v>ン</v>
      </c>
      <c r="BL34" s="28" t="str">
        <f>DBCS(MID($BA34,COLUMNS($BB34:BL34),1))</f>
        <v>カ</v>
      </c>
      <c r="BM34" s="28" t="str">
        <f>DBCS(MID($BA34,COLUMNS($BB34:BM34),1))</f>
        <v>フ</v>
      </c>
      <c r="BN34" s="28" t="str">
        <f>DBCS(MID($BA34,COLUMNS($BB34:BN34),1))</f>
        <v>゛</v>
      </c>
      <c r="BO34" s="28" t="str">
        <f>DBCS(MID($BA34,COLUMNS($BB34:BO34),1))</f>
        <v>シ</v>
      </c>
      <c r="BP34" s="28" t="str">
        <f>DBCS(MID($BA34,COLUMNS($BB34:BP34),1))</f>
        <v>キ</v>
      </c>
      <c r="BQ34" s="28" t="str">
        <f>DBCS(MID($BA34,COLUMNS($BB34:BQ34),1))</f>
        <v>カ</v>
      </c>
      <c r="BR34" s="28" t="str">
        <f>DBCS(MID($BA34,COLUMNS($BB34:BR34),1))</f>
        <v>イ</v>
      </c>
      <c r="BS34" s="28" t="str">
        <f>DBCS(MID($BA34,COLUMNS($BB34:BS34),1))</f>
        <v>シ</v>
      </c>
      <c r="BT34" s="28" t="str">
        <f>DBCS(MID($BA34,COLUMNS($BB34:BT34),1))</f>
        <v>ャ</v>
      </c>
      <c r="BU34" s="28" t="str">
        <f>DBCS(MID($BA34,COLUMNS($BB34:BU34),1))</f>
        <v/>
      </c>
      <c r="BV34" s="28" t="str">
        <f>DBCS(MID($BA34,COLUMNS($BB34:BV34),1))</f>
        <v/>
      </c>
      <c r="BW34" s="28" t="str">
        <f>DBCS(MID($BA34,COLUMNS($BB34:BW34),1))</f>
        <v/>
      </c>
      <c r="BX34" s="28" t="str">
        <f>DBCS(MID($BA34,COLUMNS($BB34:BX34),1))</f>
        <v/>
      </c>
      <c r="BY34" s="28" t="str">
        <f>DBCS(MID($BA34,COLUMNS($BB34:BY34),1))</f>
        <v/>
      </c>
      <c r="BZ34" s="28" t="str">
        <f>DBCS(MID($BA34,COLUMNS($BB34:BZ34),1))</f>
        <v/>
      </c>
      <c r="CA34" s="28" t="str">
        <f>DBCS(MID($BA34,COLUMNS($BB34:CA34),1))</f>
        <v/>
      </c>
      <c r="CB34" s="28" t="str">
        <f>DBCS(MID($BA34,COLUMNS($BB34:CB34),1))</f>
        <v/>
      </c>
      <c r="CC34" s="28" t="str">
        <f>DBCS(MID($BA34,COLUMNS($BB34:CC34),1))</f>
        <v/>
      </c>
      <c r="CD34" s="28" t="str">
        <f>DBCS(MID($BA34,COLUMNS($BB34:CD34),1))</f>
        <v/>
      </c>
      <c r="CE34" s="28" t="str">
        <f>DBCS(MID($BA34,COLUMNS($BB34:CE34),1))</f>
        <v/>
      </c>
      <c r="CF34" s="28" t="str">
        <f>DBCS(MID($BA34,COLUMNS($BB34:CF34),1))</f>
        <v/>
      </c>
      <c r="CG34" s="28" t="str">
        <f>DBCS(MID($BA34,COLUMNS($BB34:CG34),1))</f>
        <v/>
      </c>
      <c r="CH34" s="28" t="str">
        <f>DBCS(MID($BA34,COLUMNS($BB34:CH34),1))</f>
        <v/>
      </c>
      <c r="CI34" s="28" t="str">
        <f>DBCS(MID($BA34,COLUMNS($BB34:CI34),1))</f>
        <v/>
      </c>
      <c r="CJ34" s="28" t="str">
        <f>DBCS(MID($BA34,COLUMNS($BB34:CJ34),1))</f>
        <v/>
      </c>
      <c r="CK34" s="28" t="str">
        <f>DBCS(MID($BA34,COLUMNS($BB34:CK34),1))</f>
        <v/>
      </c>
      <c r="CL34" s="28" t="str">
        <f>DBCS(MID($BA34,COLUMNS($BB34:CL34),1))</f>
        <v/>
      </c>
      <c r="CM34" s="28" t="str">
        <f>DBCS(MID($BA34,COLUMNS($BB34:CM34),1))</f>
        <v/>
      </c>
      <c r="CN34" s="28" t="str">
        <f>DBCS(MID($BA34,COLUMNS($BB34:CN34),1))</f>
        <v/>
      </c>
      <c r="CO34" s="28" t="str">
        <f>DBCS(MID($BA34,COLUMNS($BB34:CO34),1))</f>
        <v/>
      </c>
      <c r="CP34" s="249"/>
      <c r="CQ34" s="249"/>
      <c r="CR34" s="249"/>
      <c r="CS34" s="249"/>
      <c r="CT34" s="249"/>
      <c r="CU34" s="249"/>
      <c r="CV34" s="249"/>
      <c r="CW34" s="249"/>
      <c r="CX34" s="249"/>
      <c r="CY34" s="249"/>
      <c r="CZ34" s="249"/>
      <c r="DA34" s="249"/>
      <c r="DB34" s="249"/>
      <c r="DC34" s="249"/>
      <c r="DD34" s="249"/>
      <c r="DE34" s="249"/>
      <c r="DF34" s="249"/>
      <c r="DG34" s="249"/>
      <c r="DH34" s="249"/>
      <c r="DI34" s="249"/>
      <c r="DJ34" s="249"/>
      <c r="DK34" s="249"/>
      <c r="DL34" s="249"/>
    </row>
    <row r="35" spans="1:116" ht="15.95" customHeight="1" thickBot="1" x14ac:dyDescent="0.2">
      <c r="A35" s="38"/>
      <c r="B35" s="38"/>
      <c r="C35" s="359"/>
      <c r="D35" s="360"/>
      <c r="E35" s="360"/>
      <c r="F35" s="233" t="str">
        <f>BV34</f>
        <v/>
      </c>
      <c r="G35" s="234" t="str">
        <f t="shared" ref="G35:Y35" si="1">BW34</f>
        <v/>
      </c>
      <c r="H35" s="234" t="str">
        <f t="shared" si="1"/>
        <v/>
      </c>
      <c r="I35" s="234" t="str">
        <f t="shared" si="1"/>
        <v/>
      </c>
      <c r="J35" s="234" t="str">
        <f t="shared" si="1"/>
        <v/>
      </c>
      <c r="K35" s="234" t="str">
        <f t="shared" si="1"/>
        <v/>
      </c>
      <c r="L35" s="234" t="str">
        <f t="shared" si="1"/>
        <v/>
      </c>
      <c r="M35" s="234" t="str">
        <f t="shared" si="1"/>
        <v/>
      </c>
      <c r="N35" s="234" t="str">
        <f t="shared" si="1"/>
        <v/>
      </c>
      <c r="O35" s="234" t="str">
        <f t="shared" si="1"/>
        <v/>
      </c>
      <c r="P35" s="234" t="str">
        <f t="shared" si="1"/>
        <v/>
      </c>
      <c r="Q35" s="234" t="str">
        <f t="shared" si="1"/>
        <v/>
      </c>
      <c r="R35" s="234" t="str">
        <f t="shared" si="1"/>
        <v/>
      </c>
      <c r="S35" s="234" t="str">
        <f t="shared" si="1"/>
        <v/>
      </c>
      <c r="T35" s="234" t="str">
        <f t="shared" si="1"/>
        <v/>
      </c>
      <c r="U35" s="234" t="str">
        <f t="shared" si="1"/>
        <v/>
      </c>
      <c r="V35" s="234" t="str">
        <f t="shared" si="1"/>
        <v/>
      </c>
      <c r="W35" s="234" t="str">
        <f t="shared" si="1"/>
        <v/>
      </c>
      <c r="X35" s="234" t="str">
        <f t="shared" si="1"/>
        <v/>
      </c>
      <c r="Y35" s="235" t="str">
        <f t="shared" si="1"/>
        <v/>
      </c>
      <c r="Z35" s="38"/>
      <c r="AA35" s="45"/>
      <c r="AB35" s="45" t="s">
        <v>297</v>
      </c>
      <c r="AC35" s="45"/>
      <c r="AD35" s="38"/>
      <c r="AE35" s="38"/>
      <c r="AH35" s="6"/>
      <c r="AI35" s="6"/>
      <c r="AJ35" s="6"/>
      <c r="AK35" s="6"/>
      <c r="AL35" s="6"/>
      <c r="AM35" s="6"/>
      <c r="AN35" s="6"/>
      <c r="AO35" s="6"/>
      <c r="AP35" s="6"/>
      <c r="AQ35" s="6"/>
      <c r="AR35" s="6"/>
      <c r="AS35" s="6"/>
      <c r="AT35" s="6"/>
      <c r="AU35" s="6"/>
      <c r="AV35" s="6"/>
      <c r="AW35" s="6"/>
      <c r="AX35" s="6"/>
      <c r="AY35" s="14"/>
    </row>
    <row r="36" spans="1:116" ht="15.95" customHeight="1" thickBot="1" x14ac:dyDescent="0.2">
      <c r="A36" s="38"/>
      <c r="B36" s="38"/>
      <c r="C36" s="380" t="s">
        <v>463</v>
      </c>
      <c r="D36" s="381"/>
      <c r="E36" s="382"/>
      <c r="F36" s="229" t="str">
        <f>BB36</f>
        <v>国</v>
      </c>
      <c r="G36" s="230" t="str">
        <f t="shared" ref="G36:Y36" si="2">BC36</f>
        <v>土</v>
      </c>
      <c r="H36" s="230" t="str">
        <f t="shared" si="2"/>
        <v>不</v>
      </c>
      <c r="I36" s="230" t="str">
        <f t="shared" si="2"/>
        <v>動</v>
      </c>
      <c r="J36" s="230" t="str">
        <f t="shared" si="2"/>
        <v>産</v>
      </c>
      <c r="K36" s="230" t="str">
        <f t="shared" si="2"/>
        <v>株</v>
      </c>
      <c r="L36" s="230" t="str">
        <f t="shared" si="2"/>
        <v>式</v>
      </c>
      <c r="M36" s="230" t="str">
        <f t="shared" si="2"/>
        <v>会</v>
      </c>
      <c r="N36" s="230" t="str">
        <f t="shared" si="2"/>
        <v>社</v>
      </c>
      <c r="O36" s="230" t="str">
        <f t="shared" si="2"/>
        <v/>
      </c>
      <c r="P36" s="230" t="str">
        <f t="shared" si="2"/>
        <v/>
      </c>
      <c r="Q36" s="230" t="str">
        <f t="shared" si="2"/>
        <v/>
      </c>
      <c r="R36" s="230" t="str">
        <f t="shared" si="2"/>
        <v/>
      </c>
      <c r="S36" s="230" t="str">
        <f t="shared" si="2"/>
        <v/>
      </c>
      <c r="T36" s="230" t="str">
        <f t="shared" si="2"/>
        <v/>
      </c>
      <c r="U36" s="230" t="str">
        <f t="shared" si="2"/>
        <v/>
      </c>
      <c r="V36" s="230" t="str">
        <f t="shared" si="2"/>
        <v/>
      </c>
      <c r="W36" s="230" t="str">
        <f t="shared" si="2"/>
        <v/>
      </c>
      <c r="X36" s="230" t="str">
        <f t="shared" si="2"/>
        <v/>
      </c>
      <c r="Y36" s="231" t="str">
        <f t="shared" si="2"/>
        <v/>
      </c>
      <c r="Z36" s="38"/>
      <c r="AA36" s="38"/>
      <c r="AB36" s="38"/>
      <c r="AC36" s="344" t="s">
        <v>9</v>
      </c>
      <c r="AD36" s="344"/>
      <c r="AE36" s="344"/>
      <c r="AG36" s="29" t="s">
        <v>2</v>
      </c>
      <c r="AH36" s="383" t="str">
        <f>IF(AH13="","",AH13)</f>
        <v>国土不動産株式会社</v>
      </c>
      <c r="AI36" s="384"/>
      <c r="AJ36" s="384"/>
      <c r="AK36" s="384"/>
      <c r="AL36" s="384"/>
      <c r="AM36" s="384"/>
      <c r="AN36" s="384"/>
      <c r="AO36" s="384"/>
      <c r="AP36" s="384"/>
      <c r="AQ36" s="384"/>
      <c r="AR36" s="384"/>
      <c r="AS36" s="384"/>
      <c r="AT36" s="384"/>
      <c r="AU36" s="384"/>
      <c r="AV36" s="384"/>
      <c r="AW36" s="384"/>
      <c r="AX36" s="385"/>
      <c r="AY36" s="30" t="s">
        <v>575</v>
      </c>
      <c r="AZ36" s="28" t="str">
        <f>ASC(AH36)</f>
        <v>国土不動産株式会社</v>
      </c>
      <c r="BA36" s="28" t="str">
        <f>SUBSTITUTE(SUBSTITUTE(SUBSTITUTE(SUBSTITUTE(SUBSTITUTE(SUBSTITUTE(SUBSTITUTE(SUBSTITUTE(SUBSTITUTE(SUBSTITUTE(SUBSTITUTE(SUBSTITUTE(SUBSTITUTE(SUBSTITUTE(SUBSTITUTE(SUBSTITUTE(SUBSTITUTE(SUBSTITUTE(SUBSTITUTE(SUBSTITUTE(AZ36,"が","か゛"),"ぎ","き゛"),"ぐ","く゛"),"げ","け゛"),"ご","こ゛"),"ざ","さ゛"),"じ","し゛"),"ず","す゛"),"ぜ","せ゛"),"ぞ","そ゛"),"だ","た゛"),"ぢ","ち゛"),"づ","つ゛"),"で","て゛"),"ど","と゛"),"ば","は゛"),"び","ひ゛"),"ぶ","ふ゛"),"べ","へ゛"),"ぼ","ほ゛")</f>
        <v>国土不動産株式会社</v>
      </c>
      <c r="BB36" s="28" t="str">
        <f>DBCS(MID($BA36,COLUMNS($BB36:BB36),1))</f>
        <v>国</v>
      </c>
      <c r="BC36" s="28" t="str">
        <f>DBCS(MID($BA36,COLUMNS($BB36:BC36),1))</f>
        <v>土</v>
      </c>
      <c r="BD36" s="28" t="str">
        <f>DBCS(MID($BA36,COLUMNS($BB36:BD36),1))</f>
        <v>不</v>
      </c>
      <c r="BE36" s="28" t="str">
        <f>DBCS(MID($BA36,COLUMNS($BB36:BE36),1))</f>
        <v>動</v>
      </c>
      <c r="BF36" s="28" t="str">
        <f>DBCS(MID($BA36,COLUMNS($BB36:BF36),1))</f>
        <v>産</v>
      </c>
      <c r="BG36" s="28" t="str">
        <f>DBCS(MID($BA36,COLUMNS($BB36:BG36),1))</f>
        <v>株</v>
      </c>
      <c r="BH36" s="28" t="str">
        <f>DBCS(MID($BA36,COLUMNS($BB36:BH36),1))</f>
        <v>式</v>
      </c>
      <c r="BI36" s="28" t="str">
        <f>DBCS(MID($BA36,COLUMNS($BB36:BI36),1))</f>
        <v>会</v>
      </c>
      <c r="BJ36" s="28" t="str">
        <f>DBCS(MID($BA36,COLUMNS($BB36:BJ36),1))</f>
        <v>社</v>
      </c>
      <c r="BK36" s="28" t="str">
        <f>DBCS(MID($BA36,COLUMNS($BB36:BK36),1))</f>
        <v/>
      </c>
      <c r="BL36" s="28" t="str">
        <f>DBCS(MID($BA36,COLUMNS($BB36:BL36),1))</f>
        <v/>
      </c>
      <c r="BM36" s="28" t="str">
        <f>DBCS(MID($BA36,COLUMNS($BB36:BM36),1))</f>
        <v/>
      </c>
      <c r="BN36" s="28" t="str">
        <f>DBCS(MID($BA36,COLUMNS($BB36:BN36),1))</f>
        <v/>
      </c>
      <c r="BO36" s="28" t="str">
        <f>DBCS(MID($BA36,COLUMNS($BB36:BO36),1))</f>
        <v/>
      </c>
      <c r="BP36" s="28" t="str">
        <f>DBCS(MID($BA36,COLUMNS($BB36:BP36),1))</f>
        <v/>
      </c>
      <c r="BQ36" s="28" t="str">
        <f>DBCS(MID($BA36,COLUMNS($BB36:BQ36),1))</f>
        <v/>
      </c>
      <c r="BR36" s="28" t="str">
        <f>DBCS(MID($BA36,COLUMNS($BB36:BR36),1))</f>
        <v/>
      </c>
      <c r="BS36" s="28" t="str">
        <f>DBCS(MID($BA36,COLUMNS($BB36:BS36),1))</f>
        <v/>
      </c>
      <c r="BT36" s="28" t="str">
        <f>DBCS(MID($BA36,COLUMNS($BB36:BT36),1))</f>
        <v/>
      </c>
      <c r="BU36" s="28" t="str">
        <f>DBCS(MID($BA36,COLUMNS($BB36:BU36),1))</f>
        <v/>
      </c>
      <c r="BV36" s="28" t="str">
        <f>DBCS(MID($BA36,COLUMNS($BB36:BV36),1))</f>
        <v/>
      </c>
      <c r="BW36" s="28" t="str">
        <f>DBCS(MID($BA36,COLUMNS($BB36:BW36),1))</f>
        <v/>
      </c>
      <c r="BX36" s="28" t="str">
        <f>DBCS(MID($BA36,COLUMNS($BB36:BX36),1))</f>
        <v/>
      </c>
      <c r="BY36" s="28" t="str">
        <f>DBCS(MID($BA36,COLUMNS($BB36:BY36),1))</f>
        <v/>
      </c>
      <c r="BZ36" s="28" t="str">
        <f>DBCS(MID($BA36,COLUMNS($BB36:BZ36),1))</f>
        <v/>
      </c>
      <c r="CA36" s="28" t="str">
        <f>DBCS(MID($BA36,COLUMNS($BB36:CA36),1))</f>
        <v/>
      </c>
      <c r="CB36" s="28" t="str">
        <f>DBCS(MID($BA36,COLUMNS($BB36:CB36),1))</f>
        <v/>
      </c>
      <c r="CC36" s="28" t="str">
        <f>DBCS(MID($BA36,COLUMNS($BB36:CC36),1))</f>
        <v/>
      </c>
      <c r="CD36" s="28" t="str">
        <f>DBCS(MID($BA36,COLUMNS($BB36:CD36),1))</f>
        <v/>
      </c>
      <c r="CE36" s="28" t="str">
        <f>DBCS(MID($BA36,COLUMNS($BB36:CE36),1))</f>
        <v/>
      </c>
      <c r="CF36" s="28" t="str">
        <f>DBCS(MID($BA36,COLUMNS($BB36:CF36),1))</f>
        <v/>
      </c>
      <c r="CG36" s="28" t="str">
        <f>DBCS(MID($BA36,COLUMNS($BB36:CG36),1))</f>
        <v/>
      </c>
      <c r="CH36" s="28" t="str">
        <f>DBCS(MID($BA36,COLUMNS($BB36:CH36),1))</f>
        <v/>
      </c>
      <c r="CI36" s="28" t="str">
        <f>DBCS(MID($BA36,COLUMNS($BB36:CI36),1))</f>
        <v/>
      </c>
      <c r="CJ36" s="28" t="str">
        <f>DBCS(MID($BA36,COLUMNS($BB36:CJ36),1))</f>
        <v/>
      </c>
      <c r="CK36" s="28" t="str">
        <f>DBCS(MID($BA36,COLUMNS($BB36:CK36),1))</f>
        <v/>
      </c>
      <c r="CL36" s="28" t="str">
        <f>DBCS(MID($BA36,COLUMNS($BB36:CL36),1))</f>
        <v/>
      </c>
      <c r="CM36" s="28" t="str">
        <f>DBCS(MID($BA36,COLUMNS($BB36:CM36),1))</f>
        <v/>
      </c>
      <c r="CN36" s="28" t="str">
        <f>DBCS(MID($BA36,COLUMNS($BB36:CN36),1))</f>
        <v/>
      </c>
      <c r="CO36" s="28" t="str">
        <f>DBCS(MID($BA36,COLUMNS($BB36:CO36),1))</f>
        <v/>
      </c>
    </row>
    <row r="37" spans="1:116" ht="15.95" customHeight="1" thickBot="1" x14ac:dyDescent="0.2">
      <c r="A37" s="38"/>
      <c r="B37" s="38"/>
      <c r="C37" s="359" t="s">
        <v>464</v>
      </c>
      <c r="D37" s="360"/>
      <c r="E37" s="361"/>
      <c r="F37" s="233" t="str">
        <f>BV36</f>
        <v/>
      </c>
      <c r="G37" s="234" t="str">
        <f t="shared" ref="G37:Y37" si="3">BW36</f>
        <v/>
      </c>
      <c r="H37" s="234" t="str">
        <f t="shared" si="3"/>
        <v/>
      </c>
      <c r="I37" s="234" t="str">
        <f t="shared" si="3"/>
        <v/>
      </c>
      <c r="J37" s="234" t="str">
        <f t="shared" si="3"/>
        <v/>
      </c>
      <c r="K37" s="234" t="str">
        <f t="shared" si="3"/>
        <v/>
      </c>
      <c r="L37" s="234" t="str">
        <f t="shared" si="3"/>
        <v/>
      </c>
      <c r="M37" s="234" t="str">
        <f t="shared" si="3"/>
        <v/>
      </c>
      <c r="N37" s="234" t="str">
        <f t="shared" si="3"/>
        <v/>
      </c>
      <c r="O37" s="234" t="str">
        <f t="shared" si="3"/>
        <v/>
      </c>
      <c r="P37" s="234" t="str">
        <f t="shared" si="3"/>
        <v/>
      </c>
      <c r="Q37" s="234" t="str">
        <f t="shared" si="3"/>
        <v/>
      </c>
      <c r="R37" s="234" t="str">
        <f t="shared" si="3"/>
        <v/>
      </c>
      <c r="S37" s="234" t="str">
        <f t="shared" si="3"/>
        <v/>
      </c>
      <c r="T37" s="234" t="str">
        <f t="shared" si="3"/>
        <v/>
      </c>
      <c r="U37" s="234" t="str">
        <f t="shared" si="3"/>
        <v/>
      </c>
      <c r="V37" s="234" t="str">
        <f t="shared" si="3"/>
        <v/>
      </c>
      <c r="W37" s="234" t="str">
        <f t="shared" si="3"/>
        <v/>
      </c>
      <c r="X37" s="234" t="str">
        <f t="shared" si="3"/>
        <v/>
      </c>
      <c r="Y37" s="235" t="str">
        <f t="shared" si="3"/>
        <v/>
      </c>
      <c r="Z37" s="38"/>
      <c r="AA37" s="38"/>
      <c r="AB37" s="38"/>
      <c r="AC37" s="38"/>
      <c r="AD37" s="48" t="s">
        <v>465</v>
      </c>
      <c r="AE37" s="38"/>
      <c r="AG37" s="29" t="s">
        <v>466</v>
      </c>
      <c r="AH37" s="335" t="s">
        <v>305</v>
      </c>
      <c r="AI37" s="336"/>
      <c r="AJ37" s="337"/>
      <c r="AK37" s="14" t="s">
        <v>212</v>
      </c>
      <c r="AL37" s="25"/>
      <c r="AM37" s="25"/>
      <c r="AN37" s="25"/>
      <c r="AO37" s="31" t="str">
        <f>LEFT(AH37)</f>
        <v>１</v>
      </c>
      <c r="AP37" s="25"/>
      <c r="AQ37" s="25"/>
      <c r="AR37" s="25"/>
      <c r="AS37" s="25"/>
      <c r="AT37" s="25"/>
      <c r="AU37" s="25"/>
      <c r="AV37" s="25"/>
      <c r="AW37" s="25"/>
      <c r="AX37" s="25"/>
    </row>
    <row r="38" spans="1:116" ht="15.95" customHeight="1" x14ac:dyDescent="0.1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H38" s="6"/>
      <c r="AI38" s="6"/>
      <c r="AJ38" s="6"/>
      <c r="AK38" s="6"/>
      <c r="AL38" s="6"/>
      <c r="AM38" s="6"/>
      <c r="AN38" s="6"/>
      <c r="AO38" s="6"/>
      <c r="AP38" s="6"/>
      <c r="AQ38" s="6"/>
      <c r="AR38" s="6"/>
      <c r="AS38" s="6"/>
      <c r="AT38" s="6"/>
      <c r="AU38" s="6"/>
      <c r="AV38" s="6"/>
      <c r="AW38" s="6"/>
      <c r="AX38" s="6"/>
    </row>
    <row r="39" spans="1:116" ht="15.95" customHeight="1" thickBot="1" x14ac:dyDescent="0.2">
      <c r="A39" s="38"/>
      <c r="B39" s="38"/>
      <c r="C39" s="38" t="s">
        <v>467</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6" t="s">
        <v>467</v>
      </c>
      <c r="AH39" s="6"/>
      <c r="AI39" s="6"/>
      <c r="AJ39" s="6"/>
      <c r="AK39" s="7" t="str">
        <f>LEFT(AH40)</f>
        <v>0</v>
      </c>
      <c r="AL39" s="7" t="str">
        <f>MID(AH40,2,1)</f>
        <v>1</v>
      </c>
      <c r="AM39" s="6"/>
      <c r="AN39" s="7" t="str">
        <f>LEFT(AN40)</f>
        <v/>
      </c>
      <c r="AO39" s="7" t="str">
        <f>MID(AN40,2,1)</f>
        <v/>
      </c>
      <c r="AP39" s="6"/>
      <c r="AQ39" s="6"/>
      <c r="AR39" s="20" t="s">
        <v>468</v>
      </c>
      <c r="AS39" s="6"/>
      <c r="AT39" s="6"/>
      <c r="AU39" s="6"/>
      <c r="AV39" s="6"/>
      <c r="AW39" s="6"/>
      <c r="AX39" s="6"/>
    </row>
    <row r="40" spans="1:116" ht="15.95" customHeight="1" thickBot="1" x14ac:dyDescent="0.2">
      <c r="A40" s="47" t="s">
        <v>469</v>
      </c>
      <c r="B40" s="38"/>
      <c r="C40" s="362" t="s">
        <v>7</v>
      </c>
      <c r="D40" s="363"/>
      <c r="E40" s="363"/>
      <c r="F40" s="363"/>
      <c r="G40" s="364"/>
      <c r="H40" s="224" t="str">
        <f>AK39</f>
        <v>0</v>
      </c>
      <c r="I40" s="226" t="str">
        <f>AL39</f>
        <v>1</v>
      </c>
      <c r="J40" s="49"/>
      <c r="K40" s="49"/>
      <c r="L40" s="49"/>
      <c r="M40" s="49"/>
      <c r="N40" s="365" t="s">
        <v>10</v>
      </c>
      <c r="O40" s="366"/>
      <c r="P40" s="367"/>
      <c r="Q40" s="224" t="str">
        <f>AN39</f>
        <v/>
      </c>
      <c r="R40" s="226" t="str">
        <f>AO39</f>
        <v/>
      </c>
      <c r="S40" s="49" t="s">
        <v>470</v>
      </c>
      <c r="T40" s="224" t="str">
        <f>IF(LEFT($AR$40,1)="","",LEFT($AR$40,1))</f>
        <v/>
      </c>
      <c r="U40" s="225" t="str">
        <f>IF(MID($AR$40,2,1)="","",MID($AR$40,2,1))</f>
        <v/>
      </c>
      <c r="V40" s="225" t="str">
        <f>IF(MID($AR$40,3,1)="","",MID($AR$40,3,1))</f>
        <v/>
      </c>
      <c r="W40" s="225" t="str">
        <f>IF(MID($AR$40,4,1)="","",MID($AR$40,4,1))</f>
        <v/>
      </c>
      <c r="X40" s="225" t="str">
        <f>IF(MID($AR$40,5,1)="","",MID($AR$40,5,1))</f>
        <v/>
      </c>
      <c r="Y40" s="226" t="str">
        <f>IF(RIGHT(AR40)="","",RIGHT(AR40))</f>
        <v/>
      </c>
      <c r="Z40" s="49" t="s">
        <v>25</v>
      </c>
      <c r="AA40" s="236" t="str">
        <f>IF(AX40="","",AX40)</f>
        <v/>
      </c>
      <c r="AB40" s="38"/>
      <c r="AC40" s="38"/>
      <c r="AD40" s="38"/>
      <c r="AE40" s="38"/>
      <c r="AG40" s="22" t="s">
        <v>316</v>
      </c>
      <c r="AH40" s="335" t="s">
        <v>304</v>
      </c>
      <c r="AI40" s="336"/>
      <c r="AJ40" s="337"/>
      <c r="AK40" s="6"/>
      <c r="AL40" s="22" t="s">
        <v>471</v>
      </c>
      <c r="AM40" s="6"/>
      <c r="AN40" s="335"/>
      <c r="AO40" s="336"/>
      <c r="AP40" s="337"/>
      <c r="AQ40" s="237" t="s">
        <v>470</v>
      </c>
      <c r="AR40" s="356"/>
      <c r="AS40" s="357"/>
      <c r="AT40" s="357"/>
      <c r="AU40" s="357"/>
      <c r="AV40" s="358"/>
      <c r="AW40" s="237" t="s">
        <v>25</v>
      </c>
      <c r="AX40" s="227"/>
      <c r="AY40" s="32"/>
    </row>
    <row r="41" spans="1:116" ht="15.95" customHeight="1" thickBot="1" x14ac:dyDescent="0.2">
      <c r="A41" s="38"/>
      <c r="B41" s="38"/>
      <c r="C41" s="50"/>
      <c r="D41" s="350" t="s">
        <v>472</v>
      </c>
      <c r="E41" s="350"/>
      <c r="F41" s="350"/>
      <c r="G41" s="51"/>
      <c r="H41" s="39" t="str">
        <f>BB41</f>
        <v>コ</v>
      </c>
      <c r="I41" s="40" t="str">
        <f t="shared" ref="I41:AA41" si="4">BC41</f>
        <v>ク</v>
      </c>
      <c r="J41" s="40" t="str">
        <f t="shared" si="4"/>
        <v>ト</v>
      </c>
      <c r="K41" s="40" t="str">
        <f t="shared" si="4"/>
        <v>゛</v>
      </c>
      <c r="L41" s="40" t="str">
        <f t="shared" si="4"/>
        <v>　</v>
      </c>
      <c r="M41" s="40" t="str">
        <f t="shared" si="4"/>
        <v>タ</v>
      </c>
      <c r="N41" s="40" t="str">
        <f t="shared" si="4"/>
        <v>ロ</v>
      </c>
      <c r="O41" s="40" t="str">
        <f t="shared" si="4"/>
        <v>ウ</v>
      </c>
      <c r="P41" s="40" t="str">
        <f t="shared" si="4"/>
        <v/>
      </c>
      <c r="Q41" s="40" t="str">
        <f t="shared" si="4"/>
        <v/>
      </c>
      <c r="R41" s="40" t="str">
        <f t="shared" si="4"/>
        <v/>
      </c>
      <c r="S41" s="40" t="str">
        <f t="shared" si="4"/>
        <v/>
      </c>
      <c r="T41" s="40" t="str">
        <f t="shared" si="4"/>
        <v/>
      </c>
      <c r="U41" s="40" t="str">
        <f t="shared" si="4"/>
        <v/>
      </c>
      <c r="V41" s="40" t="str">
        <f t="shared" si="4"/>
        <v/>
      </c>
      <c r="W41" s="40" t="str">
        <f t="shared" si="4"/>
        <v/>
      </c>
      <c r="X41" s="40" t="str">
        <f t="shared" si="4"/>
        <v/>
      </c>
      <c r="Y41" s="40" t="str">
        <f t="shared" si="4"/>
        <v/>
      </c>
      <c r="Z41" s="40" t="str">
        <f t="shared" si="4"/>
        <v/>
      </c>
      <c r="AA41" s="41" t="str">
        <f t="shared" si="4"/>
        <v/>
      </c>
      <c r="AB41" s="38"/>
      <c r="AC41" s="38"/>
      <c r="AD41" s="38"/>
      <c r="AE41" s="38"/>
      <c r="AG41" s="22" t="s">
        <v>472</v>
      </c>
      <c r="AH41" s="335" t="s">
        <v>4733</v>
      </c>
      <c r="AI41" s="336"/>
      <c r="AJ41" s="336"/>
      <c r="AK41" s="336"/>
      <c r="AL41" s="336"/>
      <c r="AM41" s="336"/>
      <c r="AN41" s="336"/>
      <c r="AO41" s="336"/>
      <c r="AP41" s="336"/>
      <c r="AQ41" s="336"/>
      <c r="AR41" s="336"/>
      <c r="AS41" s="336"/>
      <c r="AT41" s="336"/>
      <c r="AU41" s="336"/>
      <c r="AV41" s="336"/>
      <c r="AW41" s="336"/>
      <c r="AX41" s="337"/>
      <c r="AY41" s="13" t="s">
        <v>215</v>
      </c>
      <c r="AZ41" s="28" t="str">
        <f>ASC(AH41)</f>
        <v>ｺｸﾄﾞ ﾀﾛｳ</v>
      </c>
      <c r="BA41" s="28"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ｺｸﾄﾞ ﾀﾛｳ</v>
      </c>
      <c r="BB41" s="28" t="str">
        <f>DBCS(MID($BA41,COLUMNS($BB41:BB41),1))</f>
        <v>コ</v>
      </c>
      <c r="BC41" s="28" t="str">
        <f>DBCS(MID($BA41,COLUMNS($BB41:BC41),1))</f>
        <v>ク</v>
      </c>
      <c r="BD41" s="28" t="str">
        <f>DBCS(MID($BA41,COLUMNS($BB41:BD41),1))</f>
        <v>ト</v>
      </c>
      <c r="BE41" s="28" t="str">
        <f>DBCS(MID($BA41,COLUMNS($BB41:BE41),1))</f>
        <v>゛</v>
      </c>
      <c r="BF41" s="28" t="str">
        <f>DBCS(MID($BA41,COLUMNS($BB41:BF41),1))</f>
        <v>　</v>
      </c>
      <c r="BG41" s="28" t="str">
        <f>DBCS(MID($BA41,COLUMNS($BB41:BG41),1))</f>
        <v>タ</v>
      </c>
      <c r="BH41" s="28" t="str">
        <f>DBCS(MID($BA41,COLUMNS($BB41:BH41),1))</f>
        <v>ロ</v>
      </c>
      <c r="BI41" s="28" t="str">
        <f>DBCS(MID($BA41,COLUMNS($BB41:BI41),1))</f>
        <v>ウ</v>
      </c>
      <c r="BJ41" s="28" t="str">
        <f>DBCS(MID($BA41,COLUMNS($BB41:BJ41),1))</f>
        <v/>
      </c>
      <c r="BK41" s="28" t="str">
        <f>DBCS(MID($BA41,COLUMNS($BB41:BK41),1))</f>
        <v/>
      </c>
      <c r="BL41" s="28" t="str">
        <f>DBCS(MID($BA41,COLUMNS($BB41:BL41),1))</f>
        <v/>
      </c>
      <c r="BM41" s="28" t="str">
        <f>DBCS(MID($BA41,COLUMNS($BB41:BM41),1))</f>
        <v/>
      </c>
      <c r="BN41" s="28" t="str">
        <f>DBCS(MID($BA41,COLUMNS($BB41:BN41),1))</f>
        <v/>
      </c>
      <c r="BO41" s="28" t="str">
        <f>DBCS(MID($BA41,COLUMNS($BB41:BO41),1))</f>
        <v/>
      </c>
      <c r="BP41" s="28" t="str">
        <f>DBCS(MID($BA41,COLUMNS($BB41:BP41),1))</f>
        <v/>
      </c>
      <c r="BQ41" s="28" t="str">
        <f>DBCS(MID($BA41,COLUMNS($BB41:BQ41),1))</f>
        <v/>
      </c>
      <c r="BR41" s="28" t="str">
        <f>DBCS(MID($BA41,COLUMNS($BB41:BR41),1))</f>
        <v/>
      </c>
      <c r="BS41" s="28" t="str">
        <f>DBCS(MID($BA41,COLUMNS($BB41:BS41),1))</f>
        <v/>
      </c>
      <c r="BT41" s="28" t="str">
        <f>DBCS(MID($BA41,COLUMNS($BB41:BT41),1))</f>
        <v/>
      </c>
      <c r="BU41" s="28" t="str">
        <f>DBCS(MID($BA41,COLUMNS($BB41:BU41),1))</f>
        <v/>
      </c>
      <c r="BV41" s="28" t="str">
        <f>DBCS(MID($BA41,COLUMNS($BB41:BV41),1))</f>
        <v/>
      </c>
      <c r="BW41" s="28" t="str">
        <f>DBCS(MID($BA41,COLUMNS($BB41:BW41),1))</f>
        <v/>
      </c>
      <c r="BX41" s="28" t="str">
        <f>DBCS(MID($BA41,COLUMNS($BB41:BX41),1))</f>
        <v/>
      </c>
      <c r="BY41" s="28" t="str">
        <f>DBCS(MID($BA41,COLUMNS($BB41:BY41),1))</f>
        <v/>
      </c>
      <c r="BZ41" s="28" t="str">
        <f>DBCS(MID($BA41,COLUMNS($BB41:BZ41),1))</f>
        <v/>
      </c>
      <c r="CA41" s="28" t="str">
        <f>DBCS(MID($BA41,COLUMNS($BB41:CA41),1))</f>
        <v/>
      </c>
      <c r="CB41" s="28" t="str">
        <f>DBCS(MID($BA41,COLUMNS($BB41:CB41),1))</f>
        <v/>
      </c>
      <c r="CC41" s="28" t="str">
        <f>DBCS(MID($BA41,COLUMNS($BB41:CC41),1))</f>
        <v/>
      </c>
      <c r="CD41" s="28" t="str">
        <f>DBCS(MID($BA41,COLUMNS($BB41:CD41),1))</f>
        <v/>
      </c>
      <c r="CE41" s="28" t="str">
        <f>DBCS(MID($BA41,COLUMNS($BB41:CE41),1))</f>
        <v/>
      </c>
      <c r="CF41" s="28" t="str">
        <f>DBCS(MID($BA41,COLUMNS($BB41:CF41),1))</f>
        <v/>
      </c>
      <c r="CG41" s="28" t="str">
        <f>DBCS(MID($BA41,COLUMNS($BB41:CG41),1))</f>
        <v/>
      </c>
      <c r="CH41" s="28" t="str">
        <f>DBCS(MID($BA41,COLUMNS($BB41:CH41),1))</f>
        <v/>
      </c>
      <c r="CI41" s="28" t="str">
        <f>DBCS(MID($BA41,COLUMNS($BB41:CI41),1))</f>
        <v/>
      </c>
      <c r="CJ41" s="28" t="str">
        <f>DBCS(MID($BA41,COLUMNS($BB41:CJ41),1))</f>
        <v/>
      </c>
      <c r="CK41" s="28" t="str">
        <f>DBCS(MID($BA41,COLUMNS($BB41:CK41),1))</f>
        <v/>
      </c>
      <c r="CL41" s="28" t="str">
        <f>DBCS(MID($BA41,COLUMNS($BB41:CL41),1))</f>
        <v/>
      </c>
      <c r="CM41" s="28" t="str">
        <f>DBCS(MID($BA41,COLUMNS($BB41:CM41),1))</f>
        <v/>
      </c>
      <c r="CN41" s="28" t="str">
        <f>DBCS(MID($BA41,COLUMNS($BB41:CN41),1))</f>
        <v/>
      </c>
      <c r="CO41" s="28" t="str">
        <f>DBCS(MID($BA41,COLUMNS($BB41:CO41),1))</f>
        <v/>
      </c>
    </row>
    <row r="42" spans="1:116" ht="15.95" customHeight="1" thickBot="1" x14ac:dyDescent="0.2">
      <c r="A42" s="38"/>
      <c r="B42" s="38"/>
      <c r="C42" s="50"/>
      <c r="D42" s="350" t="s">
        <v>3</v>
      </c>
      <c r="E42" s="350"/>
      <c r="F42" s="350"/>
      <c r="G42" s="51"/>
      <c r="H42" s="224" t="str">
        <f>LEFT(AH42)</f>
        <v>国</v>
      </c>
      <c r="I42" s="225" t="str">
        <f>MID($AH42,2,1)</f>
        <v>土</v>
      </c>
      <c r="J42" s="225" t="str">
        <f>MID($AH42,3,1)</f>
        <v>　</v>
      </c>
      <c r="K42" s="225" t="str">
        <f>MID($AH42,4,1)</f>
        <v>太</v>
      </c>
      <c r="L42" s="225" t="str">
        <f>MID($AH42,5,1)</f>
        <v>郎</v>
      </c>
      <c r="M42" s="225" t="str">
        <f>MID($AH42,6,1)</f>
        <v/>
      </c>
      <c r="N42" s="225" t="str">
        <f>MID($AH42,7,1)</f>
        <v/>
      </c>
      <c r="O42" s="225" t="str">
        <f>MID($AH42,8,1)</f>
        <v/>
      </c>
      <c r="P42" s="225" t="str">
        <f>MID($AH42,9,1)</f>
        <v/>
      </c>
      <c r="Q42" s="225" t="str">
        <f>MID($AH42,10,1)</f>
        <v/>
      </c>
      <c r="R42" s="225" t="str">
        <f>MID($AH42,11,1)</f>
        <v/>
      </c>
      <c r="S42" s="225" t="str">
        <f>MID($AH42,12,1)</f>
        <v/>
      </c>
      <c r="T42" s="225" t="str">
        <f>MID($AH42,13,1)</f>
        <v/>
      </c>
      <c r="U42" s="225" t="str">
        <f>MID($AH42,14,1)</f>
        <v/>
      </c>
      <c r="V42" s="225" t="str">
        <f>MID($AH42,15,1)</f>
        <v/>
      </c>
      <c r="W42" s="225" t="str">
        <f>MID($AH42,16,1)</f>
        <v/>
      </c>
      <c r="X42" s="225" t="str">
        <f>MID($AH42,17,1)</f>
        <v/>
      </c>
      <c r="Y42" s="225" t="str">
        <f>MID($AH42,18,1)</f>
        <v/>
      </c>
      <c r="Z42" s="225" t="str">
        <f>MID($AH42,19,1)</f>
        <v/>
      </c>
      <c r="AA42" s="226" t="str">
        <f>MID($AH42,20,1)</f>
        <v/>
      </c>
      <c r="AB42" s="38"/>
      <c r="AC42" s="344" t="s">
        <v>9</v>
      </c>
      <c r="AD42" s="344"/>
      <c r="AE42" s="344"/>
      <c r="AG42" s="22" t="s">
        <v>3</v>
      </c>
      <c r="AH42" s="335" t="s">
        <v>4734</v>
      </c>
      <c r="AI42" s="336"/>
      <c r="AJ42" s="336"/>
      <c r="AK42" s="336"/>
      <c r="AL42" s="336"/>
      <c r="AM42" s="336"/>
      <c r="AN42" s="336"/>
      <c r="AO42" s="336"/>
      <c r="AP42" s="336"/>
      <c r="AQ42" s="336"/>
      <c r="AR42" s="336"/>
      <c r="AS42" s="336"/>
      <c r="AT42" s="336"/>
      <c r="AU42" s="336"/>
      <c r="AV42" s="336"/>
      <c r="AW42" s="336"/>
      <c r="AX42" s="337"/>
      <c r="AY42" s="13" t="s">
        <v>215</v>
      </c>
    </row>
    <row r="43" spans="1:116" ht="15.95" customHeight="1" thickBot="1" x14ac:dyDescent="0.2">
      <c r="A43" s="38"/>
      <c r="B43" s="38"/>
      <c r="C43" s="50"/>
      <c r="D43" s="350" t="s">
        <v>8</v>
      </c>
      <c r="E43" s="350"/>
      <c r="F43" s="350"/>
      <c r="G43" s="51"/>
      <c r="H43" s="228" t="str">
        <f>AG44</f>
        <v>S</v>
      </c>
      <c r="I43" s="49" t="s">
        <v>473</v>
      </c>
      <c r="J43" s="224" t="str">
        <f>LEFT(AK43,1)</f>
        <v>5</v>
      </c>
      <c r="K43" s="226" t="str">
        <f>RIGHT(AK43,1)</f>
        <v>0</v>
      </c>
      <c r="L43" s="49" t="s">
        <v>474</v>
      </c>
      <c r="M43" s="224" t="str">
        <f>LEFT(AM43,1)</f>
        <v>0</v>
      </c>
      <c r="N43" s="226" t="str">
        <f>RIGHT(AM43,1)</f>
        <v>6</v>
      </c>
      <c r="O43" s="49" t="s">
        <v>11</v>
      </c>
      <c r="P43" s="224" t="str">
        <f>LEFT(AO43,1)</f>
        <v>0</v>
      </c>
      <c r="Q43" s="226" t="str">
        <f>RIGHT(AO43,1)</f>
        <v>3</v>
      </c>
      <c r="R43" s="49" t="s">
        <v>12</v>
      </c>
      <c r="S43" s="49"/>
      <c r="T43" s="49"/>
      <c r="U43" s="49"/>
      <c r="V43" s="49"/>
      <c r="W43" s="49"/>
      <c r="X43" s="49"/>
      <c r="Y43" s="49"/>
      <c r="Z43" s="49"/>
      <c r="AA43" s="49"/>
      <c r="AB43" s="38"/>
      <c r="AC43" s="38"/>
      <c r="AD43" s="48" t="s">
        <v>475</v>
      </c>
      <c r="AE43" s="38"/>
      <c r="AG43" s="22" t="s">
        <v>8</v>
      </c>
      <c r="AH43" s="351" t="s">
        <v>288</v>
      </c>
      <c r="AI43" s="352"/>
      <c r="AJ43" s="237" t="s">
        <v>476</v>
      </c>
      <c r="AK43" s="238" t="s">
        <v>4735</v>
      </c>
      <c r="AL43" s="6" t="s">
        <v>36</v>
      </c>
      <c r="AM43" s="238" t="s">
        <v>4736</v>
      </c>
      <c r="AN43" s="6" t="s">
        <v>11</v>
      </c>
      <c r="AO43" s="238" t="s">
        <v>4737</v>
      </c>
      <c r="AP43" s="6" t="s">
        <v>12</v>
      </c>
      <c r="AQ43" s="6"/>
      <c r="AR43" s="6"/>
      <c r="AS43" s="6"/>
      <c r="AT43" s="6"/>
      <c r="AU43" s="6"/>
      <c r="AV43" s="6"/>
      <c r="AW43" s="6"/>
      <c r="AX43" s="6"/>
    </row>
    <row r="44" spans="1:116" ht="15.95" customHeight="1" x14ac:dyDescent="0.1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G44" s="7" t="str">
        <f>LEFT(AH43)</f>
        <v>S</v>
      </c>
      <c r="AH44" s="14" t="s">
        <v>212</v>
      </c>
      <c r="AL44" s="20" t="s">
        <v>319</v>
      </c>
    </row>
    <row r="45" spans="1:116" ht="15.95" customHeight="1" x14ac:dyDescent="0.15">
      <c r="A45" s="38"/>
      <c r="B45" s="38"/>
      <c r="C45" s="38" t="s">
        <v>477</v>
      </c>
      <c r="D45" s="38"/>
      <c r="E45" s="38"/>
      <c r="F45" s="38"/>
      <c r="G45" s="38"/>
      <c r="H45" s="38"/>
      <c r="I45" s="38"/>
      <c r="J45" s="38"/>
      <c r="K45" s="38"/>
      <c r="L45" s="38"/>
      <c r="M45" s="38" t="s">
        <v>478</v>
      </c>
      <c r="N45" s="38"/>
      <c r="O45" s="38"/>
      <c r="P45" s="38"/>
      <c r="Q45" s="38"/>
      <c r="R45" s="38"/>
      <c r="S45" s="38"/>
      <c r="T45" s="38"/>
      <c r="U45" s="38"/>
      <c r="V45" s="38"/>
      <c r="W45" s="38"/>
      <c r="X45" s="38"/>
      <c r="Y45" s="38"/>
      <c r="Z45" s="38"/>
      <c r="AA45" s="38"/>
      <c r="AB45" s="38"/>
      <c r="AC45" s="38"/>
      <c r="AD45" s="38"/>
      <c r="AE45" s="38"/>
    </row>
    <row r="46" spans="1:116" ht="15.95" customHeight="1" thickBot="1" x14ac:dyDescent="0.2">
      <c r="A46" s="38"/>
      <c r="B46" s="38"/>
      <c r="C46" s="38"/>
      <c r="D46" s="38" t="s">
        <v>479</v>
      </c>
      <c r="E46" s="38"/>
      <c r="F46" s="38"/>
      <c r="G46" s="38"/>
      <c r="H46" s="38"/>
      <c r="I46" s="38"/>
      <c r="J46" s="38"/>
      <c r="K46" s="38"/>
      <c r="L46" s="38"/>
      <c r="M46" s="38"/>
      <c r="N46" s="38" t="s">
        <v>480</v>
      </c>
      <c r="O46" s="38"/>
      <c r="P46" s="38"/>
      <c r="Q46" s="38"/>
      <c r="R46" s="38"/>
      <c r="S46" s="38"/>
      <c r="T46" s="38"/>
      <c r="U46" s="38"/>
      <c r="V46" s="38"/>
      <c r="W46" s="38"/>
      <c r="X46" s="38"/>
      <c r="Y46" s="38"/>
      <c r="Z46" s="38"/>
      <c r="AA46" s="38"/>
      <c r="AB46" s="38"/>
      <c r="AC46" s="38"/>
      <c r="AD46" s="38"/>
      <c r="AE46" s="38"/>
      <c r="AF46" s="6" t="s">
        <v>481</v>
      </c>
      <c r="AL46" s="6" t="s">
        <v>482</v>
      </c>
      <c r="AM46" s="6"/>
      <c r="AN46" s="33"/>
      <c r="AO46" s="33"/>
      <c r="AP46" s="33"/>
      <c r="AQ46" s="33"/>
      <c r="AR46" s="33"/>
      <c r="AS46" s="33"/>
      <c r="AT46" s="33"/>
    </row>
    <row r="47" spans="1:116" ht="15.95" customHeight="1" thickBot="1" x14ac:dyDescent="0.2">
      <c r="A47" s="47" t="s">
        <v>483</v>
      </c>
      <c r="B47" s="38"/>
      <c r="C47" s="353" t="s">
        <v>309</v>
      </c>
      <c r="D47" s="224" t="str">
        <f>LEFT(AH47)</f>
        <v>0</v>
      </c>
      <c r="E47" s="226" t="str">
        <f>MID(AH47,2,1)</f>
        <v>5</v>
      </c>
      <c r="F47" s="342" t="str">
        <f>MID(AH47,4,13)</f>
        <v>建設業</v>
      </c>
      <c r="G47" s="343"/>
      <c r="H47" s="343"/>
      <c r="I47" s="343"/>
      <c r="J47" s="343"/>
      <c r="K47" s="343"/>
      <c r="L47" s="349"/>
      <c r="M47" s="353" t="s">
        <v>308</v>
      </c>
      <c r="N47" s="224" t="str">
        <f>LEFT(AH53)</f>
        <v>1</v>
      </c>
      <c r="O47" s="226" t="str">
        <f>MID(AH53,2,1)</f>
        <v>0</v>
      </c>
      <c r="P47" s="342" t="str">
        <f>IF(AL53="","",AL53)</f>
        <v>（一社）不動産協会</v>
      </c>
      <c r="Q47" s="343"/>
      <c r="R47" s="343"/>
      <c r="S47" s="343"/>
      <c r="T47" s="343"/>
      <c r="U47" s="343"/>
      <c r="V47" s="239"/>
      <c r="W47" s="240" t="s">
        <v>484</v>
      </c>
      <c r="X47" s="341">
        <f>IF(AV53="","　　　　年　　月　　日",AV53)</f>
        <v>42705</v>
      </c>
      <c r="Y47" s="341"/>
      <c r="Z47" s="341"/>
      <c r="AA47" s="341"/>
      <c r="AB47" s="241" t="s">
        <v>485</v>
      </c>
      <c r="AC47" s="38"/>
      <c r="AD47" s="38"/>
      <c r="AE47" s="38"/>
      <c r="AG47" s="22" t="s">
        <v>486</v>
      </c>
      <c r="AH47" s="335" t="s">
        <v>277</v>
      </c>
      <c r="AI47" s="336"/>
      <c r="AJ47" s="336"/>
      <c r="AK47" s="337"/>
      <c r="AM47" s="345">
        <v>300000</v>
      </c>
      <c r="AN47" s="346"/>
      <c r="AO47" s="346"/>
      <c r="AP47" s="347"/>
      <c r="AQ47" s="348" t="s">
        <v>487</v>
      </c>
      <c r="AR47" s="348"/>
      <c r="AS47" s="348"/>
      <c r="AT47" s="348"/>
    </row>
    <row r="48" spans="1:116" ht="15.95" customHeight="1" thickBot="1" x14ac:dyDescent="0.2">
      <c r="A48" s="38"/>
      <c r="B48" s="38"/>
      <c r="C48" s="354"/>
      <c r="D48" s="224" t="str">
        <f t="shared" ref="D48:D49" si="5">LEFT(AH48)</f>
        <v>1</v>
      </c>
      <c r="E48" s="226" t="str">
        <f t="shared" ref="E48:E49" si="6">MID(AH48,2,1)</f>
        <v>1</v>
      </c>
      <c r="F48" s="342" t="str">
        <f t="shared" ref="F48:F49" si="7">MID(AH48,4,13)</f>
        <v>不動産賃貸業</v>
      </c>
      <c r="G48" s="343"/>
      <c r="H48" s="343"/>
      <c r="I48" s="343"/>
      <c r="J48" s="343"/>
      <c r="K48" s="343"/>
      <c r="L48" s="349"/>
      <c r="M48" s="354"/>
      <c r="N48" s="224" t="str">
        <f t="shared" ref="N48:N51" si="8">LEFT(AH54)</f>
        <v/>
      </c>
      <c r="O48" s="226" t="str">
        <f t="shared" ref="O48:O51" si="9">MID(AH54,2,1)</f>
        <v/>
      </c>
      <c r="P48" s="342" t="str">
        <f>IF(AL54="","",AL54)</f>
        <v/>
      </c>
      <c r="Q48" s="343"/>
      <c r="R48" s="343"/>
      <c r="S48" s="343"/>
      <c r="T48" s="343"/>
      <c r="U48" s="343"/>
      <c r="V48" s="239"/>
      <c r="W48" s="240" t="s">
        <v>488</v>
      </c>
      <c r="X48" s="341" t="str">
        <f t="shared" ref="X48:X51" si="10">IF(AV54="","　　　　年　　月　　日",AV54)</f>
        <v>　　　　年　　月　　日</v>
      </c>
      <c r="Y48" s="341"/>
      <c r="Z48" s="341"/>
      <c r="AA48" s="341"/>
      <c r="AB48" s="241" t="s">
        <v>489</v>
      </c>
      <c r="AC48" s="38"/>
      <c r="AD48" s="38"/>
      <c r="AE48" s="38"/>
      <c r="AG48" s="22" t="s">
        <v>490</v>
      </c>
      <c r="AH48" s="335" t="s">
        <v>255</v>
      </c>
      <c r="AI48" s="336"/>
      <c r="AJ48" s="336"/>
      <c r="AK48" s="337"/>
      <c r="AM48" s="199" t="s">
        <v>215</v>
      </c>
      <c r="AN48" s="33"/>
      <c r="AO48" s="33"/>
      <c r="AP48" s="33"/>
      <c r="AQ48" s="33"/>
      <c r="AR48" s="33"/>
      <c r="AS48" s="33"/>
      <c r="AT48" s="33"/>
    </row>
    <row r="49" spans="1:50" ht="15.95" customHeight="1" thickBot="1" x14ac:dyDescent="0.2">
      <c r="A49" s="38"/>
      <c r="B49" s="38"/>
      <c r="C49" s="355"/>
      <c r="D49" s="224" t="str">
        <f t="shared" si="5"/>
        <v/>
      </c>
      <c r="E49" s="226" t="str">
        <f t="shared" si="6"/>
        <v/>
      </c>
      <c r="F49" s="342" t="str">
        <f t="shared" si="7"/>
        <v/>
      </c>
      <c r="G49" s="343"/>
      <c r="H49" s="343"/>
      <c r="I49" s="343"/>
      <c r="J49" s="343"/>
      <c r="K49" s="343"/>
      <c r="L49" s="349"/>
      <c r="M49" s="354"/>
      <c r="N49" s="224" t="str">
        <f t="shared" si="8"/>
        <v/>
      </c>
      <c r="O49" s="226" t="str">
        <f t="shared" si="9"/>
        <v/>
      </c>
      <c r="P49" s="342" t="str">
        <f>IF(AL55="","",AL55)</f>
        <v/>
      </c>
      <c r="Q49" s="343"/>
      <c r="R49" s="343"/>
      <c r="S49" s="343"/>
      <c r="T49" s="343"/>
      <c r="U49" s="343"/>
      <c r="V49" s="239"/>
      <c r="W49" s="240" t="s">
        <v>488</v>
      </c>
      <c r="X49" s="341" t="str">
        <f t="shared" si="10"/>
        <v>　　　　年　　月　　日</v>
      </c>
      <c r="Y49" s="341"/>
      <c r="Z49" s="341"/>
      <c r="AA49" s="341"/>
      <c r="AB49" s="241" t="s">
        <v>489</v>
      </c>
      <c r="AC49" s="38"/>
      <c r="AD49" s="38"/>
      <c r="AE49" s="38"/>
      <c r="AG49" s="22" t="s">
        <v>491</v>
      </c>
      <c r="AH49" s="335"/>
      <c r="AI49" s="336"/>
      <c r="AJ49" s="336"/>
      <c r="AK49" s="337"/>
      <c r="AM49" s="34"/>
      <c r="AN49" s="34"/>
      <c r="AO49" s="34"/>
      <c r="AP49" s="34"/>
      <c r="AQ49" s="33"/>
      <c r="AR49" s="33"/>
      <c r="AS49" s="33"/>
      <c r="AT49" s="33"/>
    </row>
    <row r="50" spans="1:50" ht="15.95" customHeight="1" thickBot="1" x14ac:dyDescent="0.2">
      <c r="A50" s="38"/>
      <c r="B50" s="38"/>
      <c r="C50" s="38"/>
      <c r="D50" s="38"/>
      <c r="E50" s="38"/>
      <c r="F50" s="38"/>
      <c r="G50" s="38"/>
      <c r="H50" s="38"/>
      <c r="I50" s="38"/>
      <c r="J50" s="38"/>
      <c r="K50" s="38"/>
      <c r="L50" s="38"/>
      <c r="M50" s="354"/>
      <c r="N50" s="224" t="str">
        <f t="shared" si="8"/>
        <v/>
      </c>
      <c r="O50" s="226" t="str">
        <f t="shared" si="9"/>
        <v/>
      </c>
      <c r="P50" s="342" t="str">
        <f>IF(AL56="","",AL56)</f>
        <v/>
      </c>
      <c r="Q50" s="343"/>
      <c r="R50" s="343"/>
      <c r="S50" s="343"/>
      <c r="T50" s="343"/>
      <c r="U50" s="343"/>
      <c r="V50" s="239"/>
      <c r="W50" s="240" t="s">
        <v>488</v>
      </c>
      <c r="X50" s="341" t="str">
        <f t="shared" si="10"/>
        <v>　　　　年　　月　　日</v>
      </c>
      <c r="Y50" s="341"/>
      <c r="Z50" s="341"/>
      <c r="AA50" s="341"/>
      <c r="AB50" s="241" t="s">
        <v>489</v>
      </c>
      <c r="AC50" s="344" t="s">
        <v>9</v>
      </c>
      <c r="AD50" s="344"/>
      <c r="AE50" s="344"/>
      <c r="AH50" s="14" t="s">
        <v>212</v>
      </c>
      <c r="AM50" s="35"/>
      <c r="AN50" s="33"/>
      <c r="AO50" s="33"/>
      <c r="AP50" s="33"/>
      <c r="AQ50" s="33"/>
      <c r="AR50" s="33"/>
      <c r="AS50" s="33"/>
      <c r="AT50" s="33"/>
    </row>
    <row r="51" spans="1:50" ht="15.95" customHeight="1" thickBot="1" x14ac:dyDescent="0.2">
      <c r="A51" s="38"/>
      <c r="B51" s="38"/>
      <c r="C51" s="38" t="s">
        <v>493</v>
      </c>
      <c r="D51" s="38" t="s">
        <v>494</v>
      </c>
      <c r="E51" s="38"/>
      <c r="F51" s="38"/>
      <c r="G51" s="38"/>
      <c r="H51" s="38"/>
      <c r="I51" s="38"/>
      <c r="J51" s="38"/>
      <c r="K51" s="38"/>
      <c r="L51" s="38"/>
      <c r="M51" s="355"/>
      <c r="N51" s="224" t="str">
        <f t="shared" si="8"/>
        <v/>
      </c>
      <c r="O51" s="226" t="str">
        <f t="shared" si="9"/>
        <v/>
      </c>
      <c r="P51" s="342" t="str">
        <f>IF(AL57="","",AL57)</f>
        <v/>
      </c>
      <c r="Q51" s="343"/>
      <c r="R51" s="343"/>
      <c r="S51" s="343"/>
      <c r="T51" s="343"/>
      <c r="U51" s="343"/>
      <c r="V51" s="239"/>
      <c r="W51" s="240" t="s">
        <v>488</v>
      </c>
      <c r="X51" s="341" t="str">
        <f t="shared" si="10"/>
        <v>　　　　年　　月　　日</v>
      </c>
      <c r="Y51" s="341"/>
      <c r="Z51" s="341"/>
      <c r="AA51" s="341"/>
      <c r="AB51" s="241" t="s">
        <v>489</v>
      </c>
      <c r="AC51" s="38"/>
      <c r="AD51" s="48" t="s">
        <v>465</v>
      </c>
      <c r="AE51" s="38"/>
      <c r="AM51" s="35"/>
      <c r="AN51" s="33"/>
      <c r="AO51" s="33"/>
      <c r="AP51" s="33"/>
      <c r="AQ51" s="33"/>
      <c r="AR51" s="33"/>
      <c r="AS51" s="33"/>
      <c r="AT51" s="33"/>
    </row>
    <row r="52" spans="1:50" ht="15.95" customHeight="1" thickBot="1" x14ac:dyDescent="0.2">
      <c r="A52" s="38"/>
      <c r="B52" s="38"/>
      <c r="C52" s="224" t="str">
        <f>IF(AM47&gt;=100000000,LEFT(AM47),"")</f>
        <v/>
      </c>
      <c r="D52" s="225" t="str">
        <f>IF(AM47&gt;=100000000,MID(AM47,2,1),IF(AM47&gt;=10000000,LEFT(AM47,1),""))</f>
        <v/>
      </c>
      <c r="E52" s="242" t="str">
        <f>IF(AM47&gt;=100000000,MID(AM47,3,1),IF(AM47&gt;=10000000,MID(AM47,2,1),IF(AM47&gt;=1000000,LEFT(AM47),"")))</f>
        <v/>
      </c>
      <c r="F52" s="243" t="str">
        <f>IF(AM47&gt;=100000000,MID(AM47,4,1),IF(AM47&gt;=10000000,MID(AM47,3,1),IF(AM47&gt;=1000000,MID(AM47,2,1),IF(AM47&gt;=100000,LEFT(AM47),""))))</f>
        <v>3</v>
      </c>
      <c r="G52" s="225" t="str">
        <f>IF(AM47&gt;=100000000,MID(AM47,5,1),IF(AM47&gt;=10000000,MID(AM47,4,1),IF(AM47&gt;=1000000,MID(AM47,3,1),IF(AM47&gt;=100000,MID(AM47,2,1),IF(AM47&gt;=10000,LEFT(AM47),"")))))</f>
        <v>0</v>
      </c>
      <c r="H52" s="242" t="str">
        <f>IF(AM47&gt;=100000000,MID(AM47,6,1),IF(AM47&gt;=10000000,MID(AM47,5,1),IF(AM47&gt;=1000000,MID(AM47,4,1),IF(AM47&gt;=100000,MID(AM47,3,1),IF(AM47&gt;=10000,MID(AM47,2,1),IF(AM47&gt;=1000,LEFT(AM47),""))))))</f>
        <v>0</v>
      </c>
      <c r="I52" s="243" t="str">
        <f>IF(AM47&gt;=100000000,MID(AM47,7,1),IF(AM47&gt;=10000000,MID(AM47,6,1),IF(AM47&gt;=1000000,MID(AM47,5,1),IF(AM47&gt;=100000,MID(AM47,4,1),IF(AM47&gt;=10000,MID(AM47,3,1),IF(AM47&gt;=1000,MID(AM47,2,1),IF(AM47&gt;=100,LEFT(AM47),"")))))))</f>
        <v>0</v>
      </c>
      <c r="J52" s="225" t="str">
        <f>IF(AM47&gt;=100000000,MID(AM47,8,1),IF(AM47&gt;=10000000,MID(AM47,7,1),IF(AM47&gt;=1000000,MID(AM47,6,1),IF(AM47&gt;=100000,MID(AM47,5,1),IF(AM47&gt;=10000,MID(AM47,4,1),IF(AM47&gt;=1000,MID(AM47,3,1),IF(AM47&gt;=100,MID(AM47,2,1),IF(AM47&gt;=10,LEFT(AM47),""))))))))</f>
        <v>0</v>
      </c>
      <c r="K52" s="226" t="str">
        <f>IF(AM47="","",RIGHT(AM47))</f>
        <v>0</v>
      </c>
      <c r="L52" s="38"/>
      <c r="M52" s="52"/>
      <c r="N52" s="49"/>
      <c r="O52" s="49"/>
      <c r="P52" s="53"/>
      <c r="Q52" s="53"/>
      <c r="R52" s="53"/>
      <c r="S52" s="53"/>
      <c r="T52" s="53"/>
      <c r="U52" s="53"/>
      <c r="V52" s="53"/>
      <c r="W52" s="53"/>
      <c r="X52" s="53"/>
      <c r="Y52" s="53"/>
      <c r="Z52" s="53"/>
      <c r="AA52" s="53"/>
      <c r="AB52" s="53"/>
      <c r="AC52" s="38"/>
      <c r="AD52" s="54"/>
      <c r="AE52" s="38"/>
      <c r="AF52" s="6" t="s">
        <v>495</v>
      </c>
      <c r="AG52" s="5"/>
      <c r="AM52" s="33"/>
      <c r="AN52" s="33"/>
      <c r="AO52" s="33"/>
      <c r="AP52" s="33"/>
      <c r="AQ52" s="36"/>
      <c r="AR52" s="33"/>
      <c r="AS52" s="33"/>
      <c r="AT52" s="33"/>
    </row>
    <row r="53" spans="1:50" ht="15.95" customHeight="1" thickBot="1" x14ac:dyDescent="0.2">
      <c r="A53" s="38"/>
      <c r="B53" s="38"/>
      <c r="C53" s="49"/>
      <c r="D53" s="49"/>
      <c r="E53" s="49"/>
      <c r="F53" s="49"/>
      <c r="G53" s="49"/>
      <c r="H53" s="49"/>
      <c r="I53" s="49"/>
      <c r="J53" s="49"/>
      <c r="K53" s="49"/>
      <c r="L53" s="38"/>
      <c r="M53" s="52"/>
      <c r="N53" s="49"/>
      <c r="O53" s="49"/>
      <c r="P53" s="53"/>
      <c r="Q53" s="53"/>
      <c r="R53" s="53"/>
      <c r="S53" s="53"/>
      <c r="T53" s="53"/>
      <c r="U53" s="53"/>
      <c r="V53" s="53"/>
      <c r="W53" s="53"/>
      <c r="X53" s="53"/>
      <c r="Y53" s="53"/>
      <c r="Z53" s="53"/>
      <c r="AA53" s="53"/>
      <c r="AB53" s="53"/>
      <c r="AC53" s="38"/>
      <c r="AD53" s="54"/>
      <c r="AE53" s="38"/>
      <c r="AF53" s="22"/>
      <c r="AG53" s="22" t="s">
        <v>496</v>
      </c>
      <c r="AH53" s="335" t="s">
        <v>276</v>
      </c>
      <c r="AI53" s="336"/>
      <c r="AJ53" s="336"/>
      <c r="AK53" s="337"/>
      <c r="AL53" s="335" t="s">
        <v>4738</v>
      </c>
      <c r="AM53" s="336"/>
      <c r="AN53" s="336"/>
      <c r="AO53" s="336"/>
      <c r="AP53" s="336"/>
      <c r="AQ53" s="336"/>
      <c r="AR53" s="336"/>
      <c r="AS53" s="337"/>
      <c r="AT53" s="22"/>
      <c r="AU53" s="244" t="s">
        <v>497</v>
      </c>
      <c r="AV53" s="338">
        <v>42705</v>
      </c>
      <c r="AW53" s="339"/>
      <c r="AX53" s="340"/>
    </row>
    <row r="54" spans="1:50" ht="15.95" customHeight="1" thickBo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22"/>
      <c r="AG54" s="22" t="s">
        <v>498</v>
      </c>
      <c r="AH54" s="335"/>
      <c r="AI54" s="336"/>
      <c r="AJ54" s="336"/>
      <c r="AK54" s="337"/>
      <c r="AL54" s="335"/>
      <c r="AM54" s="336"/>
      <c r="AN54" s="336"/>
      <c r="AO54" s="336"/>
      <c r="AP54" s="336"/>
      <c r="AQ54" s="336"/>
      <c r="AR54" s="336"/>
      <c r="AS54" s="337"/>
      <c r="AU54" s="244" t="s">
        <v>499</v>
      </c>
      <c r="AV54" s="338"/>
      <c r="AW54" s="339"/>
      <c r="AX54" s="340"/>
    </row>
    <row r="55" spans="1:50" ht="15.95" customHeight="1" thickBot="1"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22"/>
      <c r="AG55" s="22" t="s">
        <v>502</v>
      </c>
      <c r="AH55" s="335"/>
      <c r="AI55" s="336"/>
      <c r="AJ55" s="336"/>
      <c r="AK55" s="337"/>
      <c r="AL55" s="335"/>
      <c r="AM55" s="336"/>
      <c r="AN55" s="336"/>
      <c r="AO55" s="336"/>
      <c r="AP55" s="336"/>
      <c r="AQ55" s="336"/>
      <c r="AR55" s="336"/>
      <c r="AS55" s="337"/>
      <c r="AU55" s="244" t="s">
        <v>503</v>
      </c>
      <c r="AV55" s="338"/>
      <c r="AW55" s="339"/>
      <c r="AX55" s="340"/>
    </row>
    <row r="56" spans="1:50" ht="15.95" customHeight="1" thickBo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22"/>
      <c r="AG56" s="22" t="s">
        <v>504</v>
      </c>
      <c r="AH56" s="335"/>
      <c r="AI56" s="336"/>
      <c r="AJ56" s="336"/>
      <c r="AK56" s="337"/>
      <c r="AL56" s="335"/>
      <c r="AM56" s="336"/>
      <c r="AN56" s="336"/>
      <c r="AO56" s="336"/>
      <c r="AP56" s="336"/>
      <c r="AQ56" s="336"/>
      <c r="AR56" s="336"/>
      <c r="AS56" s="337"/>
      <c r="AU56" s="244" t="s">
        <v>505</v>
      </c>
      <c r="AV56" s="338"/>
      <c r="AW56" s="339"/>
      <c r="AX56" s="340"/>
    </row>
    <row r="57" spans="1:50" ht="15.95" customHeight="1" thickBo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22"/>
      <c r="AG57" s="22" t="s">
        <v>506</v>
      </c>
      <c r="AH57" s="335"/>
      <c r="AI57" s="336"/>
      <c r="AJ57" s="336"/>
      <c r="AK57" s="337"/>
      <c r="AL57" s="335"/>
      <c r="AM57" s="336"/>
      <c r="AN57" s="336"/>
      <c r="AO57" s="336"/>
      <c r="AP57" s="336"/>
      <c r="AQ57" s="336"/>
      <c r="AR57" s="336"/>
      <c r="AS57" s="337"/>
      <c r="AU57" s="244" t="s">
        <v>507</v>
      </c>
      <c r="AV57" s="338"/>
      <c r="AW57" s="339"/>
      <c r="AX57" s="340"/>
    </row>
    <row r="58" spans="1:50" ht="15.95" customHeight="1" x14ac:dyDescent="0.1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5"/>
      <c r="AG58" s="5"/>
      <c r="AH58" s="14" t="s">
        <v>212</v>
      </c>
      <c r="AJ58" s="14"/>
      <c r="AL58" s="199" t="s">
        <v>215</v>
      </c>
      <c r="AV58" s="20" t="s">
        <v>415</v>
      </c>
    </row>
    <row r="59" spans="1:50" ht="15.95" customHeight="1" x14ac:dyDescent="0.1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row>
  </sheetData>
  <sheetProtection sheet="1" objects="1" scenarios="1"/>
  <mergeCells count="114">
    <mergeCell ref="A1:C1"/>
    <mergeCell ref="A2:C2"/>
    <mergeCell ref="AB2:AD2"/>
    <mergeCell ref="A5:AE5"/>
    <mergeCell ref="A6:AE6"/>
    <mergeCell ref="C8:AA8"/>
    <mergeCell ref="L14:P14"/>
    <mergeCell ref="R14:AC14"/>
    <mergeCell ref="AH14:AK14"/>
    <mergeCell ref="L15:P15"/>
    <mergeCell ref="R15:AC16"/>
    <mergeCell ref="AH15:AX16"/>
    <mergeCell ref="L16:P16"/>
    <mergeCell ref="C9:AA9"/>
    <mergeCell ref="F10:K10"/>
    <mergeCell ref="AH10:AK10"/>
    <mergeCell ref="E11:K11"/>
    <mergeCell ref="AH11:AK11"/>
    <mergeCell ref="L13:P13"/>
    <mergeCell ref="R13:AC13"/>
    <mergeCell ref="AH13:AX13"/>
    <mergeCell ref="L21:P21"/>
    <mergeCell ref="R21:AC21"/>
    <mergeCell ref="AH21:AK21"/>
    <mergeCell ref="D23:G23"/>
    <mergeCell ref="K23:O23"/>
    <mergeCell ref="S23:Z23"/>
    <mergeCell ref="L17:P17"/>
    <mergeCell ref="R17:AC19"/>
    <mergeCell ref="AH17:AX19"/>
    <mergeCell ref="L18:P18"/>
    <mergeCell ref="L19:P19"/>
    <mergeCell ref="L20:P20"/>
    <mergeCell ref="R20:AC20"/>
    <mergeCell ref="AH20:AK20"/>
    <mergeCell ref="AR25:AU25"/>
    <mergeCell ref="M26:AD26"/>
    <mergeCell ref="AR26:AU26"/>
    <mergeCell ref="O27:R28"/>
    <mergeCell ref="S27:V27"/>
    <mergeCell ref="W27:X28"/>
    <mergeCell ref="Y27:AD28"/>
    <mergeCell ref="T24:U24"/>
    <mergeCell ref="AH24:AJ24"/>
    <mergeCell ref="AN24:AQ24"/>
    <mergeCell ref="M25:Q25"/>
    <mergeCell ref="R25:V25"/>
    <mergeCell ref="X25:AB25"/>
    <mergeCell ref="AH25:AJ25"/>
    <mergeCell ref="AN25:AP25"/>
    <mergeCell ref="O30:R31"/>
    <mergeCell ref="S30:AD30"/>
    <mergeCell ref="S31:AD31"/>
    <mergeCell ref="C34:E35"/>
    <mergeCell ref="AH34:AX34"/>
    <mergeCell ref="C36:E36"/>
    <mergeCell ref="AC36:AE36"/>
    <mergeCell ref="AH36:AX36"/>
    <mergeCell ref="C28:D28"/>
    <mergeCell ref="S28:V28"/>
    <mergeCell ref="AH28:AJ28"/>
    <mergeCell ref="O29:R29"/>
    <mergeCell ref="S29:AD29"/>
    <mergeCell ref="AH29:AJ29"/>
    <mergeCell ref="AR40:AV40"/>
    <mergeCell ref="D41:F41"/>
    <mergeCell ref="AH41:AX41"/>
    <mergeCell ref="D42:F42"/>
    <mergeCell ref="AC42:AE42"/>
    <mergeCell ref="AH42:AX42"/>
    <mergeCell ref="C37:E37"/>
    <mergeCell ref="AH37:AJ37"/>
    <mergeCell ref="C40:G40"/>
    <mergeCell ref="N40:P40"/>
    <mergeCell ref="AH40:AJ40"/>
    <mergeCell ref="AN40:AP40"/>
    <mergeCell ref="AM47:AP47"/>
    <mergeCell ref="AQ47:AT47"/>
    <mergeCell ref="F48:L48"/>
    <mergeCell ref="P48:U48"/>
    <mergeCell ref="X48:AA48"/>
    <mergeCell ref="AH48:AK48"/>
    <mergeCell ref="D43:F43"/>
    <mergeCell ref="AH43:AI43"/>
    <mergeCell ref="C47:C49"/>
    <mergeCell ref="F47:L47"/>
    <mergeCell ref="M47:M51"/>
    <mergeCell ref="P47:U47"/>
    <mergeCell ref="X47:AA47"/>
    <mergeCell ref="AH47:AK47"/>
    <mergeCell ref="F49:L49"/>
    <mergeCell ref="P49:U49"/>
    <mergeCell ref="AH53:AK53"/>
    <mergeCell ref="AL53:AS53"/>
    <mergeCell ref="AV53:AX53"/>
    <mergeCell ref="AH54:AK54"/>
    <mergeCell ref="AL54:AS54"/>
    <mergeCell ref="AV54:AX54"/>
    <mergeCell ref="X49:AA49"/>
    <mergeCell ref="AH49:AK49"/>
    <mergeCell ref="P50:U50"/>
    <mergeCell ref="X50:AA50"/>
    <mergeCell ref="AC50:AE50"/>
    <mergeCell ref="P51:U51"/>
    <mergeCell ref="X51:AA51"/>
    <mergeCell ref="AH57:AK57"/>
    <mergeCell ref="AL57:AS57"/>
    <mergeCell ref="AV57:AX57"/>
    <mergeCell ref="AH55:AK55"/>
    <mergeCell ref="AL55:AS55"/>
    <mergeCell ref="AV55:AX55"/>
    <mergeCell ref="AH56:AK56"/>
    <mergeCell ref="AL56:AS56"/>
    <mergeCell ref="AV56:AX56"/>
  </mergeCells>
  <phoneticPr fontId="2"/>
  <dataValidations count="7">
    <dataValidation type="list" allowBlank="1" showInputMessage="1" showErrorMessage="1" sqref="AH11:AK11" xr:uid="{00000000-0002-0000-0000-000000000000}">
      <formula1>$AQ$1:$AQ$10</formula1>
    </dataValidation>
    <dataValidation type="textLength" imeMode="disabled" operator="equal" allowBlank="1" showInputMessage="1" showErrorMessage="1" error="7桁で入力ください。" prompt="7桁で入力ください。" sqref="AH14:AK14" xr:uid="{00000000-0002-0000-0000-000001000000}">
      <formula1>7</formula1>
    </dataValidation>
    <dataValidation type="textLength" imeMode="disabled" operator="equal" allowBlank="1" showInputMessage="1" showErrorMessage="1" error="2桁の数字を入力ください。" prompt="2桁の数字を入力ください。" sqref="AK43 AM43 AO43" xr:uid="{00000000-0002-0000-0000-000002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40:AV40 AN24:AQ24" xr:uid="{00000000-0002-0000-0000-000003000000}">
      <formula1>6</formula1>
    </dataValidation>
    <dataValidation type="textLength" operator="equal" allowBlank="1" showInputMessage="1" showErrorMessage="1" error="1桁で入力ください。" prompt="1桁で入力ください。" sqref="AX40" xr:uid="{00000000-0002-0000-0000-000004000000}">
      <formula1>1</formula1>
    </dataValidation>
    <dataValidation imeMode="fullKatakana" allowBlank="1" showInputMessage="1" showErrorMessage="1" sqref="AH41:AX41 AH34:AX34" xr:uid="{00000000-0002-0000-0000-000005000000}"/>
    <dataValidation type="textLength" operator="lessThanOrEqual" allowBlank="1" showInputMessage="1" showErrorMessage="1" error="9桁以内で入力してください。" sqref="AM47:AP47" xr:uid="{00000000-0002-0000-0000-000006000000}">
      <formula1>9</formula1>
    </dataValidation>
  </dataValidations>
  <pageMargins left="0.59055118110236227" right="0" top="0.59055118110236227" bottom="0.19685039370078741" header="0.51181102362204722" footer="0.51181102362204722"/>
  <pageSetup paperSize="9" scale="99" orientation="portrait" verticalDpi="300" r:id="rId1"/>
  <headerFooter alignWithMargins="0"/>
  <rowBreaks count="1" manualBreakCount="1">
    <brk id="53"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コード１!$G$2:$G$12</xm:f>
          </x14:formula1>
          <xm:sqref>AH40:AJ40</xm:sqref>
        </x14:dataValidation>
        <x14:dataValidation type="list" allowBlank="1" showInputMessage="1" showErrorMessage="1" xr:uid="{00000000-0002-0000-0000-000008000000}">
          <x14:formula1>
            <xm:f>コード１!$C$2:$C$4</xm:f>
          </x14:formula1>
          <xm:sqref>AH28:AJ28</xm:sqref>
        </x14:dataValidation>
        <x14:dataValidation type="list" allowBlank="1" showInputMessage="1" showErrorMessage="1" xr:uid="{00000000-0002-0000-0000-000009000000}">
          <x14:formula1>
            <xm:f>コード１!$A$2:$A$62</xm:f>
          </x14:formula1>
          <xm:sqref>AH29:AJ29 AH24:AJ24</xm:sqref>
        </x14:dataValidation>
        <x14:dataValidation type="list" allowBlank="1" showInputMessage="1" showErrorMessage="1" xr:uid="{00000000-0002-0000-0000-00000A000000}">
          <x14:formula1>
            <xm:f>コード１!$E$2:$E$3</xm:f>
          </x14:formula1>
          <xm:sqref>AH37:AJ37</xm:sqref>
        </x14:dataValidation>
        <x14:dataValidation type="list" allowBlank="1" showInputMessage="1" showErrorMessage="1" xr:uid="{00000000-0002-0000-0000-00000C000000}">
          <x14:formula1>
            <xm:f>コード１!$A$3:$A$62</xm:f>
          </x14:formula1>
          <xm:sqref>AN40:AP40</xm:sqref>
        </x14:dataValidation>
        <x14:dataValidation type="list" allowBlank="1" showInputMessage="1" showErrorMessage="1" xr:uid="{00000000-0002-0000-0000-00000D000000}">
          <x14:formula1>
            <xm:f>コード１!$I$2:$I$6</xm:f>
          </x14:formula1>
          <xm:sqref>AH43:AI43</xm:sqref>
        </x14:dataValidation>
        <x14:dataValidation type="list" allowBlank="1" showInputMessage="1" showErrorMessage="1" xr:uid="{00000000-0002-0000-0000-00000E000000}">
          <x14:formula1>
            <xm:f>コード１!$M$2:$M$15</xm:f>
          </x14:formula1>
          <xm:sqref>AH47:AK49</xm:sqref>
        </x14:dataValidation>
        <x14:dataValidation type="list" allowBlank="1" showInputMessage="1" showErrorMessage="1" xr:uid="{00000000-0002-0000-0000-00000F000000}">
          <x14:formula1>
            <xm:f>コード１!$O$2:$O$9</xm:f>
          </x14:formula1>
          <xm:sqref>AH53:AK57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4A0BB-21C0-4054-B26B-DDC6E86A3A7D}">
  <sheetPr>
    <tabColor rgb="FFFFFF00"/>
    <pageSetUpPr fitToPage="1"/>
  </sheetPr>
  <dimension ref="A1:N31"/>
  <sheetViews>
    <sheetView view="pageBreakPreview" zoomScale="85" zoomScaleNormal="100" zoomScaleSheetLayoutView="85" workbookViewId="0">
      <selection activeCell="AH9" sqref="AH9:BA10"/>
    </sheetView>
  </sheetViews>
  <sheetFormatPr defaultColWidth="9" defaultRowHeight="20.100000000000001" customHeight="1" x14ac:dyDescent="0.15"/>
  <cols>
    <col min="1" max="1" width="3.625" style="294" customWidth="1"/>
    <col min="2" max="2" width="1.625" style="294" customWidth="1"/>
    <col min="3" max="3" width="8.625" style="294" customWidth="1"/>
    <col min="4" max="4" width="1.625" style="294" customWidth="1"/>
    <col min="5" max="6" width="3.625" style="294" customWidth="1"/>
    <col min="7" max="7" width="17.625" style="294" customWidth="1"/>
    <col min="8" max="8" width="14.625" style="294" customWidth="1"/>
    <col min="9" max="9" width="1.625" style="294" customWidth="1"/>
    <col min="10" max="10" width="8.625" style="294" customWidth="1"/>
    <col min="11" max="11" width="1.625" style="294" customWidth="1"/>
    <col min="12" max="12" width="17.625" style="294" customWidth="1"/>
    <col min="13" max="14" width="3.625" style="294" customWidth="1"/>
    <col min="15" max="16384" width="9" style="294"/>
  </cols>
  <sheetData>
    <row r="1" spans="1:14" ht="20.100000000000001" customHeight="1" x14ac:dyDescent="0.15">
      <c r="A1" s="612" t="s">
        <v>43</v>
      </c>
      <c r="B1" s="612"/>
      <c r="C1" s="612"/>
      <c r="D1" s="612"/>
      <c r="E1" s="612"/>
      <c r="F1" s="612"/>
      <c r="G1" s="612"/>
      <c r="H1" s="612"/>
      <c r="I1" s="612"/>
      <c r="J1" s="612"/>
      <c r="K1" s="612"/>
      <c r="L1" s="612"/>
      <c r="M1" s="612"/>
      <c r="N1" s="612"/>
    </row>
    <row r="2" spans="1:14" ht="24.95" customHeight="1" x14ac:dyDescent="0.15">
      <c r="B2" s="613" t="s">
        <v>4936</v>
      </c>
      <c r="C2" s="613"/>
      <c r="D2" s="613"/>
      <c r="E2" s="613"/>
      <c r="F2" s="613"/>
      <c r="G2" s="613"/>
      <c r="H2" s="613"/>
      <c r="I2" s="613"/>
      <c r="J2" s="613"/>
      <c r="K2" s="613"/>
      <c r="L2" s="613"/>
      <c r="M2" s="613"/>
    </row>
    <row r="3" spans="1:14" ht="24.95" customHeight="1" x14ac:dyDescent="0.15">
      <c r="B3" s="614" t="s">
        <v>4935</v>
      </c>
      <c r="C3" s="614"/>
      <c r="D3" s="614"/>
      <c r="E3" s="614"/>
      <c r="F3" s="614"/>
      <c r="G3" s="614"/>
      <c r="H3" s="614"/>
      <c r="I3" s="614"/>
      <c r="J3" s="614"/>
      <c r="K3" s="614"/>
      <c r="L3" s="614"/>
      <c r="M3" s="614"/>
    </row>
    <row r="4" spans="1:14" ht="15" customHeight="1" x14ac:dyDescent="0.15">
      <c r="B4" s="615"/>
      <c r="C4" s="617" t="s">
        <v>51</v>
      </c>
      <c r="D4" s="619"/>
      <c r="E4" s="615" t="s">
        <v>4888</v>
      </c>
      <c r="F4" s="619"/>
      <c r="G4" s="619"/>
      <c r="H4" s="619"/>
      <c r="I4" s="619"/>
      <c r="J4" s="619"/>
      <c r="K4" s="619"/>
      <c r="L4" s="619"/>
      <c r="M4" s="622"/>
    </row>
    <row r="5" spans="1:14" ht="35.1" customHeight="1" x14ac:dyDescent="0.15">
      <c r="B5" s="616"/>
      <c r="C5" s="618"/>
      <c r="D5" s="620"/>
      <c r="E5" s="616" t="s">
        <v>4904</v>
      </c>
      <c r="F5" s="620"/>
      <c r="G5" s="620"/>
      <c r="H5" s="620"/>
      <c r="I5" s="620"/>
      <c r="J5" s="620"/>
      <c r="K5" s="620"/>
      <c r="L5" s="620"/>
      <c r="M5" s="621"/>
    </row>
    <row r="6" spans="1:14" ht="50.1" customHeight="1" x14ac:dyDescent="0.15">
      <c r="B6" s="310"/>
      <c r="C6" s="309" t="s">
        <v>50</v>
      </c>
      <c r="D6" s="308"/>
      <c r="E6" s="623" t="s">
        <v>4906</v>
      </c>
      <c r="F6" s="620"/>
      <c r="G6" s="620"/>
      <c r="H6" s="621"/>
      <c r="I6" s="310"/>
      <c r="J6" s="309" t="s">
        <v>10</v>
      </c>
      <c r="K6" s="308"/>
      <c r="L6" s="624"/>
      <c r="M6" s="625"/>
    </row>
    <row r="7" spans="1:14" ht="30" customHeight="1" x14ac:dyDescent="0.15">
      <c r="B7" s="615"/>
      <c r="C7" s="619" t="s">
        <v>49</v>
      </c>
      <c r="D7" s="622"/>
      <c r="E7" s="624" t="s">
        <v>147</v>
      </c>
      <c r="F7" s="629"/>
      <c r="G7" s="625"/>
      <c r="H7" s="624" t="s">
        <v>48</v>
      </c>
      <c r="I7" s="629"/>
      <c r="J7" s="629"/>
      <c r="K7" s="629"/>
      <c r="L7" s="629"/>
      <c r="M7" s="625"/>
    </row>
    <row r="8" spans="1:14" ht="24.95" customHeight="1" x14ac:dyDescent="0.15">
      <c r="B8" s="626"/>
      <c r="C8" s="627"/>
      <c r="D8" s="628"/>
      <c r="E8" s="306" t="s">
        <v>47</v>
      </c>
      <c r="F8" s="619" t="s">
        <v>4907</v>
      </c>
      <c r="G8" s="622"/>
      <c r="H8" s="630" t="s">
        <v>4908</v>
      </c>
      <c r="I8" s="631"/>
      <c r="J8" s="631"/>
      <c r="K8" s="631"/>
      <c r="L8" s="631"/>
      <c r="M8" s="632"/>
    </row>
    <row r="9" spans="1:14" ht="24.95" customHeight="1" x14ac:dyDescent="0.15">
      <c r="B9" s="626"/>
      <c r="C9" s="627"/>
      <c r="D9" s="628"/>
      <c r="E9" s="304" t="s">
        <v>46</v>
      </c>
      <c r="F9" s="620" t="s">
        <v>4914</v>
      </c>
      <c r="G9" s="621"/>
      <c r="H9" s="633"/>
      <c r="I9" s="634"/>
      <c r="J9" s="634"/>
      <c r="K9" s="634"/>
      <c r="L9" s="634"/>
      <c r="M9" s="635"/>
    </row>
    <row r="10" spans="1:14" ht="24.95" customHeight="1" x14ac:dyDescent="0.15">
      <c r="B10" s="626"/>
      <c r="C10" s="627"/>
      <c r="D10" s="628"/>
      <c r="E10" s="306" t="s">
        <v>47</v>
      </c>
      <c r="F10" s="619" t="s">
        <v>4915</v>
      </c>
      <c r="G10" s="622"/>
      <c r="H10" s="630" t="s">
        <v>4909</v>
      </c>
      <c r="I10" s="631"/>
      <c r="J10" s="631"/>
      <c r="K10" s="631"/>
      <c r="L10" s="631"/>
      <c r="M10" s="632"/>
    </row>
    <row r="11" spans="1:14" ht="24.95" customHeight="1" x14ac:dyDescent="0.15">
      <c r="B11" s="626"/>
      <c r="C11" s="627"/>
      <c r="D11" s="628"/>
      <c r="E11" s="304" t="s">
        <v>46</v>
      </c>
      <c r="F11" s="620" t="s">
        <v>4916</v>
      </c>
      <c r="G11" s="621"/>
      <c r="H11" s="633"/>
      <c r="I11" s="634"/>
      <c r="J11" s="634"/>
      <c r="K11" s="634"/>
      <c r="L11" s="634"/>
      <c r="M11" s="635"/>
    </row>
    <row r="12" spans="1:14" ht="24.95" customHeight="1" x14ac:dyDescent="0.15">
      <c r="B12" s="626"/>
      <c r="C12" s="627"/>
      <c r="D12" s="628"/>
      <c r="E12" s="306" t="s">
        <v>47</v>
      </c>
      <c r="F12" s="619" t="s">
        <v>4917</v>
      </c>
      <c r="G12" s="622"/>
      <c r="H12" s="630" t="s">
        <v>4910</v>
      </c>
      <c r="I12" s="631"/>
      <c r="J12" s="631"/>
      <c r="K12" s="631"/>
      <c r="L12" s="631"/>
      <c r="M12" s="632"/>
    </row>
    <row r="13" spans="1:14" ht="24.95" customHeight="1" x14ac:dyDescent="0.15">
      <c r="B13" s="626"/>
      <c r="C13" s="627"/>
      <c r="D13" s="628"/>
      <c r="E13" s="304" t="s">
        <v>46</v>
      </c>
      <c r="F13" s="620" t="s">
        <v>4918</v>
      </c>
      <c r="G13" s="621"/>
      <c r="H13" s="633"/>
      <c r="I13" s="634"/>
      <c r="J13" s="634"/>
      <c r="K13" s="634"/>
      <c r="L13" s="634"/>
      <c r="M13" s="635"/>
    </row>
    <row r="14" spans="1:14" ht="24.95" customHeight="1" x14ac:dyDescent="0.15">
      <c r="B14" s="626"/>
      <c r="C14" s="627"/>
      <c r="D14" s="628"/>
      <c r="E14" s="306" t="s">
        <v>47</v>
      </c>
      <c r="F14" s="619" t="s">
        <v>4919</v>
      </c>
      <c r="G14" s="622"/>
      <c r="H14" s="630" t="s">
        <v>4911</v>
      </c>
      <c r="I14" s="631"/>
      <c r="J14" s="631"/>
      <c r="K14" s="631"/>
      <c r="L14" s="631"/>
      <c r="M14" s="632"/>
    </row>
    <row r="15" spans="1:14" ht="24.95" customHeight="1" x14ac:dyDescent="0.15">
      <c r="B15" s="626"/>
      <c r="C15" s="627"/>
      <c r="D15" s="628"/>
      <c r="E15" s="304" t="s">
        <v>46</v>
      </c>
      <c r="F15" s="620" t="s">
        <v>4920</v>
      </c>
      <c r="G15" s="621"/>
      <c r="H15" s="633"/>
      <c r="I15" s="634"/>
      <c r="J15" s="634"/>
      <c r="K15" s="634"/>
      <c r="L15" s="634"/>
      <c r="M15" s="635"/>
    </row>
    <row r="16" spans="1:14" ht="24.95" customHeight="1" x14ac:dyDescent="0.15">
      <c r="B16" s="626"/>
      <c r="C16" s="627"/>
      <c r="D16" s="628"/>
      <c r="E16" s="306" t="s">
        <v>47</v>
      </c>
      <c r="F16" s="619" t="s">
        <v>4921</v>
      </c>
      <c r="G16" s="622"/>
      <c r="H16" s="630" t="s">
        <v>4912</v>
      </c>
      <c r="I16" s="631"/>
      <c r="J16" s="631"/>
      <c r="K16" s="631"/>
      <c r="L16" s="631"/>
      <c r="M16" s="632"/>
    </row>
    <row r="17" spans="2:13" ht="24.95" customHeight="1" x14ac:dyDescent="0.15">
      <c r="B17" s="626"/>
      <c r="C17" s="627"/>
      <c r="D17" s="628"/>
      <c r="E17" s="304" t="s">
        <v>46</v>
      </c>
      <c r="F17" s="620" t="s">
        <v>4900</v>
      </c>
      <c r="G17" s="621"/>
      <c r="H17" s="633"/>
      <c r="I17" s="634"/>
      <c r="J17" s="634"/>
      <c r="K17" s="634"/>
      <c r="L17" s="634"/>
      <c r="M17" s="635"/>
    </row>
    <row r="18" spans="2:13" ht="24.95" customHeight="1" x14ac:dyDescent="0.15">
      <c r="B18" s="626"/>
      <c r="C18" s="627"/>
      <c r="D18" s="628"/>
      <c r="E18" s="306" t="s">
        <v>47</v>
      </c>
      <c r="F18" s="619" t="s">
        <v>4922</v>
      </c>
      <c r="G18" s="622"/>
      <c r="H18" s="630" t="s">
        <v>4913</v>
      </c>
      <c r="I18" s="631"/>
      <c r="J18" s="631"/>
      <c r="K18" s="631"/>
      <c r="L18" s="631"/>
      <c r="M18" s="632"/>
    </row>
    <row r="19" spans="2:13" ht="24.95" customHeight="1" x14ac:dyDescent="0.15">
      <c r="B19" s="626"/>
      <c r="C19" s="627"/>
      <c r="D19" s="628"/>
      <c r="E19" s="304" t="s">
        <v>46</v>
      </c>
      <c r="F19" s="620" t="s">
        <v>4900</v>
      </c>
      <c r="G19" s="621"/>
      <c r="H19" s="633"/>
      <c r="I19" s="634"/>
      <c r="J19" s="634"/>
      <c r="K19" s="634"/>
      <c r="L19" s="634"/>
      <c r="M19" s="635"/>
    </row>
    <row r="20" spans="2:13" ht="24.95" customHeight="1" x14ac:dyDescent="0.15">
      <c r="B20" s="626"/>
      <c r="C20" s="627"/>
      <c r="D20" s="628"/>
      <c r="E20" s="306" t="s">
        <v>47</v>
      </c>
      <c r="F20" s="619" t="s">
        <v>4900</v>
      </c>
      <c r="G20" s="622"/>
      <c r="H20" s="630"/>
      <c r="I20" s="631"/>
      <c r="J20" s="631"/>
      <c r="K20" s="631"/>
      <c r="L20" s="631"/>
      <c r="M20" s="632"/>
    </row>
    <row r="21" spans="2:13" ht="24.95" customHeight="1" x14ac:dyDescent="0.15">
      <c r="B21" s="626"/>
      <c r="C21" s="627"/>
      <c r="D21" s="628"/>
      <c r="E21" s="304" t="s">
        <v>46</v>
      </c>
      <c r="F21" s="620" t="s">
        <v>4900</v>
      </c>
      <c r="G21" s="621"/>
      <c r="H21" s="633"/>
      <c r="I21" s="634"/>
      <c r="J21" s="634"/>
      <c r="K21" s="634"/>
      <c r="L21" s="634"/>
      <c r="M21" s="635"/>
    </row>
    <row r="22" spans="2:13" ht="24.95" customHeight="1" x14ac:dyDescent="0.15">
      <c r="B22" s="626"/>
      <c r="C22" s="627"/>
      <c r="D22" s="628"/>
      <c r="E22" s="306" t="s">
        <v>47</v>
      </c>
      <c r="F22" s="619" t="s">
        <v>4900</v>
      </c>
      <c r="G22" s="622"/>
      <c r="H22" s="630"/>
      <c r="I22" s="631"/>
      <c r="J22" s="631"/>
      <c r="K22" s="631"/>
      <c r="L22" s="631"/>
      <c r="M22" s="632"/>
    </row>
    <row r="23" spans="2:13" ht="24.95" customHeight="1" x14ac:dyDescent="0.15">
      <c r="B23" s="626"/>
      <c r="C23" s="627"/>
      <c r="D23" s="628"/>
      <c r="E23" s="304" t="s">
        <v>46</v>
      </c>
      <c r="F23" s="620" t="s">
        <v>4900</v>
      </c>
      <c r="G23" s="621"/>
      <c r="H23" s="633"/>
      <c r="I23" s="634"/>
      <c r="J23" s="634"/>
      <c r="K23" s="634"/>
      <c r="L23" s="634"/>
      <c r="M23" s="635"/>
    </row>
    <row r="24" spans="2:13" ht="24.95" customHeight="1" x14ac:dyDescent="0.15">
      <c r="B24" s="626"/>
      <c r="C24" s="627"/>
      <c r="D24" s="628"/>
      <c r="E24" s="306" t="s">
        <v>47</v>
      </c>
      <c r="F24" s="619" t="s">
        <v>4900</v>
      </c>
      <c r="G24" s="622"/>
      <c r="H24" s="630"/>
      <c r="I24" s="631"/>
      <c r="J24" s="631"/>
      <c r="K24" s="631"/>
      <c r="L24" s="631"/>
      <c r="M24" s="632"/>
    </row>
    <row r="25" spans="2:13" ht="24.95" customHeight="1" x14ac:dyDescent="0.15">
      <c r="B25" s="626"/>
      <c r="C25" s="627"/>
      <c r="D25" s="628"/>
      <c r="E25" s="304" t="s">
        <v>46</v>
      </c>
      <c r="F25" s="620" t="s">
        <v>4900</v>
      </c>
      <c r="G25" s="621"/>
      <c r="H25" s="633"/>
      <c r="I25" s="634"/>
      <c r="J25" s="634"/>
      <c r="K25" s="634"/>
      <c r="L25" s="634"/>
      <c r="M25" s="635"/>
    </row>
    <row r="26" spans="2:13" ht="24.95" customHeight="1" x14ac:dyDescent="0.15">
      <c r="B26" s="626"/>
      <c r="C26" s="627"/>
      <c r="D26" s="628"/>
      <c r="E26" s="306" t="s">
        <v>47</v>
      </c>
      <c r="F26" s="619" t="s">
        <v>4900</v>
      </c>
      <c r="G26" s="622"/>
      <c r="H26" s="630"/>
      <c r="I26" s="631"/>
      <c r="J26" s="631"/>
      <c r="K26" s="631"/>
      <c r="L26" s="631"/>
      <c r="M26" s="632"/>
    </row>
    <row r="27" spans="2:13" ht="24.95" customHeight="1" x14ac:dyDescent="0.15">
      <c r="B27" s="616"/>
      <c r="C27" s="620"/>
      <c r="D27" s="621"/>
      <c r="E27" s="304" t="s">
        <v>46</v>
      </c>
      <c r="F27" s="620" t="s">
        <v>4900</v>
      </c>
      <c r="G27" s="621"/>
      <c r="H27" s="633"/>
      <c r="I27" s="634"/>
      <c r="J27" s="634"/>
      <c r="K27" s="634"/>
      <c r="L27" s="634"/>
      <c r="M27" s="635"/>
    </row>
    <row r="28" spans="2:13" ht="20.100000000000001" customHeight="1" x14ac:dyDescent="0.15">
      <c r="B28" s="295"/>
      <c r="C28" s="295"/>
      <c r="D28" s="295"/>
      <c r="E28" s="295"/>
      <c r="F28" s="295"/>
      <c r="G28" s="295"/>
      <c r="H28" s="307"/>
      <c r="I28" s="307"/>
      <c r="J28" s="307"/>
      <c r="K28" s="307"/>
      <c r="L28" s="307"/>
      <c r="M28" s="307"/>
    </row>
    <row r="29" spans="2:13" ht="20.100000000000001" customHeight="1" x14ac:dyDescent="0.15">
      <c r="B29" s="294" t="s">
        <v>45</v>
      </c>
    </row>
    <row r="30" spans="2:13" ht="20.100000000000001" customHeight="1" x14ac:dyDescent="0.15">
      <c r="C30" s="627" t="s">
        <v>4937</v>
      </c>
      <c r="D30" s="627"/>
      <c r="E30" s="627"/>
      <c r="F30" s="627"/>
      <c r="G30" s="627"/>
    </row>
    <row r="31" spans="2:13" ht="20.100000000000001" customHeight="1" x14ac:dyDescent="0.15">
      <c r="H31" s="302" t="s">
        <v>44</v>
      </c>
      <c r="J31" s="636" t="s">
        <v>4924</v>
      </c>
      <c r="K31" s="636"/>
      <c r="L31" s="636"/>
      <c r="M31" s="295"/>
    </row>
  </sheetData>
  <sheetProtection sheet="1" objects="1" scenarios="1"/>
  <mergeCells count="47">
    <mergeCell ref="F26:G26"/>
    <mergeCell ref="H26:M27"/>
    <mergeCell ref="F27:G27"/>
    <mergeCell ref="C30:G30"/>
    <mergeCell ref="J31:L31"/>
    <mergeCell ref="F25:G25"/>
    <mergeCell ref="F18:G18"/>
    <mergeCell ref="H18:M19"/>
    <mergeCell ref="F19:G19"/>
    <mergeCell ref="F20:G20"/>
    <mergeCell ref="H20:M21"/>
    <mergeCell ref="F21:G21"/>
    <mergeCell ref="F22:G22"/>
    <mergeCell ref="H22:M23"/>
    <mergeCell ref="F23:G23"/>
    <mergeCell ref="F24:G24"/>
    <mergeCell ref="H24:M25"/>
    <mergeCell ref="F14:G14"/>
    <mergeCell ref="H14:M15"/>
    <mergeCell ref="F15:G15"/>
    <mergeCell ref="F16:G16"/>
    <mergeCell ref="H16:M17"/>
    <mergeCell ref="F17:G17"/>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A1:N1"/>
    <mergeCell ref="B2:M2"/>
    <mergeCell ref="B3:M3"/>
    <mergeCell ref="B4:B5"/>
    <mergeCell ref="C4:C5"/>
    <mergeCell ref="D4:D5"/>
    <mergeCell ref="E5:M5"/>
    <mergeCell ref="E4:M4"/>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37"/>
  <sheetViews>
    <sheetView view="pageBreakPreview" zoomScale="85" zoomScaleNormal="100" zoomScaleSheetLayoutView="85" workbookViewId="0">
      <selection activeCell="AH9" sqref="AH9:BA10"/>
    </sheetView>
  </sheetViews>
  <sheetFormatPr defaultRowHeight="20.100000000000001" customHeight="1" x14ac:dyDescent="0.15"/>
  <cols>
    <col min="1" max="2" width="3.625" style="277" customWidth="1"/>
    <col min="3" max="3" width="12.625" style="277" customWidth="1"/>
    <col min="4" max="6" width="9.125" style="277" customWidth="1"/>
    <col min="7" max="7" width="10.625" style="277" customWidth="1"/>
    <col min="8" max="8" width="3.625" style="277" customWidth="1"/>
    <col min="9" max="9" width="9.625" style="277" customWidth="1"/>
    <col min="10" max="11" width="3.625" style="277" customWidth="1"/>
    <col min="12" max="12" width="5.75" style="277" customWidth="1"/>
    <col min="13" max="14" width="9" style="277"/>
    <col min="15" max="15" width="4.75" style="277" customWidth="1"/>
    <col min="16" max="16" width="7.25" style="277" customWidth="1"/>
    <col min="17" max="16384" width="9" style="277"/>
  </cols>
  <sheetData>
    <row r="1" spans="1:11" ht="24.95" customHeight="1" x14ac:dyDescent="0.15">
      <c r="A1" s="593" t="s">
        <v>92</v>
      </c>
      <c r="B1" s="593"/>
      <c r="C1" s="593"/>
      <c r="D1" s="593"/>
      <c r="E1" s="593"/>
      <c r="F1" s="593"/>
      <c r="G1" s="593"/>
      <c r="H1" s="593"/>
      <c r="I1" s="593"/>
      <c r="J1" s="593"/>
      <c r="K1" s="593"/>
    </row>
    <row r="2" spans="1:11" ht="24.95" customHeight="1" x14ac:dyDescent="0.15">
      <c r="A2" s="595" t="s">
        <v>4926</v>
      </c>
      <c r="B2" s="595"/>
      <c r="C2" s="595"/>
      <c r="D2" s="595"/>
      <c r="E2" s="595"/>
      <c r="F2" s="595"/>
      <c r="G2" s="595"/>
      <c r="H2" s="595"/>
      <c r="I2" s="595"/>
      <c r="J2" s="595"/>
      <c r="K2" s="595"/>
    </row>
    <row r="3" spans="1:11" ht="24.95" customHeight="1" x14ac:dyDescent="0.15">
      <c r="A3" s="595" t="s">
        <v>96</v>
      </c>
      <c r="B3" s="595"/>
      <c r="C3" s="595"/>
      <c r="D3" s="595"/>
      <c r="E3" s="595"/>
      <c r="F3" s="595"/>
      <c r="G3" s="595"/>
      <c r="H3" s="595"/>
      <c r="I3" s="595"/>
      <c r="J3" s="595"/>
      <c r="K3" s="595"/>
    </row>
    <row r="4" spans="1:11" ht="12.75" customHeight="1" x14ac:dyDescent="0.15">
      <c r="A4" s="137"/>
      <c r="B4" s="137"/>
      <c r="C4" s="137"/>
      <c r="D4" s="137"/>
      <c r="E4" s="137"/>
      <c r="F4" s="137"/>
      <c r="G4" s="137"/>
      <c r="H4" s="137"/>
      <c r="I4" s="137"/>
      <c r="J4" s="137"/>
      <c r="K4" s="137"/>
    </row>
    <row r="5" spans="1:11" ht="20.100000000000001" customHeight="1" x14ac:dyDescent="0.15">
      <c r="A5" s="137"/>
      <c r="B5" s="137"/>
      <c r="C5" s="137"/>
      <c r="D5" s="137"/>
      <c r="E5" s="137"/>
      <c r="F5" s="137"/>
      <c r="G5" s="137"/>
      <c r="H5" s="137"/>
      <c r="I5" s="137"/>
      <c r="J5" s="137"/>
      <c r="K5" s="137"/>
    </row>
    <row r="6" spans="1:11" ht="39.950000000000003" customHeight="1" x14ac:dyDescent="0.15">
      <c r="B6" s="641" t="s">
        <v>154</v>
      </c>
      <c r="C6" s="641"/>
      <c r="D6" s="641"/>
      <c r="E6" s="641"/>
      <c r="F6" s="641"/>
      <c r="G6" s="641"/>
      <c r="H6" s="641"/>
      <c r="I6" s="641"/>
      <c r="J6" s="641"/>
      <c r="K6" s="278"/>
    </row>
    <row r="7" spans="1:11" ht="39.950000000000003" customHeight="1" x14ac:dyDescent="0.15">
      <c r="B7" s="279"/>
      <c r="C7" s="279"/>
      <c r="D7" s="279"/>
      <c r="E7" s="279"/>
      <c r="F7" s="279"/>
      <c r="G7" s="279"/>
      <c r="H7" s="279"/>
      <c r="I7" s="279"/>
      <c r="J7" s="279"/>
      <c r="K7" s="278"/>
    </row>
    <row r="8" spans="1:11" ht="20.100000000000001" customHeight="1" x14ac:dyDescent="0.15">
      <c r="B8" s="279"/>
      <c r="C8" s="279"/>
      <c r="D8" s="279"/>
      <c r="E8" s="279"/>
      <c r="F8" s="279"/>
      <c r="G8" s="279"/>
      <c r="H8" s="279"/>
      <c r="I8" s="279"/>
      <c r="J8" s="279"/>
      <c r="K8" s="278"/>
    </row>
    <row r="10" spans="1:11" ht="20.100000000000001" customHeight="1" x14ac:dyDescent="0.15">
      <c r="G10" s="640">
        <v>43647</v>
      </c>
      <c r="H10" s="640"/>
      <c r="I10" s="640"/>
      <c r="J10" s="640"/>
    </row>
    <row r="12" spans="1:11" ht="20.100000000000001" customHeight="1" x14ac:dyDescent="0.15">
      <c r="C12" s="280"/>
      <c r="D12" s="280"/>
    </row>
    <row r="13" spans="1:11" ht="20.100000000000001" customHeight="1" x14ac:dyDescent="0.15">
      <c r="C13" s="642" t="str">
        <f>一面!E11</f>
        <v>関東地方整備局長　殿</v>
      </c>
      <c r="D13" s="642"/>
    </row>
    <row r="14" spans="1:11" ht="20.100000000000001" customHeight="1" x14ac:dyDescent="0.15">
      <c r="C14" s="280"/>
      <c r="D14" s="280"/>
    </row>
    <row r="16" spans="1:11" ht="39.950000000000003" customHeight="1" x14ac:dyDescent="0.15">
      <c r="E16" s="643" t="s">
        <v>159</v>
      </c>
      <c r="F16" s="643"/>
      <c r="G16" s="642" t="str">
        <f>一面!R13</f>
        <v>国土不動産株式会社</v>
      </c>
      <c r="H16" s="642"/>
      <c r="I16" s="642"/>
      <c r="J16" s="642"/>
      <c r="K16" s="642"/>
    </row>
    <row r="17" spans="1:11" ht="39.950000000000003" customHeight="1" x14ac:dyDescent="0.15">
      <c r="E17" s="643" t="s">
        <v>160</v>
      </c>
      <c r="F17" s="643"/>
      <c r="G17" s="642" t="str">
        <f>一面!R17</f>
        <v>代表取締役　国土　太郎</v>
      </c>
      <c r="H17" s="642"/>
      <c r="I17" s="642"/>
      <c r="J17" s="281" t="s">
        <v>155</v>
      </c>
      <c r="K17" s="280"/>
    </row>
    <row r="18" spans="1:11" ht="20.100000000000001" customHeight="1" x14ac:dyDescent="0.15">
      <c r="E18" s="642" t="s">
        <v>201</v>
      </c>
      <c r="F18" s="642"/>
      <c r="G18" s="642"/>
      <c r="H18" s="642"/>
      <c r="I18" s="642"/>
    </row>
    <row r="20" spans="1:11" ht="20.100000000000001" customHeight="1" x14ac:dyDescent="0.15">
      <c r="A20" s="643" t="s">
        <v>95</v>
      </c>
      <c r="B20" s="643"/>
      <c r="C20" s="643"/>
      <c r="D20" s="643"/>
      <c r="E20" s="643"/>
      <c r="F20" s="643"/>
      <c r="G20" s="643"/>
      <c r="H20" s="643"/>
      <c r="I20" s="643"/>
      <c r="J20" s="643"/>
      <c r="K20" s="643"/>
    </row>
    <row r="22" spans="1:11" ht="50.1" customHeight="1" x14ac:dyDescent="0.15">
      <c r="B22" s="646" t="s">
        <v>17</v>
      </c>
      <c r="C22" s="647"/>
      <c r="D22" s="646" t="s">
        <v>200</v>
      </c>
      <c r="E22" s="649"/>
      <c r="F22" s="647"/>
      <c r="G22" s="648" t="s">
        <v>94</v>
      </c>
      <c r="H22" s="650"/>
      <c r="I22" s="637" t="s">
        <v>158</v>
      </c>
      <c r="J22" s="638"/>
      <c r="K22" s="639"/>
    </row>
    <row r="23" spans="1:11" ht="50.1" customHeight="1" x14ac:dyDescent="0.15">
      <c r="B23" s="646" t="s">
        <v>4803</v>
      </c>
      <c r="C23" s="647"/>
      <c r="D23" s="648" t="s">
        <v>4805</v>
      </c>
      <c r="E23" s="649"/>
      <c r="F23" s="647"/>
      <c r="G23" s="282" t="s">
        <v>4800</v>
      </c>
      <c r="H23" s="283" t="s">
        <v>93</v>
      </c>
      <c r="I23" s="644" t="s">
        <v>4799</v>
      </c>
      <c r="J23" s="645"/>
      <c r="K23" s="283" t="s">
        <v>93</v>
      </c>
    </row>
    <row r="24" spans="1:11" ht="50.1" customHeight="1" x14ac:dyDescent="0.15">
      <c r="B24" s="646" t="s">
        <v>4804</v>
      </c>
      <c r="C24" s="647"/>
      <c r="D24" s="648" t="s">
        <v>4806</v>
      </c>
      <c r="E24" s="649"/>
      <c r="F24" s="647"/>
      <c r="G24" s="282" t="s">
        <v>4802</v>
      </c>
      <c r="H24" s="283" t="s">
        <v>93</v>
      </c>
      <c r="I24" s="644" t="s">
        <v>4801</v>
      </c>
      <c r="J24" s="645"/>
      <c r="K24" s="283" t="s">
        <v>93</v>
      </c>
    </row>
    <row r="25" spans="1:11" ht="50.1" customHeight="1" x14ac:dyDescent="0.15">
      <c r="B25" s="646"/>
      <c r="C25" s="647"/>
      <c r="D25" s="646"/>
      <c r="E25" s="649"/>
      <c r="F25" s="647"/>
      <c r="G25" s="282"/>
      <c r="H25" s="283" t="s">
        <v>93</v>
      </c>
      <c r="I25" s="644"/>
      <c r="J25" s="645"/>
      <c r="K25" s="283" t="s">
        <v>93</v>
      </c>
    </row>
    <row r="26" spans="1:11" ht="50.1" customHeight="1" x14ac:dyDescent="0.15">
      <c r="B26" s="646"/>
      <c r="C26" s="647"/>
      <c r="D26" s="646"/>
      <c r="E26" s="649"/>
      <c r="F26" s="647"/>
      <c r="G26" s="282"/>
      <c r="H26" s="283" t="s">
        <v>93</v>
      </c>
      <c r="I26" s="644"/>
      <c r="J26" s="645"/>
      <c r="K26" s="283" t="s">
        <v>93</v>
      </c>
    </row>
    <row r="28" spans="1:11" ht="20.100000000000001" customHeight="1" x14ac:dyDescent="0.15">
      <c r="C28" s="38"/>
    </row>
    <row r="29" spans="1:11" ht="20.100000000000001" customHeight="1" x14ac:dyDescent="0.15">
      <c r="C29" s="38"/>
    </row>
    <row r="30" spans="1:11" ht="20.100000000000001" customHeight="1" x14ac:dyDescent="0.15">
      <c r="C30" s="38"/>
    </row>
    <row r="31" spans="1:11" ht="20.100000000000001" customHeight="1" x14ac:dyDescent="0.15">
      <c r="C31" s="38"/>
    </row>
    <row r="32" spans="1:11" ht="20.100000000000001" customHeight="1" x14ac:dyDescent="0.15">
      <c r="C32" s="38"/>
    </row>
    <row r="33" spans="3:3" ht="20.100000000000001" customHeight="1" x14ac:dyDescent="0.15">
      <c r="C33" s="38"/>
    </row>
    <row r="34" spans="3:3" ht="20.100000000000001" customHeight="1" x14ac:dyDescent="0.15">
      <c r="C34" s="38"/>
    </row>
    <row r="35" spans="3:3" ht="20.100000000000001" customHeight="1" x14ac:dyDescent="0.15">
      <c r="C35" s="38"/>
    </row>
    <row r="36" spans="3:3" ht="20.100000000000001" customHeight="1" x14ac:dyDescent="0.15">
      <c r="C36" s="38"/>
    </row>
    <row r="37" spans="3:3" ht="20.100000000000001" customHeight="1" x14ac:dyDescent="0.15">
      <c r="C37" s="38"/>
    </row>
  </sheetData>
  <sheetProtection sheet="1" objects="1" scenarios="1"/>
  <mergeCells count="28">
    <mergeCell ref="I25:J25"/>
    <mergeCell ref="I26:J26"/>
    <mergeCell ref="A20:K20"/>
    <mergeCell ref="I24:J24"/>
    <mergeCell ref="B22:C22"/>
    <mergeCell ref="B23:C23"/>
    <mergeCell ref="B25:C25"/>
    <mergeCell ref="B26:C26"/>
    <mergeCell ref="D24:F24"/>
    <mergeCell ref="D25:F25"/>
    <mergeCell ref="D26:F26"/>
    <mergeCell ref="B24:C24"/>
    <mergeCell ref="D22:F22"/>
    <mergeCell ref="D23:F23"/>
    <mergeCell ref="I23:J23"/>
    <mergeCell ref="G22:H22"/>
    <mergeCell ref="I22:K22"/>
    <mergeCell ref="G10:J10"/>
    <mergeCell ref="A1:K1"/>
    <mergeCell ref="A2:K2"/>
    <mergeCell ref="A3:K3"/>
    <mergeCell ref="B6:J6"/>
    <mergeCell ref="E18:I18"/>
    <mergeCell ref="E16:F16"/>
    <mergeCell ref="E17:F17"/>
    <mergeCell ref="G16:K16"/>
    <mergeCell ref="C13:D13"/>
    <mergeCell ref="G17:I17"/>
  </mergeCells>
  <phoneticPr fontId="2"/>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6CBD-4414-40A8-AFC2-A0709DF45AB6}">
  <sheetPr>
    <tabColor rgb="FFFFFF00"/>
  </sheetPr>
  <dimension ref="A1:I30"/>
  <sheetViews>
    <sheetView view="pageBreakPreview" zoomScaleNormal="100" zoomScaleSheetLayoutView="100" workbookViewId="0">
      <selection activeCell="AH9" sqref="AH9:BA10"/>
    </sheetView>
  </sheetViews>
  <sheetFormatPr defaultColWidth="9" defaultRowHeight="20.100000000000001" customHeight="1" x14ac:dyDescent="0.15"/>
  <cols>
    <col min="1" max="1" width="3.625" style="294" customWidth="1"/>
    <col min="2" max="4" width="2.625" style="294" customWidth="1"/>
    <col min="5" max="5" width="20.625" style="294" customWidth="1"/>
    <col min="6" max="6" width="2.625" style="294" customWidth="1"/>
    <col min="7" max="8" width="28.625" style="294" customWidth="1"/>
    <col min="9" max="9" width="3.625" style="294" customWidth="1"/>
    <col min="10" max="16384" width="9" style="294"/>
  </cols>
  <sheetData>
    <row r="1" spans="1:9" ht="20.100000000000001" customHeight="1" x14ac:dyDescent="0.15">
      <c r="A1" s="612" t="s">
        <v>43</v>
      </c>
      <c r="B1" s="612"/>
      <c r="C1" s="612"/>
      <c r="D1" s="612"/>
      <c r="E1" s="612"/>
      <c r="F1" s="612"/>
      <c r="G1" s="612"/>
      <c r="H1" s="612"/>
      <c r="I1" s="612"/>
    </row>
    <row r="2" spans="1:9" ht="24.95" customHeight="1" x14ac:dyDescent="0.15">
      <c r="B2" s="613" t="s">
        <v>4929</v>
      </c>
      <c r="C2" s="613"/>
      <c r="D2" s="613"/>
      <c r="E2" s="613"/>
      <c r="F2" s="613"/>
      <c r="G2" s="613"/>
      <c r="H2" s="613"/>
    </row>
    <row r="3" spans="1:9" ht="24.95" customHeight="1" x14ac:dyDescent="0.15">
      <c r="B3" s="613" t="s">
        <v>4928</v>
      </c>
      <c r="C3" s="613"/>
      <c r="D3" s="613"/>
      <c r="E3" s="613"/>
      <c r="F3" s="613"/>
      <c r="G3" s="613"/>
      <c r="H3" s="613"/>
    </row>
    <row r="4" spans="1:9" ht="20.100000000000001" customHeight="1" x14ac:dyDescent="0.15">
      <c r="H4" s="295" t="s">
        <v>4930</v>
      </c>
    </row>
    <row r="5" spans="1:9" ht="35.1" customHeight="1" x14ac:dyDescent="0.15">
      <c r="B5" s="624" t="s">
        <v>168</v>
      </c>
      <c r="C5" s="629"/>
      <c r="D5" s="629"/>
      <c r="E5" s="629"/>
      <c r="F5" s="625"/>
      <c r="G5" s="329" t="s">
        <v>169</v>
      </c>
      <c r="H5" s="329" t="s">
        <v>170</v>
      </c>
    </row>
    <row r="6" spans="1:9" ht="32.450000000000003" customHeight="1" x14ac:dyDescent="0.15">
      <c r="B6" s="328"/>
      <c r="C6" s="651" t="s">
        <v>89</v>
      </c>
      <c r="D6" s="651"/>
      <c r="E6" s="651"/>
      <c r="F6" s="327"/>
      <c r="G6" s="331"/>
      <c r="H6" s="326"/>
    </row>
    <row r="7" spans="1:9" ht="32.450000000000003" customHeight="1" x14ac:dyDescent="0.15">
      <c r="B7" s="320"/>
      <c r="E7" s="301" t="s">
        <v>88</v>
      </c>
      <c r="F7" s="319"/>
      <c r="G7" s="330">
        <v>7000000</v>
      </c>
      <c r="H7" s="318"/>
    </row>
    <row r="8" spans="1:9" ht="32.450000000000003" customHeight="1" x14ac:dyDescent="0.15">
      <c r="B8" s="320"/>
      <c r="E8" s="301" t="s">
        <v>87</v>
      </c>
      <c r="F8" s="319"/>
      <c r="G8" s="330" t="s">
        <v>4835</v>
      </c>
      <c r="H8" s="318"/>
    </row>
    <row r="9" spans="1:9" ht="32.450000000000003" customHeight="1" x14ac:dyDescent="0.15">
      <c r="B9" s="320"/>
      <c r="E9" s="301" t="s">
        <v>86</v>
      </c>
      <c r="F9" s="319"/>
      <c r="G9" s="330" t="s">
        <v>4835</v>
      </c>
      <c r="H9" s="318"/>
    </row>
    <row r="10" spans="1:9" ht="32.450000000000003" customHeight="1" x14ac:dyDescent="0.15">
      <c r="B10" s="320"/>
      <c r="E10" s="301" t="s">
        <v>85</v>
      </c>
      <c r="F10" s="319"/>
      <c r="G10" s="330">
        <v>40000000</v>
      </c>
      <c r="H10" s="318" t="s">
        <v>4931</v>
      </c>
    </row>
    <row r="11" spans="1:9" ht="32.450000000000003" customHeight="1" x14ac:dyDescent="0.15">
      <c r="B11" s="320"/>
      <c r="E11" s="301" t="s">
        <v>71</v>
      </c>
      <c r="F11" s="319"/>
      <c r="G11" s="330">
        <v>10000000</v>
      </c>
      <c r="H11" s="318" t="s">
        <v>4932</v>
      </c>
    </row>
    <row r="12" spans="1:9" ht="32.450000000000003" customHeight="1" x14ac:dyDescent="0.15">
      <c r="B12" s="320"/>
      <c r="E12" s="301" t="s">
        <v>84</v>
      </c>
      <c r="F12" s="319"/>
      <c r="G12" s="330">
        <v>3500000</v>
      </c>
      <c r="H12" s="318"/>
    </row>
    <row r="13" spans="1:9" ht="32.450000000000003" customHeight="1" x14ac:dyDescent="0.15">
      <c r="B13" s="320"/>
      <c r="E13" s="301" t="s">
        <v>83</v>
      </c>
      <c r="F13" s="319"/>
      <c r="G13" s="330">
        <v>150000</v>
      </c>
      <c r="H13" s="318" t="s">
        <v>4933</v>
      </c>
    </row>
    <row r="14" spans="1:9" ht="32.450000000000003" customHeight="1" x14ac:dyDescent="0.15">
      <c r="B14" s="320"/>
      <c r="E14" s="301" t="s">
        <v>77</v>
      </c>
      <c r="F14" s="319"/>
      <c r="G14" s="330"/>
      <c r="H14" s="318"/>
    </row>
    <row r="15" spans="1:9" ht="32.450000000000003" customHeight="1" thickBot="1" x14ac:dyDescent="0.2">
      <c r="B15" s="325"/>
      <c r="C15" s="324"/>
      <c r="D15" s="324"/>
      <c r="E15" s="323" t="s">
        <v>76</v>
      </c>
      <c r="F15" s="322"/>
      <c r="G15" s="332">
        <f>IF(SUM(G7:G14)=0,"",SUM(G7:G14))</f>
        <v>60650000</v>
      </c>
      <c r="H15" s="321"/>
    </row>
    <row r="16" spans="1:9" ht="32.450000000000003" customHeight="1" thickTop="1" x14ac:dyDescent="0.15">
      <c r="B16" s="320"/>
      <c r="C16" s="294" t="s">
        <v>82</v>
      </c>
      <c r="F16" s="319"/>
      <c r="G16" s="333"/>
      <c r="H16" s="318"/>
    </row>
    <row r="17" spans="2:8" ht="32.450000000000003" customHeight="1" x14ac:dyDescent="0.15">
      <c r="B17" s="320"/>
      <c r="E17" s="301" t="s">
        <v>81</v>
      </c>
      <c r="F17" s="319"/>
      <c r="G17" s="333">
        <v>30000000</v>
      </c>
      <c r="H17" s="318" t="s">
        <v>4934</v>
      </c>
    </row>
    <row r="18" spans="2:8" ht="32.450000000000003" customHeight="1" x14ac:dyDescent="0.15">
      <c r="B18" s="320"/>
      <c r="E18" s="301" t="s">
        <v>80</v>
      </c>
      <c r="F18" s="319"/>
      <c r="G18" s="333">
        <v>500000</v>
      </c>
      <c r="H18" s="318"/>
    </row>
    <row r="19" spans="2:8" ht="32.450000000000003" customHeight="1" x14ac:dyDescent="0.15">
      <c r="B19" s="320"/>
      <c r="E19" s="301" t="s">
        <v>79</v>
      </c>
      <c r="F19" s="319"/>
      <c r="G19" s="333" t="s">
        <v>4835</v>
      </c>
      <c r="H19" s="318"/>
    </row>
    <row r="20" spans="2:8" ht="32.450000000000003" customHeight="1" x14ac:dyDescent="0.15">
      <c r="B20" s="320"/>
      <c r="E20" s="301" t="s">
        <v>78</v>
      </c>
      <c r="F20" s="319"/>
      <c r="G20" s="333" t="s">
        <v>4835</v>
      </c>
      <c r="H20" s="318"/>
    </row>
    <row r="21" spans="2:8" ht="32.450000000000003" customHeight="1" x14ac:dyDescent="0.15">
      <c r="B21" s="320"/>
      <c r="E21" s="301" t="s">
        <v>77</v>
      </c>
      <c r="F21" s="319"/>
      <c r="G21" s="333" t="s">
        <v>4835</v>
      </c>
      <c r="H21" s="318"/>
    </row>
    <row r="22" spans="2:8" ht="32.450000000000003" customHeight="1" x14ac:dyDescent="0.15">
      <c r="B22" s="313"/>
      <c r="C22" s="312"/>
      <c r="D22" s="312"/>
      <c r="E22" s="305" t="s">
        <v>76</v>
      </c>
      <c r="F22" s="317"/>
      <c r="G22" s="334">
        <f>IF(SUM(G17:G21)=0,"",SUM(G17:G21))</f>
        <v>30500000</v>
      </c>
      <c r="H22" s="316"/>
    </row>
    <row r="23" spans="2:8" ht="20.100000000000001" customHeight="1" x14ac:dyDescent="0.15">
      <c r="B23" s="294" t="s">
        <v>112</v>
      </c>
    </row>
    <row r="24" spans="2:8" ht="20.100000000000001" customHeight="1" x14ac:dyDescent="0.15">
      <c r="C24" s="315" t="s">
        <v>31</v>
      </c>
      <c r="D24" s="636" t="s">
        <v>4927</v>
      </c>
      <c r="E24" s="636"/>
      <c r="F24" s="636"/>
      <c r="G24" s="636"/>
      <c r="H24" s="636"/>
    </row>
    <row r="25" spans="2:8" ht="20.100000000000001" customHeight="1" x14ac:dyDescent="0.15">
      <c r="C25" s="315" t="s">
        <v>74</v>
      </c>
      <c r="D25" s="636" t="s">
        <v>73</v>
      </c>
      <c r="E25" s="636"/>
      <c r="F25" s="636"/>
      <c r="G25" s="636"/>
      <c r="H25" s="636"/>
    </row>
    <row r="26" spans="2:8" ht="20.100000000000001" customHeight="1" x14ac:dyDescent="0.15">
      <c r="C26" s="315"/>
      <c r="D26" s="314"/>
      <c r="E26" s="314"/>
      <c r="F26" s="314"/>
      <c r="G26" s="314"/>
      <c r="H26" s="314"/>
    </row>
    <row r="27" spans="2:8" ht="20.100000000000001" customHeight="1" x14ac:dyDescent="0.15">
      <c r="C27" s="315"/>
      <c r="D27" s="314"/>
      <c r="E27" s="314"/>
      <c r="F27" s="314"/>
      <c r="G27" s="314"/>
      <c r="H27" s="314"/>
    </row>
    <row r="28" spans="2:8" ht="20.100000000000001" customHeight="1" x14ac:dyDescent="0.15">
      <c r="C28" s="315"/>
      <c r="D28" s="314"/>
      <c r="E28" s="314"/>
      <c r="F28" s="314"/>
      <c r="G28" s="314"/>
      <c r="H28" s="314"/>
    </row>
    <row r="29" spans="2:8" ht="20.100000000000001" customHeight="1" x14ac:dyDescent="0.15">
      <c r="C29" s="315"/>
      <c r="D29" s="314"/>
      <c r="E29" s="314"/>
      <c r="F29" s="314"/>
      <c r="G29" s="314"/>
      <c r="H29" s="314"/>
    </row>
    <row r="30" spans="2:8" ht="20.100000000000001" customHeight="1" x14ac:dyDescent="0.15">
      <c r="C30" s="315"/>
      <c r="D30" s="314"/>
      <c r="E30" s="314"/>
      <c r="F30" s="314"/>
      <c r="G30" s="314"/>
      <c r="H30" s="314"/>
    </row>
  </sheetData>
  <sheetProtection sheet="1" objects="1" scenarios="1"/>
  <mergeCells count="7">
    <mergeCell ref="D25:H25"/>
    <mergeCell ref="A1:I1"/>
    <mergeCell ref="B2:H2"/>
    <mergeCell ref="B3:H3"/>
    <mergeCell ref="B5:F5"/>
    <mergeCell ref="C6:E6"/>
    <mergeCell ref="D24:H24"/>
  </mergeCells>
  <phoneticPr fontId="2"/>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CO278"/>
  <sheetViews>
    <sheetView view="pageBreakPreview" zoomScale="90" zoomScaleNormal="100" zoomScaleSheetLayoutView="90" workbookViewId="0">
      <selection activeCell="AH9" sqref="AH9:BA10"/>
    </sheetView>
  </sheetViews>
  <sheetFormatPr defaultColWidth="3.375" defaultRowHeight="15.95" customHeight="1" x14ac:dyDescent="0.15"/>
  <cols>
    <col min="1" max="1" width="4.5" style="38" customWidth="1"/>
    <col min="2" max="2" width="1.625" style="38" customWidth="1"/>
    <col min="3" max="3" width="2.875" style="38" customWidth="1"/>
    <col min="4" max="7" width="3.125" style="38" customWidth="1"/>
    <col min="8" max="31" width="2.875" style="38" customWidth="1"/>
    <col min="32" max="32" width="1.5" style="38" customWidth="1"/>
    <col min="33" max="33" width="11.125" style="38" customWidth="1"/>
    <col min="34" max="50" width="3.625" style="38" customWidth="1"/>
    <col min="51" max="51" width="11.625" style="38" customWidth="1"/>
    <col min="52" max="53" width="3.375" style="98" customWidth="1"/>
    <col min="54" max="93" width="3.375" style="98"/>
    <col min="94" max="16384" width="3.375" style="38"/>
  </cols>
  <sheetData>
    <row r="1" spans="1:93" ht="24.95" customHeight="1" x14ac:dyDescent="0.15">
      <c r="A1" s="595" t="s">
        <v>53</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215"/>
    </row>
    <row r="2" spans="1:93" ht="15.95"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519" t="s">
        <v>43</v>
      </c>
      <c r="AC2" s="519"/>
      <c r="AD2" s="519"/>
      <c r="AE2" s="137"/>
      <c r="AF2" s="137"/>
    </row>
    <row r="3" spans="1:93" ht="15.95" customHeight="1" x14ac:dyDescent="0.15">
      <c r="AB3" s="102" t="s">
        <v>42</v>
      </c>
      <c r="AC3" s="103" t="s">
        <v>41</v>
      </c>
      <c r="AD3" s="104" t="s">
        <v>40</v>
      </c>
    </row>
    <row r="4" spans="1:93" ht="15.95" customHeight="1" x14ac:dyDescent="0.15">
      <c r="A4" s="344" t="s">
        <v>1</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207"/>
    </row>
    <row r="5" spans="1:93" ht="15.95" customHeight="1" thickBot="1" x14ac:dyDescent="0.2">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row>
    <row r="6" spans="1:93" ht="15.95" customHeight="1" thickBot="1" x14ac:dyDescent="0.2">
      <c r="A6" s="100"/>
      <c r="B6" s="43"/>
      <c r="C6" s="43"/>
      <c r="D6" s="43"/>
      <c r="E6" s="43"/>
      <c r="F6" s="43"/>
      <c r="G6" s="680" t="s">
        <v>140</v>
      </c>
      <c r="H6" s="350"/>
      <c r="I6" s="350"/>
      <c r="J6" s="350"/>
      <c r="K6" s="350"/>
      <c r="L6" s="350"/>
      <c r="M6" s="350"/>
      <c r="N6" s="350"/>
      <c r="O6" s="350"/>
      <c r="P6" s="350"/>
      <c r="Q6" s="350"/>
      <c r="R6" s="350"/>
      <c r="S6" s="350"/>
      <c r="T6" s="350"/>
      <c r="U6" s="350"/>
      <c r="V6" s="350"/>
      <c r="W6" s="350"/>
      <c r="X6" s="350"/>
      <c r="Y6" s="681"/>
      <c r="Z6" s="43"/>
      <c r="AA6" s="43"/>
      <c r="AB6" s="43"/>
      <c r="AC6" s="43"/>
      <c r="AD6" s="43"/>
      <c r="AE6" s="43"/>
      <c r="AF6" s="43"/>
    </row>
    <row r="7" spans="1:93" ht="15.95" customHeight="1" x14ac:dyDescent="0.15">
      <c r="AB7" s="49"/>
      <c r="AC7" s="49"/>
      <c r="AD7" s="49"/>
    </row>
    <row r="8" spans="1:93" ht="15.95" customHeight="1" thickBot="1" x14ac:dyDescent="0.2">
      <c r="D8" s="411" t="s">
        <v>5</v>
      </c>
      <c r="E8" s="411"/>
      <c r="F8" s="411"/>
      <c r="G8" s="411"/>
      <c r="K8" s="429" t="s">
        <v>6</v>
      </c>
      <c r="L8" s="429"/>
      <c r="M8" s="429"/>
      <c r="N8" s="429"/>
      <c r="O8" s="429"/>
      <c r="P8" s="429"/>
      <c r="Q8" s="429"/>
      <c r="R8" s="429"/>
      <c r="AF8" s="138"/>
      <c r="AG8" s="138"/>
      <c r="AH8" s="138"/>
      <c r="AI8" s="138"/>
      <c r="AJ8" s="138"/>
      <c r="AK8" s="138"/>
      <c r="AL8" s="138"/>
      <c r="AM8" s="138"/>
      <c r="AN8" s="138"/>
      <c r="AO8" s="138"/>
      <c r="AP8" s="138"/>
      <c r="AQ8" s="138"/>
      <c r="AR8" s="138"/>
      <c r="AS8" s="138"/>
      <c r="AT8" s="138"/>
      <c r="AU8" s="138"/>
      <c r="AV8" s="138"/>
      <c r="AW8" s="138"/>
      <c r="AX8" s="138"/>
      <c r="AY8" s="138"/>
    </row>
    <row r="9" spans="1:93" ht="15.95" customHeight="1" thickBot="1" x14ac:dyDescent="0.2">
      <c r="C9" s="107" t="s">
        <v>39</v>
      </c>
      <c r="D9" s="108"/>
      <c r="E9" s="108"/>
      <c r="F9" s="108"/>
      <c r="G9" s="108"/>
      <c r="H9" s="109"/>
      <c r="J9" s="224" t="str">
        <f>一面!R24</f>
        <v>1</v>
      </c>
      <c r="K9" s="224" t="str">
        <f>一面!S24</f>
        <v>3</v>
      </c>
      <c r="L9" s="450" t="str">
        <f>一面!T24</f>
        <v>（ 1 ）</v>
      </c>
      <c r="M9" s="451"/>
      <c r="N9" s="224" t="str">
        <f>一面!V24</f>
        <v>0</v>
      </c>
      <c r="O9" s="225" t="str">
        <f>一面!W24</f>
        <v>1</v>
      </c>
      <c r="P9" s="225" t="str">
        <f>一面!X24</f>
        <v>5</v>
      </c>
      <c r="Q9" s="225" t="str">
        <f>一面!Y24</f>
        <v>0</v>
      </c>
      <c r="R9" s="225" t="str">
        <f>一面!Z24</f>
        <v>0</v>
      </c>
      <c r="S9" s="226" t="str">
        <f>一面!AA24</f>
        <v>0</v>
      </c>
      <c r="AF9" s="138"/>
      <c r="AG9" s="138"/>
      <c r="AH9" s="138"/>
      <c r="AI9" s="138"/>
      <c r="AJ9" s="138"/>
      <c r="AK9" s="138"/>
      <c r="AL9" s="138"/>
      <c r="AM9" s="138"/>
      <c r="AN9" s="138"/>
      <c r="AO9" s="138"/>
      <c r="AP9" s="138"/>
      <c r="AQ9" s="138"/>
      <c r="AR9" s="138"/>
      <c r="AS9" s="138"/>
      <c r="AT9" s="138"/>
      <c r="AU9" s="138"/>
      <c r="AV9" s="138"/>
      <c r="AW9" s="138"/>
      <c r="AX9" s="138"/>
      <c r="AY9" s="138"/>
      <c r="AZ9" s="139"/>
    </row>
    <row r="10" spans="1:93" ht="15.95" customHeight="1" x14ac:dyDescent="0.15">
      <c r="C10" s="110"/>
      <c r="D10" s="110"/>
      <c r="E10" s="110"/>
      <c r="F10" s="110"/>
      <c r="G10" s="110"/>
      <c r="H10" s="110"/>
      <c r="J10" s="110"/>
      <c r="K10" s="110"/>
      <c r="L10" s="216"/>
      <c r="M10" s="216"/>
      <c r="N10" s="110"/>
      <c r="O10" s="110"/>
      <c r="P10" s="110"/>
      <c r="Q10" s="110"/>
      <c r="R10" s="110"/>
      <c r="S10" s="110"/>
      <c r="AY10" s="43"/>
    </row>
    <row r="11" spans="1:93" ht="15.95" customHeight="1" x14ac:dyDescent="0.15">
      <c r="AY11" s="43"/>
    </row>
    <row r="12" spans="1:93" ht="15.95" customHeight="1" thickBot="1" x14ac:dyDescent="0.2">
      <c r="A12" s="207" t="s">
        <v>0</v>
      </c>
      <c r="AF12" s="98" t="s">
        <v>320</v>
      </c>
      <c r="AG12" s="98"/>
      <c r="AH12" s="98"/>
      <c r="AI12" s="98"/>
      <c r="AJ12" s="98"/>
      <c r="AK12" s="140"/>
      <c r="AL12" s="140"/>
      <c r="AM12" s="98"/>
      <c r="AN12" s="140" t="str">
        <f>LEFT(AN13)</f>
        <v>H</v>
      </c>
      <c r="AO12" s="140" t="str">
        <f>MID(AN13,2,1)</f>
        <v xml:space="preserve"> </v>
      </c>
      <c r="AP12" s="98"/>
      <c r="AQ12" s="98"/>
      <c r="AR12" s="141"/>
      <c r="AS12" s="98"/>
      <c r="AT12" s="98"/>
      <c r="AU12" s="98"/>
      <c r="AV12" s="98"/>
      <c r="AW12" s="98"/>
      <c r="AX12" s="98"/>
      <c r="AY12" s="43"/>
    </row>
    <row r="13" spans="1:93" ht="15.95" customHeight="1" thickBot="1" x14ac:dyDescent="0.2">
      <c r="A13" s="47" t="s">
        <v>161</v>
      </c>
      <c r="C13" s="213"/>
      <c r="D13" s="350" t="s">
        <v>7</v>
      </c>
      <c r="E13" s="350"/>
      <c r="F13" s="350"/>
      <c r="G13" s="350"/>
      <c r="H13" s="214"/>
      <c r="I13" s="250" t="str">
        <f>LEFT(AH13)</f>
        <v>1</v>
      </c>
      <c r="J13" s="284" t="str">
        <f>MID(AH13,2,1)</f>
        <v>1</v>
      </c>
      <c r="K13" s="223"/>
      <c r="L13" s="223"/>
      <c r="M13" s="223"/>
      <c r="N13" s="677" t="s">
        <v>38</v>
      </c>
      <c r="O13" s="678"/>
      <c r="P13" s="678"/>
      <c r="Q13" s="679"/>
      <c r="R13" s="236" t="str">
        <f>LEFT(AN13)</f>
        <v>H</v>
      </c>
      <c r="S13" s="151" t="s">
        <v>37</v>
      </c>
      <c r="T13" s="224" t="str">
        <f>LEFT(AQ13)</f>
        <v>3</v>
      </c>
      <c r="U13" s="226" t="str">
        <f>MID(AQ13,2,1)</f>
        <v>0</v>
      </c>
      <c r="V13" s="223" t="s">
        <v>36</v>
      </c>
      <c r="W13" s="224" t="str">
        <f>LEFT(AS13)</f>
        <v>0</v>
      </c>
      <c r="X13" s="226" t="str">
        <f>MID(AS13,2,1)</f>
        <v>7</v>
      </c>
      <c r="Y13" s="223" t="s">
        <v>11</v>
      </c>
      <c r="Z13" s="224" t="str">
        <f>LEFT(AU13)</f>
        <v>0</v>
      </c>
      <c r="AA13" s="226" t="str">
        <f>MID(AU13,2,1)</f>
        <v>1</v>
      </c>
      <c r="AB13" s="223" t="s">
        <v>12</v>
      </c>
      <c r="AF13" s="98"/>
      <c r="AG13" s="112" t="s">
        <v>316</v>
      </c>
      <c r="AH13" s="444" t="s">
        <v>576</v>
      </c>
      <c r="AI13" s="445"/>
      <c r="AJ13" s="446"/>
      <c r="AK13" s="98"/>
      <c r="AL13" s="89"/>
      <c r="AM13" s="254" t="s">
        <v>321</v>
      </c>
      <c r="AN13" s="442" t="s">
        <v>283</v>
      </c>
      <c r="AO13" s="443"/>
      <c r="AP13" s="245" t="s">
        <v>318</v>
      </c>
      <c r="AQ13" s="247" t="s">
        <v>4807</v>
      </c>
      <c r="AR13" s="98" t="s">
        <v>36</v>
      </c>
      <c r="AS13" s="247" t="s">
        <v>4808</v>
      </c>
      <c r="AT13" s="98" t="s">
        <v>11</v>
      </c>
      <c r="AU13" s="247" t="s">
        <v>4809</v>
      </c>
      <c r="AV13" s="98" t="s">
        <v>12</v>
      </c>
      <c r="AW13" s="141" t="s">
        <v>319</v>
      </c>
      <c r="AX13" s="98"/>
      <c r="AY13" s="43"/>
    </row>
    <row r="14" spans="1:93" ht="15.95" customHeight="1" thickBot="1" x14ac:dyDescent="0.2">
      <c r="C14" s="213"/>
      <c r="D14" s="350" t="s">
        <v>35</v>
      </c>
      <c r="E14" s="350"/>
      <c r="F14" s="350"/>
      <c r="G14" s="350"/>
      <c r="H14" s="214"/>
      <c r="I14" s="224" t="str">
        <f>BB14</f>
        <v>ウ</v>
      </c>
      <c r="J14" s="225" t="str">
        <f t="shared" ref="J14:AB14" si="0">BC14</f>
        <v>メ</v>
      </c>
      <c r="K14" s="225" t="str">
        <f t="shared" si="0"/>
        <v>タ</v>
      </c>
      <c r="L14" s="225" t="str">
        <f t="shared" si="0"/>
        <v>゛</v>
      </c>
      <c r="M14" s="225" t="str">
        <f t="shared" si="0"/>
        <v>　</v>
      </c>
      <c r="N14" s="225" t="str">
        <f t="shared" si="0"/>
        <v>ト</v>
      </c>
      <c r="O14" s="225" t="str">
        <f t="shared" si="0"/>
        <v>ミ</v>
      </c>
      <c r="P14" s="225" t="str">
        <f t="shared" si="0"/>
        <v>タ</v>
      </c>
      <c r="Q14" s="225" t="str">
        <f t="shared" si="0"/>
        <v>ロ</v>
      </c>
      <c r="R14" s="225" t="str">
        <f t="shared" si="0"/>
        <v>ウ</v>
      </c>
      <c r="S14" s="225" t="str">
        <f t="shared" si="0"/>
        <v/>
      </c>
      <c r="T14" s="225" t="str">
        <f t="shared" si="0"/>
        <v/>
      </c>
      <c r="U14" s="225" t="str">
        <f t="shared" si="0"/>
        <v/>
      </c>
      <c r="V14" s="225" t="str">
        <f t="shared" si="0"/>
        <v/>
      </c>
      <c r="W14" s="225" t="str">
        <f t="shared" si="0"/>
        <v/>
      </c>
      <c r="X14" s="225" t="str">
        <f t="shared" si="0"/>
        <v/>
      </c>
      <c r="Y14" s="225" t="str">
        <f t="shared" si="0"/>
        <v/>
      </c>
      <c r="Z14" s="225" t="str">
        <f t="shared" si="0"/>
        <v/>
      </c>
      <c r="AA14" s="225" t="str">
        <f t="shared" si="0"/>
        <v/>
      </c>
      <c r="AB14" s="226" t="str">
        <f t="shared" si="0"/>
        <v/>
      </c>
      <c r="AF14" s="98"/>
      <c r="AG14" s="112" t="s">
        <v>27</v>
      </c>
      <c r="AH14" s="444" t="s">
        <v>4813</v>
      </c>
      <c r="AI14" s="445"/>
      <c r="AJ14" s="445"/>
      <c r="AK14" s="445"/>
      <c r="AL14" s="445"/>
      <c r="AM14" s="445"/>
      <c r="AN14" s="445"/>
      <c r="AO14" s="445"/>
      <c r="AP14" s="445"/>
      <c r="AQ14" s="445"/>
      <c r="AR14" s="445"/>
      <c r="AS14" s="445"/>
      <c r="AT14" s="445"/>
      <c r="AU14" s="445"/>
      <c r="AV14" s="445"/>
      <c r="AW14" s="445"/>
      <c r="AX14" s="446"/>
      <c r="AY14" s="87" t="s">
        <v>215</v>
      </c>
      <c r="AZ14" s="144" t="str">
        <f>ASC(AH14)</f>
        <v>ｳﾒﾀﾞ ﾄﾐﾀﾛｳ</v>
      </c>
      <c r="BA14" s="144" t="str">
        <f>SUBSTITUTE(SUBSTITUTE(SUBSTITUTE(SUBSTITUTE(SUBSTITUTE(SUBSTITUTE(SUBSTITUTE(SUBSTITUTE(SUBSTITUTE(SUBSTITUTE(SUBSTITUTE(SUBSTITUTE(SUBSTITUTE(SUBSTITUTE(SUBSTITUTE(SUBSTITUTE(SUBSTITUTE(SUBSTITUTE(SUBSTITUTE(SUBSTITUTE(SUBSTITUTE(SUBSTITUTE(SUBSTITUTE(SUBSTITUTE(SUBSTITUTE(AZ14,"が","か゛"),"ぎ","き゛"),"ぐ","く゛"),"げ","け゛"),"ご","こ゛"),"ざ","さ゛"),"じ","し゛"),"ず","す゛"),"ぜ","せ゛"),"ぞ","そ゛"),"だ","た゛"),"ぢ","ち゛"),"づ","つ゛"),"で","て゛"),"ど","と゛"),"ば","は゛"),"び","ひ゛"),"ぶ","ふ゛"),"べ","へ゛"),"ぼ","ほ゛"),"ぱ","は゜"),"ぴ","ひ゜"),"ぷ","ふ゜"),"ぺ","へ゜"),"ぽ","ほ゜")</f>
        <v>ｳﾒﾀﾞ ﾄﾐﾀﾛｳ</v>
      </c>
      <c r="BB14" s="144" t="str">
        <f>DBCS(MID($BA14,COLUMNS($BB14:BB14),1))</f>
        <v>ウ</v>
      </c>
      <c r="BC14" s="144" t="str">
        <f>DBCS(MID($BA14,COLUMNS($BB14:BC14),1))</f>
        <v>メ</v>
      </c>
      <c r="BD14" s="144" t="str">
        <f>DBCS(MID($BA14,COLUMNS($BB14:BD14),1))</f>
        <v>タ</v>
      </c>
      <c r="BE14" s="144" t="str">
        <f>DBCS(MID($BA14,COLUMNS($BB14:BE14),1))</f>
        <v>゛</v>
      </c>
      <c r="BF14" s="144" t="str">
        <f>DBCS(MID($BA14,COLUMNS($BB14:BF14),1))</f>
        <v>　</v>
      </c>
      <c r="BG14" s="144" t="str">
        <f>DBCS(MID($BA14,COLUMNS($BB14:BG14),1))</f>
        <v>ト</v>
      </c>
      <c r="BH14" s="144" t="str">
        <f>DBCS(MID($BA14,COLUMNS($BB14:BH14),1))</f>
        <v>ミ</v>
      </c>
      <c r="BI14" s="144" t="str">
        <f>DBCS(MID($BA14,COLUMNS($BB14:BI14),1))</f>
        <v>タ</v>
      </c>
      <c r="BJ14" s="144" t="str">
        <f>DBCS(MID($BA14,COLUMNS($BB14:BJ14),1))</f>
        <v>ロ</v>
      </c>
      <c r="BK14" s="144" t="str">
        <f>DBCS(MID($BA14,COLUMNS($BB14:BK14),1))</f>
        <v>ウ</v>
      </c>
      <c r="BL14" s="144" t="str">
        <f>DBCS(MID($BA14,COLUMNS($BB14:BL14),1))</f>
        <v/>
      </c>
      <c r="BM14" s="144" t="str">
        <f>DBCS(MID($BA14,COLUMNS($BB14:BM14),1))</f>
        <v/>
      </c>
      <c r="BN14" s="144" t="str">
        <f>DBCS(MID($BA14,COLUMNS($BB14:BN14),1))</f>
        <v/>
      </c>
      <c r="BO14" s="144" t="str">
        <f>DBCS(MID($BA14,COLUMNS($BB14:BO14),1))</f>
        <v/>
      </c>
      <c r="BP14" s="144" t="str">
        <f>DBCS(MID($BA14,COLUMNS($BB14:BP14),1))</f>
        <v/>
      </c>
      <c r="BQ14" s="144" t="str">
        <f>DBCS(MID($BA14,COLUMNS($BB14:BQ14),1))</f>
        <v/>
      </c>
      <c r="BR14" s="144" t="str">
        <f>DBCS(MID($BA14,COLUMNS($BB14:BR14),1))</f>
        <v/>
      </c>
      <c r="BS14" s="144" t="str">
        <f>DBCS(MID($BA14,COLUMNS($BB14:BS14),1))</f>
        <v/>
      </c>
      <c r="BT14" s="144" t="str">
        <f>DBCS(MID($BA14,COLUMNS($BB14:BT14),1))</f>
        <v/>
      </c>
      <c r="BU14" s="144" t="str">
        <f>DBCS(MID($BA14,COLUMNS($BB14:BU14),1))</f>
        <v/>
      </c>
      <c r="BV14" s="144" t="str">
        <f>DBCS(MID($BA14,COLUMNS($BB14:BV14),1))</f>
        <v/>
      </c>
      <c r="BW14" s="144" t="str">
        <f>DBCS(MID($BA14,COLUMNS($BB14:BW14),1))</f>
        <v/>
      </c>
      <c r="BX14" s="144" t="str">
        <f>DBCS(MID($BA14,COLUMNS($BB14:BX14),1))</f>
        <v/>
      </c>
      <c r="BY14" s="144" t="str">
        <f>DBCS(MID($BA14,COLUMNS($BB14:BY14),1))</f>
        <v/>
      </c>
      <c r="BZ14" s="144" t="str">
        <f>DBCS(MID($BA14,COLUMNS($BB14:BZ14),1))</f>
        <v/>
      </c>
      <c r="CA14" s="144" t="str">
        <f>DBCS(MID($BA14,COLUMNS($BB14:CA14),1))</f>
        <v/>
      </c>
      <c r="CB14" s="144" t="str">
        <f>DBCS(MID($BA14,COLUMNS($BB14:CB14),1))</f>
        <v/>
      </c>
      <c r="CC14" s="144" t="str">
        <f>DBCS(MID($BA14,COLUMNS($BB14:CC14),1))</f>
        <v/>
      </c>
      <c r="CD14" s="144" t="str">
        <f>DBCS(MID($BA14,COLUMNS($BB14:CD14),1))</f>
        <v/>
      </c>
      <c r="CE14" s="144" t="str">
        <f>DBCS(MID($BA14,COLUMNS($BB14:CE14),1))</f>
        <v/>
      </c>
      <c r="CF14" s="144" t="str">
        <f>DBCS(MID($BA14,COLUMNS($BB14:CF14),1))</f>
        <v/>
      </c>
      <c r="CG14" s="144" t="str">
        <f>DBCS(MID($BA14,COLUMNS($BB14:CG14),1))</f>
        <v/>
      </c>
      <c r="CH14" s="144" t="str">
        <f>DBCS(MID($BA14,COLUMNS($BB14:CH14),1))</f>
        <v/>
      </c>
      <c r="CI14" s="144" t="str">
        <f>DBCS(MID($BA14,COLUMNS($BB14:CI14),1))</f>
        <v/>
      </c>
      <c r="CJ14" s="144" t="str">
        <f>DBCS(MID($BA14,COLUMNS($BB14:CJ14),1))</f>
        <v/>
      </c>
      <c r="CK14" s="144" t="str">
        <f>DBCS(MID($BA14,COLUMNS($BB14:CK14),1))</f>
        <v/>
      </c>
      <c r="CL14" s="144" t="str">
        <f>DBCS(MID($BA14,COLUMNS($BB14:CL14),1))</f>
        <v/>
      </c>
      <c r="CM14" s="144" t="str">
        <f>DBCS(MID($BA14,COLUMNS($BB14:CM14),1))</f>
        <v/>
      </c>
      <c r="CN14" s="144" t="str">
        <f>DBCS(MID($BA14,COLUMNS($BB14:CN14),1))</f>
        <v/>
      </c>
      <c r="CO14" s="144" t="str">
        <f>DBCS(MID($BA14,COLUMNS($BB14:CO14),1))</f>
        <v/>
      </c>
    </row>
    <row r="15" spans="1:93" ht="15.95" customHeight="1" thickBot="1" x14ac:dyDescent="0.2">
      <c r="C15" s="213"/>
      <c r="D15" s="350" t="s">
        <v>3</v>
      </c>
      <c r="E15" s="350"/>
      <c r="F15" s="350"/>
      <c r="G15" s="350"/>
      <c r="H15" s="214"/>
      <c r="I15" s="224" t="str">
        <f>LEFT($AH$15,1)</f>
        <v>梅</v>
      </c>
      <c r="J15" s="225" t="str">
        <f>MID($AH$15,2,1)</f>
        <v>田</v>
      </c>
      <c r="K15" s="225" t="str">
        <f>MID($AH$15,3,1)</f>
        <v>　</v>
      </c>
      <c r="L15" s="225" t="str">
        <f>MID($AH$15,4,1)</f>
        <v>富</v>
      </c>
      <c r="M15" s="225" t="str">
        <f>MID($AH$15,5,1)</f>
        <v>太</v>
      </c>
      <c r="N15" s="225" t="str">
        <f>MID($AH$15,6,1)</f>
        <v>郎</v>
      </c>
      <c r="O15" s="225" t="str">
        <f>MID($AH$15,7,1)</f>
        <v/>
      </c>
      <c r="P15" s="225" t="str">
        <f>MID($AH$15,8,1)</f>
        <v/>
      </c>
      <c r="Q15" s="225" t="str">
        <f>MID($AH$15,9,1)</f>
        <v/>
      </c>
      <c r="R15" s="225" t="str">
        <f>MID($AH$15,10,1)</f>
        <v/>
      </c>
      <c r="S15" s="225" t="str">
        <f>MID($AH$15,11,1)</f>
        <v/>
      </c>
      <c r="T15" s="225" t="str">
        <f>MID($AH$15,12,1)</f>
        <v/>
      </c>
      <c r="U15" s="225" t="str">
        <f>MID($AH$15,13,1)</f>
        <v/>
      </c>
      <c r="V15" s="225" t="str">
        <f>MID($AH$15,14,1)</f>
        <v/>
      </c>
      <c r="W15" s="225" t="str">
        <f>MID($AH$15,15,1)</f>
        <v/>
      </c>
      <c r="X15" s="225" t="str">
        <f>MID($AH$15,16,1)</f>
        <v/>
      </c>
      <c r="Y15" s="225" t="str">
        <f>MID($AH$15,17,1)</f>
        <v/>
      </c>
      <c r="Z15" s="225" t="str">
        <f>MID($AH$15,18,1)</f>
        <v/>
      </c>
      <c r="AA15" s="225" t="str">
        <f>MID($AH$15,19,1)</f>
        <v/>
      </c>
      <c r="AB15" s="226" t="str">
        <f>MID($AH$15,20,1)</f>
        <v/>
      </c>
      <c r="AC15" s="344" t="s">
        <v>9</v>
      </c>
      <c r="AD15" s="344"/>
      <c r="AE15" s="344"/>
      <c r="AF15" s="98"/>
      <c r="AG15" s="112" t="s">
        <v>3</v>
      </c>
      <c r="AH15" s="444" t="s">
        <v>4812</v>
      </c>
      <c r="AI15" s="445"/>
      <c r="AJ15" s="445"/>
      <c r="AK15" s="445"/>
      <c r="AL15" s="445"/>
      <c r="AM15" s="445"/>
      <c r="AN15" s="445"/>
      <c r="AO15" s="445"/>
      <c r="AP15" s="445"/>
      <c r="AQ15" s="445"/>
      <c r="AR15" s="445"/>
      <c r="AS15" s="445"/>
      <c r="AT15" s="445"/>
      <c r="AU15" s="445"/>
      <c r="AV15" s="445"/>
      <c r="AW15" s="445"/>
      <c r="AX15" s="446"/>
      <c r="AY15" s="87" t="s">
        <v>215</v>
      </c>
      <c r="AZ15" s="139"/>
    </row>
    <row r="16" spans="1:93" ht="15.95" customHeight="1" thickBot="1" x14ac:dyDescent="0.2">
      <c r="C16" s="213"/>
      <c r="D16" s="350" t="s">
        <v>8</v>
      </c>
      <c r="E16" s="350"/>
      <c r="F16" s="350"/>
      <c r="G16" s="350"/>
      <c r="H16" s="214"/>
      <c r="I16" s="236" t="str">
        <f>LEFT(AH16)</f>
        <v>S</v>
      </c>
      <c r="J16" s="151" t="s">
        <v>25</v>
      </c>
      <c r="K16" s="224" t="str">
        <f>LEFT(AK16)</f>
        <v>4</v>
      </c>
      <c r="L16" s="226" t="str">
        <f>MID(AK16,2,1)</f>
        <v>7</v>
      </c>
      <c r="M16" s="223" t="s">
        <v>36</v>
      </c>
      <c r="N16" s="224" t="str">
        <f>LEFT(AM16)</f>
        <v>0</v>
      </c>
      <c r="O16" s="226" t="str">
        <f>MID(AM16,2,1)</f>
        <v>1</v>
      </c>
      <c r="P16" s="223" t="s">
        <v>11</v>
      </c>
      <c r="Q16" s="224" t="str">
        <f>LEFT(AO16)</f>
        <v>0</v>
      </c>
      <c r="R16" s="226" t="str">
        <f>MID(AO16,2,1)</f>
        <v>1</v>
      </c>
      <c r="S16" s="223" t="s">
        <v>12</v>
      </c>
      <c r="T16" s="223"/>
      <c r="U16" s="223"/>
      <c r="V16" s="223"/>
      <c r="W16" s="223"/>
      <c r="X16" s="223"/>
      <c r="Y16" s="223"/>
      <c r="Z16" s="223"/>
      <c r="AA16" s="223"/>
      <c r="AB16" s="223"/>
      <c r="AD16" s="48" t="s">
        <v>39</v>
      </c>
      <c r="AF16" s="98"/>
      <c r="AG16" s="112" t="s">
        <v>8</v>
      </c>
      <c r="AH16" s="442" t="s">
        <v>288</v>
      </c>
      <c r="AI16" s="443"/>
      <c r="AJ16" s="245" t="s">
        <v>317</v>
      </c>
      <c r="AK16" s="247" t="s">
        <v>4810</v>
      </c>
      <c r="AL16" s="98" t="s">
        <v>36</v>
      </c>
      <c r="AM16" s="247" t="s">
        <v>4811</v>
      </c>
      <c r="AN16" s="98" t="s">
        <v>11</v>
      </c>
      <c r="AO16" s="247" t="s">
        <v>4809</v>
      </c>
      <c r="AP16" s="98" t="s">
        <v>12</v>
      </c>
      <c r="AQ16" s="145" t="str">
        <f>LEFT(AH17)</f>
        <v>1</v>
      </c>
      <c r="AR16" s="145" t="str">
        <f>MID(AH17,2,1)</f>
        <v>1</v>
      </c>
      <c r="AS16" s="145" t="str">
        <f>MID(AH17,3,1)</f>
        <v>1</v>
      </c>
      <c r="AT16" s="145" t="str">
        <f>MID(AH17,4,1)</f>
        <v>0</v>
      </c>
      <c r="AU16" s="145" t="str">
        <f>MID(AH17,5,1)</f>
        <v>7</v>
      </c>
      <c r="AV16" s="145" t="str">
        <f>MID(AH17,6,1)</f>
        <v>4</v>
      </c>
      <c r="AW16" s="140" t="str">
        <f>AO17&amp;AT17&amp;AY17</f>
        <v>埼玉県さいたま市浦和区</v>
      </c>
      <c r="AX16" s="146"/>
    </row>
    <row r="17" spans="1:93" ht="15.95" customHeight="1" thickBot="1" x14ac:dyDescent="0.2">
      <c r="C17" s="673" t="s">
        <v>33</v>
      </c>
      <c r="D17" s="674"/>
      <c r="E17" s="674"/>
      <c r="F17" s="674"/>
      <c r="G17" s="674"/>
      <c r="H17" s="675"/>
      <c r="I17" s="250" t="str">
        <f t="shared" ref="I17:N17" si="1">AQ16</f>
        <v>1</v>
      </c>
      <c r="J17" s="251" t="str">
        <f>AR16</f>
        <v>1</v>
      </c>
      <c r="K17" s="251" t="str">
        <f t="shared" si="1"/>
        <v>1</v>
      </c>
      <c r="L17" s="251" t="str">
        <f t="shared" si="1"/>
        <v>0</v>
      </c>
      <c r="M17" s="225" t="str">
        <f t="shared" si="1"/>
        <v>7</v>
      </c>
      <c r="N17" s="253" t="str">
        <f t="shared" si="1"/>
        <v>4</v>
      </c>
      <c r="O17" s="480" t="str">
        <f>IF(AO17="","",AO17)</f>
        <v>埼玉県</v>
      </c>
      <c r="P17" s="481"/>
      <c r="Q17" s="481"/>
      <c r="R17" s="482" t="str">
        <f>IF(AO17="","都道府県","")</f>
        <v/>
      </c>
      <c r="S17" s="483"/>
      <c r="T17" s="483"/>
      <c r="U17" s="480" t="str">
        <f>IF(AT17="","",AT17)</f>
        <v>さいたま市</v>
      </c>
      <c r="V17" s="481"/>
      <c r="W17" s="481"/>
      <c r="X17" s="482" t="str">
        <f>IF(AT17="","市郡区","")</f>
        <v/>
      </c>
      <c r="Y17" s="483"/>
      <c r="Z17" s="480" t="str">
        <f>IF(AY17="","",AY17)</f>
        <v>浦和区</v>
      </c>
      <c r="AA17" s="481"/>
      <c r="AB17" s="481"/>
      <c r="AC17" s="480" t="str">
        <f>IF(AY17="","区町村","")</f>
        <v/>
      </c>
      <c r="AD17" s="484"/>
      <c r="AE17" s="147"/>
      <c r="AF17" s="98"/>
      <c r="AG17" s="130" t="s">
        <v>322</v>
      </c>
      <c r="AH17" s="663" t="str">
        <f>IF(AND(AO17="",AT17="",AY17),"",VLOOKUP(AW16,コード２!$A$2:$E$1897,2,FALSE))</f>
        <v>111074</v>
      </c>
      <c r="AI17" s="664"/>
      <c r="AJ17" s="88" t="s">
        <v>575</v>
      </c>
      <c r="AK17" s="88"/>
      <c r="AL17" s="148"/>
      <c r="AM17" s="112"/>
      <c r="AN17" s="149" t="s">
        <v>15</v>
      </c>
      <c r="AO17" s="485" t="s">
        <v>4814</v>
      </c>
      <c r="AP17" s="486"/>
      <c r="AQ17" s="487"/>
      <c r="AR17" s="488" t="s">
        <v>16</v>
      </c>
      <c r="AS17" s="489"/>
      <c r="AT17" s="485" t="s">
        <v>4815</v>
      </c>
      <c r="AU17" s="486"/>
      <c r="AV17" s="487"/>
      <c r="AW17" s="187"/>
      <c r="AX17" s="254" t="s">
        <v>323</v>
      </c>
      <c r="AY17" s="475" t="s">
        <v>4816</v>
      </c>
      <c r="AZ17" s="476"/>
    </row>
    <row r="18" spans="1:93" ht="15.95" customHeight="1" x14ac:dyDescent="0.15">
      <c r="C18" s="665"/>
      <c r="D18" s="466" t="s">
        <v>32</v>
      </c>
      <c r="E18" s="466"/>
      <c r="F18" s="466"/>
      <c r="G18" s="466"/>
      <c r="H18" s="382"/>
      <c r="I18" s="250" t="str">
        <f>LEFT(AH18)</f>
        <v>高</v>
      </c>
      <c r="J18" s="230" t="str">
        <f>MID($AH$18,2,1)</f>
        <v>砂</v>
      </c>
      <c r="K18" s="230" t="str">
        <f>MID($AH$18,3,1)</f>
        <v>３</v>
      </c>
      <c r="L18" s="230" t="str">
        <f>MID($AH$18,4,1)</f>
        <v>－</v>
      </c>
      <c r="M18" s="230" t="str">
        <f>MID($AH$18,5,1)</f>
        <v>１</v>
      </c>
      <c r="N18" s="230" t="str">
        <f>MID($AH$18,6,1)</f>
        <v>５</v>
      </c>
      <c r="O18" s="230" t="str">
        <f>MID($AH$18,7,1)</f>
        <v>－</v>
      </c>
      <c r="P18" s="230" t="str">
        <f>MID($AH$18,8,1)</f>
        <v>１</v>
      </c>
      <c r="Q18" s="230" t="str">
        <f>MID($AH$18,9,1)</f>
        <v/>
      </c>
      <c r="R18" s="230" t="str">
        <f>MID($AH$18,10,1)</f>
        <v/>
      </c>
      <c r="S18" s="230" t="str">
        <f>MID($AH$18,11,1)</f>
        <v/>
      </c>
      <c r="T18" s="230" t="str">
        <f>MID($AH$18,12,1)</f>
        <v/>
      </c>
      <c r="U18" s="230" t="str">
        <f>MID($AH$18,13,1)</f>
        <v/>
      </c>
      <c r="V18" s="230" t="str">
        <f>MID($AH$18,14,1)</f>
        <v/>
      </c>
      <c r="W18" s="230" t="str">
        <f>MID($AH$18,15,1)</f>
        <v/>
      </c>
      <c r="X18" s="230" t="str">
        <f>MID($AH$18,16,1)</f>
        <v/>
      </c>
      <c r="Y18" s="230" t="str">
        <f>MID($AH$18,17,1)</f>
        <v/>
      </c>
      <c r="Z18" s="230" t="str">
        <f>MID($AH$18,18,1)</f>
        <v/>
      </c>
      <c r="AA18" s="230" t="str">
        <f>MID($AH$18,19,1)</f>
        <v/>
      </c>
      <c r="AB18" s="231" t="str">
        <f>MID($AH$18,20,1)</f>
        <v/>
      </c>
      <c r="AC18" s="148"/>
      <c r="AD18" s="148"/>
      <c r="AE18" s="148"/>
      <c r="AF18" s="148"/>
      <c r="AG18" s="112" t="s">
        <v>32</v>
      </c>
      <c r="AH18" s="469" t="s">
        <v>4817</v>
      </c>
      <c r="AI18" s="470"/>
      <c r="AJ18" s="470"/>
      <c r="AK18" s="470"/>
      <c r="AL18" s="470"/>
      <c r="AM18" s="470"/>
      <c r="AN18" s="470"/>
      <c r="AO18" s="470"/>
      <c r="AP18" s="470"/>
      <c r="AQ18" s="470"/>
      <c r="AR18" s="470"/>
      <c r="AS18" s="470"/>
      <c r="AT18" s="470"/>
      <c r="AU18" s="470"/>
      <c r="AV18" s="470"/>
      <c r="AW18" s="470"/>
      <c r="AX18" s="471"/>
      <c r="AY18" s="139" t="s">
        <v>215</v>
      </c>
      <c r="AZ18" s="150"/>
    </row>
    <row r="19" spans="1:93" ht="15.95" customHeight="1" thickBot="1" x14ac:dyDescent="0.2">
      <c r="C19" s="666"/>
      <c r="D19" s="467"/>
      <c r="E19" s="467"/>
      <c r="F19" s="467"/>
      <c r="G19" s="467"/>
      <c r="H19" s="361"/>
      <c r="I19" s="233" t="str">
        <f>MID($AH$18,21,1)</f>
        <v/>
      </c>
      <c r="J19" s="234" t="str">
        <f>MID($AH$18,22,1)</f>
        <v/>
      </c>
      <c r="K19" s="234" t="str">
        <f>MID($AH$18,23,1)</f>
        <v/>
      </c>
      <c r="L19" s="234" t="str">
        <f>MID($AH$18,24,1)</f>
        <v/>
      </c>
      <c r="M19" s="234" t="str">
        <f>MID($AH$18,25,1)</f>
        <v/>
      </c>
      <c r="N19" s="234" t="str">
        <f>MID($AH$18,26,1)</f>
        <v/>
      </c>
      <c r="O19" s="234" t="str">
        <f>MID($AH$18,27,1)</f>
        <v/>
      </c>
      <c r="P19" s="234" t="str">
        <f>MID($AH$18,28,1)</f>
        <v/>
      </c>
      <c r="Q19" s="234" t="str">
        <f>MID($AH$18,29,1)</f>
        <v/>
      </c>
      <c r="R19" s="234" t="str">
        <f>MID($AH$18,30,1)</f>
        <v/>
      </c>
      <c r="S19" s="234" t="str">
        <f>MID($AH$18,31,1)</f>
        <v/>
      </c>
      <c r="T19" s="234" t="str">
        <f>MID($AH$18,32,1)</f>
        <v/>
      </c>
      <c r="U19" s="234" t="str">
        <f>MID($AH$18,33,1)</f>
        <v/>
      </c>
      <c r="V19" s="234" t="str">
        <f>MID($AH$18,34,1)</f>
        <v/>
      </c>
      <c r="W19" s="234" t="str">
        <f>MID($AH$18,35,1)</f>
        <v/>
      </c>
      <c r="X19" s="234" t="str">
        <f>MID($AH$18,36,1)</f>
        <v/>
      </c>
      <c r="Y19" s="234" t="str">
        <f>MID($AH$18,37,1)</f>
        <v/>
      </c>
      <c r="Z19" s="234" t="str">
        <f>MID($AH$18,38,1)</f>
        <v/>
      </c>
      <c r="AA19" s="234" t="str">
        <f>MID($AH$18,39,1)</f>
        <v/>
      </c>
      <c r="AB19" s="235" t="str">
        <f>MID($AH$18,40,1)</f>
        <v/>
      </c>
      <c r="AC19" s="148"/>
      <c r="AD19" s="148"/>
      <c r="AE19" s="148"/>
      <c r="AF19" s="148"/>
      <c r="AG19" s="112"/>
      <c r="AH19" s="472"/>
      <c r="AI19" s="473"/>
      <c r="AJ19" s="473"/>
      <c r="AK19" s="473"/>
      <c r="AL19" s="473"/>
      <c r="AM19" s="473"/>
      <c r="AN19" s="473"/>
      <c r="AO19" s="473"/>
      <c r="AP19" s="473"/>
      <c r="AQ19" s="473"/>
      <c r="AR19" s="473"/>
      <c r="AS19" s="473"/>
      <c r="AT19" s="473"/>
      <c r="AU19" s="473"/>
      <c r="AV19" s="473"/>
      <c r="AW19" s="473"/>
      <c r="AX19" s="474"/>
      <c r="AY19" s="148"/>
      <c r="AZ19" s="150"/>
    </row>
    <row r="22" spans="1:93" s="110" customFormat="1" ht="15.95" customHeight="1" thickBot="1" x14ac:dyDescent="0.2">
      <c r="A22" s="49"/>
      <c r="C22" s="100"/>
      <c r="D22" s="100"/>
      <c r="E22" s="100"/>
      <c r="F22" s="100"/>
      <c r="G22" s="100"/>
      <c r="H22" s="49"/>
      <c r="I22" s="49"/>
      <c r="J22" s="49"/>
      <c r="K22" s="49"/>
      <c r="L22" s="49"/>
      <c r="M22" s="49"/>
      <c r="N22" s="129"/>
      <c r="O22" s="129"/>
      <c r="P22" s="129"/>
      <c r="Q22" s="49"/>
      <c r="R22" s="49"/>
      <c r="S22" s="49"/>
      <c r="T22" s="49"/>
      <c r="U22" s="49"/>
      <c r="V22" s="49"/>
      <c r="W22" s="49"/>
      <c r="X22" s="49"/>
      <c r="Y22" s="49"/>
      <c r="Z22" s="49"/>
      <c r="AA22" s="49"/>
      <c r="AF22" s="98"/>
      <c r="AG22" s="98"/>
      <c r="AH22" s="98"/>
      <c r="AI22" s="98"/>
      <c r="AJ22" s="98"/>
      <c r="AK22" s="140"/>
      <c r="AL22" s="140"/>
      <c r="AM22" s="98"/>
      <c r="AN22" s="140" t="str">
        <f>LEFT(AN23)</f>
        <v/>
      </c>
      <c r="AO22" s="140" t="str">
        <f>MID(AN23,2,1)</f>
        <v/>
      </c>
      <c r="AP22" s="98"/>
      <c r="AQ22" s="98"/>
      <c r="AR22" s="141"/>
      <c r="AS22" s="98"/>
      <c r="AT22" s="98"/>
      <c r="AU22" s="98"/>
      <c r="AV22" s="98"/>
      <c r="AW22" s="98"/>
      <c r="AX22" s="98"/>
      <c r="AY22" s="43"/>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row>
    <row r="23" spans="1:93" s="110" customFormat="1" ht="15.95" customHeight="1" thickBot="1" x14ac:dyDescent="0.2">
      <c r="A23" s="47" t="s">
        <v>161</v>
      </c>
      <c r="B23" s="38"/>
      <c r="C23" s="213"/>
      <c r="D23" s="350" t="s">
        <v>7</v>
      </c>
      <c r="E23" s="350"/>
      <c r="F23" s="350"/>
      <c r="G23" s="350"/>
      <c r="H23" s="214"/>
      <c r="I23" s="250" t="str">
        <f>LEFT(AH23)</f>
        <v/>
      </c>
      <c r="J23" s="284" t="str">
        <f>MID(AH23,2,1)</f>
        <v/>
      </c>
      <c r="K23" s="223"/>
      <c r="L23" s="223"/>
      <c r="M23" s="223"/>
      <c r="N23" s="677" t="s">
        <v>38</v>
      </c>
      <c r="O23" s="678"/>
      <c r="P23" s="678"/>
      <c r="Q23" s="679"/>
      <c r="R23" s="236" t="str">
        <f>LEFT(AN23)</f>
        <v/>
      </c>
      <c r="S23" s="151" t="s">
        <v>25</v>
      </c>
      <c r="T23" s="224" t="str">
        <f>LEFT(AQ23)</f>
        <v/>
      </c>
      <c r="U23" s="226" t="str">
        <f>MID(AQ23,2,1)</f>
        <v/>
      </c>
      <c r="V23" s="223" t="s">
        <v>36</v>
      </c>
      <c r="W23" s="224" t="str">
        <f>LEFT(AS23)</f>
        <v/>
      </c>
      <c r="X23" s="226" t="str">
        <f>MID(AS23,2,1)</f>
        <v/>
      </c>
      <c r="Y23" s="223" t="s">
        <v>11</v>
      </c>
      <c r="Z23" s="224" t="str">
        <f>LEFT(AU23)</f>
        <v/>
      </c>
      <c r="AA23" s="226" t="str">
        <f>MID(AU23,2,1)</f>
        <v/>
      </c>
      <c r="AB23" s="223" t="s">
        <v>12</v>
      </c>
      <c r="AC23" s="38"/>
      <c r="AD23" s="38"/>
      <c r="AE23" s="38"/>
      <c r="AF23" s="98"/>
      <c r="AG23" s="112" t="s">
        <v>316</v>
      </c>
      <c r="AH23" s="444"/>
      <c r="AI23" s="445"/>
      <c r="AJ23" s="446"/>
      <c r="AK23" s="98"/>
      <c r="AL23" s="89"/>
      <c r="AM23" s="254" t="s">
        <v>321</v>
      </c>
      <c r="AN23" s="442"/>
      <c r="AO23" s="443"/>
      <c r="AP23" s="245" t="s">
        <v>318</v>
      </c>
      <c r="AQ23" s="247"/>
      <c r="AR23" s="98" t="s">
        <v>36</v>
      </c>
      <c r="AS23" s="247"/>
      <c r="AT23" s="98" t="s">
        <v>11</v>
      </c>
      <c r="AU23" s="247"/>
      <c r="AV23" s="98" t="s">
        <v>12</v>
      </c>
      <c r="AW23" s="141" t="s">
        <v>319</v>
      </c>
      <c r="AX23" s="98"/>
      <c r="AY23" s="43"/>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row>
    <row r="24" spans="1:93" s="110" customFormat="1" ht="15.95" customHeight="1" thickBot="1" x14ac:dyDescent="0.2">
      <c r="A24" s="38"/>
      <c r="B24" s="38"/>
      <c r="C24" s="213"/>
      <c r="D24" s="350" t="s">
        <v>35</v>
      </c>
      <c r="E24" s="350"/>
      <c r="F24" s="350"/>
      <c r="G24" s="350"/>
      <c r="H24" s="214"/>
      <c r="I24" s="224" t="str">
        <f>BB24</f>
        <v/>
      </c>
      <c r="J24" s="225" t="str">
        <f t="shared" ref="J24" si="2">BC24</f>
        <v/>
      </c>
      <c r="K24" s="225" t="str">
        <f t="shared" ref="K24" si="3">BD24</f>
        <v/>
      </c>
      <c r="L24" s="225" t="str">
        <f t="shared" ref="L24" si="4">BE24</f>
        <v/>
      </c>
      <c r="M24" s="225" t="str">
        <f t="shared" ref="M24" si="5">BF24</f>
        <v/>
      </c>
      <c r="N24" s="225" t="str">
        <f t="shared" ref="N24" si="6">BG24</f>
        <v/>
      </c>
      <c r="O24" s="225" t="str">
        <f t="shared" ref="O24" si="7">BH24</f>
        <v/>
      </c>
      <c r="P24" s="225" t="str">
        <f t="shared" ref="P24" si="8">BI24</f>
        <v/>
      </c>
      <c r="Q24" s="225" t="str">
        <f t="shared" ref="Q24" si="9">BJ24</f>
        <v/>
      </c>
      <c r="R24" s="225" t="str">
        <f t="shared" ref="R24" si="10">BK24</f>
        <v/>
      </c>
      <c r="S24" s="225" t="str">
        <f t="shared" ref="S24" si="11">BL24</f>
        <v/>
      </c>
      <c r="T24" s="225" t="str">
        <f t="shared" ref="T24" si="12">BM24</f>
        <v/>
      </c>
      <c r="U24" s="225" t="str">
        <f t="shared" ref="U24" si="13">BN24</f>
        <v/>
      </c>
      <c r="V24" s="225" t="str">
        <f t="shared" ref="V24" si="14">BO24</f>
        <v/>
      </c>
      <c r="W24" s="225" t="str">
        <f t="shared" ref="W24" si="15">BP24</f>
        <v/>
      </c>
      <c r="X24" s="225" t="str">
        <f t="shared" ref="X24" si="16">BQ24</f>
        <v/>
      </c>
      <c r="Y24" s="225" t="str">
        <f t="shared" ref="Y24" si="17">BR24</f>
        <v/>
      </c>
      <c r="Z24" s="225" t="str">
        <f t="shared" ref="Z24" si="18">BS24</f>
        <v/>
      </c>
      <c r="AA24" s="225" t="str">
        <f t="shared" ref="AA24" si="19">BT24</f>
        <v/>
      </c>
      <c r="AB24" s="226" t="str">
        <f t="shared" ref="AB24" si="20">BU24</f>
        <v/>
      </c>
      <c r="AC24" s="38"/>
      <c r="AD24" s="38"/>
      <c r="AE24" s="38"/>
      <c r="AF24" s="98"/>
      <c r="AG24" s="112" t="s">
        <v>27</v>
      </c>
      <c r="AH24" s="444"/>
      <c r="AI24" s="445"/>
      <c r="AJ24" s="445"/>
      <c r="AK24" s="445"/>
      <c r="AL24" s="445"/>
      <c r="AM24" s="445"/>
      <c r="AN24" s="445"/>
      <c r="AO24" s="445"/>
      <c r="AP24" s="445"/>
      <c r="AQ24" s="445"/>
      <c r="AR24" s="445"/>
      <c r="AS24" s="445"/>
      <c r="AT24" s="445"/>
      <c r="AU24" s="445"/>
      <c r="AV24" s="445"/>
      <c r="AW24" s="445"/>
      <c r="AX24" s="446"/>
      <c r="AY24" s="87" t="s">
        <v>215</v>
      </c>
      <c r="AZ24" s="144" t="str">
        <f>ASC(AH24)</f>
        <v/>
      </c>
      <c r="BA24" s="144"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144" t="str">
        <f>DBCS(MID($BA24,COLUMNS($BB24:BB24),1))</f>
        <v/>
      </c>
      <c r="BC24" s="144" t="str">
        <f>DBCS(MID($BA24,COLUMNS($BB24:BC24),1))</f>
        <v/>
      </c>
      <c r="BD24" s="144" t="str">
        <f>DBCS(MID($BA24,COLUMNS($BB24:BD24),1))</f>
        <v/>
      </c>
      <c r="BE24" s="144" t="str">
        <f>DBCS(MID($BA24,COLUMNS($BB24:BE24),1))</f>
        <v/>
      </c>
      <c r="BF24" s="144" t="str">
        <f>DBCS(MID($BA24,COLUMNS($BB24:BF24),1))</f>
        <v/>
      </c>
      <c r="BG24" s="144" t="str">
        <f>DBCS(MID($BA24,COLUMNS($BB24:BG24),1))</f>
        <v/>
      </c>
      <c r="BH24" s="144" t="str">
        <f>DBCS(MID($BA24,COLUMNS($BB24:BH24),1))</f>
        <v/>
      </c>
      <c r="BI24" s="144" t="str">
        <f>DBCS(MID($BA24,COLUMNS($BB24:BI24),1))</f>
        <v/>
      </c>
      <c r="BJ24" s="144" t="str">
        <f>DBCS(MID($BA24,COLUMNS($BB24:BJ24),1))</f>
        <v/>
      </c>
      <c r="BK24" s="144" t="str">
        <f>DBCS(MID($BA24,COLUMNS($BB24:BK24),1))</f>
        <v/>
      </c>
      <c r="BL24" s="144" t="str">
        <f>DBCS(MID($BA24,COLUMNS($BB24:BL24),1))</f>
        <v/>
      </c>
      <c r="BM24" s="144" t="str">
        <f>DBCS(MID($BA24,COLUMNS($BB24:BM24),1))</f>
        <v/>
      </c>
      <c r="BN24" s="144" t="str">
        <f>DBCS(MID($BA24,COLUMNS($BB24:BN24),1))</f>
        <v/>
      </c>
      <c r="BO24" s="144" t="str">
        <f>DBCS(MID($BA24,COLUMNS($BB24:BO24),1))</f>
        <v/>
      </c>
      <c r="BP24" s="144" t="str">
        <f>DBCS(MID($BA24,COLUMNS($BB24:BP24),1))</f>
        <v/>
      </c>
      <c r="BQ24" s="144" t="str">
        <f>DBCS(MID($BA24,COLUMNS($BB24:BQ24),1))</f>
        <v/>
      </c>
      <c r="BR24" s="144" t="str">
        <f>DBCS(MID($BA24,COLUMNS($BB24:BR24),1))</f>
        <v/>
      </c>
      <c r="BS24" s="144" t="str">
        <f>DBCS(MID($BA24,COLUMNS($BB24:BS24),1))</f>
        <v/>
      </c>
      <c r="BT24" s="144" t="str">
        <f>DBCS(MID($BA24,COLUMNS($BB24:BT24),1))</f>
        <v/>
      </c>
      <c r="BU24" s="144" t="str">
        <f>DBCS(MID($BA24,COLUMNS($BB24:BU24),1))</f>
        <v/>
      </c>
      <c r="BV24" s="144" t="str">
        <f>DBCS(MID($BA24,COLUMNS($BB24:BV24),1))</f>
        <v/>
      </c>
      <c r="BW24" s="144" t="str">
        <f>DBCS(MID($BA24,COLUMNS($BB24:BW24),1))</f>
        <v/>
      </c>
      <c r="BX24" s="144" t="str">
        <f>DBCS(MID($BA24,COLUMNS($BB24:BX24),1))</f>
        <v/>
      </c>
      <c r="BY24" s="144" t="str">
        <f>DBCS(MID($BA24,COLUMNS($BB24:BY24),1))</f>
        <v/>
      </c>
      <c r="BZ24" s="144" t="str">
        <f>DBCS(MID($BA24,COLUMNS($BB24:BZ24),1))</f>
        <v/>
      </c>
      <c r="CA24" s="144" t="str">
        <f>DBCS(MID($BA24,COLUMNS($BB24:CA24),1))</f>
        <v/>
      </c>
      <c r="CB24" s="144" t="str">
        <f>DBCS(MID($BA24,COLUMNS($BB24:CB24),1))</f>
        <v/>
      </c>
      <c r="CC24" s="144" t="str">
        <f>DBCS(MID($BA24,COLUMNS($BB24:CC24),1))</f>
        <v/>
      </c>
      <c r="CD24" s="144" t="str">
        <f>DBCS(MID($BA24,COLUMNS($BB24:CD24),1))</f>
        <v/>
      </c>
      <c r="CE24" s="144" t="str">
        <f>DBCS(MID($BA24,COLUMNS($BB24:CE24),1))</f>
        <v/>
      </c>
      <c r="CF24" s="144" t="str">
        <f>DBCS(MID($BA24,COLUMNS($BB24:CF24),1))</f>
        <v/>
      </c>
      <c r="CG24" s="144" t="str">
        <f>DBCS(MID($BA24,COLUMNS($BB24:CG24),1))</f>
        <v/>
      </c>
      <c r="CH24" s="144" t="str">
        <f>DBCS(MID($BA24,COLUMNS($BB24:CH24),1))</f>
        <v/>
      </c>
      <c r="CI24" s="144" t="str">
        <f>DBCS(MID($BA24,COLUMNS($BB24:CI24),1))</f>
        <v/>
      </c>
      <c r="CJ24" s="144" t="str">
        <f>DBCS(MID($BA24,COLUMNS($BB24:CJ24),1))</f>
        <v/>
      </c>
      <c r="CK24" s="144" t="str">
        <f>DBCS(MID($BA24,COLUMNS($BB24:CK24),1))</f>
        <v/>
      </c>
      <c r="CL24" s="144" t="str">
        <f>DBCS(MID($BA24,COLUMNS($BB24:CL24),1))</f>
        <v/>
      </c>
      <c r="CM24" s="144" t="str">
        <f>DBCS(MID($BA24,COLUMNS($BB24:CM24),1))</f>
        <v/>
      </c>
      <c r="CN24" s="144" t="str">
        <f>DBCS(MID($BA24,COLUMNS($BB24:CN24),1))</f>
        <v/>
      </c>
      <c r="CO24" s="144" t="str">
        <f>DBCS(MID($BA24,COLUMNS($BB24:CO24),1))</f>
        <v/>
      </c>
    </row>
    <row r="25" spans="1:93" s="110" customFormat="1" ht="15.95" customHeight="1" thickBot="1" x14ac:dyDescent="0.2">
      <c r="A25" s="38"/>
      <c r="B25" s="38"/>
      <c r="C25" s="213"/>
      <c r="D25" s="350" t="s">
        <v>3</v>
      </c>
      <c r="E25" s="350"/>
      <c r="F25" s="350"/>
      <c r="G25" s="350"/>
      <c r="H25" s="214"/>
      <c r="I25" s="224" t="str">
        <f>LEFT($AH$25,1)</f>
        <v/>
      </c>
      <c r="J25" s="225" t="str">
        <f>MID($AH$25,2,1)</f>
        <v/>
      </c>
      <c r="K25" s="225" t="str">
        <f>MID($AH$25,3,1)</f>
        <v/>
      </c>
      <c r="L25" s="225" t="str">
        <f>MID($AH$25,4,1)</f>
        <v/>
      </c>
      <c r="M25" s="225" t="str">
        <f>MID($AH$25,5,1)</f>
        <v/>
      </c>
      <c r="N25" s="225" t="str">
        <f>MID($AH$25,6,1)</f>
        <v/>
      </c>
      <c r="O25" s="225" t="str">
        <f>MID($AH$25,7,1)</f>
        <v/>
      </c>
      <c r="P25" s="225" t="str">
        <f>MID($AH$25,8,1)</f>
        <v/>
      </c>
      <c r="Q25" s="225" t="str">
        <f>MID($AH$25,9,1)</f>
        <v/>
      </c>
      <c r="R25" s="225" t="str">
        <f>MID($AH$25,10,1)</f>
        <v/>
      </c>
      <c r="S25" s="225" t="str">
        <f>MID($AH$25,11,1)</f>
        <v/>
      </c>
      <c r="T25" s="225" t="str">
        <f>MID($AH$25,12,1)</f>
        <v/>
      </c>
      <c r="U25" s="225" t="str">
        <f>MID($AH$25,13,1)</f>
        <v/>
      </c>
      <c r="V25" s="225" t="str">
        <f>MID($AH$25,14,1)</f>
        <v/>
      </c>
      <c r="W25" s="225" t="str">
        <f>MID($AH$25,15,1)</f>
        <v/>
      </c>
      <c r="X25" s="225" t="str">
        <f>MID($AH$25,16,1)</f>
        <v/>
      </c>
      <c r="Y25" s="225" t="str">
        <f>MID($AH$25,17,1)</f>
        <v/>
      </c>
      <c r="Z25" s="225" t="str">
        <f>MID($AH$25,18,1)</f>
        <v/>
      </c>
      <c r="AA25" s="225" t="str">
        <f>MID($AH$25,19,1)</f>
        <v/>
      </c>
      <c r="AB25" s="226" t="str">
        <f>MID($AH$25,20,1)</f>
        <v/>
      </c>
      <c r="AC25" s="344" t="s">
        <v>9</v>
      </c>
      <c r="AD25" s="344"/>
      <c r="AE25" s="344"/>
      <c r="AF25" s="98"/>
      <c r="AG25" s="112" t="s">
        <v>3</v>
      </c>
      <c r="AH25" s="444"/>
      <c r="AI25" s="445"/>
      <c r="AJ25" s="445"/>
      <c r="AK25" s="445"/>
      <c r="AL25" s="445"/>
      <c r="AM25" s="445"/>
      <c r="AN25" s="445"/>
      <c r="AO25" s="445"/>
      <c r="AP25" s="445"/>
      <c r="AQ25" s="445"/>
      <c r="AR25" s="445"/>
      <c r="AS25" s="445"/>
      <c r="AT25" s="445"/>
      <c r="AU25" s="445"/>
      <c r="AV25" s="445"/>
      <c r="AW25" s="445"/>
      <c r="AX25" s="446"/>
      <c r="AY25" s="87" t="s">
        <v>215</v>
      </c>
      <c r="AZ25" s="139"/>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row>
    <row r="26" spans="1:93" s="110" customFormat="1" ht="15.95" customHeight="1" thickBot="1" x14ac:dyDescent="0.2">
      <c r="A26" s="38"/>
      <c r="B26" s="38"/>
      <c r="C26" s="213"/>
      <c r="D26" s="350" t="s">
        <v>8</v>
      </c>
      <c r="E26" s="350"/>
      <c r="F26" s="350"/>
      <c r="G26" s="350"/>
      <c r="H26" s="214"/>
      <c r="I26" s="236" t="str">
        <f>LEFT(AH26)</f>
        <v/>
      </c>
      <c r="J26" s="151" t="s">
        <v>25</v>
      </c>
      <c r="K26" s="224" t="str">
        <f>LEFT(AK26)</f>
        <v/>
      </c>
      <c r="L26" s="226" t="str">
        <f>MID(AK26,2,1)</f>
        <v/>
      </c>
      <c r="M26" s="223" t="s">
        <v>36</v>
      </c>
      <c r="N26" s="224" t="str">
        <f>LEFT(AM26)</f>
        <v/>
      </c>
      <c r="O26" s="226" t="str">
        <f>MID(AM26,2,1)</f>
        <v/>
      </c>
      <c r="P26" s="223" t="s">
        <v>11</v>
      </c>
      <c r="Q26" s="224" t="str">
        <f>LEFT(AO26)</f>
        <v/>
      </c>
      <c r="R26" s="226" t="str">
        <f>MID(AO26,2,1)</f>
        <v/>
      </c>
      <c r="S26" s="223" t="s">
        <v>12</v>
      </c>
      <c r="T26" s="223"/>
      <c r="U26" s="223"/>
      <c r="V26" s="223"/>
      <c r="W26" s="223"/>
      <c r="X26" s="223"/>
      <c r="Y26" s="223"/>
      <c r="Z26" s="223"/>
      <c r="AA26" s="223"/>
      <c r="AB26" s="223"/>
      <c r="AC26" s="38"/>
      <c r="AD26" s="48" t="s">
        <v>39</v>
      </c>
      <c r="AE26" s="38"/>
      <c r="AF26" s="98"/>
      <c r="AG26" s="112" t="s">
        <v>8</v>
      </c>
      <c r="AH26" s="442"/>
      <c r="AI26" s="443"/>
      <c r="AJ26" s="245" t="s">
        <v>317</v>
      </c>
      <c r="AK26" s="247"/>
      <c r="AL26" s="98" t="s">
        <v>36</v>
      </c>
      <c r="AM26" s="247"/>
      <c r="AN26" s="98" t="s">
        <v>11</v>
      </c>
      <c r="AO26" s="247"/>
      <c r="AP26" s="98" t="s">
        <v>12</v>
      </c>
      <c r="AQ26" s="145" t="str">
        <f>LEFT(AH27)</f>
        <v/>
      </c>
      <c r="AR26" s="145" t="str">
        <f>MID(AH27,2,1)</f>
        <v/>
      </c>
      <c r="AS26" s="145" t="str">
        <f>MID(AH27,3,1)</f>
        <v/>
      </c>
      <c r="AT26" s="145" t="str">
        <f>MID(AH27,4,1)</f>
        <v/>
      </c>
      <c r="AU26" s="145" t="str">
        <f>MID(AH27,5,1)</f>
        <v/>
      </c>
      <c r="AV26" s="145" t="str">
        <f>MID(AH27,6,1)</f>
        <v/>
      </c>
      <c r="AW26" s="140" t="str">
        <f>AO27&amp;AT27&amp;AY27</f>
        <v/>
      </c>
      <c r="AX26" s="146"/>
      <c r="AY26" s="3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row>
    <row r="27" spans="1:93" s="110" customFormat="1" ht="15.95" customHeight="1" thickBot="1" x14ac:dyDescent="0.2">
      <c r="A27" s="38"/>
      <c r="B27" s="38"/>
      <c r="C27" s="673" t="s">
        <v>33</v>
      </c>
      <c r="D27" s="674"/>
      <c r="E27" s="674"/>
      <c r="F27" s="674"/>
      <c r="G27" s="674"/>
      <c r="H27" s="675"/>
      <c r="I27" s="250" t="str">
        <f t="shared" ref="I27:N27" si="21">AQ26</f>
        <v/>
      </c>
      <c r="J27" s="251" t="str">
        <f t="shared" si="21"/>
        <v/>
      </c>
      <c r="K27" s="251" t="str">
        <f t="shared" si="21"/>
        <v/>
      </c>
      <c r="L27" s="251" t="str">
        <f t="shared" si="21"/>
        <v/>
      </c>
      <c r="M27" s="225" t="str">
        <f t="shared" si="21"/>
        <v/>
      </c>
      <c r="N27" s="253" t="str">
        <f t="shared" si="21"/>
        <v/>
      </c>
      <c r="O27" s="480" t="str">
        <f>IF(AO27="","",AO27)</f>
        <v/>
      </c>
      <c r="P27" s="481"/>
      <c r="Q27" s="481"/>
      <c r="R27" s="482" t="str">
        <f>IF(AO27="","都道府県","")</f>
        <v>都道府県</v>
      </c>
      <c r="S27" s="483"/>
      <c r="T27" s="483"/>
      <c r="U27" s="480" t="str">
        <f>IF(AT27="","",AT27)</f>
        <v/>
      </c>
      <c r="V27" s="481"/>
      <c r="W27" s="481"/>
      <c r="X27" s="482" t="str">
        <f>IF(AT27="","市郡区","")</f>
        <v>市郡区</v>
      </c>
      <c r="Y27" s="483"/>
      <c r="Z27" s="480" t="str">
        <f>IF(AY27="","",AY27)</f>
        <v/>
      </c>
      <c r="AA27" s="481"/>
      <c r="AB27" s="481"/>
      <c r="AC27" s="480" t="str">
        <f>IF(AY27="","区町村","")</f>
        <v>区町村</v>
      </c>
      <c r="AD27" s="484"/>
      <c r="AE27" s="147"/>
      <c r="AF27" s="98"/>
      <c r="AG27" s="130" t="s">
        <v>322</v>
      </c>
      <c r="AH27" s="663" t="str">
        <f>IF(AND(AO27="",AT27="",AY27),"",VLOOKUP(AW26,コード２!$A$2:$E$1897,2,FALSE))</f>
        <v/>
      </c>
      <c r="AI27" s="664"/>
      <c r="AJ27" s="88" t="s">
        <v>575</v>
      </c>
      <c r="AK27" s="88"/>
      <c r="AL27" s="148"/>
      <c r="AM27" s="112"/>
      <c r="AN27" s="149" t="s">
        <v>15</v>
      </c>
      <c r="AO27" s="485"/>
      <c r="AP27" s="486"/>
      <c r="AQ27" s="487"/>
      <c r="AR27" s="488" t="s">
        <v>16</v>
      </c>
      <c r="AS27" s="489"/>
      <c r="AT27" s="485"/>
      <c r="AU27" s="486"/>
      <c r="AV27" s="487"/>
      <c r="AW27" s="187"/>
      <c r="AX27" s="254" t="s">
        <v>323</v>
      </c>
      <c r="AY27" s="475"/>
      <c r="AZ27" s="476"/>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row>
    <row r="28" spans="1:93" s="110" customFormat="1" ht="15.95" customHeight="1" x14ac:dyDescent="0.15">
      <c r="A28" s="38"/>
      <c r="B28" s="38"/>
      <c r="C28" s="665"/>
      <c r="D28" s="466" t="s">
        <v>32</v>
      </c>
      <c r="E28" s="466"/>
      <c r="F28" s="466"/>
      <c r="G28" s="466"/>
      <c r="H28" s="382"/>
      <c r="I28" s="250" t="str">
        <f>LEFT(AH28)</f>
        <v/>
      </c>
      <c r="J28" s="230" t="str">
        <f>MID($AH$28,2,1)</f>
        <v/>
      </c>
      <c r="K28" s="230" t="str">
        <f>MID($AH$28,3,1)</f>
        <v/>
      </c>
      <c r="L28" s="230" t="str">
        <f>MID($AH$28,4,1)</f>
        <v/>
      </c>
      <c r="M28" s="230" t="str">
        <f>MID($AH$28,5,1)</f>
        <v/>
      </c>
      <c r="N28" s="230" t="str">
        <f>MID($AH$28,6,1)</f>
        <v/>
      </c>
      <c r="O28" s="230" t="str">
        <f>MID($AH$28,7,1)</f>
        <v/>
      </c>
      <c r="P28" s="230" t="str">
        <f>MID($AH$28,8,1)</f>
        <v/>
      </c>
      <c r="Q28" s="230" t="str">
        <f>MID($AH$28,9,1)</f>
        <v/>
      </c>
      <c r="R28" s="230" t="str">
        <f>MID($AH$28,10,1)</f>
        <v/>
      </c>
      <c r="S28" s="230" t="str">
        <f>MID($AH$28,11,1)</f>
        <v/>
      </c>
      <c r="T28" s="230" t="str">
        <f>MID($AH$28,12,1)</f>
        <v/>
      </c>
      <c r="U28" s="230" t="str">
        <f>MID($AH$28,13,1)</f>
        <v/>
      </c>
      <c r="V28" s="230" t="str">
        <f>MID($AH$28,14,1)</f>
        <v/>
      </c>
      <c r="W28" s="230" t="str">
        <f>MID($AH$28,15,1)</f>
        <v/>
      </c>
      <c r="X28" s="230" t="str">
        <f>MID($AH$28,16,1)</f>
        <v/>
      </c>
      <c r="Y28" s="230" t="str">
        <f>MID($AH$28,17,1)</f>
        <v/>
      </c>
      <c r="Z28" s="230" t="str">
        <f>MID($AH$28,18,1)</f>
        <v/>
      </c>
      <c r="AA28" s="230" t="str">
        <f>MID($AH$28,19,1)</f>
        <v/>
      </c>
      <c r="AB28" s="231" t="str">
        <f>MID($AH$28,20,1)</f>
        <v/>
      </c>
      <c r="AC28" s="148"/>
      <c r="AD28" s="148"/>
      <c r="AE28" s="148"/>
      <c r="AF28" s="148"/>
      <c r="AG28" s="112" t="s">
        <v>32</v>
      </c>
      <c r="AH28" s="469"/>
      <c r="AI28" s="470"/>
      <c r="AJ28" s="470"/>
      <c r="AK28" s="470"/>
      <c r="AL28" s="470"/>
      <c r="AM28" s="470"/>
      <c r="AN28" s="470"/>
      <c r="AO28" s="470"/>
      <c r="AP28" s="470"/>
      <c r="AQ28" s="470"/>
      <c r="AR28" s="470"/>
      <c r="AS28" s="470"/>
      <c r="AT28" s="470"/>
      <c r="AU28" s="470"/>
      <c r="AV28" s="470"/>
      <c r="AW28" s="470"/>
      <c r="AX28" s="471"/>
      <c r="AY28" s="139" t="s">
        <v>215</v>
      </c>
      <c r="AZ28" s="150"/>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row>
    <row r="29" spans="1:93" s="110" customFormat="1" ht="15.95" customHeight="1" thickBot="1" x14ac:dyDescent="0.2">
      <c r="A29" s="38"/>
      <c r="B29" s="38"/>
      <c r="C29" s="666"/>
      <c r="D29" s="467"/>
      <c r="E29" s="467"/>
      <c r="F29" s="467"/>
      <c r="G29" s="467"/>
      <c r="H29" s="361"/>
      <c r="I29" s="233" t="str">
        <f>MID($AH$28,21,1)</f>
        <v/>
      </c>
      <c r="J29" s="234" t="str">
        <f>MID($AH$28,22,1)</f>
        <v/>
      </c>
      <c r="K29" s="234" t="str">
        <f>MID($AH$28,23,1)</f>
        <v/>
      </c>
      <c r="L29" s="234" t="str">
        <f>MID($AH$28,24,1)</f>
        <v/>
      </c>
      <c r="M29" s="234" t="str">
        <f>MID($AH$28,25,1)</f>
        <v/>
      </c>
      <c r="N29" s="234" t="str">
        <f>MID($AH$28,26,1)</f>
        <v/>
      </c>
      <c r="O29" s="234" t="str">
        <f>MID($AH$28,27,1)</f>
        <v/>
      </c>
      <c r="P29" s="234" t="str">
        <f>MID($AH$28,28,1)</f>
        <v/>
      </c>
      <c r="Q29" s="234" t="str">
        <f>MID($AH$28,29,1)</f>
        <v/>
      </c>
      <c r="R29" s="234" t="str">
        <f>MID($AH$28,30,1)</f>
        <v/>
      </c>
      <c r="S29" s="234" t="str">
        <f>MID($AH$28,31,1)</f>
        <v/>
      </c>
      <c r="T29" s="234" t="str">
        <f>MID($AH$28,32,1)</f>
        <v/>
      </c>
      <c r="U29" s="234" t="str">
        <f>MID($AH$28,33,1)</f>
        <v/>
      </c>
      <c r="V29" s="234" t="str">
        <f>MID($AH$28,34,1)</f>
        <v/>
      </c>
      <c r="W29" s="234" t="str">
        <f>MID($AH$28,35,1)</f>
        <v/>
      </c>
      <c r="X29" s="234" t="str">
        <f>MID($AH$28,36,1)</f>
        <v/>
      </c>
      <c r="Y29" s="234" t="str">
        <f>MID($AH$28,37,1)</f>
        <v/>
      </c>
      <c r="Z29" s="234" t="str">
        <f>MID($AH$28,38,1)</f>
        <v/>
      </c>
      <c r="AA29" s="234" t="str">
        <f>MID($AH$28,39,1)</f>
        <v/>
      </c>
      <c r="AB29" s="235" t="str">
        <f>MID($AH$28,40,1)</f>
        <v/>
      </c>
      <c r="AC29" s="148"/>
      <c r="AD29" s="148"/>
      <c r="AE29" s="148"/>
      <c r="AF29" s="148"/>
      <c r="AG29" s="112"/>
      <c r="AH29" s="472"/>
      <c r="AI29" s="473"/>
      <c r="AJ29" s="473"/>
      <c r="AK29" s="473"/>
      <c r="AL29" s="473"/>
      <c r="AM29" s="473"/>
      <c r="AN29" s="473"/>
      <c r="AO29" s="473"/>
      <c r="AP29" s="473"/>
      <c r="AQ29" s="473"/>
      <c r="AR29" s="473"/>
      <c r="AS29" s="473"/>
      <c r="AT29" s="473"/>
      <c r="AU29" s="473"/>
      <c r="AV29" s="473"/>
      <c r="AW29" s="473"/>
      <c r="AX29" s="474"/>
      <c r="AY29" s="148"/>
      <c r="AZ29" s="150"/>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row>
    <row r="30" spans="1:93" s="110" customFormat="1" ht="15.95" customHeight="1" x14ac:dyDescent="0.15">
      <c r="D30" s="100"/>
      <c r="E30" s="100"/>
      <c r="F30" s="100"/>
      <c r="H30" s="49"/>
      <c r="I30" s="49"/>
      <c r="J30" s="49"/>
      <c r="K30" s="49"/>
      <c r="L30" s="49"/>
      <c r="M30" s="49"/>
      <c r="N30" s="49"/>
      <c r="O30" s="129"/>
      <c r="P30" s="129"/>
      <c r="Q30" s="129"/>
      <c r="R30" s="129"/>
      <c r="S30" s="129"/>
      <c r="T30" s="129"/>
      <c r="U30" s="129"/>
      <c r="V30" s="129"/>
      <c r="W30" s="129"/>
      <c r="X30" s="129"/>
      <c r="Y30" s="129"/>
      <c r="Z30" s="129"/>
      <c r="AA30" s="129"/>
      <c r="AB30" s="100"/>
      <c r="AC30" s="100"/>
      <c r="AD30" s="100"/>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row>
    <row r="31" spans="1:93" s="110" customFormat="1" ht="15.95" customHeight="1" x14ac:dyDescent="0.15">
      <c r="A31" s="49"/>
      <c r="C31" s="100"/>
      <c r="D31" s="100"/>
      <c r="E31" s="100"/>
      <c r="F31" s="100"/>
      <c r="G31" s="100"/>
      <c r="H31" s="49"/>
      <c r="I31" s="49"/>
      <c r="J31" s="49"/>
      <c r="K31" s="49"/>
      <c r="L31" s="49"/>
      <c r="M31" s="49"/>
      <c r="N31" s="129"/>
      <c r="O31" s="129"/>
      <c r="P31" s="129"/>
      <c r="Q31" s="129"/>
      <c r="R31" s="129"/>
      <c r="S31" s="129"/>
      <c r="T31" s="129"/>
      <c r="U31" s="129"/>
      <c r="V31" s="129"/>
      <c r="W31" s="129"/>
      <c r="X31" s="129"/>
      <c r="Y31" s="129"/>
      <c r="Z31" s="129"/>
      <c r="AA31" s="129"/>
      <c r="AB31" s="100"/>
      <c r="AC31" s="100"/>
      <c r="AD31" s="100"/>
      <c r="AE31" s="100"/>
      <c r="AF31" s="100"/>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row>
    <row r="32" spans="1:93" s="110" customFormat="1" ht="15.95" customHeight="1" thickBot="1" x14ac:dyDescent="0.2">
      <c r="D32" s="100"/>
      <c r="E32" s="100"/>
      <c r="F32" s="100"/>
      <c r="H32" s="49"/>
      <c r="I32" s="49"/>
      <c r="J32" s="49"/>
      <c r="K32" s="49"/>
      <c r="L32" s="49"/>
      <c r="M32" s="49"/>
      <c r="N32" s="49"/>
      <c r="O32" s="49"/>
      <c r="P32" s="49"/>
      <c r="Q32" s="49"/>
      <c r="R32" s="49"/>
      <c r="S32" s="49"/>
      <c r="T32" s="49"/>
      <c r="U32" s="49"/>
      <c r="V32" s="49"/>
      <c r="W32" s="49"/>
      <c r="X32" s="49"/>
      <c r="Y32" s="49"/>
      <c r="Z32" s="49"/>
      <c r="AA32" s="49"/>
      <c r="AF32" s="98"/>
      <c r="AG32" s="98"/>
      <c r="AH32" s="98"/>
      <c r="AI32" s="98"/>
      <c r="AJ32" s="98"/>
      <c r="AK32" s="140"/>
      <c r="AL32" s="140"/>
      <c r="AM32" s="98"/>
      <c r="AN32" s="140" t="str">
        <f>LEFT(AN33)</f>
        <v/>
      </c>
      <c r="AO32" s="140" t="str">
        <f>MID(AN33,2,1)</f>
        <v/>
      </c>
      <c r="AP32" s="98"/>
      <c r="AQ32" s="98"/>
      <c r="AR32" s="141"/>
      <c r="AS32" s="98"/>
      <c r="AT32" s="98"/>
      <c r="AU32" s="98"/>
      <c r="AV32" s="98"/>
      <c r="AW32" s="98"/>
      <c r="AX32" s="98"/>
      <c r="AY32" s="43"/>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row>
    <row r="33" spans="1:93" s="110" customFormat="1" ht="15.95" customHeight="1" thickBot="1" x14ac:dyDescent="0.2">
      <c r="A33" s="47" t="s">
        <v>161</v>
      </c>
      <c r="B33" s="38"/>
      <c r="C33" s="213"/>
      <c r="D33" s="350" t="s">
        <v>7</v>
      </c>
      <c r="E33" s="350"/>
      <c r="F33" s="350"/>
      <c r="G33" s="350"/>
      <c r="H33" s="214"/>
      <c r="I33" s="250" t="str">
        <f>LEFT(AH33)</f>
        <v/>
      </c>
      <c r="J33" s="284" t="str">
        <f>MID(AH33,2,1)</f>
        <v/>
      </c>
      <c r="K33" s="223"/>
      <c r="L33" s="223"/>
      <c r="M33" s="223"/>
      <c r="N33" s="677" t="s">
        <v>38</v>
      </c>
      <c r="O33" s="678"/>
      <c r="P33" s="678"/>
      <c r="Q33" s="679"/>
      <c r="R33" s="236" t="str">
        <f>LEFT(AN33)</f>
        <v/>
      </c>
      <c r="S33" s="151" t="s">
        <v>25</v>
      </c>
      <c r="T33" s="224" t="str">
        <f>LEFT(AQ33)</f>
        <v/>
      </c>
      <c r="U33" s="226" t="str">
        <f>MID(AQ33,2,1)</f>
        <v/>
      </c>
      <c r="V33" s="223" t="s">
        <v>36</v>
      </c>
      <c r="W33" s="224" t="str">
        <f>LEFT(AS33)</f>
        <v/>
      </c>
      <c r="X33" s="226" t="str">
        <f>MID(AS33,2,1)</f>
        <v/>
      </c>
      <c r="Y33" s="223" t="s">
        <v>11</v>
      </c>
      <c r="Z33" s="224" t="str">
        <f>LEFT(AU33)</f>
        <v/>
      </c>
      <c r="AA33" s="226" t="str">
        <f>MID(AU33,2,1)</f>
        <v/>
      </c>
      <c r="AB33" s="223" t="s">
        <v>12</v>
      </c>
      <c r="AC33" s="38"/>
      <c r="AD33" s="38"/>
      <c r="AE33" s="38"/>
      <c r="AF33" s="98"/>
      <c r="AG33" s="112" t="s">
        <v>316</v>
      </c>
      <c r="AH33" s="444"/>
      <c r="AI33" s="445"/>
      <c r="AJ33" s="446"/>
      <c r="AK33" s="98"/>
      <c r="AL33" s="89"/>
      <c r="AM33" s="254" t="s">
        <v>321</v>
      </c>
      <c r="AN33" s="442"/>
      <c r="AO33" s="443"/>
      <c r="AP33" s="245" t="s">
        <v>318</v>
      </c>
      <c r="AQ33" s="247"/>
      <c r="AR33" s="98" t="s">
        <v>36</v>
      </c>
      <c r="AS33" s="247"/>
      <c r="AT33" s="98" t="s">
        <v>11</v>
      </c>
      <c r="AU33" s="247"/>
      <c r="AV33" s="98" t="s">
        <v>12</v>
      </c>
      <c r="AW33" s="141" t="s">
        <v>319</v>
      </c>
      <c r="AX33" s="98"/>
      <c r="AY33" s="43"/>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row>
    <row r="34" spans="1:93" s="110" customFormat="1" ht="15.95" customHeight="1" thickBot="1" x14ac:dyDescent="0.2">
      <c r="A34" s="38"/>
      <c r="B34" s="38"/>
      <c r="C34" s="213"/>
      <c r="D34" s="350" t="s">
        <v>35</v>
      </c>
      <c r="E34" s="350"/>
      <c r="F34" s="350"/>
      <c r="G34" s="350"/>
      <c r="H34" s="214"/>
      <c r="I34" s="224" t="str">
        <f>BB34</f>
        <v/>
      </c>
      <c r="J34" s="225" t="str">
        <f t="shared" ref="J34" si="22">BC34</f>
        <v/>
      </c>
      <c r="K34" s="225" t="str">
        <f t="shared" ref="K34" si="23">BD34</f>
        <v/>
      </c>
      <c r="L34" s="225" t="str">
        <f t="shared" ref="L34" si="24">BE34</f>
        <v/>
      </c>
      <c r="M34" s="225" t="str">
        <f t="shared" ref="M34" si="25">BF34</f>
        <v/>
      </c>
      <c r="N34" s="225" t="str">
        <f t="shared" ref="N34" si="26">BG34</f>
        <v/>
      </c>
      <c r="O34" s="225" t="str">
        <f t="shared" ref="O34" si="27">BH34</f>
        <v/>
      </c>
      <c r="P34" s="225" t="str">
        <f t="shared" ref="P34" si="28">BI34</f>
        <v/>
      </c>
      <c r="Q34" s="225" t="str">
        <f t="shared" ref="Q34" si="29">BJ34</f>
        <v/>
      </c>
      <c r="R34" s="225" t="str">
        <f t="shared" ref="R34" si="30">BK34</f>
        <v/>
      </c>
      <c r="S34" s="225" t="str">
        <f t="shared" ref="S34" si="31">BL34</f>
        <v/>
      </c>
      <c r="T34" s="225" t="str">
        <f t="shared" ref="T34" si="32">BM34</f>
        <v/>
      </c>
      <c r="U34" s="225" t="str">
        <f t="shared" ref="U34" si="33">BN34</f>
        <v/>
      </c>
      <c r="V34" s="225" t="str">
        <f t="shared" ref="V34" si="34">BO34</f>
        <v/>
      </c>
      <c r="W34" s="225" t="str">
        <f t="shared" ref="W34" si="35">BP34</f>
        <v/>
      </c>
      <c r="X34" s="225" t="str">
        <f t="shared" ref="X34" si="36">BQ34</f>
        <v/>
      </c>
      <c r="Y34" s="225" t="str">
        <f t="shared" ref="Y34" si="37">BR34</f>
        <v/>
      </c>
      <c r="Z34" s="225" t="str">
        <f t="shared" ref="Z34" si="38">BS34</f>
        <v/>
      </c>
      <c r="AA34" s="225" t="str">
        <f t="shared" ref="AA34" si="39">BT34</f>
        <v/>
      </c>
      <c r="AB34" s="226" t="str">
        <f t="shared" ref="AB34" si="40">BU34</f>
        <v/>
      </c>
      <c r="AC34" s="38"/>
      <c r="AD34" s="38"/>
      <c r="AE34" s="38"/>
      <c r="AF34" s="98"/>
      <c r="AG34" s="112" t="s">
        <v>27</v>
      </c>
      <c r="AH34" s="444"/>
      <c r="AI34" s="445"/>
      <c r="AJ34" s="445"/>
      <c r="AK34" s="445"/>
      <c r="AL34" s="445"/>
      <c r="AM34" s="445"/>
      <c r="AN34" s="445"/>
      <c r="AO34" s="445"/>
      <c r="AP34" s="445"/>
      <c r="AQ34" s="445"/>
      <c r="AR34" s="445"/>
      <c r="AS34" s="445"/>
      <c r="AT34" s="445"/>
      <c r="AU34" s="445"/>
      <c r="AV34" s="445"/>
      <c r="AW34" s="445"/>
      <c r="AX34" s="446"/>
      <c r="AY34" s="87" t="s">
        <v>215</v>
      </c>
      <c r="AZ34" s="144" t="str">
        <f>ASC(AH34)</f>
        <v/>
      </c>
      <c r="BA34" s="144"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144" t="str">
        <f>DBCS(MID($BA34,COLUMNS($BB34:BB34),1))</f>
        <v/>
      </c>
      <c r="BC34" s="144" t="str">
        <f>DBCS(MID($BA34,COLUMNS($BB34:BC34),1))</f>
        <v/>
      </c>
      <c r="BD34" s="144" t="str">
        <f>DBCS(MID($BA34,COLUMNS($BB34:BD34),1))</f>
        <v/>
      </c>
      <c r="BE34" s="144" t="str">
        <f>DBCS(MID($BA34,COLUMNS($BB34:BE34),1))</f>
        <v/>
      </c>
      <c r="BF34" s="144" t="str">
        <f>DBCS(MID($BA34,COLUMNS($BB34:BF34),1))</f>
        <v/>
      </c>
      <c r="BG34" s="144" t="str">
        <f>DBCS(MID($BA34,COLUMNS($BB34:BG34),1))</f>
        <v/>
      </c>
      <c r="BH34" s="144" t="str">
        <f>DBCS(MID($BA34,COLUMNS($BB34:BH34),1))</f>
        <v/>
      </c>
      <c r="BI34" s="144" t="str">
        <f>DBCS(MID($BA34,COLUMNS($BB34:BI34),1))</f>
        <v/>
      </c>
      <c r="BJ34" s="144" t="str">
        <f>DBCS(MID($BA34,COLUMNS($BB34:BJ34),1))</f>
        <v/>
      </c>
      <c r="BK34" s="144" t="str">
        <f>DBCS(MID($BA34,COLUMNS($BB34:BK34),1))</f>
        <v/>
      </c>
      <c r="BL34" s="144" t="str">
        <f>DBCS(MID($BA34,COLUMNS($BB34:BL34),1))</f>
        <v/>
      </c>
      <c r="BM34" s="144" t="str">
        <f>DBCS(MID($BA34,COLUMNS($BB34:BM34),1))</f>
        <v/>
      </c>
      <c r="BN34" s="144" t="str">
        <f>DBCS(MID($BA34,COLUMNS($BB34:BN34),1))</f>
        <v/>
      </c>
      <c r="BO34" s="144" t="str">
        <f>DBCS(MID($BA34,COLUMNS($BB34:BO34),1))</f>
        <v/>
      </c>
      <c r="BP34" s="144" t="str">
        <f>DBCS(MID($BA34,COLUMNS($BB34:BP34),1))</f>
        <v/>
      </c>
      <c r="BQ34" s="144" t="str">
        <f>DBCS(MID($BA34,COLUMNS($BB34:BQ34),1))</f>
        <v/>
      </c>
      <c r="BR34" s="144" t="str">
        <f>DBCS(MID($BA34,COLUMNS($BB34:BR34),1))</f>
        <v/>
      </c>
      <c r="BS34" s="144" t="str">
        <f>DBCS(MID($BA34,COLUMNS($BB34:BS34),1))</f>
        <v/>
      </c>
      <c r="BT34" s="144" t="str">
        <f>DBCS(MID($BA34,COLUMNS($BB34:BT34),1))</f>
        <v/>
      </c>
      <c r="BU34" s="144" t="str">
        <f>DBCS(MID($BA34,COLUMNS($BB34:BU34),1))</f>
        <v/>
      </c>
      <c r="BV34" s="144" t="str">
        <f>DBCS(MID($BA34,COLUMNS($BB34:BV34),1))</f>
        <v/>
      </c>
      <c r="BW34" s="144" t="str">
        <f>DBCS(MID($BA34,COLUMNS($BB34:BW34),1))</f>
        <v/>
      </c>
      <c r="BX34" s="144" t="str">
        <f>DBCS(MID($BA34,COLUMNS($BB34:BX34),1))</f>
        <v/>
      </c>
      <c r="BY34" s="144" t="str">
        <f>DBCS(MID($BA34,COLUMNS($BB34:BY34),1))</f>
        <v/>
      </c>
      <c r="BZ34" s="144" t="str">
        <f>DBCS(MID($BA34,COLUMNS($BB34:BZ34),1))</f>
        <v/>
      </c>
      <c r="CA34" s="144" t="str">
        <f>DBCS(MID($BA34,COLUMNS($BB34:CA34),1))</f>
        <v/>
      </c>
      <c r="CB34" s="144" t="str">
        <f>DBCS(MID($BA34,COLUMNS($BB34:CB34),1))</f>
        <v/>
      </c>
      <c r="CC34" s="144" t="str">
        <f>DBCS(MID($BA34,COLUMNS($BB34:CC34),1))</f>
        <v/>
      </c>
      <c r="CD34" s="144" t="str">
        <f>DBCS(MID($BA34,COLUMNS($BB34:CD34),1))</f>
        <v/>
      </c>
      <c r="CE34" s="144" t="str">
        <f>DBCS(MID($BA34,COLUMNS($BB34:CE34),1))</f>
        <v/>
      </c>
      <c r="CF34" s="144" t="str">
        <f>DBCS(MID($BA34,COLUMNS($BB34:CF34),1))</f>
        <v/>
      </c>
      <c r="CG34" s="144" t="str">
        <f>DBCS(MID($BA34,COLUMNS($BB34:CG34),1))</f>
        <v/>
      </c>
      <c r="CH34" s="144" t="str">
        <f>DBCS(MID($BA34,COLUMNS($BB34:CH34),1))</f>
        <v/>
      </c>
      <c r="CI34" s="144" t="str">
        <f>DBCS(MID($BA34,COLUMNS($BB34:CI34),1))</f>
        <v/>
      </c>
      <c r="CJ34" s="144" t="str">
        <f>DBCS(MID($BA34,COLUMNS($BB34:CJ34),1))</f>
        <v/>
      </c>
      <c r="CK34" s="144" t="str">
        <f>DBCS(MID($BA34,COLUMNS($BB34:CK34),1))</f>
        <v/>
      </c>
      <c r="CL34" s="144" t="str">
        <f>DBCS(MID($BA34,COLUMNS($BB34:CL34),1))</f>
        <v/>
      </c>
      <c r="CM34" s="144" t="str">
        <f>DBCS(MID($BA34,COLUMNS($BB34:CM34),1))</f>
        <v/>
      </c>
      <c r="CN34" s="144" t="str">
        <f>DBCS(MID($BA34,COLUMNS($BB34:CN34),1))</f>
        <v/>
      </c>
      <c r="CO34" s="144" t="str">
        <f>DBCS(MID($BA34,COLUMNS($BB34:CO34),1))</f>
        <v/>
      </c>
    </row>
    <row r="35" spans="1:93" s="110" customFormat="1" ht="15.95" customHeight="1" thickBot="1" x14ac:dyDescent="0.2">
      <c r="A35" s="38"/>
      <c r="B35" s="38"/>
      <c r="C35" s="213"/>
      <c r="D35" s="350" t="s">
        <v>3</v>
      </c>
      <c r="E35" s="350"/>
      <c r="F35" s="350"/>
      <c r="G35" s="350"/>
      <c r="H35" s="214"/>
      <c r="I35" s="224" t="str">
        <f>LEFT($AH$35,1)</f>
        <v/>
      </c>
      <c r="J35" s="225" t="str">
        <f>MID($AH$35,2,1)</f>
        <v/>
      </c>
      <c r="K35" s="225" t="str">
        <f>MID($AH$35,3,1)</f>
        <v/>
      </c>
      <c r="L35" s="225" t="str">
        <f>MID($AH$35,4,1)</f>
        <v/>
      </c>
      <c r="M35" s="225" t="str">
        <f>MID($AH$35,5,1)</f>
        <v/>
      </c>
      <c r="N35" s="225" t="str">
        <f>MID($AH$35,6,1)</f>
        <v/>
      </c>
      <c r="O35" s="225" t="str">
        <f>MID($AH$35,7,1)</f>
        <v/>
      </c>
      <c r="P35" s="225" t="str">
        <f>MID($AH$35,8,1)</f>
        <v/>
      </c>
      <c r="Q35" s="225" t="str">
        <f>MID($AH$35,9,1)</f>
        <v/>
      </c>
      <c r="R35" s="225" t="str">
        <f>MID($AH$35,10,1)</f>
        <v/>
      </c>
      <c r="S35" s="225" t="str">
        <f>MID($AH$35,11,1)</f>
        <v/>
      </c>
      <c r="T35" s="225" t="str">
        <f>MID($AH$35,12,1)</f>
        <v/>
      </c>
      <c r="U35" s="225" t="str">
        <f>MID($AH$35,13,1)</f>
        <v/>
      </c>
      <c r="V35" s="225" t="str">
        <f>MID($AH$35,14,1)</f>
        <v/>
      </c>
      <c r="W35" s="225" t="str">
        <f>MID($AH$35,15,1)</f>
        <v/>
      </c>
      <c r="X35" s="225" t="str">
        <f>MID($AH$35,16,1)</f>
        <v/>
      </c>
      <c r="Y35" s="225" t="str">
        <f>MID($AH$35,17,1)</f>
        <v/>
      </c>
      <c r="Z35" s="225" t="str">
        <f>MID($AH$35,18,1)</f>
        <v/>
      </c>
      <c r="AA35" s="225" t="str">
        <f>MID($AH$35,19,1)</f>
        <v/>
      </c>
      <c r="AB35" s="226" t="str">
        <f>MID($AH$35,20,1)</f>
        <v/>
      </c>
      <c r="AC35" s="344" t="s">
        <v>9</v>
      </c>
      <c r="AD35" s="344"/>
      <c r="AE35" s="344"/>
      <c r="AF35" s="98"/>
      <c r="AG35" s="112" t="s">
        <v>3</v>
      </c>
      <c r="AH35" s="444"/>
      <c r="AI35" s="445"/>
      <c r="AJ35" s="445"/>
      <c r="AK35" s="445"/>
      <c r="AL35" s="445"/>
      <c r="AM35" s="445"/>
      <c r="AN35" s="445"/>
      <c r="AO35" s="445"/>
      <c r="AP35" s="445"/>
      <c r="AQ35" s="445"/>
      <c r="AR35" s="445"/>
      <c r="AS35" s="445"/>
      <c r="AT35" s="445"/>
      <c r="AU35" s="445"/>
      <c r="AV35" s="445"/>
      <c r="AW35" s="445"/>
      <c r="AX35" s="446"/>
      <c r="AY35" s="87" t="s">
        <v>215</v>
      </c>
      <c r="AZ35" s="139"/>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row>
    <row r="36" spans="1:93" s="110" customFormat="1" ht="15.95" customHeight="1" thickBot="1" x14ac:dyDescent="0.2">
      <c r="A36" s="38"/>
      <c r="B36" s="38"/>
      <c r="C36" s="213"/>
      <c r="D36" s="350" t="s">
        <v>8</v>
      </c>
      <c r="E36" s="350"/>
      <c r="F36" s="350"/>
      <c r="G36" s="350"/>
      <c r="H36" s="214"/>
      <c r="I36" s="236" t="str">
        <f>LEFT(AH36)</f>
        <v/>
      </c>
      <c r="J36" s="151" t="s">
        <v>25</v>
      </c>
      <c r="K36" s="224" t="str">
        <f>LEFT(AK36)</f>
        <v/>
      </c>
      <c r="L36" s="226" t="str">
        <f>MID(AK36,2,1)</f>
        <v/>
      </c>
      <c r="M36" s="223" t="s">
        <v>36</v>
      </c>
      <c r="N36" s="224" t="str">
        <f>LEFT(AM36)</f>
        <v/>
      </c>
      <c r="O36" s="226" t="str">
        <f>MID(AM36,2,1)</f>
        <v/>
      </c>
      <c r="P36" s="223" t="s">
        <v>11</v>
      </c>
      <c r="Q36" s="224" t="str">
        <f>LEFT(AO36)</f>
        <v/>
      </c>
      <c r="R36" s="226" t="str">
        <f>MID(AO36,2,1)</f>
        <v/>
      </c>
      <c r="S36" s="223" t="s">
        <v>12</v>
      </c>
      <c r="T36" s="223"/>
      <c r="U36" s="223"/>
      <c r="V36" s="223"/>
      <c r="W36" s="223"/>
      <c r="X36" s="223"/>
      <c r="Y36" s="223"/>
      <c r="Z36" s="223"/>
      <c r="AA36" s="223"/>
      <c r="AB36" s="223"/>
      <c r="AC36" s="38"/>
      <c r="AD36" s="48" t="s">
        <v>39</v>
      </c>
      <c r="AE36" s="38"/>
      <c r="AF36" s="98"/>
      <c r="AG36" s="112" t="s">
        <v>8</v>
      </c>
      <c r="AH36" s="442"/>
      <c r="AI36" s="443"/>
      <c r="AJ36" s="245" t="s">
        <v>317</v>
      </c>
      <c r="AK36" s="247"/>
      <c r="AL36" s="98" t="s">
        <v>36</v>
      </c>
      <c r="AM36" s="247"/>
      <c r="AN36" s="98" t="s">
        <v>11</v>
      </c>
      <c r="AO36" s="247"/>
      <c r="AP36" s="98" t="s">
        <v>12</v>
      </c>
      <c r="AQ36" s="145" t="str">
        <f>LEFT(AH37)</f>
        <v/>
      </c>
      <c r="AR36" s="145" t="str">
        <f>MID(AH37,2,1)</f>
        <v/>
      </c>
      <c r="AS36" s="145" t="str">
        <f>MID(AH37,3,1)</f>
        <v/>
      </c>
      <c r="AT36" s="145" t="str">
        <f>MID(AH37,4,1)</f>
        <v/>
      </c>
      <c r="AU36" s="145" t="str">
        <f>MID(AH37,5,1)</f>
        <v/>
      </c>
      <c r="AV36" s="145" t="str">
        <f>MID(AH37,6,1)</f>
        <v/>
      </c>
      <c r="AW36" s="140" t="str">
        <f>AO37&amp;AT37&amp;AY37</f>
        <v/>
      </c>
      <c r="AX36" s="146"/>
      <c r="AY36" s="3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row>
    <row r="37" spans="1:93" s="110" customFormat="1" ht="15.95" customHeight="1" thickBot="1" x14ac:dyDescent="0.2">
      <c r="A37" s="38"/>
      <c r="B37" s="38"/>
      <c r="C37" s="673" t="s">
        <v>33</v>
      </c>
      <c r="D37" s="674"/>
      <c r="E37" s="674"/>
      <c r="F37" s="674"/>
      <c r="G37" s="674"/>
      <c r="H37" s="675"/>
      <c r="I37" s="250" t="str">
        <f t="shared" ref="I37:N37" si="41">AQ36</f>
        <v/>
      </c>
      <c r="J37" s="251" t="str">
        <f t="shared" si="41"/>
        <v/>
      </c>
      <c r="K37" s="251" t="str">
        <f t="shared" si="41"/>
        <v/>
      </c>
      <c r="L37" s="251" t="str">
        <f t="shared" si="41"/>
        <v/>
      </c>
      <c r="M37" s="225" t="str">
        <f t="shared" si="41"/>
        <v/>
      </c>
      <c r="N37" s="253" t="str">
        <f t="shared" si="41"/>
        <v/>
      </c>
      <c r="O37" s="480" t="str">
        <f>IF(AO37="","",AO37)</f>
        <v/>
      </c>
      <c r="P37" s="481"/>
      <c r="Q37" s="481"/>
      <c r="R37" s="482" t="str">
        <f>IF(AO37="","都道府県","")</f>
        <v>都道府県</v>
      </c>
      <c r="S37" s="483"/>
      <c r="T37" s="483"/>
      <c r="U37" s="480" t="str">
        <f>IF(AT37="","",AT37)</f>
        <v/>
      </c>
      <c r="V37" s="481"/>
      <c r="W37" s="481"/>
      <c r="X37" s="482" t="str">
        <f>IF(AT37="","市郡区","")</f>
        <v>市郡区</v>
      </c>
      <c r="Y37" s="483"/>
      <c r="Z37" s="480" t="str">
        <f>IF(AY37="","",AY37)</f>
        <v/>
      </c>
      <c r="AA37" s="481"/>
      <c r="AB37" s="481"/>
      <c r="AC37" s="480" t="str">
        <f>IF(AY37="","区町村","")</f>
        <v>区町村</v>
      </c>
      <c r="AD37" s="484"/>
      <c r="AE37" s="152"/>
      <c r="AF37" s="98"/>
      <c r="AG37" s="130" t="s">
        <v>322</v>
      </c>
      <c r="AH37" s="663" t="str">
        <f>IF(AND(AO37="",AT37="",AY37),"",VLOOKUP(AW36,コード２!$A$2:$E$1897,2,FALSE))</f>
        <v/>
      </c>
      <c r="AI37" s="664"/>
      <c r="AJ37" s="88" t="s">
        <v>575</v>
      </c>
      <c r="AK37" s="88"/>
      <c r="AL37" s="148"/>
      <c r="AM37" s="112"/>
      <c r="AN37" s="149" t="s">
        <v>15</v>
      </c>
      <c r="AO37" s="485"/>
      <c r="AP37" s="486"/>
      <c r="AQ37" s="487"/>
      <c r="AR37" s="488" t="s">
        <v>16</v>
      </c>
      <c r="AS37" s="489"/>
      <c r="AT37" s="485"/>
      <c r="AU37" s="486"/>
      <c r="AV37" s="487"/>
      <c r="AW37" s="187"/>
      <c r="AX37" s="254" t="s">
        <v>323</v>
      </c>
      <c r="AY37" s="475"/>
      <c r="AZ37" s="476"/>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row>
    <row r="38" spans="1:93" s="110" customFormat="1" ht="15.95" customHeight="1" x14ac:dyDescent="0.15">
      <c r="A38" s="38"/>
      <c r="B38" s="38"/>
      <c r="C38" s="665"/>
      <c r="D38" s="466" t="s">
        <v>32</v>
      </c>
      <c r="E38" s="466"/>
      <c r="F38" s="466"/>
      <c r="G38" s="466"/>
      <c r="H38" s="382"/>
      <c r="I38" s="250" t="str">
        <f>LEFT(AH38)</f>
        <v/>
      </c>
      <c r="J38" s="230" t="str">
        <f>MID($AH$38,2,1)</f>
        <v/>
      </c>
      <c r="K38" s="230" t="str">
        <f>MID($AH$38,3,1)</f>
        <v/>
      </c>
      <c r="L38" s="230" t="str">
        <f>MID($AH$38,4,1)</f>
        <v/>
      </c>
      <c r="M38" s="230" t="str">
        <f>MID($AH$38,5,1)</f>
        <v/>
      </c>
      <c r="N38" s="230" t="str">
        <f>MID($AH$38,6,1)</f>
        <v/>
      </c>
      <c r="O38" s="230" t="str">
        <f>MID($AH$38,7,1)</f>
        <v/>
      </c>
      <c r="P38" s="230" t="str">
        <f>MID($AH$38,8,1)</f>
        <v/>
      </c>
      <c r="Q38" s="230" t="str">
        <f>MID($AH$38,9,1)</f>
        <v/>
      </c>
      <c r="R38" s="230" t="str">
        <f>MID($AH$38,10,1)</f>
        <v/>
      </c>
      <c r="S38" s="230" t="str">
        <f>MID($AH$38,11,1)</f>
        <v/>
      </c>
      <c r="T38" s="230" t="str">
        <f>MID($AH$38,12,1)</f>
        <v/>
      </c>
      <c r="U38" s="230" t="str">
        <f>MID($AH$38,13,1)</f>
        <v/>
      </c>
      <c r="V38" s="230" t="str">
        <f>MID($AH$38,14,1)</f>
        <v/>
      </c>
      <c r="W38" s="230" t="str">
        <f>MID($AH$38,15,1)</f>
        <v/>
      </c>
      <c r="X38" s="230" t="str">
        <f>MID($AH$38,16,1)</f>
        <v/>
      </c>
      <c r="Y38" s="230" t="str">
        <f>MID($AH$38,17,1)</f>
        <v/>
      </c>
      <c r="Z38" s="230" t="str">
        <f>MID($AH$38,18,1)</f>
        <v/>
      </c>
      <c r="AA38" s="230" t="str">
        <f>MID($AH$38,19,1)</f>
        <v/>
      </c>
      <c r="AB38" s="231" t="str">
        <f>MID($AH$38,20,1)</f>
        <v/>
      </c>
      <c r="AC38" s="148"/>
      <c r="AD38" s="148"/>
      <c r="AE38" s="148"/>
      <c r="AF38" s="148"/>
      <c r="AG38" s="112" t="s">
        <v>32</v>
      </c>
      <c r="AH38" s="469"/>
      <c r="AI38" s="470"/>
      <c r="AJ38" s="470"/>
      <c r="AK38" s="470"/>
      <c r="AL38" s="470"/>
      <c r="AM38" s="470"/>
      <c r="AN38" s="470"/>
      <c r="AO38" s="470"/>
      <c r="AP38" s="470"/>
      <c r="AQ38" s="470"/>
      <c r="AR38" s="470"/>
      <c r="AS38" s="470"/>
      <c r="AT38" s="470"/>
      <c r="AU38" s="470"/>
      <c r="AV38" s="470"/>
      <c r="AW38" s="470"/>
      <c r="AX38" s="471"/>
      <c r="AY38" s="139" t="s">
        <v>215</v>
      </c>
      <c r="AZ38" s="150"/>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8"/>
      <c r="CL38" s="98"/>
      <c r="CM38" s="98"/>
      <c r="CN38" s="98"/>
      <c r="CO38" s="98"/>
    </row>
    <row r="39" spans="1:93" s="110" customFormat="1" ht="15.95" customHeight="1" thickBot="1" x14ac:dyDescent="0.2">
      <c r="A39" s="38"/>
      <c r="B39" s="38"/>
      <c r="C39" s="666"/>
      <c r="D39" s="467"/>
      <c r="E39" s="467"/>
      <c r="F39" s="467"/>
      <c r="G39" s="467"/>
      <c r="H39" s="361"/>
      <c r="I39" s="233" t="str">
        <f>MID($AH$38,21,1)</f>
        <v/>
      </c>
      <c r="J39" s="234" t="str">
        <f>MID($AH$38,22,1)</f>
        <v/>
      </c>
      <c r="K39" s="234" t="str">
        <f>MID($AH$38,23,1)</f>
        <v/>
      </c>
      <c r="L39" s="234" t="str">
        <f>MID($AH$38,24,1)</f>
        <v/>
      </c>
      <c r="M39" s="234" t="str">
        <f>MID($AH$38,25,1)</f>
        <v/>
      </c>
      <c r="N39" s="234" t="str">
        <f>MID($AH$38,26,1)</f>
        <v/>
      </c>
      <c r="O39" s="234" t="str">
        <f>MID($AH$38,27,1)</f>
        <v/>
      </c>
      <c r="P39" s="234" t="str">
        <f>MID($AH$38,28,1)</f>
        <v/>
      </c>
      <c r="Q39" s="234" t="str">
        <f>MID($AH$38,29,1)</f>
        <v/>
      </c>
      <c r="R39" s="234" t="str">
        <f>MID($AH$38,30,1)</f>
        <v/>
      </c>
      <c r="S39" s="234" t="str">
        <f>MID($AH$38,31,1)</f>
        <v/>
      </c>
      <c r="T39" s="234" t="str">
        <f>MID($AH$38,32,1)</f>
        <v/>
      </c>
      <c r="U39" s="234" t="str">
        <f>MID($AH$38,33,1)</f>
        <v/>
      </c>
      <c r="V39" s="234" t="str">
        <f>MID($AH$38,34,1)</f>
        <v/>
      </c>
      <c r="W39" s="234" t="str">
        <f>MID($AH$38,35,1)</f>
        <v/>
      </c>
      <c r="X39" s="234" t="str">
        <f>MID($AH$38,36,1)</f>
        <v/>
      </c>
      <c r="Y39" s="234" t="str">
        <f>MID($AH$38,37,1)</f>
        <v/>
      </c>
      <c r="Z39" s="234" t="str">
        <f>MID($AH$38,38,1)</f>
        <v/>
      </c>
      <c r="AA39" s="234" t="str">
        <f>MID($AH$38,39,1)</f>
        <v/>
      </c>
      <c r="AB39" s="235" t="str">
        <f>MID($AH$38,40,1)</f>
        <v/>
      </c>
      <c r="AC39" s="148"/>
      <c r="AD39" s="148"/>
      <c r="AE39" s="148"/>
      <c r="AF39" s="148"/>
      <c r="AG39" s="112"/>
      <c r="AH39" s="472"/>
      <c r="AI39" s="473"/>
      <c r="AJ39" s="473"/>
      <c r="AK39" s="473"/>
      <c r="AL39" s="473"/>
      <c r="AM39" s="473"/>
      <c r="AN39" s="473"/>
      <c r="AO39" s="473"/>
      <c r="AP39" s="473"/>
      <c r="AQ39" s="473"/>
      <c r="AR39" s="473"/>
      <c r="AS39" s="473"/>
      <c r="AT39" s="473"/>
      <c r="AU39" s="473"/>
      <c r="AV39" s="473"/>
      <c r="AW39" s="473"/>
      <c r="AX39" s="474"/>
      <c r="AY39" s="148"/>
      <c r="AZ39" s="150"/>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8"/>
      <c r="CL39" s="98"/>
      <c r="CM39" s="98"/>
      <c r="CN39" s="98"/>
      <c r="CO39" s="98"/>
    </row>
    <row r="40" spans="1:93" s="110" customFormat="1" ht="15.95" customHeight="1" x14ac:dyDescent="0.15">
      <c r="A40" s="49"/>
      <c r="C40" s="100"/>
      <c r="D40" s="100"/>
      <c r="E40" s="100"/>
      <c r="F40" s="100"/>
      <c r="G40" s="100"/>
      <c r="H40" s="49"/>
      <c r="I40" s="49"/>
      <c r="J40" s="49"/>
      <c r="K40" s="49"/>
      <c r="L40" s="49"/>
      <c r="M40" s="49"/>
      <c r="N40" s="129"/>
      <c r="O40" s="129"/>
      <c r="P40" s="129"/>
      <c r="Q40" s="49"/>
      <c r="R40" s="49"/>
      <c r="S40" s="49"/>
      <c r="T40" s="49"/>
      <c r="U40" s="49"/>
      <c r="V40" s="49"/>
      <c r="W40" s="49"/>
      <c r="X40" s="49"/>
      <c r="Y40" s="49"/>
      <c r="Z40" s="49"/>
      <c r="AA40" s="49"/>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row>
    <row r="41" spans="1:93" s="110" customFormat="1" ht="15.95" customHeight="1" x14ac:dyDescent="0.15">
      <c r="D41" s="100"/>
      <c r="E41" s="100"/>
      <c r="F41" s="100"/>
      <c r="H41" s="49"/>
      <c r="I41" s="49"/>
      <c r="J41" s="49"/>
      <c r="K41" s="49"/>
      <c r="L41" s="49"/>
      <c r="M41" s="49"/>
      <c r="N41" s="49"/>
      <c r="O41" s="49"/>
      <c r="P41" s="49"/>
      <c r="Q41" s="49"/>
      <c r="R41" s="49"/>
      <c r="S41" s="49"/>
      <c r="T41" s="49"/>
      <c r="U41" s="49"/>
      <c r="V41" s="49"/>
      <c r="W41" s="49"/>
      <c r="X41" s="49"/>
      <c r="Y41" s="49"/>
      <c r="Z41" s="49"/>
      <c r="AA41" s="49"/>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row>
    <row r="42" spans="1:93" s="110" customFormat="1" ht="15.95" customHeight="1" thickBot="1" x14ac:dyDescent="0.2">
      <c r="D42" s="100"/>
      <c r="E42" s="100"/>
      <c r="F42" s="100"/>
      <c r="H42" s="49"/>
      <c r="I42" s="49"/>
      <c r="J42" s="49"/>
      <c r="K42" s="49"/>
      <c r="L42" s="49"/>
      <c r="M42" s="49"/>
      <c r="N42" s="49"/>
      <c r="O42" s="49"/>
      <c r="P42" s="49"/>
      <c r="Q42" s="49"/>
      <c r="R42" s="49"/>
      <c r="S42" s="49"/>
      <c r="T42" s="49"/>
      <c r="U42" s="49"/>
      <c r="V42" s="49"/>
      <c r="W42" s="49"/>
      <c r="X42" s="49"/>
      <c r="Y42" s="49"/>
      <c r="Z42" s="49"/>
      <c r="AA42" s="49"/>
      <c r="AC42" s="100"/>
      <c r="AD42" s="100"/>
      <c r="AE42" s="100"/>
      <c r="AF42" s="98"/>
      <c r="AG42" s="98"/>
      <c r="AH42" s="98"/>
      <c r="AI42" s="98"/>
      <c r="AJ42" s="98"/>
      <c r="AK42" s="140"/>
      <c r="AL42" s="140"/>
      <c r="AM42" s="98"/>
      <c r="AN42" s="140" t="str">
        <f>LEFT(AN43)</f>
        <v/>
      </c>
      <c r="AO42" s="140" t="str">
        <f>MID(AN43,2,1)</f>
        <v/>
      </c>
      <c r="AP42" s="98"/>
      <c r="AQ42" s="98"/>
      <c r="AR42" s="141"/>
      <c r="AS42" s="98"/>
      <c r="AT42" s="98"/>
      <c r="AU42" s="98"/>
      <c r="AV42" s="98"/>
      <c r="AW42" s="98"/>
      <c r="AX42" s="98"/>
      <c r="AY42" s="43"/>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row>
    <row r="43" spans="1:93" s="110" customFormat="1" ht="15.95" customHeight="1" thickBot="1" x14ac:dyDescent="0.2">
      <c r="A43" s="47" t="s">
        <v>161</v>
      </c>
      <c r="B43" s="38"/>
      <c r="C43" s="213"/>
      <c r="D43" s="350" t="s">
        <v>7</v>
      </c>
      <c r="E43" s="350"/>
      <c r="F43" s="350"/>
      <c r="G43" s="350"/>
      <c r="H43" s="214"/>
      <c r="I43" s="250" t="str">
        <f>LEFT(AH43)</f>
        <v/>
      </c>
      <c r="J43" s="284" t="str">
        <f>MID(AH43,2,1)</f>
        <v/>
      </c>
      <c r="K43" s="223"/>
      <c r="L43" s="223"/>
      <c r="M43" s="223"/>
      <c r="N43" s="677" t="s">
        <v>38</v>
      </c>
      <c r="O43" s="678"/>
      <c r="P43" s="678"/>
      <c r="Q43" s="679"/>
      <c r="R43" s="236" t="str">
        <f>LEFT(AN43)</f>
        <v/>
      </c>
      <c r="S43" s="151" t="s">
        <v>25</v>
      </c>
      <c r="T43" s="224" t="str">
        <f>LEFT(AQ43)</f>
        <v/>
      </c>
      <c r="U43" s="226" t="str">
        <f>MID(AQ43,2,1)</f>
        <v/>
      </c>
      <c r="V43" s="223" t="s">
        <v>36</v>
      </c>
      <c r="W43" s="224" t="str">
        <f>LEFT(AS43)</f>
        <v/>
      </c>
      <c r="X43" s="226" t="str">
        <f>MID(AS43,2,1)</f>
        <v/>
      </c>
      <c r="Y43" s="223" t="s">
        <v>11</v>
      </c>
      <c r="Z43" s="224" t="str">
        <f>LEFT(AU43)</f>
        <v/>
      </c>
      <c r="AA43" s="226" t="str">
        <f>MID(AU43,2,1)</f>
        <v/>
      </c>
      <c r="AB43" s="223" t="s">
        <v>12</v>
      </c>
      <c r="AC43" s="38"/>
      <c r="AD43" s="38"/>
      <c r="AE43" s="38"/>
      <c r="AF43" s="98"/>
      <c r="AG43" s="112" t="s">
        <v>316</v>
      </c>
      <c r="AH43" s="444"/>
      <c r="AI43" s="445"/>
      <c r="AJ43" s="446"/>
      <c r="AK43" s="98"/>
      <c r="AL43" s="89"/>
      <c r="AM43" s="254" t="s">
        <v>321</v>
      </c>
      <c r="AN43" s="442"/>
      <c r="AO43" s="443"/>
      <c r="AP43" s="245" t="s">
        <v>318</v>
      </c>
      <c r="AQ43" s="247"/>
      <c r="AR43" s="98" t="s">
        <v>36</v>
      </c>
      <c r="AS43" s="247"/>
      <c r="AT43" s="98" t="s">
        <v>11</v>
      </c>
      <c r="AU43" s="247"/>
      <c r="AV43" s="98" t="s">
        <v>12</v>
      </c>
      <c r="AW43" s="141" t="s">
        <v>319</v>
      </c>
      <c r="AX43" s="98"/>
      <c r="AY43" s="43"/>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row>
    <row r="44" spans="1:93" s="110" customFormat="1" ht="15.95" customHeight="1" thickBot="1" x14ac:dyDescent="0.2">
      <c r="A44" s="38"/>
      <c r="B44" s="38"/>
      <c r="C44" s="213"/>
      <c r="D44" s="350" t="s">
        <v>35</v>
      </c>
      <c r="E44" s="350"/>
      <c r="F44" s="350"/>
      <c r="G44" s="350"/>
      <c r="H44" s="214"/>
      <c r="I44" s="224" t="str">
        <f>BB44</f>
        <v/>
      </c>
      <c r="J44" s="225" t="str">
        <f t="shared" ref="J44" si="42">BC44</f>
        <v/>
      </c>
      <c r="K44" s="225" t="str">
        <f t="shared" ref="K44" si="43">BD44</f>
        <v/>
      </c>
      <c r="L44" s="225" t="str">
        <f t="shared" ref="L44" si="44">BE44</f>
        <v/>
      </c>
      <c r="M44" s="225" t="str">
        <f t="shared" ref="M44" si="45">BF44</f>
        <v/>
      </c>
      <c r="N44" s="225" t="str">
        <f t="shared" ref="N44" si="46">BG44</f>
        <v/>
      </c>
      <c r="O44" s="225" t="str">
        <f t="shared" ref="O44" si="47">BH44</f>
        <v/>
      </c>
      <c r="P44" s="225" t="str">
        <f t="shared" ref="P44" si="48">BI44</f>
        <v/>
      </c>
      <c r="Q44" s="225" t="str">
        <f t="shared" ref="Q44" si="49">BJ44</f>
        <v/>
      </c>
      <c r="R44" s="225" t="str">
        <f t="shared" ref="R44" si="50">BK44</f>
        <v/>
      </c>
      <c r="S44" s="225" t="str">
        <f t="shared" ref="S44" si="51">BL44</f>
        <v/>
      </c>
      <c r="T44" s="225" t="str">
        <f t="shared" ref="T44" si="52">BM44</f>
        <v/>
      </c>
      <c r="U44" s="225" t="str">
        <f t="shared" ref="U44" si="53">BN44</f>
        <v/>
      </c>
      <c r="V44" s="225" t="str">
        <f t="shared" ref="V44" si="54">BO44</f>
        <v/>
      </c>
      <c r="W44" s="225" t="str">
        <f t="shared" ref="W44" si="55">BP44</f>
        <v/>
      </c>
      <c r="X44" s="225" t="str">
        <f t="shared" ref="X44" si="56">BQ44</f>
        <v/>
      </c>
      <c r="Y44" s="225" t="str">
        <f t="shared" ref="Y44" si="57">BR44</f>
        <v/>
      </c>
      <c r="Z44" s="225" t="str">
        <f t="shared" ref="Z44" si="58">BS44</f>
        <v/>
      </c>
      <c r="AA44" s="225" t="str">
        <f t="shared" ref="AA44" si="59">BT44</f>
        <v/>
      </c>
      <c r="AB44" s="226" t="str">
        <f t="shared" ref="AB44" si="60">BU44</f>
        <v/>
      </c>
      <c r="AC44" s="38"/>
      <c r="AD44" s="38"/>
      <c r="AE44" s="38"/>
      <c r="AF44" s="98"/>
      <c r="AG44" s="112" t="s">
        <v>27</v>
      </c>
      <c r="AH44" s="444"/>
      <c r="AI44" s="445"/>
      <c r="AJ44" s="445"/>
      <c r="AK44" s="445"/>
      <c r="AL44" s="445"/>
      <c r="AM44" s="445"/>
      <c r="AN44" s="445"/>
      <c r="AO44" s="445"/>
      <c r="AP44" s="445"/>
      <c r="AQ44" s="445"/>
      <c r="AR44" s="445"/>
      <c r="AS44" s="445"/>
      <c r="AT44" s="445"/>
      <c r="AU44" s="445"/>
      <c r="AV44" s="445"/>
      <c r="AW44" s="445"/>
      <c r="AX44" s="446"/>
      <c r="AY44" s="87" t="s">
        <v>215</v>
      </c>
      <c r="AZ44" s="144" t="str">
        <f>ASC(AH44)</f>
        <v/>
      </c>
      <c r="BA44" s="144"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144" t="str">
        <f>DBCS(MID($BA44,COLUMNS($BB44:BB44),1))</f>
        <v/>
      </c>
      <c r="BC44" s="144" t="str">
        <f>DBCS(MID($BA44,COLUMNS($BB44:BC44),1))</f>
        <v/>
      </c>
      <c r="BD44" s="144" t="str">
        <f>DBCS(MID($BA44,COLUMNS($BB44:BD44),1))</f>
        <v/>
      </c>
      <c r="BE44" s="144" t="str">
        <f>DBCS(MID($BA44,COLUMNS($BB44:BE44),1))</f>
        <v/>
      </c>
      <c r="BF44" s="144" t="str">
        <f>DBCS(MID($BA44,COLUMNS($BB44:BF44),1))</f>
        <v/>
      </c>
      <c r="BG44" s="144" t="str">
        <f>DBCS(MID($BA44,COLUMNS($BB44:BG44),1))</f>
        <v/>
      </c>
      <c r="BH44" s="144" t="str">
        <f>DBCS(MID($BA44,COLUMNS($BB44:BH44),1))</f>
        <v/>
      </c>
      <c r="BI44" s="144" t="str">
        <f>DBCS(MID($BA44,COLUMNS($BB44:BI44),1))</f>
        <v/>
      </c>
      <c r="BJ44" s="144" t="str">
        <f>DBCS(MID($BA44,COLUMNS($BB44:BJ44),1))</f>
        <v/>
      </c>
      <c r="BK44" s="144" t="str">
        <f>DBCS(MID($BA44,COLUMNS($BB44:BK44),1))</f>
        <v/>
      </c>
      <c r="BL44" s="144" t="str">
        <f>DBCS(MID($BA44,COLUMNS($BB44:BL44),1))</f>
        <v/>
      </c>
      <c r="BM44" s="144" t="str">
        <f>DBCS(MID($BA44,COLUMNS($BB44:BM44),1))</f>
        <v/>
      </c>
      <c r="BN44" s="144" t="str">
        <f>DBCS(MID($BA44,COLUMNS($BB44:BN44),1))</f>
        <v/>
      </c>
      <c r="BO44" s="144" t="str">
        <f>DBCS(MID($BA44,COLUMNS($BB44:BO44),1))</f>
        <v/>
      </c>
      <c r="BP44" s="144" t="str">
        <f>DBCS(MID($BA44,COLUMNS($BB44:BP44),1))</f>
        <v/>
      </c>
      <c r="BQ44" s="144" t="str">
        <f>DBCS(MID($BA44,COLUMNS($BB44:BQ44),1))</f>
        <v/>
      </c>
      <c r="BR44" s="144" t="str">
        <f>DBCS(MID($BA44,COLUMNS($BB44:BR44),1))</f>
        <v/>
      </c>
      <c r="BS44" s="144" t="str">
        <f>DBCS(MID($BA44,COLUMNS($BB44:BS44),1))</f>
        <v/>
      </c>
      <c r="BT44" s="144" t="str">
        <f>DBCS(MID($BA44,COLUMNS($BB44:BT44),1))</f>
        <v/>
      </c>
      <c r="BU44" s="144" t="str">
        <f>DBCS(MID($BA44,COLUMNS($BB44:BU44),1))</f>
        <v/>
      </c>
      <c r="BV44" s="144" t="str">
        <f>DBCS(MID($BA44,COLUMNS($BB44:BV44),1))</f>
        <v/>
      </c>
      <c r="BW44" s="144" t="str">
        <f>DBCS(MID($BA44,COLUMNS($BB44:BW44),1))</f>
        <v/>
      </c>
      <c r="BX44" s="144" t="str">
        <f>DBCS(MID($BA44,COLUMNS($BB44:BX44),1))</f>
        <v/>
      </c>
      <c r="BY44" s="144" t="str">
        <f>DBCS(MID($BA44,COLUMNS($BB44:BY44),1))</f>
        <v/>
      </c>
      <c r="BZ44" s="144" t="str">
        <f>DBCS(MID($BA44,COLUMNS($BB44:BZ44),1))</f>
        <v/>
      </c>
      <c r="CA44" s="144" t="str">
        <f>DBCS(MID($BA44,COLUMNS($BB44:CA44),1))</f>
        <v/>
      </c>
      <c r="CB44" s="144" t="str">
        <f>DBCS(MID($BA44,COLUMNS($BB44:CB44),1))</f>
        <v/>
      </c>
      <c r="CC44" s="144" t="str">
        <f>DBCS(MID($BA44,COLUMNS($BB44:CC44),1))</f>
        <v/>
      </c>
      <c r="CD44" s="144" t="str">
        <f>DBCS(MID($BA44,COLUMNS($BB44:CD44),1))</f>
        <v/>
      </c>
      <c r="CE44" s="144" t="str">
        <f>DBCS(MID($BA44,COLUMNS($BB44:CE44),1))</f>
        <v/>
      </c>
      <c r="CF44" s="144" t="str">
        <f>DBCS(MID($BA44,COLUMNS($BB44:CF44),1))</f>
        <v/>
      </c>
      <c r="CG44" s="144" t="str">
        <f>DBCS(MID($BA44,COLUMNS($BB44:CG44),1))</f>
        <v/>
      </c>
      <c r="CH44" s="144" t="str">
        <f>DBCS(MID($BA44,COLUMNS($BB44:CH44),1))</f>
        <v/>
      </c>
      <c r="CI44" s="144" t="str">
        <f>DBCS(MID($BA44,COLUMNS($BB44:CI44),1))</f>
        <v/>
      </c>
      <c r="CJ44" s="144" t="str">
        <f>DBCS(MID($BA44,COLUMNS($BB44:CJ44),1))</f>
        <v/>
      </c>
      <c r="CK44" s="144" t="str">
        <f>DBCS(MID($BA44,COLUMNS($BB44:CK44),1))</f>
        <v/>
      </c>
      <c r="CL44" s="144" t="str">
        <f>DBCS(MID($BA44,COLUMNS($BB44:CL44),1))</f>
        <v/>
      </c>
      <c r="CM44" s="144" t="str">
        <f>DBCS(MID($BA44,COLUMNS($BB44:CM44),1))</f>
        <v/>
      </c>
      <c r="CN44" s="144" t="str">
        <f>DBCS(MID($BA44,COLUMNS($BB44:CN44),1))</f>
        <v/>
      </c>
      <c r="CO44" s="144" t="str">
        <f>DBCS(MID($BA44,COLUMNS($BB44:CO44),1))</f>
        <v/>
      </c>
    </row>
    <row r="45" spans="1:93" s="110" customFormat="1" ht="15.95" customHeight="1" thickBot="1" x14ac:dyDescent="0.2">
      <c r="A45" s="38"/>
      <c r="B45" s="38"/>
      <c r="C45" s="213"/>
      <c r="D45" s="350" t="s">
        <v>3</v>
      </c>
      <c r="E45" s="350"/>
      <c r="F45" s="350"/>
      <c r="G45" s="350"/>
      <c r="H45" s="214"/>
      <c r="I45" s="224" t="str">
        <f>LEFT($AH$45,1)</f>
        <v/>
      </c>
      <c r="J45" s="225" t="str">
        <f>MID($AH$45,2,1)</f>
        <v/>
      </c>
      <c r="K45" s="225" t="str">
        <f>MID($AH$45,3,1)</f>
        <v/>
      </c>
      <c r="L45" s="225" t="str">
        <f>MID($AH$45,4,1)</f>
        <v/>
      </c>
      <c r="M45" s="225" t="str">
        <f>MID($AH$45,5,1)</f>
        <v/>
      </c>
      <c r="N45" s="225" t="str">
        <f>MID($AH$45,6,1)</f>
        <v/>
      </c>
      <c r="O45" s="225" t="str">
        <f>MID($AH$45,7,1)</f>
        <v/>
      </c>
      <c r="P45" s="225" t="str">
        <f>MID($AH$45,8,1)</f>
        <v/>
      </c>
      <c r="Q45" s="225" t="str">
        <f>MID($AH$45,9,1)</f>
        <v/>
      </c>
      <c r="R45" s="225" t="str">
        <f>MID($AH$45,10,1)</f>
        <v/>
      </c>
      <c r="S45" s="225" t="str">
        <f>MID($AH$45,11,1)</f>
        <v/>
      </c>
      <c r="T45" s="225" t="str">
        <f>MID($AH$45,12,1)</f>
        <v/>
      </c>
      <c r="U45" s="225" t="str">
        <f>MID($AH$45,13,1)</f>
        <v/>
      </c>
      <c r="V45" s="225" t="str">
        <f>MID($AH$45,14,1)</f>
        <v/>
      </c>
      <c r="W45" s="225" t="str">
        <f>MID($AH$45,15,1)</f>
        <v/>
      </c>
      <c r="X45" s="225" t="str">
        <f>MID($AH$45,16,1)</f>
        <v/>
      </c>
      <c r="Y45" s="225" t="str">
        <f>MID($AH$45,17,1)</f>
        <v/>
      </c>
      <c r="Z45" s="225" t="str">
        <f>MID($AH$45,18,1)</f>
        <v/>
      </c>
      <c r="AA45" s="225" t="str">
        <f>MID($AH$45,19,1)</f>
        <v/>
      </c>
      <c r="AB45" s="226" t="str">
        <f>MID($AH$45,20,1)</f>
        <v/>
      </c>
      <c r="AC45" s="344" t="s">
        <v>9</v>
      </c>
      <c r="AD45" s="344"/>
      <c r="AE45" s="344"/>
      <c r="AF45" s="98"/>
      <c r="AG45" s="112" t="s">
        <v>3</v>
      </c>
      <c r="AH45" s="444"/>
      <c r="AI45" s="445"/>
      <c r="AJ45" s="445"/>
      <c r="AK45" s="445"/>
      <c r="AL45" s="445"/>
      <c r="AM45" s="445"/>
      <c r="AN45" s="445"/>
      <c r="AO45" s="445"/>
      <c r="AP45" s="445"/>
      <c r="AQ45" s="445"/>
      <c r="AR45" s="445"/>
      <c r="AS45" s="445"/>
      <c r="AT45" s="445"/>
      <c r="AU45" s="445"/>
      <c r="AV45" s="445"/>
      <c r="AW45" s="445"/>
      <c r="AX45" s="446"/>
      <c r="AY45" s="87" t="s">
        <v>215</v>
      </c>
      <c r="AZ45" s="139"/>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row>
    <row r="46" spans="1:93" s="110" customFormat="1" ht="15.95" customHeight="1" thickBot="1" x14ac:dyDescent="0.2">
      <c r="A46" s="38"/>
      <c r="B46" s="38"/>
      <c r="C46" s="213"/>
      <c r="D46" s="350" t="s">
        <v>8</v>
      </c>
      <c r="E46" s="350"/>
      <c r="F46" s="350"/>
      <c r="G46" s="350"/>
      <c r="H46" s="214"/>
      <c r="I46" s="236" t="str">
        <f>LEFT(AH46)</f>
        <v/>
      </c>
      <c r="J46" s="151" t="s">
        <v>25</v>
      </c>
      <c r="K46" s="224" t="str">
        <f>LEFT(AK46)</f>
        <v/>
      </c>
      <c r="L46" s="226" t="str">
        <f>MID(AK46,2,1)</f>
        <v/>
      </c>
      <c r="M46" s="223" t="s">
        <v>36</v>
      </c>
      <c r="N46" s="224" t="str">
        <f>LEFT(AM46)</f>
        <v/>
      </c>
      <c r="O46" s="226" t="str">
        <f>MID(AM46,2,1)</f>
        <v/>
      </c>
      <c r="P46" s="223" t="s">
        <v>11</v>
      </c>
      <c r="Q46" s="224" t="str">
        <f>LEFT(AO46)</f>
        <v/>
      </c>
      <c r="R46" s="226" t="str">
        <f>MID(AO46,2,1)</f>
        <v/>
      </c>
      <c r="S46" s="223" t="s">
        <v>12</v>
      </c>
      <c r="T46" s="223"/>
      <c r="U46" s="223"/>
      <c r="V46" s="223"/>
      <c r="W46" s="223"/>
      <c r="X46" s="223"/>
      <c r="Y46" s="223"/>
      <c r="Z46" s="223"/>
      <c r="AA46" s="223"/>
      <c r="AB46" s="223"/>
      <c r="AC46" s="38"/>
      <c r="AD46" s="48" t="s">
        <v>34</v>
      </c>
      <c r="AE46" s="38"/>
      <c r="AF46" s="98"/>
      <c r="AG46" s="112" t="s">
        <v>8</v>
      </c>
      <c r="AH46" s="442"/>
      <c r="AI46" s="443"/>
      <c r="AJ46" s="245" t="s">
        <v>317</v>
      </c>
      <c r="AK46" s="247"/>
      <c r="AL46" s="98" t="s">
        <v>36</v>
      </c>
      <c r="AM46" s="247"/>
      <c r="AN46" s="98" t="s">
        <v>11</v>
      </c>
      <c r="AO46" s="247"/>
      <c r="AP46" s="98" t="s">
        <v>12</v>
      </c>
      <c r="AQ46" s="145" t="str">
        <f>LEFT(AH47)</f>
        <v/>
      </c>
      <c r="AR46" s="145" t="str">
        <f>MID(AH47,2,1)</f>
        <v/>
      </c>
      <c r="AS46" s="145" t="str">
        <f>MID(AH47,3,1)</f>
        <v/>
      </c>
      <c r="AT46" s="145" t="str">
        <f>MID(AH47,4,1)</f>
        <v/>
      </c>
      <c r="AU46" s="145" t="str">
        <f>MID(AH47,5,1)</f>
        <v/>
      </c>
      <c r="AV46" s="145" t="str">
        <f>MID(AH47,6,1)</f>
        <v/>
      </c>
      <c r="AW46" s="140" t="str">
        <f>AO47&amp;AT47&amp;AY47</f>
        <v/>
      </c>
      <c r="AX46" s="146"/>
      <c r="AY46" s="3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row>
    <row r="47" spans="1:93" s="110" customFormat="1" ht="15.95" customHeight="1" thickBot="1" x14ac:dyDescent="0.2">
      <c r="A47" s="38"/>
      <c r="B47" s="38"/>
      <c r="C47" s="673" t="s">
        <v>33</v>
      </c>
      <c r="D47" s="674"/>
      <c r="E47" s="674"/>
      <c r="F47" s="674"/>
      <c r="G47" s="674"/>
      <c r="H47" s="675"/>
      <c r="I47" s="250" t="str">
        <f t="shared" ref="I47:N47" si="61">AQ46</f>
        <v/>
      </c>
      <c r="J47" s="251" t="str">
        <f t="shared" si="61"/>
        <v/>
      </c>
      <c r="K47" s="251" t="str">
        <f t="shared" si="61"/>
        <v/>
      </c>
      <c r="L47" s="251" t="str">
        <f t="shared" si="61"/>
        <v/>
      </c>
      <c r="M47" s="225" t="str">
        <f t="shared" si="61"/>
        <v/>
      </c>
      <c r="N47" s="253" t="str">
        <f t="shared" si="61"/>
        <v/>
      </c>
      <c r="O47" s="480" t="str">
        <f>IF(AO47="","",AO47)</f>
        <v/>
      </c>
      <c r="P47" s="481"/>
      <c r="Q47" s="481"/>
      <c r="R47" s="482" t="str">
        <f>IF(AO47="","都道府県","")</f>
        <v>都道府県</v>
      </c>
      <c r="S47" s="483"/>
      <c r="T47" s="483"/>
      <c r="U47" s="480" t="str">
        <f>IF(AT47="","",AT47)</f>
        <v/>
      </c>
      <c r="V47" s="481"/>
      <c r="W47" s="481"/>
      <c r="X47" s="482" t="str">
        <f>IF(AT47="","市郡区","")</f>
        <v>市郡区</v>
      </c>
      <c r="Y47" s="483"/>
      <c r="Z47" s="480" t="str">
        <f>IF(AY47="","",AY47)</f>
        <v/>
      </c>
      <c r="AA47" s="481"/>
      <c r="AB47" s="481"/>
      <c r="AC47" s="480" t="str">
        <f>IF(AY47="","区町村","")</f>
        <v>区町村</v>
      </c>
      <c r="AD47" s="484"/>
      <c r="AE47" s="152"/>
      <c r="AF47" s="98"/>
      <c r="AG47" s="130" t="s">
        <v>322</v>
      </c>
      <c r="AH47" s="663" t="str">
        <f>IF(AND(AO47="",AT47="",AY47),"",VLOOKUP(AW46,コード２!$A$2:$E$1897,2,FALSE))</f>
        <v/>
      </c>
      <c r="AI47" s="664"/>
      <c r="AJ47" s="88" t="s">
        <v>575</v>
      </c>
      <c r="AK47" s="88"/>
      <c r="AL47" s="148"/>
      <c r="AM47" s="112"/>
      <c r="AN47" s="149" t="s">
        <v>15</v>
      </c>
      <c r="AO47" s="447"/>
      <c r="AP47" s="448"/>
      <c r="AQ47" s="449"/>
      <c r="AR47" s="488" t="s">
        <v>16</v>
      </c>
      <c r="AS47" s="489"/>
      <c r="AT47" s="485"/>
      <c r="AU47" s="486"/>
      <c r="AV47" s="487"/>
      <c r="AW47" s="187"/>
      <c r="AX47" s="254" t="s">
        <v>323</v>
      </c>
      <c r="AY47" s="475"/>
      <c r="AZ47" s="476"/>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row>
    <row r="48" spans="1:93" s="110" customFormat="1" ht="15.95" customHeight="1" x14ac:dyDescent="0.15">
      <c r="A48" s="38"/>
      <c r="B48" s="38"/>
      <c r="C48" s="665"/>
      <c r="D48" s="466" t="s">
        <v>32</v>
      </c>
      <c r="E48" s="466"/>
      <c r="F48" s="466"/>
      <c r="G48" s="466"/>
      <c r="H48" s="382"/>
      <c r="I48" s="250" t="str">
        <f>LEFT(AH48)</f>
        <v/>
      </c>
      <c r="J48" s="230" t="str">
        <f>MID($AH$48,2,1)</f>
        <v/>
      </c>
      <c r="K48" s="230" t="str">
        <f>MID($AH$48,3,1)</f>
        <v/>
      </c>
      <c r="L48" s="230" t="str">
        <f>MID($AH$48,4,1)</f>
        <v/>
      </c>
      <c r="M48" s="230" t="str">
        <f>MID($AH$48,5,1)</f>
        <v/>
      </c>
      <c r="N48" s="230" t="str">
        <f>MID($AH$48,6,1)</f>
        <v/>
      </c>
      <c r="O48" s="230" t="str">
        <f>MID($AH$48,7,1)</f>
        <v/>
      </c>
      <c r="P48" s="230" t="str">
        <f>MID($AH$48,8,1)</f>
        <v/>
      </c>
      <c r="Q48" s="230" t="str">
        <f>MID($AH$48,9,1)</f>
        <v/>
      </c>
      <c r="R48" s="230" t="str">
        <f>MID($AH$48,10,1)</f>
        <v/>
      </c>
      <c r="S48" s="230" t="str">
        <f>MID($AH$48,11,1)</f>
        <v/>
      </c>
      <c r="T48" s="230" t="str">
        <f>MID($AH$48,12,1)</f>
        <v/>
      </c>
      <c r="U48" s="230" t="str">
        <f>MID($AH$48,13,1)</f>
        <v/>
      </c>
      <c r="V48" s="230" t="str">
        <f>MID($AH$48,14,1)</f>
        <v/>
      </c>
      <c r="W48" s="230" t="str">
        <f>MID($AH$48,15,1)</f>
        <v/>
      </c>
      <c r="X48" s="230" t="str">
        <f>MID($AH$48,16,1)</f>
        <v/>
      </c>
      <c r="Y48" s="230" t="str">
        <f>MID($AH$48,17,1)</f>
        <v/>
      </c>
      <c r="Z48" s="230" t="str">
        <f>MID($AH$48,18,1)</f>
        <v/>
      </c>
      <c r="AA48" s="230" t="str">
        <f>MID($AH$48,19,1)</f>
        <v/>
      </c>
      <c r="AB48" s="231" t="str">
        <f>MID($AH$48,20,1)</f>
        <v/>
      </c>
      <c r="AC48" s="148"/>
      <c r="AD48" s="148"/>
      <c r="AE48" s="148"/>
      <c r="AF48" s="148"/>
      <c r="AG48" s="112" t="s">
        <v>32</v>
      </c>
      <c r="AH48" s="469"/>
      <c r="AI48" s="470"/>
      <c r="AJ48" s="470"/>
      <c r="AK48" s="470"/>
      <c r="AL48" s="470"/>
      <c r="AM48" s="470"/>
      <c r="AN48" s="470"/>
      <c r="AO48" s="470"/>
      <c r="AP48" s="470"/>
      <c r="AQ48" s="470"/>
      <c r="AR48" s="470"/>
      <c r="AS48" s="470"/>
      <c r="AT48" s="470"/>
      <c r="AU48" s="470"/>
      <c r="AV48" s="470"/>
      <c r="AW48" s="470"/>
      <c r="AX48" s="471"/>
      <c r="AY48" s="139" t="s">
        <v>215</v>
      </c>
      <c r="AZ48" s="150"/>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row>
    <row r="49" spans="1:93" s="110" customFormat="1" ht="15.95" customHeight="1" thickBot="1" x14ac:dyDescent="0.2">
      <c r="A49" s="38"/>
      <c r="B49" s="38"/>
      <c r="C49" s="666"/>
      <c r="D49" s="467"/>
      <c r="E49" s="467"/>
      <c r="F49" s="467"/>
      <c r="G49" s="467"/>
      <c r="H49" s="361"/>
      <c r="I49" s="233" t="str">
        <f>MID($AH$48,21,1)</f>
        <v/>
      </c>
      <c r="J49" s="234" t="str">
        <f>MID($AH$48,22,1)</f>
        <v/>
      </c>
      <c r="K49" s="234" t="str">
        <f>MID($AH$48,23,1)</f>
        <v/>
      </c>
      <c r="L49" s="234" t="str">
        <f>MID($AH$48,24,1)</f>
        <v/>
      </c>
      <c r="M49" s="234" t="str">
        <f>MID($AH$48,25,1)</f>
        <v/>
      </c>
      <c r="N49" s="234" t="str">
        <f>MID($AH$48,26,1)</f>
        <v/>
      </c>
      <c r="O49" s="234" t="str">
        <f>MID($AH$48,27,1)</f>
        <v/>
      </c>
      <c r="P49" s="234" t="str">
        <f>MID($AH$48,28,1)</f>
        <v/>
      </c>
      <c r="Q49" s="234" t="str">
        <f>MID($AH$48,29,1)</f>
        <v/>
      </c>
      <c r="R49" s="234" t="str">
        <f>MID($AH$48,30,1)</f>
        <v/>
      </c>
      <c r="S49" s="234" t="str">
        <f>MID($AH$48,31,1)</f>
        <v/>
      </c>
      <c r="T49" s="234" t="str">
        <f>MID($AH$48,32,1)</f>
        <v/>
      </c>
      <c r="U49" s="234" t="str">
        <f>MID($AH$48,33,1)</f>
        <v/>
      </c>
      <c r="V49" s="234" t="str">
        <f>MID($AH$48,34,1)</f>
        <v/>
      </c>
      <c r="W49" s="234" t="str">
        <f>MID($AH$48,35,1)</f>
        <v/>
      </c>
      <c r="X49" s="234" t="str">
        <f>MID($AH$48,36,1)</f>
        <v/>
      </c>
      <c r="Y49" s="234" t="str">
        <f>MID($AH$48,37,1)</f>
        <v/>
      </c>
      <c r="Z49" s="234" t="str">
        <f>MID($AH$48,38,1)</f>
        <v/>
      </c>
      <c r="AA49" s="234" t="str">
        <f>MID($AH$48,39,1)</f>
        <v/>
      </c>
      <c r="AB49" s="235" t="str">
        <f>MID($AH$48,40,1)</f>
        <v/>
      </c>
      <c r="AC49" s="148"/>
      <c r="AD49" s="148"/>
      <c r="AE49" s="148"/>
      <c r="AF49" s="148"/>
      <c r="AG49" s="112"/>
      <c r="AH49" s="472"/>
      <c r="AI49" s="473"/>
      <c r="AJ49" s="473"/>
      <c r="AK49" s="473"/>
      <c r="AL49" s="473"/>
      <c r="AM49" s="473"/>
      <c r="AN49" s="473"/>
      <c r="AO49" s="473"/>
      <c r="AP49" s="473"/>
      <c r="AQ49" s="473"/>
      <c r="AR49" s="473"/>
      <c r="AS49" s="473"/>
      <c r="AT49" s="473"/>
      <c r="AU49" s="473"/>
      <c r="AV49" s="473"/>
      <c r="AW49" s="473"/>
      <c r="AX49" s="474"/>
      <c r="AY49" s="148"/>
      <c r="AZ49" s="150"/>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row>
    <row r="50" spans="1:93" s="110" customFormat="1" ht="15.95" customHeight="1" x14ac:dyDescent="0.15">
      <c r="M50" s="100"/>
      <c r="P50" s="100"/>
      <c r="Q50" s="100"/>
      <c r="R50" s="100"/>
      <c r="S50" s="100"/>
      <c r="T50" s="100"/>
      <c r="U50" s="100"/>
      <c r="V50" s="100"/>
      <c r="W50" s="100"/>
      <c r="X50" s="100"/>
      <c r="Y50" s="100"/>
      <c r="Z50" s="100"/>
      <c r="AA50" s="100"/>
      <c r="AB50" s="100"/>
      <c r="AC50" s="100"/>
      <c r="AD50" s="100"/>
      <c r="AE50" s="100"/>
      <c r="AF50" s="100"/>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row>
    <row r="51" spans="1:93" s="110" customFormat="1" ht="15.95" customHeight="1" x14ac:dyDescent="0.15">
      <c r="A51" s="49"/>
      <c r="C51" s="100"/>
      <c r="D51" s="100"/>
      <c r="E51" s="100"/>
      <c r="F51" s="100"/>
      <c r="G51" s="100"/>
      <c r="H51" s="49"/>
      <c r="I51" s="49"/>
      <c r="J51" s="49"/>
      <c r="K51" s="49"/>
      <c r="L51" s="49"/>
      <c r="M51" s="129"/>
      <c r="N51" s="129"/>
      <c r="O51" s="129"/>
      <c r="P51" s="129"/>
      <c r="Q51" s="129"/>
      <c r="R51" s="129"/>
      <c r="S51" s="129"/>
      <c r="T51" s="129"/>
      <c r="U51" s="129"/>
      <c r="V51" s="129"/>
      <c r="W51" s="129"/>
      <c r="X51" s="129"/>
      <c r="Y51" s="129"/>
      <c r="Z51" s="129"/>
      <c r="AA51" s="129"/>
      <c r="AB51" s="100"/>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row>
    <row r="52" spans="1:93" s="110" customFormat="1" ht="15.95" customHeight="1" x14ac:dyDescent="0.15">
      <c r="D52" s="100"/>
      <c r="E52" s="100"/>
      <c r="F52" s="100"/>
      <c r="H52" s="49"/>
      <c r="I52" s="49"/>
      <c r="J52" s="49"/>
      <c r="K52" s="49"/>
      <c r="L52" s="49"/>
      <c r="M52" s="49"/>
      <c r="N52" s="49"/>
      <c r="O52" s="49"/>
      <c r="P52" s="49"/>
      <c r="Q52" s="49"/>
      <c r="R52" s="49"/>
      <c r="S52" s="49"/>
      <c r="T52" s="49"/>
      <c r="U52" s="49"/>
      <c r="V52" s="49"/>
      <c r="W52" s="49"/>
      <c r="X52" s="49"/>
      <c r="Y52" s="49"/>
      <c r="Z52" s="49"/>
      <c r="AA52" s="49"/>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row>
    <row r="53" spans="1:93" s="110" customFormat="1" ht="15.95" customHeight="1" x14ac:dyDescent="0.15">
      <c r="A53" s="344" t="s">
        <v>13</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207"/>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row>
    <row r="54" spans="1:93" s="110" customFormat="1" ht="15.95" customHeight="1" x14ac:dyDescent="0.15">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row>
    <row r="55" spans="1:93" s="110" customFormat="1" ht="15.95" customHeight="1" x14ac:dyDescent="0.1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102" t="s">
        <v>31</v>
      </c>
      <c r="AC55" s="103" t="s">
        <v>30</v>
      </c>
      <c r="AD55" s="104" t="s">
        <v>29</v>
      </c>
      <c r="AE55" s="38"/>
      <c r="AF55" s="3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row>
    <row r="56" spans="1:93" s="110" customFormat="1" ht="15.95" customHeight="1" thickBot="1" x14ac:dyDescent="0.2">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row>
    <row r="57" spans="1:93" s="110" customFormat="1" ht="15.95" customHeight="1" thickBot="1" x14ac:dyDescent="0.2">
      <c r="B57" s="153"/>
      <c r="C57" s="680" t="s">
        <v>162</v>
      </c>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681"/>
      <c r="AE57" s="100"/>
      <c r="AF57" s="100"/>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row>
    <row r="58" spans="1:93" s="110" customFormat="1" ht="15.95" customHeight="1" x14ac:dyDescent="0.1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49"/>
      <c r="AC58" s="49"/>
      <c r="AD58" s="49"/>
      <c r="AE58" s="38"/>
      <c r="AF58" s="3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row>
    <row r="59" spans="1:93" s="110" customFormat="1" ht="15.95" customHeight="1" thickBot="1" x14ac:dyDescent="0.2">
      <c r="A59" s="38"/>
      <c r="B59" s="38"/>
      <c r="C59" s="38"/>
      <c r="D59" s="411" t="s">
        <v>5</v>
      </c>
      <c r="E59" s="411"/>
      <c r="F59" s="411"/>
      <c r="G59" s="411"/>
      <c r="H59" s="38"/>
      <c r="I59" s="38"/>
      <c r="J59" s="38"/>
      <c r="K59" s="429" t="s">
        <v>6</v>
      </c>
      <c r="L59" s="429"/>
      <c r="M59" s="429"/>
      <c r="N59" s="429"/>
      <c r="O59" s="429"/>
      <c r="P59" s="429"/>
      <c r="Q59" s="429"/>
      <c r="R59" s="429"/>
      <c r="S59" s="38"/>
      <c r="T59" s="38"/>
      <c r="U59" s="38"/>
      <c r="V59" s="38"/>
      <c r="W59" s="38"/>
      <c r="X59" s="38"/>
      <c r="Y59" s="38"/>
      <c r="Z59" s="38"/>
      <c r="AA59" s="38"/>
      <c r="AB59" s="38"/>
      <c r="AC59" s="38"/>
      <c r="AD59" s="38"/>
      <c r="AE59" s="38"/>
      <c r="AF59" s="3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row>
    <row r="60" spans="1:93" s="110" customFormat="1" ht="15.95" customHeight="1" thickBot="1" x14ac:dyDescent="0.2">
      <c r="A60" s="38"/>
      <c r="B60" s="38"/>
      <c r="C60" s="107" t="s">
        <v>28</v>
      </c>
      <c r="D60" s="108"/>
      <c r="E60" s="108"/>
      <c r="F60" s="108"/>
      <c r="G60" s="108"/>
      <c r="H60" s="109"/>
      <c r="I60" s="38"/>
      <c r="J60" s="224" t="str">
        <f>J9</f>
        <v>1</v>
      </c>
      <c r="K60" s="226" t="str">
        <f>K9</f>
        <v>3</v>
      </c>
      <c r="L60" s="450" t="str">
        <f>L9</f>
        <v>（ 1 ）</v>
      </c>
      <c r="M60" s="451"/>
      <c r="N60" s="224" t="str">
        <f>N9</f>
        <v>0</v>
      </c>
      <c r="O60" s="225" t="str">
        <f>O9</f>
        <v>1</v>
      </c>
      <c r="P60" s="225" t="str">
        <f>P9</f>
        <v>5</v>
      </c>
      <c r="Q60" s="225" t="str">
        <f t="shared" ref="Q60:R60" si="62">Q9</f>
        <v>0</v>
      </c>
      <c r="R60" s="225" t="str">
        <f t="shared" si="62"/>
        <v>0</v>
      </c>
      <c r="S60" s="226" t="str">
        <f>S9</f>
        <v>0</v>
      </c>
      <c r="T60" s="38"/>
      <c r="U60" s="38"/>
      <c r="V60" s="38"/>
      <c r="W60" s="38"/>
      <c r="X60" s="38"/>
      <c r="Y60" s="38"/>
      <c r="Z60" s="38"/>
      <c r="AA60" s="38"/>
      <c r="AB60" s="38"/>
      <c r="AC60" s="38"/>
      <c r="AD60" s="38"/>
      <c r="AE60" s="38"/>
      <c r="AF60" s="3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8"/>
      <c r="BZ60" s="128"/>
      <c r="CA60" s="128"/>
      <c r="CB60" s="128"/>
      <c r="CC60" s="128"/>
      <c r="CD60" s="128"/>
      <c r="CE60" s="128"/>
      <c r="CF60" s="128"/>
      <c r="CG60" s="128"/>
      <c r="CH60" s="128"/>
      <c r="CI60" s="128"/>
      <c r="CJ60" s="128"/>
      <c r="CK60" s="128"/>
      <c r="CL60" s="128"/>
      <c r="CM60" s="128"/>
      <c r="CN60" s="128"/>
      <c r="CO60" s="128"/>
    </row>
    <row r="61" spans="1:93" s="116" customFormat="1" ht="15.95" customHeight="1" x14ac:dyDescent="0.15">
      <c r="A61" s="38"/>
      <c r="B61" s="38"/>
      <c r="C61" s="110"/>
      <c r="D61" s="110"/>
      <c r="E61" s="110"/>
      <c r="F61" s="110"/>
      <c r="G61" s="110"/>
      <c r="H61" s="110"/>
      <c r="I61" s="38"/>
      <c r="J61" s="110"/>
      <c r="K61" s="110"/>
      <c r="L61" s="216"/>
      <c r="M61" s="216"/>
      <c r="N61" s="110"/>
      <c r="O61" s="110"/>
      <c r="P61" s="110"/>
      <c r="Q61" s="110"/>
      <c r="R61" s="110"/>
      <c r="S61" s="110"/>
      <c r="T61" s="38"/>
      <c r="U61" s="38"/>
      <c r="V61" s="38"/>
      <c r="W61" s="38"/>
      <c r="X61" s="38"/>
      <c r="Y61" s="38"/>
      <c r="Z61" s="38"/>
      <c r="AA61" s="38"/>
      <c r="AB61" s="38"/>
      <c r="AC61" s="38"/>
      <c r="AD61" s="38"/>
      <c r="AE61" s="38"/>
      <c r="AF61" s="38"/>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row>
    <row r="62" spans="1:93" s="116" customFormat="1" ht="15.95" customHeight="1" thickBot="1" x14ac:dyDescent="0.2">
      <c r="A62" s="207" t="s">
        <v>0</v>
      </c>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98" t="s">
        <v>330</v>
      </c>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154"/>
      <c r="BY62" s="154"/>
      <c r="BZ62" s="154"/>
      <c r="CA62" s="154"/>
      <c r="CB62" s="154"/>
      <c r="CC62" s="154"/>
      <c r="CD62" s="154"/>
      <c r="CE62" s="154"/>
      <c r="CF62" s="154"/>
      <c r="CG62" s="154"/>
      <c r="CH62" s="154"/>
      <c r="CI62" s="154"/>
      <c r="CJ62" s="154"/>
      <c r="CK62" s="154"/>
      <c r="CL62" s="154"/>
      <c r="CM62" s="154"/>
      <c r="CN62" s="154"/>
      <c r="CO62" s="154"/>
    </row>
    <row r="63" spans="1:93" s="116" customFormat="1" ht="15.95" customHeight="1" thickBot="1" x14ac:dyDescent="0.2">
      <c r="A63" s="47" t="s">
        <v>164</v>
      </c>
      <c r="B63" s="38"/>
      <c r="C63" s="50"/>
      <c r="D63" s="350" t="s">
        <v>27</v>
      </c>
      <c r="E63" s="350"/>
      <c r="F63" s="350"/>
      <c r="G63" s="350"/>
      <c r="H63" s="155"/>
      <c r="I63" s="224" t="str">
        <f>BB63</f>
        <v>コ</v>
      </c>
      <c r="J63" s="225" t="str">
        <f t="shared" ref="J63" si="63">BC63</f>
        <v>ク</v>
      </c>
      <c r="K63" s="225" t="str">
        <f t="shared" ref="K63" si="64">BD63</f>
        <v>ト</v>
      </c>
      <c r="L63" s="225" t="str">
        <f t="shared" ref="L63" si="65">BE63</f>
        <v>゛</v>
      </c>
      <c r="M63" s="225" t="str">
        <f t="shared" ref="M63" si="66">BF63</f>
        <v>コ</v>
      </c>
      <c r="N63" s="225" t="str">
        <f t="shared" ref="N63" si="67">BG63</f>
        <v>ウ</v>
      </c>
      <c r="O63" s="225" t="str">
        <f t="shared" ref="O63" si="68">BH63</f>
        <v>キ</v>
      </c>
      <c r="P63" s="225" t="str">
        <f t="shared" ref="P63" si="69">BI63</f>
        <v>゛</v>
      </c>
      <c r="Q63" s="225" t="str">
        <f t="shared" ref="Q63" si="70">BJ63</f>
        <v>ョ</v>
      </c>
      <c r="R63" s="225" t="str">
        <f t="shared" ref="R63" si="71">BK63</f>
        <v>ウ</v>
      </c>
      <c r="S63" s="225" t="str">
        <f t="shared" ref="S63" si="72">BL63</f>
        <v>カ</v>
      </c>
      <c r="T63" s="225" t="str">
        <f t="shared" ref="T63" si="73">BM63</f>
        <v>フ</v>
      </c>
      <c r="U63" s="225" t="str">
        <f t="shared" ref="U63" si="74">BN63</f>
        <v>゛</v>
      </c>
      <c r="V63" s="225" t="str">
        <f t="shared" ref="V63" si="75">BO63</f>
        <v>シ</v>
      </c>
      <c r="W63" s="225" t="str">
        <f t="shared" ref="W63" si="76">BP63</f>
        <v>キ</v>
      </c>
      <c r="X63" s="225" t="str">
        <f t="shared" ref="X63" si="77">BQ63</f>
        <v>カ</v>
      </c>
      <c r="Y63" s="225" t="str">
        <f t="shared" ref="Y63" si="78">BR63</f>
        <v>イ</v>
      </c>
      <c r="Z63" s="225" t="str">
        <f t="shared" ref="Z63" si="79">BS63</f>
        <v>シ</v>
      </c>
      <c r="AA63" s="225" t="str">
        <f t="shared" ref="AA63" si="80">BT63</f>
        <v>ャ</v>
      </c>
      <c r="AB63" s="226" t="str">
        <f t="shared" ref="AB63" si="81">BU63</f>
        <v/>
      </c>
      <c r="AC63" s="38"/>
      <c r="AD63" s="38"/>
      <c r="AE63" s="38"/>
      <c r="AF63" s="98"/>
      <c r="AG63" s="112" t="s">
        <v>27</v>
      </c>
      <c r="AH63" s="444" t="s">
        <v>4819</v>
      </c>
      <c r="AI63" s="445"/>
      <c r="AJ63" s="445"/>
      <c r="AK63" s="445"/>
      <c r="AL63" s="445"/>
      <c r="AM63" s="445"/>
      <c r="AN63" s="445"/>
      <c r="AO63" s="445"/>
      <c r="AP63" s="445"/>
      <c r="AQ63" s="445"/>
      <c r="AR63" s="445"/>
      <c r="AS63" s="445"/>
      <c r="AT63" s="445"/>
      <c r="AU63" s="445"/>
      <c r="AV63" s="445"/>
      <c r="AW63" s="445"/>
      <c r="AX63" s="446"/>
      <c r="AY63" s="87" t="s">
        <v>215</v>
      </c>
      <c r="AZ63" s="144" t="str">
        <f>ASC(AH63)</f>
        <v>ｺｸﾄﾞｺｳｷﾞｮｳｶﾌﾞｼｷｶｲｼｬ</v>
      </c>
      <c r="BA63" s="144" t="str">
        <f>SUBSTITUTE(SUBSTITUTE(SUBSTITUTE(SUBSTITUTE(SUBSTITUTE(SUBSTITUTE(SUBSTITUTE(SUBSTITUTE(SUBSTITUTE(SUBSTITUTE(SUBSTITUTE(SUBSTITUTE(SUBSTITUTE(SUBSTITUTE(SUBSTITUTE(SUBSTITUTE(SUBSTITUTE(SUBSTITUTE(SUBSTITUTE(SUBSTITUTE(SUBSTITUTE(SUBSTITUTE(SUBSTITUTE(SUBSTITUTE(SUBSTITUTE(AZ63,"が","か゛"),"ぎ","き゛"),"ぐ","く゛"),"げ","け゛"),"ご","こ゛"),"ざ","さ゛"),"じ","し゛"),"ず","す゛"),"ぜ","せ゛"),"ぞ","そ゛"),"だ","た゛"),"ぢ","ち゛"),"づ","つ゛"),"で","て゛"),"ど","と゛"),"ば","は゛"),"び","ひ゛"),"ぶ","ふ゛"),"べ","へ゛"),"ぼ","ほ゛"),"ぱ","は゜"),"ぴ","ひ゜"),"ぷ","ふ゜"),"ぺ","へ゜"),"ぽ","ほ゜")</f>
        <v>ｺｸﾄﾞｺｳｷﾞｮｳｶﾌﾞｼｷｶｲｼｬ</v>
      </c>
      <c r="BB63" s="144" t="str">
        <f>DBCS(MID($BA63,COLUMNS($BB63:BB63),1))</f>
        <v>コ</v>
      </c>
      <c r="BC63" s="144" t="str">
        <f>DBCS(MID($BA63,COLUMNS($BB63:BC63),1))</f>
        <v>ク</v>
      </c>
      <c r="BD63" s="144" t="str">
        <f>DBCS(MID($BA63,COLUMNS($BB63:BD63),1))</f>
        <v>ト</v>
      </c>
      <c r="BE63" s="144" t="str">
        <f>DBCS(MID($BA63,COLUMNS($BB63:BE63),1))</f>
        <v>゛</v>
      </c>
      <c r="BF63" s="144" t="str">
        <f>DBCS(MID($BA63,COLUMNS($BB63:BF63),1))</f>
        <v>コ</v>
      </c>
      <c r="BG63" s="144" t="str">
        <f>DBCS(MID($BA63,COLUMNS($BB63:BG63),1))</f>
        <v>ウ</v>
      </c>
      <c r="BH63" s="144" t="str">
        <f>DBCS(MID($BA63,COLUMNS($BB63:BH63),1))</f>
        <v>キ</v>
      </c>
      <c r="BI63" s="144" t="str">
        <f>DBCS(MID($BA63,COLUMNS($BB63:BI63),1))</f>
        <v>゛</v>
      </c>
      <c r="BJ63" s="144" t="str">
        <f>DBCS(MID($BA63,COLUMNS($BB63:BJ63),1))</f>
        <v>ョ</v>
      </c>
      <c r="BK63" s="144" t="str">
        <f>DBCS(MID($BA63,COLUMNS($BB63:BK63),1))</f>
        <v>ウ</v>
      </c>
      <c r="BL63" s="144" t="str">
        <f>DBCS(MID($BA63,COLUMNS($BB63:BL63),1))</f>
        <v>カ</v>
      </c>
      <c r="BM63" s="144" t="str">
        <f>DBCS(MID($BA63,COLUMNS($BB63:BM63),1))</f>
        <v>フ</v>
      </c>
      <c r="BN63" s="144" t="str">
        <f>DBCS(MID($BA63,COLUMNS($BB63:BN63),1))</f>
        <v>゛</v>
      </c>
      <c r="BO63" s="144" t="str">
        <f>DBCS(MID($BA63,COLUMNS($BB63:BO63),1))</f>
        <v>シ</v>
      </c>
      <c r="BP63" s="144" t="str">
        <f>DBCS(MID($BA63,COLUMNS($BB63:BP63),1))</f>
        <v>キ</v>
      </c>
      <c r="BQ63" s="144" t="str">
        <f>DBCS(MID($BA63,COLUMNS($BB63:BQ63),1))</f>
        <v>カ</v>
      </c>
      <c r="BR63" s="144" t="str">
        <f>DBCS(MID($BA63,COLUMNS($BB63:BR63),1))</f>
        <v>イ</v>
      </c>
      <c r="BS63" s="144" t="str">
        <f>DBCS(MID($BA63,COLUMNS($BB63:BS63),1))</f>
        <v>シ</v>
      </c>
      <c r="BT63" s="144" t="str">
        <f>DBCS(MID($BA63,COLUMNS($BB63:BT63),1))</f>
        <v>ャ</v>
      </c>
      <c r="BU63" s="144" t="str">
        <f>DBCS(MID($BA63,COLUMNS($BB63:BU63),1))</f>
        <v/>
      </c>
      <c r="BV63" s="144" t="str">
        <f>DBCS(MID($BA63,COLUMNS($BB63:BV63),1))</f>
        <v/>
      </c>
      <c r="BW63" s="144" t="str">
        <f>DBCS(MID($BA63,COLUMNS($BB63:BW63),1))</f>
        <v/>
      </c>
      <c r="BX63" s="144" t="str">
        <f>DBCS(MID($BA63,COLUMNS($BB63:BX63),1))</f>
        <v/>
      </c>
      <c r="BY63" s="144" t="str">
        <f>DBCS(MID($BA63,COLUMNS($BB63:BY63),1))</f>
        <v/>
      </c>
      <c r="BZ63" s="144" t="str">
        <f>DBCS(MID($BA63,COLUMNS($BB63:BZ63),1))</f>
        <v/>
      </c>
      <c r="CA63" s="144" t="str">
        <f>DBCS(MID($BA63,COLUMNS($BB63:CA63),1))</f>
        <v/>
      </c>
      <c r="CB63" s="144" t="str">
        <f>DBCS(MID($BA63,COLUMNS($BB63:CB63),1))</f>
        <v/>
      </c>
      <c r="CC63" s="144" t="str">
        <f>DBCS(MID($BA63,COLUMNS($BB63:CC63),1))</f>
        <v/>
      </c>
      <c r="CD63" s="144" t="str">
        <f>DBCS(MID($BA63,COLUMNS($BB63:CD63),1))</f>
        <v/>
      </c>
      <c r="CE63" s="144" t="str">
        <f>DBCS(MID($BA63,COLUMNS($BB63:CE63),1))</f>
        <v/>
      </c>
      <c r="CF63" s="144" t="str">
        <f>DBCS(MID($BA63,COLUMNS($BB63:CF63),1))</f>
        <v/>
      </c>
      <c r="CG63" s="144" t="str">
        <f>DBCS(MID($BA63,COLUMNS($BB63:CG63),1))</f>
        <v/>
      </c>
      <c r="CH63" s="144" t="str">
        <f>DBCS(MID($BA63,COLUMNS($BB63:CH63),1))</f>
        <v/>
      </c>
      <c r="CI63" s="144" t="str">
        <f>DBCS(MID($BA63,COLUMNS($BB63:CI63),1))</f>
        <v/>
      </c>
      <c r="CJ63" s="144" t="str">
        <f>DBCS(MID($BA63,COLUMNS($BB63:CJ63),1))</f>
        <v/>
      </c>
      <c r="CK63" s="144" t="str">
        <f>DBCS(MID($BA63,COLUMNS($BB63:CK63),1))</f>
        <v/>
      </c>
      <c r="CL63" s="144" t="str">
        <f>DBCS(MID($BA63,COLUMNS($BB63:CL63),1))</f>
        <v/>
      </c>
      <c r="CM63" s="144" t="str">
        <f>DBCS(MID($BA63,COLUMNS($BB63:CM63),1))</f>
        <v/>
      </c>
      <c r="CN63" s="144" t="str">
        <f>DBCS(MID($BA63,COLUMNS($BB63:CN63),1))</f>
        <v/>
      </c>
      <c r="CO63" s="144" t="str">
        <f>DBCS(MID($BA63,COLUMNS($BB63:CO63),1))</f>
        <v/>
      </c>
    </row>
    <row r="64" spans="1:93" s="116" customFormat="1" ht="15.95" customHeight="1" thickBot="1" x14ac:dyDescent="0.2">
      <c r="A64" s="38"/>
      <c r="B64" s="38"/>
      <c r="C64" s="156"/>
      <c r="D64" s="350" t="s">
        <v>26</v>
      </c>
      <c r="E64" s="350"/>
      <c r="F64" s="350"/>
      <c r="G64" s="350"/>
      <c r="H64" s="155"/>
      <c r="I64" s="224" t="str">
        <f>LEFT($AH$64,1)</f>
        <v>国</v>
      </c>
      <c r="J64" s="225" t="str">
        <f>MID($AH$64,2,1)</f>
        <v>土</v>
      </c>
      <c r="K64" s="225" t="str">
        <f>MID($AH$64,3,1)</f>
        <v>工</v>
      </c>
      <c r="L64" s="225" t="str">
        <f>MID($AH$64,4,1)</f>
        <v>業</v>
      </c>
      <c r="M64" s="225" t="str">
        <f>MID($AH$64,5,1)</f>
        <v>株</v>
      </c>
      <c r="N64" s="225" t="str">
        <f>MID($AH$64,6,1)</f>
        <v>式</v>
      </c>
      <c r="O64" s="225" t="str">
        <f>MID($AH$64,7,1)</f>
        <v>会</v>
      </c>
      <c r="P64" s="225" t="str">
        <f>MID($AH$64,8,1)</f>
        <v>社</v>
      </c>
      <c r="Q64" s="225" t="str">
        <f>MID($AH$64,9,1)</f>
        <v/>
      </c>
      <c r="R64" s="225" t="str">
        <f>MID($AH$64,10,1)</f>
        <v/>
      </c>
      <c r="S64" s="225" t="str">
        <f>MID($AH$64,11,1)</f>
        <v/>
      </c>
      <c r="T64" s="225" t="str">
        <f>MID($AH$64,12,1)</f>
        <v/>
      </c>
      <c r="U64" s="225" t="str">
        <f>MID($AH$64,13,1)</f>
        <v/>
      </c>
      <c r="V64" s="225" t="str">
        <f>MID($AH$64,14,1)</f>
        <v/>
      </c>
      <c r="W64" s="225" t="str">
        <f>MID($AH$64,15,1)</f>
        <v/>
      </c>
      <c r="X64" s="225" t="str">
        <f>MID($AH$64,16,1)</f>
        <v/>
      </c>
      <c r="Y64" s="225" t="str">
        <f>MID($AH$64,17,1)</f>
        <v/>
      </c>
      <c r="Z64" s="225" t="str">
        <f>MID($AH$64,18,1)</f>
        <v/>
      </c>
      <c r="AA64" s="225" t="str">
        <f>MID($AH$64,19,1)</f>
        <v/>
      </c>
      <c r="AB64" s="226" t="str">
        <f>MID($AH$64,20,1)</f>
        <v/>
      </c>
      <c r="AF64" s="98"/>
      <c r="AG64" s="112" t="s">
        <v>26</v>
      </c>
      <c r="AH64" s="444" t="s">
        <v>4818</v>
      </c>
      <c r="AI64" s="445"/>
      <c r="AJ64" s="445"/>
      <c r="AK64" s="445"/>
      <c r="AL64" s="445"/>
      <c r="AM64" s="445"/>
      <c r="AN64" s="445"/>
      <c r="AO64" s="445"/>
      <c r="AP64" s="445"/>
      <c r="AQ64" s="445"/>
      <c r="AR64" s="445"/>
      <c r="AS64" s="445"/>
      <c r="AT64" s="445"/>
      <c r="AU64" s="445"/>
      <c r="AV64" s="445"/>
      <c r="AW64" s="445"/>
      <c r="AX64" s="446"/>
      <c r="AY64" s="87" t="s">
        <v>215</v>
      </c>
      <c r="AZ64" s="139"/>
      <c r="BA64" s="98"/>
      <c r="BB64" s="98"/>
      <c r="BC64" s="98"/>
      <c r="BD64" s="98"/>
      <c r="BE64" s="98"/>
      <c r="BF64" s="98"/>
      <c r="BG64" s="98"/>
      <c r="BH64" s="98"/>
      <c r="BI64" s="98"/>
      <c r="BJ64" s="98"/>
      <c r="BK64" s="98"/>
      <c r="BL64" s="98"/>
      <c r="BM64" s="98"/>
      <c r="BN64" s="98"/>
      <c r="BO64" s="98"/>
      <c r="BP64" s="98"/>
      <c r="BQ64" s="98"/>
      <c r="BR64" s="98"/>
      <c r="BS64" s="98"/>
      <c r="BT64" s="98"/>
      <c r="BU64" s="98"/>
      <c r="BV64" s="98"/>
      <c r="BW64" s="98"/>
      <c r="BX64" s="98"/>
      <c r="BY64" s="98"/>
      <c r="BZ64" s="98"/>
      <c r="CA64" s="98"/>
      <c r="CB64" s="98"/>
      <c r="CC64" s="98"/>
      <c r="CD64" s="98"/>
      <c r="CE64" s="98"/>
      <c r="CF64" s="98"/>
      <c r="CG64" s="98"/>
      <c r="CH64" s="98"/>
      <c r="CI64" s="98"/>
      <c r="CJ64" s="98"/>
      <c r="CK64" s="98"/>
      <c r="CL64" s="98"/>
      <c r="CM64" s="98"/>
      <c r="CN64" s="98"/>
      <c r="CO64" s="98"/>
    </row>
    <row r="65" spans="1:93" s="116" customFormat="1" ht="15.95" customHeight="1" thickBot="1" x14ac:dyDescent="0.2">
      <c r="A65" s="38"/>
      <c r="B65" s="38"/>
      <c r="C65" s="50"/>
      <c r="D65" s="350" t="s">
        <v>8</v>
      </c>
      <c r="E65" s="350"/>
      <c r="F65" s="350"/>
      <c r="G65" s="350"/>
      <c r="H65" s="155"/>
      <c r="I65" s="236" t="str">
        <f>LEFT(AH65)</f>
        <v/>
      </c>
      <c r="J65" s="151" t="s">
        <v>25</v>
      </c>
      <c r="K65" s="224" t="str">
        <f>LEFT(AK65)</f>
        <v/>
      </c>
      <c r="L65" s="226" t="str">
        <f>MID(AK65,2,1)</f>
        <v/>
      </c>
      <c r="M65" s="223" t="s">
        <v>36</v>
      </c>
      <c r="N65" s="224" t="str">
        <f>LEFT(AM65)</f>
        <v/>
      </c>
      <c r="O65" s="226" t="str">
        <f>MID(AM65,2,1)</f>
        <v/>
      </c>
      <c r="P65" s="223" t="s">
        <v>11</v>
      </c>
      <c r="Q65" s="224" t="str">
        <f>LEFT(AO65)</f>
        <v/>
      </c>
      <c r="R65" s="226" t="str">
        <f>MID(AO65,2,1)</f>
        <v/>
      </c>
      <c r="S65" s="223" t="s">
        <v>12</v>
      </c>
      <c r="T65" s="223"/>
      <c r="U65" s="223"/>
      <c r="V65" s="223"/>
      <c r="W65" s="223"/>
      <c r="X65" s="223"/>
      <c r="Y65" s="223"/>
      <c r="Z65" s="223"/>
      <c r="AA65" s="223"/>
      <c r="AB65" s="223"/>
      <c r="AF65" s="98"/>
      <c r="AG65" s="112" t="s">
        <v>8</v>
      </c>
      <c r="AH65" s="656"/>
      <c r="AI65" s="657"/>
      <c r="AJ65" s="245" t="s">
        <v>317</v>
      </c>
      <c r="AK65" s="247"/>
      <c r="AL65" s="98" t="s">
        <v>36</v>
      </c>
      <c r="AM65" s="247"/>
      <c r="AN65" s="98" t="s">
        <v>11</v>
      </c>
      <c r="AO65" s="247"/>
      <c r="AP65" s="98" t="s">
        <v>12</v>
      </c>
      <c r="AQ65" s="157"/>
      <c r="AR65" s="157"/>
      <c r="AS65" s="157"/>
      <c r="AT65" s="157"/>
      <c r="AU65" s="157"/>
      <c r="AV65" s="157"/>
      <c r="AW65" s="146"/>
      <c r="AX65" s="146"/>
      <c r="AY65" s="3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row>
    <row r="66" spans="1:93" s="116" customFormat="1" ht="15.95" customHeight="1" thickBot="1" x14ac:dyDescent="0.2">
      <c r="A66" s="38"/>
      <c r="B66" s="38"/>
      <c r="C66" s="158"/>
      <c r="D66" s="682" t="s">
        <v>24</v>
      </c>
      <c r="E66" s="682"/>
      <c r="F66" s="682"/>
      <c r="G66" s="682"/>
      <c r="H66" s="159"/>
      <c r="I66" s="652">
        <f>IF(AH66="","",AH66)</f>
        <v>300000</v>
      </c>
      <c r="J66" s="653"/>
      <c r="K66" s="653"/>
      <c r="L66" s="160" t="s">
        <v>324</v>
      </c>
      <c r="M66" s="667" t="s">
        <v>23</v>
      </c>
      <c r="N66" s="668"/>
      <c r="O66" s="669"/>
      <c r="P66" s="683" t="str">
        <f>IF(AN67="","",AN67)</f>
        <v>5</v>
      </c>
      <c r="Q66" s="684"/>
      <c r="R66" s="161"/>
      <c r="S66" s="162"/>
      <c r="T66" s="163"/>
      <c r="U66" s="163"/>
      <c r="V66" s="164"/>
      <c r="W66" s="165"/>
      <c r="X66" s="165"/>
      <c r="Y66" s="165"/>
      <c r="Z66" s="164"/>
      <c r="AA66" s="164"/>
      <c r="AB66" s="164"/>
      <c r="AC66" s="129"/>
      <c r="AD66" s="129"/>
      <c r="AE66" s="148"/>
      <c r="AF66" s="148"/>
      <c r="AG66" s="112" t="s">
        <v>24</v>
      </c>
      <c r="AH66" s="658">
        <v>300000</v>
      </c>
      <c r="AI66" s="659"/>
      <c r="AJ66" s="660"/>
      <c r="AK66" s="166" t="s">
        <v>324</v>
      </c>
      <c r="AM66" s="254"/>
      <c r="AZ66" s="154"/>
      <c r="BA66" s="154"/>
      <c r="BB66" s="154"/>
      <c r="BC66" s="154"/>
      <c r="BD66" s="154"/>
      <c r="BE66" s="154"/>
      <c r="BF66" s="154"/>
      <c r="BG66" s="154"/>
      <c r="BH66" s="154"/>
      <c r="BI66" s="154"/>
      <c r="BJ66" s="154"/>
      <c r="BK66" s="154"/>
      <c r="BL66" s="154"/>
      <c r="BM66" s="154"/>
      <c r="BN66" s="154"/>
      <c r="BO66" s="154"/>
      <c r="BP66" s="154"/>
      <c r="BQ66" s="154"/>
      <c r="BR66" s="154"/>
      <c r="BS66" s="154"/>
      <c r="BT66" s="154"/>
      <c r="BU66" s="154"/>
      <c r="BV66" s="154"/>
      <c r="BW66" s="154"/>
      <c r="BX66" s="154"/>
      <c r="BY66" s="154"/>
      <c r="BZ66" s="154"/>
      <c r="CA66" s="154"/>
      <c r="CB66" s="154"/>
      <c r="CC66" s="154"/>
      <c r="CD66" s="154"/>
      <c r="CE66" s="154"/>
      <c r="CF66" s="154"/>
      <c r="CG66" s="154"/>
      <c r="CH66" s="154"/>
      <c r="CI66" s="154"/>
      <c r="CJ66" s="154"/>
      <c r="CK66" s="154"/>
      <c r="CL66" s="154"/>
      <c r="CM66" s="154"/>
      <c r="CN66" s="154"/>
      <c r="CO66" s="154"/>
    </row>
    <row r="67" spans="1:93" s="116" customFormat="1" ht="15.95" customHeight="1" thickBot="1" x14ac:dyDescent="0.2">
      <c r="A67" s="38"/>
      <c r="B67" s="38"/>
      <c r="C67" s="167"/>
      <c r="D67" s="676" t="s">
        <v>22</v>
      </c>
      <c r="E67" s="676"/>
      <c r="F67" s="676"/>
      <c r="G67" s="676"/>
      <c r="H67" s="168"/>
      <c r="I67" s="654" t="str">
        <f>IF(AH67="","",AH67)</f>
        <v/>
      </c>
      <c r="J67" s="655"/>
      <c r="K67" s="655"/>
      <c r="L67" s="212" t="s">
        <v>326</v>
      </c>
      <c r="M67" s="670"/>
      <c r="N67" s="671"/>
      <c r="O67" s="672"/>
      <c r="P67" s="685"/>
      <c r="Q67" s="686"/>
      <c r="R67" s="169" t="s">
        <v>163</v>
      </c>
      <c r="S67" s="162"/>
      <c r="T67" s="163"/>
      <c r="U67" s="163"/>
      <c r="V67" s="211"/>
      <c r="W67" s="170"/>
      <c r="X67" s="170"/>
      <c r="Y67" s="170"/>
      <c r="Z67" s="211"/>
      <c r="AA67" s="211"/>
      <c r="AB67" s="211"/>
      <c r="AC67" s="171"/>
      <c r="AD67" s="171"/>
      <c r="AE67" s="148"/>
      <c r="AF67" s="148"/>
      <c r="AG67" s="112" t="s">
        <v>22</v>
      </c>
      <c r="AH67" s="658"/>
      <c r="AI67" s="659"/>
      <c r="AJ67" s="660"/>
      <c r="AK67" s="141" t="s">
        <v>325</v>
      </c>
      <c r="AM67" s="254" t="s">
        <v>327</v>
      </c>
      <c r="AN67" s="447" t="s">
        <v>4820</v>
      </c>
      <c r="AO67" s="449"/>
      <c r="AP67" s="141" t="s">
        <v>328</v>
      </c>
      <c r="AQ67" s="145" t="str">
        <f>LEFT(AH68)</f>
        <v>1</v>
      </c>
      <c r="AR67" s="145" t="str">
        <f>MID(AH68,2,1)</f>
        <v>3</v>
      </c>
      <c r="AS67" s="145" t="str">
        <f>MID(AH68,3,1)</f>
        <v>1</v>
      </c>
      <c r="AT67" s="145" t="str">
        <f>MID(AH68,4,1)</f>
        <v>0</v>
      </c>
      <c r="AU67" s="145" t="str">
        <f>MID(AH68,5,1)</f>
        <v>4</v>
      </c>
      <c r="AV67" s="145" t="str">
        <f>MID(AH68,6,1)</f>
        <v>1</v>
      </c>
      <c r="AW67" s="172" t="str">
        <f>AO68&amp;AT68&amp;AY68</f>
        <v>東京都新宿区</v>
      </c>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row>
    <row r="68" spans="1:93" s="116" customFormat="1" ht="15.95" customHeight="1" thickBot="1" x14ac:dyDescent="0.2">
      <c r="A68" s="38"/>
      <c r="B68" s="38"/>
      <c r="C68" s="173"/>
      <c r="D68" s="674" t="s">
        <v>21</v>
      </c>
      <c r="E68" s="674"/>
      <c r="F68" s="674"/>
      <c r="G68" s="674"/>
      <c r="H68" s="155"/>
      <c r="I68" s="250" t="str">
        <f t="shared" ref="I68:N68" si="82">AQ67</f>
        <v>1</v>
      </c>
      <c r="J68" s="251" t="str">
        <f t="shared" si="82"/>
        <v>3</v>
      </c>
      <c r="K68" s="251" t="str">
        <f t="shared" si="82"/>
        <v>1</v>
      </c>
      <c r="L68" s="251" t="str">
        <f t="shared" si="82"/>
        <v>0</v>
      </c>
      <c r="M68" s="225" t="str">
        <f t="shared" si="82"/>
        <v>4</v>
      </c>
      <c r="N68" s="253" t="str">
        <f t="shared" si="82"/>
        <v>1</v>
      </c>
      <c r="O68" s="480" t="str">
        <f>IF(AO68="","",AO68)</f>
        <v>東京都</v>
      </c>
      <c r="P68" s="481"/>
      <c r="Q68" s="481"/>
      <c r="R68" s="482" t="str">
        <f>IF(AO68="","都道府県","")</f>
        <v/>
      </c>
      <c r="S68" s="483"/>
      <c r="T68" s="483"/>
      <c r="U68" s="480" t="str">
        <f>IF(AT68="","",AT68)</f>
        <v>新宿区</v>
      </c>
      <c r="V68" s="481"/>
      <c r="W68" s="481"/>
      <c r="X68" s="482" t="str">
        <f>IF(AT68="","市郡区","")</f>
        <v/>
      </c>
      <c r="Y68" s="483"/>
      <c r="Z68" s="480" t="str">
        <f>IF(AY68="","",AY68)</f>
        <v/>
      </c>
      <c r="AA68" s="481"/>
      <c r="AB68" s="481"/>
      <c r="AC68" s="480" t="str">
        <f>IF(AY68="","区町村","")</f>
        <v>区町村</v>
      </c>
      <c r="AD68" s="484"/>
      <c r="AE68" s="147"/>
      <c r="AF68" s="147"/>
      <c r="AG68" s="130" t="s">
        <v>329</v>
      </c>
      <c r="AH68" s="661" t="str">
        <f>IF(AND(AO68="",AT68="",AY68),"",VLOOKUP(AW67,コード２!$A$2:$E$1897,2,FALSE))</f>
        <v>131041</v>
      </c>
      <c r="AI68" s="662"/>
      <c r="AJ68" s="88" t="s">
        <v>575</v>
      </c>
      <c r="AK68" s="88"/>
      <c r="AL68" s="148"/>
      <c r="AM68" s="112"/>
      <c r="AN68" s="149" t="s">
        <v>15</v>
      </c>
      <c r="AO68" s="447" t="s">
        <v>4821</v>
      </c>
      <c r="AP68" s="448"/>
      <c r="AQ68" s="449"/>
      <c r="AR68" s="488" t="s">
        <v>16</v>
      </c>
      <c r="AS68" s="489"/>
      <c r="AT68" s="447" t="s">
        <v>4822</v>
      </c>
      <c r="AU68" s="448"/>
      <c r="AV68" s="449"/>
      <c r="AW68" s="187"/>
      <c r="AX68" s="254" t="s">
        <v>323</v>
      </c>
      <c r="AY68" s="475"/>
      <c r="AZ68" s="476"/>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154"/>
      <c r="CI68" s="154"/>
      <c r="CJ68" s="154"/>
      <c r="CK68" s="154"/>
      <c r="CL68" s="154"/>
      <c r="CM68" s="154"/>
      <c r="CN68" s="154"/>
      <c r="CO68" s="154"/>
    </row>
    <row r="69" spans="1:93" s="116" customFormat="1" ht="15.95" customHeight="1" x14ac:dyDescent="0.15">
      <c r="A69" s="38"/>
      <c r="B69" s="38"/>
      <c r="C69" s="174"/>
      <c r="D69" s="466" t="s">
        <v>20</v>
      </c>
      <c r="E69" s="466"/>
      <c r="F69" s="466"/>
      <c r="G69" s="466"/>
      <c r="H69" s="159"/>
      <c r="I69" s="250" t="str">
        <f>LEFT(AH69)</f>
        <v>西</v>
      </c>
      <c r="J69" s="230" t="str">
        <f>MID($AH$69,2,1)</f>
        <v>新</v>
      </c>
      <c r="K69" s="230" t="str">
        <f>MID($AH$69,3,1)</f>
        <v>宿</v>
      </c>
      <c r="L69" s="230" t="str">
        <f>MID($AH$69,4,1)</f>
        <v>２</v>
      </c>
      <c r="M69" s="230" t="str">
        <f>MID($AH$69,5,1)</f>
        <v>－</v>
      </c>
      <c r="N69" s="230" t="str">
        <f>MID($AH$69,6,1)</f>
        <v>１</v>
      </c>
      <c r="O69" s="230" t="str">
        <f>MID($AH$69,7,1)</f>
        <v>０</v>
      </c>
      <c r="P69" s="230" t="str">
        <f>MID($AH$69,8,1)</f>
        <v/>
      </c>
      <c r="Q69" s="230" t="str">
        <f>MID($AH$69,9,1)</f>
        <v/>
      </c>
      <c r="R69" s="230" t="str">
        <f>MID($AH$69,10,1)</f>
        <v/>
      </c>
      <c r="S69" s="230" t="str">
        <f>MID($AH$69,11,1)</f>
        <v/>
      </c>
      <c r="T69" s="230" t="str">
        <f>MID($AH$69,12,1)</f>
        <v/>
      </c>
      <c r="U69" s="230" t="str">
        <f>MID($AH$69,13,1)</f>
        <v/>
      </c>
      <c r="V69" s="230" t="str">
        <f>MID($AH$69,14,1)</f>
        <v/>
      </c>
      <c r="W69" s="230" t="str">
        <f>MID($AH$69,15,1)</f>
        <v/>
      </c>
      <c r="X69" s="230" t="str">
        <f>MID($AH$69,16,1)</f>
        <v/>
      </c>
      <c r="Y69" s="230" t="str">
        <f>MID($AH$69,17,1)</f>
        <v/>
      </c>
      <c r="Z69" s="230" t="str">
        <f>MID($AH$69,18,1)</f>
        <v/>
      </c>
      <c r="AA69" s="230" t="str">
        <f>MID($AH$69,19,1)</f>
        <v/>
      </c>
      <c r="AB69" s="231" t="str">
        <f>MID($AH$69,20,1)</f>
        <v/>
      </c>
      <c r="AC69" s="344" t="s">
        <v>9</v>
      </c>
      <c r="AD69" s="344"/>
      <c r="AE69" s="344"/>
      <c r="AF69" s="207"/>
      <c r="AG69" s="112" t="s">
        <v>20</v>
      </c>
      <c r="AH69" s="469" t="s">
        <v>4823</v>
      </c>
      <c r="AI69" s="470"/>
      <c r="AJ69" s="470"/>
      <c r="AK69" s="470"/>
      <c r="AL69" s="470"/>
      <c r="AM69" s="470"/>
      <c r="AN69" s="470"/>
      <c r="AO69" s="470"/>
      <c r="AP69" s="470"/>
      <c r="AQ69" s="470"/>
      <c r="AR69" s="470"/>
      <c r="AS69" s="470"/>
      <c r="AT69" s="470"/>
      <c r="AU69" s="470"/>
      <c r="AV69" s="470"/>
      <c r="AW69" s="470"/>
      <c r="AX69" s="471"/>
      <c r="AY69" s="139" t="s">
        <v>215</v>
      </c>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154"/>
      <c r="CI69" s="154"/>
      <c r="CJ69" s="154"/>
      <c r="CK69" s="154"/>
      <c r="CL69" s="154"/>
      <c r="CM69" s="154"/>
      <c r="CN69" s="154"/>
      <c r="CO69" s="154"/>
    </row>
    <row r="70" spans="1:93" s="116" customFormat="1" ht="15.95" customHeight="1" thickBot="1" x14ac:dyDescent="0.2">
      <c r="A70" s="38"/>
      <c r="B70" s="38"/>
      <c r="C70" s="175"/>
      <c r="D70" s="467"/>
      <c r="E70" s="467"/>
      <c r="F70" s="467"/>
      <c r="G70" s="467"/>
      <c r="H70" s="168"/>
      <c r="I70" s="233" t="str">
        <f>MID($AH$69,21,1)</f>
        <v/>
      </c>
      <c r="J70" s="234" t="str">
        <f>MID($AH$69,22,1)</f>
        <v/>
      </c>
      <c r="K70" s="234" t="str">
        <f>MID($AH$69,23,1)</f>
        <v/>
      </c>
      <c r="L70" s="234" t="str">
        <f>MID($AH$69,24,1)</f>
        <v/>
      </c>
      <c r="M70" s="234" t="str">
        <f>MID($AH$69,25,1)</f>
        <v/>
      </c>
      <c r="N70" s="234" t="str">
        <f>MID($AH$69,26,1)</f>
        <v/>
      </c>
      <c r="O70" s="234" t="str">
        <f>MID($AH$69,27,1)</f>
        <v/>
      </c>
      <c r="P70" s="234" t="str">
        <f>MID($AH$69,28,1)</f>
        <v/>
      </c>
      <c r="Q70" s="234" t="str">
        <f>MID($AH$69,29,1)</f>
        <v/>
      </c>
      <c r="R70" s="234" t="str">
        <f>MID($AH$69,30,1)</f>
        <v/>
      </c>
      <c r="S70" s="234" t="str">
        <f>MID($AH$69,31,1)</f>
        <v/>
      </c>
      <c r="T70" s="234" t="str">
        <f>MID($AH$69,32,1)</f>
        <v/>
      </c>
      <c r="U70" s="234" t="str">
        <f>MID($AH$69,33,1)</f>
        <v/>
      </c>
      <c r="V70" s="234" t="str">
        <f>MID($AH$69,34,1)</f>
        <v/>
      </c>
      <c r="W70" s="234" t="str">
        <f>MID($AH$69,35,1)</f>
        <v/>
      </c>
      <c r="X70" s="234" t="str">
        <f>MID($AH$69,36,1)</f>
        <v/>
      </c>
      <c r="Y70" s="234" t="str">
        <f>MID($AH$69,37,1)</f>
        <v/>
      </c>
      <c r="Z70" s="234" t="str">
        <f>MID($AH$69,38,1)</f>
        <v/>
      </c>
      <c r="AA70" s="234" t="str">
        <f>MID($AH$69,39,1)</f>
        <v/>
      </c>
      <c r="AB70" s="235" t="str">
        <f>MID($AH$69,40,1)</f>
        <v/>
      </c>
      <c r="AC70" s="38"/>
      <c r="AD70" s="48" t="s">
        <v>28</v>
      </c>
      <c r="AE70" s="38"/>
      <c r="AF70" s="38"/>
      <c r="AG70" s="112"/>
      <c r="AH70" s="472"/>
      <c r="AI70" s="473"/>
      <c r="AJ70" s="473"/>
      <c r="AK70" s="473"/>
      <c r="AL70" s="473"/>
      <c r="AM70" s="473"/>
      <c r="AN70" s="473"/>
      <c r="AO70" s="473"/>
      <c r="AP70" s="473"/>
      <c r="AQ70" s="473"/>
      <c r="AR70" s="473"/>
      <c r="AS70" s="473"/>
      <c r="AT70" s="473"/>
      <c r="AU70" s="473"/>
      <c r="AV70" s="473"/>
      <c r="AW70" s="473"/>
      <c r="AX70" s="474"/>
      <c r="AY70" s="148"/>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row>
    <row r="71" spans="1:93" s="116" customFormat="1" ht="15.95" customHeight="1" x14ac:dyDescent="0.1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row>
    <row r="72" spans="1:93" s="116" customFormat="1" ht="15.95" customHeight="1" x14ac:dyDescent="0.1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row>
    <row r="73" spans="1:93" s="116" customFormat="1" ht="15.95" customHeight="1" thickBot="1" x14ac:dyDescent="0.2">
      <c r="A73" s="49"/>
      <c r="B73" s="110"/>
      <c r="C73" s="100"/>
      <c r="D73" s="100"/>
      <c r="E73" s="100"/>
      <c r="F73" s="100"/>
      <c r="G73" s="100"/>
      <c r="H73" s="49"/>
      <c r="I73" s="49"/>
      <c r="J73" s="49"/>
      <c r="K73" s="49"/>
      <c r="L73" s="49"/>
      <c r="M73" s="49"/>
      <c r="N73" s="129"/>
      <c r="O73" s="129"/>
      <c r="P73" s="129"/>
      <c r="Q73" s="49"/>
      <c r="R73" s="49"/>
      <c r="S73" s="49"/>
      <c r="T73" s="49"/>
      <c r="U73" s="49"/>
      <c r="V73" s="49"/>
      <c r="W73" s="49"/>
      <c r="X73" s="49"/>
      <c r="Y73" s="49"/>
      <c r="Z73" s="49"/>
      <c r="AA73" s="49"/>
      <c r="AB73" s="110"/>
      <c r="AC73" s="110"/>
      <c r="AD73" s="110"/>
      <c r="AE73" s="110"/>
      <c r="AF73" s="110"/>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row>
    <row r="74" spans="1:93" s="116" customFormat="1" ht="15.95" customHeight="1" thickBot="1" x14ac:dyDescent="0.2">
      <c r="A74" s="47" t="s">
        <v>164</v>
      </c>
      <c r="B74" s="38"/>
      <c r="C74" s="50"/>
      <c r="D74" s="350" t="s">
        <v>27</v>
      </c>
      <c r="E74" s="350"/>
      <c r="F74" s="350"/>
      <c r="G74" s="350"/>
      <c r="H74" s="155"/>
      <c r="I74" s="224" t="str">
        <f>BB74</f>
        <v/>
      </c>
      <c r="J74" s="225" t="str">
        <f t="shared" ref="J74" si="83">BC74</f>
        <v/>
      </c>
      <c r="K74" s="225" t="str">
        <f t="shared" ref="K74" si="84">BD74</f>
        <v/>
      </c>
      <c r="L74" s="225" t="str">
        <f t="shared" ref="L74" si="85">BE74</f>
        <v/>
      </c>
      <c r="M74" s="225" t="str">
        <f t="shared" ref="M74" si="86">BF74</f>
        <v/>
      </c>
      <c r="N74" s="225" t="str">
        <f t="shared" ref="N74" si="87">BG74</f>
        <v/>
      </c>
      <c r="O74" s="225" t="str">
        <f t="shared" ref="O74" si="88">BH74</f>
        <v/>
      </c>
      <c r="P74" s="225" t="str">
        <f t="shared" ref="P74" si="89">BI74</f>
        <v/>
      </c>
      <c r="Q74" s="225" t="str">
        <f t="shared" ref="Q74" si="90">BJ74</f>
        <v/>
      </c>
      <c r="R74" s="225" t="str">
        <f t="shared" ref="R74" si="91">BK74</f>
        <v/>
      </c>
      <c r="S74" s="225" t="str">
        <f t="shared" ref="S74" si="92">BL74</f>
        <v/>
      </c>
      <c r="T74" s="225" t="str">
        <f t="shared" ref="T74" si="93">BM74</f>
        <v/>
      </c>
      <c r="U74" s="225" t="str">
        <f t="shared" ref="U74" si="94">BN74</f>
        <v/>
      </c>
      <c r="V74" s="225" t="str">
        <f t="shared" ref="V74" si="95">BO74</f>
        <v/>
      </c>
      <c r="W74" s="225" t="str">
        <f t="shared" ref="W74" si="96">BP74</f>
        <v/>
      </c>
      <c r="X74" s="225" t="str">
        <f t="shared" ref="X74" si="97">BQ74</f>
        <v/>
      </c>
      <c r="Y74" s="225" t="str">
        <f t="shared" ref="Y74" si="98">BR74</f>
        <v/>
      </c>
      <c r="Z74" s="225" t="str">
        <f t="shared" ref="Z74" si="99">BS74</f>
        <v/>
      </c>
      <c r="AA74" s="225" t="str">
        <f t="shared" ref="AA74" si="100">BT74</f>
        <v/>
      </c>
      <c r="AB74" s="226" t="str">
        <f t="shared" ref="AB74" si="101">BU74</f>
        <v/>
      </c>
      <c r="AC74" s="38"/>
      <c r="AD74" s="38"/>
      <c r="AE74" s="38"/>
      <c r="AF74" s="98"/>
      <c r="AG74" s="112" t="s">
        <v>27</v>
      </c>
      <c r="AH74" s="444"/>
      <c r="AI74" s="445"/>
      <c r="AJ74" s="445"/>
      <c r="AK74" s="445"/>
      <c r="AL74" s="445"/>
      <c r="AM74" s="445"/>
      <c r="AN74" s="445"/>
      <c r="AO74" s="445"/>
      <c r="AP74" s="445"/>
      <c r="AQ74" s="445"/>
      <c r="AR74" s="445"/>
      <c r="AS74" s="445"/>
      <c r="AT74" s="445"/>
      <c r="AU74" s="445"/>
      <c r="AV74" s="445"/>
      <c r="AW74" s="445"/>
      <c r="AX74" s="446"/>
      <c r="AY74" s="87" t="s">
        <v>215</v>
      </c>
      <c r="AZ74" s="144" t="str">
        <f>ASC(AH74)</f>
        <v/>
      </c>
      <c r="BA74" s="144" t="str">
        <f>SUBSTITUTE(SUBSTITUTE(SUBSTITUTE(SUBSTITUTE(SUBSTITUTE(SUBSTITUTE(SUBSTITUTE(SUBSTITUTE(SUBSTITUTE(SUBSTITUTE(SUBSTITUTE(SUBSTITUTE(SUBSTITUTE(SUBSTITUTE(SUBSTITUTE(SUBSTITUTE(SUBSTITUTE(SUBSTITUTE(SUBSTITUTE(SUBSTITUTE(SUBSTITUTE(SUBSTITUTE(SUBSTITUTE(SUBSTITUTE(SUBSTITUTE(AZ74,"が","か゛"),"ぎ","き゛"),"ぐ","く゛"),"げ","け゛"),"ご","こ゛"),"ざ","さ゛"),"じ","し゛"),"ず","す゛"),"ぜ","せ゛"),"ぞ","そ゛"),"だ","た゛"),"ぢ","ち゛"),"づ","つ゛"),"で","て゛"),"ど","と゛"),"ば","は゛"),"び","ひ゛"),"ぶ","ふ゛"),"べ","へ゛"),"ぼ","ほ゛"),"ぱ","は゜"),"ぴ","ひ゜"),"ぷ","ふ゜"),"ぺ","へ゜"),"ぽ","ほ゜")</f>
        <v/>
      </c>
      <c r="BB74" s="144" t="str">
        <f>DBCS(MID($BA74,COLUMNS($BB74:BB74),1))</f>
        <v/>
      </c>
      <c r="BC74" s="144" t="str">
        <f>DBCS(MID($BA74,COLUMNS($BB74:BC74),1))</f>
        <v/>
      </c>
      <c r="BD74" s="144" t="str">
        <f>DBCS(MID($BA74,COLUMNS($BB74:BD74),1))</f>
        <v/>
      </c>
      <c r="BE74" s="144" t="str">
        <f>DBCS(MID($BA74,COLUMNS($BB74:BE74),1))</f>
        <v/>
      </c>
      <c r="BF74" s="144" t="str">
        <f>DBCS(MID($BA74,COLUMNS($BB74:BF74),1))</f>
        <v/>
      </c>
      <c r="BG74" s="144" t="str">
        <f>DBCS(MID($BA74,COLUMNS($BB74:BG74),1))</f>
        <v/>
      </c>
      <c r="BH74" s="144" t="str">
        <f>DBCS(MID($BA74,COLUMNS($BB74:BH74),1))</f>
        <v/>
      </c>
      <c r="BI74" s="144" t="str">
        <f>DBCS(MID($BA74,COLUMNS($BB74:BI74),1))</f>
        <v/>
      </c>
      <c r="BJ74" s="144" t="str">
        <f>DBCS(MID($BA74,COLUMNS($BB74:BJ74),1))</f>
        <v/>
      </c>
      <c r="BK74" s="144" t="str">
        <f>DBCS(MID($BA74,COLUMNS($BB74:BK74),1))</f>
        <v/>
      </c>
      <c r="BL74" s="144" t="str">
        <f>DBCS(MID($BA74,COLUMNS($BB74:BL74),1))</f>
        <v/>
      </c>
      <c r="BM74" s="144" t="str">
        <f>DBCS(MID($BA74,COLUMNS($BB74:BM74),1))</f>
        <v/>
      </c>
      <c r="BN74" s="144" t="str">
        <f>DBCS(MID($BA74,COLUMNS($BB74:BN74),1))</f>
        <v/>
      </c>
      <c r="BO74" s="144" t="str">
        <f>DBCS(MID($BA74,COLUMNS($BB74:BO74),1))</f>
        <v/>
      </c>
      <c r="BP74" s="144" t="str">
        <f>DBCS(MID($BA74,COLUMNS($BB74:BP74),1))</f>
        <v/>
      </c>
      <c r="BQ74" s="144" t="str">
        <f>DBCS(MID($BA74,COLUMNS($BB74:BQ74),1))</f>
        <v/>
      </c>
      <c r="BR74" s="144" t="str">
        <f>DBCS(MID($BA74,COLUMNS($BB74:BR74),1))</f>
        <v/>
      </c>
      <c r="BS74" s="144" t="str">
        <f>DBCS(MID($BA74,COLUMNS($BB74:BS74),1))</f>
        <v/>
      </c>
      <c r="BT74" s="144" t="str">
        <f>DBCS(MID($BA74,COLUMNS($BB74:BT74),1))</f>
        <v/>
      </c>
      <c r="BU74" s="144" t="str">
        <f>DBCS(MID($BA74,COLUMNS($BB74:BU74),1))</f>
        <v/>
      </c>
      <c r="BV74" s="144" t="str">
        <f>DBCS(MID($BA74,COLUMNS($BB74:BV74),1))</f>
        <v/>
      </c>
      <c r="BW74" s="144" t="str">
        <f>DBCS(MID($BA74,COLUMNS($BB74:BW74),1))</f>
        <v/>
      </c>
      <c r="BX74" s="144" t="str">
        <f>DBCS(MID($BA74,COLUMNS($BB74:BX74),1))</f>
        <v/>
      </c>
      <c r="BY74" s="144" t="str">
        <f>DBCS(MID($BA74,COLUMNS($BB74:BY74),1))</f>
        <v/>
      </c>
      <c r="BZ74" s="144" t="str">
        <f>DBCS(MID($BA74,COLUMNS($BB74:BZ74),1))</f>
        <v/>
      </c>
      <c r="CA74" s="144" t="str">
        <f>DBCS(MID($BA74,COLUMNS($BB74:CA74),1))</f>
        <v/>
      </c>
      <c r="CB74" s="144" t="str">
        <f>DBCS(MID($BA74,COLUMNS($BB74:CB74),1))</f>
        <v/>
      </c>
      <c r="CC74" s="144" t="str">
        <f>DBCS(MID($BA74,COLUMNS($BB74:CC74),1))</f>
        <v/>
      </c>
      <c r="CD74" s="144" t="str">
        <f>DBCS(MID($BA74,COLUMNS($BB74:CD74),1))</f>
        <v/>
      </c>
      <c r="CE74" s="144" t="str">
        <f>DBCS(MID($BA74,COLUMNS($BB74:CE74),1))</f>
        <v/>
      </c>
      <c r="CF74" s="144" t="str">
        <f>DBCS(MID($BA74,COLUMNS($BB74:CF74),1))</f>
        <v/>
      </c>
      <c r="CG74" s="144" t="str">
        <f>DBCS(MID($BA74,COLUMNS($BB74:CG74),1))</f>
        <v/>
      </c>
      <c r="CH74" s="144" t="str">
        <f>DBCS(MID($BA74,COLUMNS($BB74:CH74),1))</f>
        <v/>
      </c>
      <c r="CI74" s="144" t="str">
        <f>DBCS(MID($BA74,COLUMNS($BB74:CI74),1))</f>
        <v/>
      </c>
      <c r="CJ74" s="144" t="str">
        <f>DBCS(MID($BA74,COLUMNS($BB74:CJ74),1))</f>
        <v/>
      </c>
      <c r="CK74" s="144" t="str">
        <f>DBCS(MID($BA74,COLUMNS($BB74:CK74),1))</f>
        <v/>
      </c>
      <c r="CL74" s="144" t="str">
        <f>DBCS(MID($BA74,COLUMNS($BB74:CL74),1))</f>
        <v/>
      </c>
      <c r="CM74" s="144" t="str">
        <f>DBCS(MID($BA74,COLUMNS($BB74:CM74),1))</f>
        <v/>
      </c>
      <c r="CN74" s="144" t="str">
        <f>DBCS(MID($BA74,COLUMNS($BB74:CN74),1))</f>
        <v/>
      </c>
      <c r="CO74" s="144" t="str">
        <f>DBCS(MID($BA74,COLUMNS($BB74:CO74),1))</f>
        <v/>
      </c>
    </row>
    <row r="75" spans="1:93" s="116" customFormat="1" ht="15.95" customHeight="1" thickBot="1" x14ac:dyDescent="0.2">
      <c r="A75" s="38"/>
      <c r="B75" s="38"/>
      <c r="C75" s="156"/>
      <c r="D75" s="350" t="s">
        <v>26</v>
      </c>
      <c r="E75" s="350"/>
      <c r="F75" s="350"/>
      <c r="G75" s="350"/>
      <c r="H75" s="155"/>
      <c r="I75" s="224" t="str">
        <f>LEFT($AH$75,1)</f>
        <v/>
      </c>
      <c r="J75" s="225" t="str">
        <f>MID($AH$75,2,1)</f>
        <v/>
      </c>
      <c r="K75" s="225" t="str">
        <f>MID($AH$75,3,1)</f>
        <v/>
      </c>
      <c r="L75" s="225" t="str">
        <f>MID($AH$75,4,1)</f>
        <v/>
      </c>
      <c r="M75" s="225" t="str">
        <f>MID($AH$75,5,1)</f>
        <v/>
      </c>
      <c r="N75" s="225" t="str">
        <f>MID($AH$75,6,1)</f>
        <v/>
      </c>
      <c r="O75" s="225" t="str">
        <f>MID($AH$75,7,1)</f>
        <v/>
      </c>
      <c r="P75" s="225" t="str">
        <f>MID($AH$75,8,1)</f>
        <v/>
      </c>
      <c r="Q75" s="225" t="str">
        <f>MID($AH$75,9,1)</f>
        <v/>
      </c>
      <c r="R75" s="225" t="str">
        <f>MID($AH$75,10,1)</f>
        <v/>
      </c>
      <c r="S75" s="225" t="str">
        <f>MID($AH$75,11,1)</f>
        <v/>
      </c>
      <c r="T75" s="225" t="str">
        <f>MID($AH$75,12,1)</f>
        <v/>
      </c>
      <c r="U75" s="225" t="str">
        <f>MID($AH$75,13,1)</f>
        <v/>
      </c>
      <c r="V75" s="225" t="str">
        <f>MID($AH$75,14,1)</f>
        <v/>
      </c>
      <c r="W75" s="225" t="str">
        <f>MID($AH$75,15,1)</f>
        <v/>
      </c>
      <c r="X75" s="225" t="str">
        <f>MID($AH$75,16,1)</f>
        <v/>
      </c>
      <c r="Y75" s="225" t="str">
        <f>MID($AH$75,17,1)</f>
        <v/>
      </c>
      <c r="Z75" s="225" t="str">
        <f>MID($AH$75,18,1)</f>
        <v/>
      </c>
      <c r="AA75" s="225" t="str">
        <f>MID($AH$75,19,1)</f>
        <v/>
      </c>
      <c r="AB75" s="226" t="str">
        <f>MID($AH$75,20,1)</f>
        <v/>
      </c>
      <c r="AF75" s="98"/>
      <c r="AG75" s="112" t="s">
        <v>26</v>
      </c>
      <c r="AH75" s="444"/>
      <c r="AI75" s="445"/>
      <c r="AJ75" s="445"/>
      <c r="AK75" s="445"/>
      <c r="AL75" s="445"/>
      <c r="AM75" s="445"/>
      <c r="AN75" s="445"/>
      <c r="AO75" s="445"/>
      <c r="AP75" s="445"/>
      <c r="AQ75" s="445"/>
      <c r="AR75" s="445"/>
      <c r="AS75" s="445"/>
      <c r="AT75" s="445"/>
      <c r="AU75" s="445"/>
      <c r="AV75" s="445"/>
      <c r="AW75" s="445"/>
      <c r="AX75" s="446"/>
      <c r="AY75" s="87" t="s">
        <v>215</v>
      </c>
      <c r="AZ75" s="139"/>
      <c r="BA75" s="98"/>
      <c r="BB75" s="98"/>
      <c r="BC75" s="98"/>
      <c r="BD75" s="98"/>
      <c r="BE75" s="98"/>
      <c r="BF75" s="98"/>
      <c r="BG75" s="98"/>
      <c r="BH75" s="98"/>
      <c r="BI75" s="98"/>
      <c r="BJ75" s="98"/>
      <c r="BK75" s="98"/>
      <c r="BL75" s="98"/>
      <c r="BM75" s="98"/>
      <c r="BN75" s="98"/>
      <c r="BO75" s="98"/>
      <c r="BP75" s="98"/>
      <c r="BQ75" s="98"/>
      <c r="BR75" s="98"/>
      <c r="BS75" s="98"/>
      <c r="BT75" s="98"/>
      <c r="BU75" s="98"/>
      <c r="BV75" s="98"/>
      <c r="BW75" s="98"/>
      <c r="BX75" s="98"/>
      <c r="BY75" s="98"/>
      <c r="BZ75" s="98"/>
      <c r="CA75" s="98"/>
      <c r="CB75" s="98"/>
      <c r="CC75" s="98"/>
      <c r="CD75" s="98"/>
      <c r="CE75" s="98"/>
      <c r="CF75" s="98"/>
      <c r="CG75" s="98"/>
      <c r="CH75" s="98"/>
      <c r="CI75" s="98"/>
      <c r="CJ75" s="98"/>
      <c r="CK75" s="98"/>
      <c r="CL75" s="98"/>
      <c r="CM75" s="98"/>
      <c r="CN75" s="98"/>
      <c r="CO75" s="98"/>
    </row>
    <row r="76" spans="1:93" s="116" customFormat="1" ht="15.95" customHeight="1" thickBot="1" x14ac:dyDescent="0.2">
      <c r="A76" s="38"/>
      <c r="B76" s="38"/>
      <c r="C76" s="50"/>
      <c r="D76" s="350" t="s">
        <v>8</v>
      </c>
      <c r="E76" s="350"/>
      <c r="F76" s="350"/>
      <c r="G76" s="350"/>
      <c r="H76" s="155"/>
      <c r="I76" s="236" t="str">
        <f>LEFT(AH76)</f>
        <v/>
      </c>
      <c r="J76" s="151" t="s">
        <v>25</v>
      </c>
      <c r="K76" s="224" t="str">
        <f>LEFT(AK76)</f>
        <v/>
      </c>
      <c r="L76" s="226" t="str">
        <f>MID(AK76,2,1)</f>
        <v/>
      </c>
      <c r="M76" s="223" t="s">
        <v>36</v>
      </c>
      <c r="N76" s="224" t="str">
        <f>LEFT(AM76)</f>
        <v/>
      </c>
      <c r="O76" s="226" t="str">
        <f>MID(AM76,2,1)</f>
        <v/>
      </c>
      <c r="P76" s="223" t="s">
        <v>11</v>
      </c>
      <c r="Q76" s="224" t="str">
        <f>LEFT(AO76)</f>
        <v/>
      </c>
      <c r="R76" s="226" t="str">
        <f>MID(AO76,2,1)</f>
        <v/>
      </c>
      <c r="S76" s="223" t="s">
        <v>12</v>
      </c>
      <c r="T76" s="223"/>
      <c r="U76" s="223"/>
      <c r="V76" s="223"/>
      <c r="W76" s="223"/>
      <c r="X76" s="223"/>
      <c r="Y76" s="223"/>
      <c r="Z76" s="223"/>
      <c r="AA76" s="223"/>
      <c r="AB76" s="223"/>
      <c r="AF76" s="98"/>
      <c r="AG76" s="112" t="s">
        <v>8</v>
      </c>
      <c r="AH76" s="656"/>
      <c r="AI76" s="657"/>
      <c r="AJ76" s="245" t="s">
        <v>25</v>
      </c>
      <c r="AK76" s="247"/>
      <c r="AL76" s="98" t="s">
        <v>36</v>
      </c>
      <c r="AM76" s="247"/>
      <c r="AN76" s="98" t="s">
        <v>11</v>
      </c>
      <c r="AO76" s="247"/>
      <c r="AP76" s="98" t="s">
        <v>12</v>
      </c>
      <c r="AQ76" s="157"/>
      <c r="AR76" s="157"/>
      <c r="AS76" s="157"/>
      <c r="AT76" s="157"/>
      <c r="AU76" s="157"/>
      <c r="AV76" s="157"/>
      <c r="AW76" s="146"/>
      <c r="AX76" s="146"/>
      <c r="AY76" s="38"/>
      <c r="AZ76" s="98"/>
      <c r="BA76" s="98"/>
      <c r="BB76" s="98"/>
      <c r="BC76" s="98"/>
      <c r="BD76" s="98"/>
      <c r="BE76" s="98"/>
      <c r="BF76" s="98"/>
      <c r="BG76" s="98"/>
      <c r="BH76" s="98"/>
      <c r="BI76" s="98"/>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98"/>
      <c r="CI76" s="98"/>
      <c r="CJ76" s="98"/>
      <c r="CK76" s="98"/>
      <c r="CL76" s="98"/>
      <c r="CM76" s="98"/>
      <c r="CN76" s="98"/>
      <c r="CO76" s="98"/>
    </row>
    <row r="77" spans="1:93" s="116" customFormat="1" ht="15.95" customHeight="1" thickBot="1" x14ac:dyDescent="0.2">
      <c r="A77" s="38"/>
      <c r="B77" s="38"/>
      <c r="C77" s="158"/>
      <c r="D77" s="682" t="s">
        <v>24</v>
      </c>
      <c r="E77" s="682"/>
      <c r="F77" s="682"/>
      <c r="G77" s="682"/>
      <c r="H77" s="159"/>
      <c r="I77" s="652" t="str">
        <f>IF(AH77="","",AH77)</f>
        <v/>
      </c>
      <c r="J77" s="653"/>
      <c r="K77" s="653"/>
      <c r="L77" s="160" t="s">
        <v>324</v>
      </c>
      <c r="M77" s="667" t="s">
        <v>23</v>
      </c>
      <c r="N77" s="668"/>
      <c r="O77" s="669"/>
      <c r="P77" s="683" t="str">
        <f>IF(AN78="","",AN78)</f>
        <v/>
      </c>
      <c r="Q77" s="684"/>
      <c r="R77" s="161"/>
      <c r="S77" s="162"/>
      <c r="T77" s="163"/>
      <c r="U77" s="163"/>
      <c r="V77" s="164"/>
      <c r="W77" s="165"/>
      <c r="X77" s="165"/>
      <c r="Y77" s="165"/>
      <c r="Z77" s="164"/>
      <c r="AA77" s="164"/>
      <c r="AB77" s="164"/>
      <c r="AC77" s="129"/>
      <c r="AD77" s="129"/>
      <c r="AE77" s="148"/>
      <c r="AF77" s="148"/>
      <c r="AG77" s="112" t="s">
        <v>24</v>
      </c>
      <c r="AH77" s="658"/>
      <c r="AI77" s="659"/>
      <c r="AJ77" s="660"/>
      <c r="AK77" s="166" t="s">
        <v>324</v>
      </c>
      <c r="AM77" s="254"/>
      <c r="AZ77" s="154"/>
      <c r="BA77" s="154"/>
      <c r="BB77" s="154"/>
      <c r="BC77" s="154"/>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c r="CN77" s="154"/>
      <c r="CO77" s="154"/>
    </row>
    <row r="78" spans="1:93" s="116" customFormat="1" ht="15.95" customHeight="1" thickBot="1" x14ac:dyDescent="0.2">
      <c r="A78" s="38"/>
      <c r="B78" s="38"/>
      <c r="C78" s="167"/>
      <c r="D78" s="676" t="s">
        <v>22</v>
      </c>
      <c r="E78" s="676"/>
      <c r="F78" s="676"/>
      <c r="G78" s="676"/>
      <c r="H78" s="168"/>
      <c r="I78" s="654" t="str">
        <f>IF(AH78="","",AH78)</f>
        <v/>
      </c>
      <c r="J78" s="655"/>
      <c r="K78" s="655"/>
      <c r="L78" s="212" t="s">
        <v>326</v>
      </c>
      <c r="M78" s="670"/>
      <c r="N78" s="671"/>
      <c r="O78" s="672"/>
      <c r="P78" s="685"/>
      <c r="Q78" s="686"/>
      <c r="R78" s="169" t="s">
        <v>163</v>
      </c>
      <c r="S78" s="162"/>
      <c r="T78" s="163"/>
      <c r="U78" s="163"/>
      <c r="V78" s="211"/>
      <c r="W78" s="170"/>
      <c r="X78" s="170"/>
      <c r="Y78" s="170"/>
      <c r="Z78" s="211"/>
      <c r="AA78" s="211"/>
      <c r="AB78" s="211"/>
      <c r="AC78" s="171"/>
      <c r="AD78" s="171"/>
      <c r="AE78" s="148"/>
      <c r="AF78" s="148"/>
      <c r="AG78" s="112" t="s">
        <v>22</v>
      </c>
      <c r="AH78" s="658"/>
      <c r="AI78" s="659"/>
      <c r="AJ78" s="660"/>
      <c r="AK78" s="141" t="s">
        <v>325</v>
      </c>
      <c r="AM78" s="254" t="s">
        <v>327</v>
      </c>
      <c r="AN78" s="447"/>
      <c r="AO78" s="449"/>
      <c r="AP78" s="141" t="s">
        <v>328</v>
      </c>
      <c r="AQ78" s="145" t="str">
        <f>LEFT(AH79)</f>
        <v/>
      </c>
      <c r="AR78" s="145" t="str">
        <f>MID(AH79,2,1)</f>
        <v/>
      </c>
      <c r="AS78" s="145" t="str">
        <f>MID(AH79,3,1)</f>
        <v/>
      </c>
      <c r="AT78" s="145" t="str">
        <f>MID(AH79,4,1)</f>
        <v/>
      </c>
      <c r="AU78" s="145" t="str">
        <f>MID(AH79,5,1)</f>
        <v/>
      </c>
      <c r="AV78" s="145" t="str">
        <f>MID(AH79,6,1)</f>
        <v/>
      </c>
      <c r="AW78" s="172" t="str">
        <f>AO79&amp;AT79&amp;AY79</f>
        <v/>
      </c>
      <c r="AZ78" s="154"/>
      <c r="BA78" s="154"/>
      <c r="BB78" s="154"/>
      <c r="BC78" s="154"/>
      <c r="BD78" s="154"/>
      <c r="BE78" s="154"/>
      <c r="BF78" s="154"/>
      <c r="BG78" s="154"/>
      <c r="BH78" s="154"/>
      <c r="BI78" s="154"/>
      <c r="BJ78" s="154"/>
      <c r="BK78" s="154"/>
      <c r="BL78" s="154"/>
      <c r="BM78" s="154"/>
      <c r="BN78" s="154"/>
      <c r="BO78" s="154"/>
      <c r="BP78" s="154"/>
      <c r="BQ78" s="154"/>
      <c r="BR78" s="154"/>
      <c r="BS78" s="154"/>
      <c r="BT78" s="154"/>
      <c r="BU78" s="154"/>
      <c r="BV78" s="154"/>
      <c r="BW78" s="154"/>
      <c r="BX78" s="154"/>
      <c r="BY78" s="154"/>
      <c r="BZ78" s="154"/>
      <c r="CA78" s="154"/>
      <c r="CB78" s="154"/>
      <c r="CC78" s="154"/>
      <c r="CD78" s="154"/>
      <c r="CE78" s="154"/>
      <c r="CF78" s="154"/>
      <c r="CG78" s="154"/>
      <c r="CH78" s="154"/>
      <c r="CI78" s="154"/>
      <c r="CJ78" s="154"/>
      <c r="CK78" s="154"/>
      <c r="CL78" s="154"/>
      <c r="CM78" s="154"/>
      <c r="CN78" s="154"/>
      <c r="CO78" s="154"/>
    </row>
    <row r="79" spans="1:93" s="116" customFormat="1" ht="15.95" customHeight="1" thickBot="1" x14ac:dyDescent="0.2">
      <c r="A79" s="38"/>
      <c r="B79" s="38"/>
      <c r="C79" s="173"/>
      <c r="D79" s="674" t="s">
        <v>21</v>
      </c>
      <c r="E79" s="674"/>
      <c r="F79" s="674"/>
      <c r="G79" s="674"/>
      <c r="H79" s="155"/>
      <c r="I79" s="250" t="str">
        <f t="shared" ref="I79:N79" si="102">AQ78</f>
        <v/>
      </c>
      <c r="J79" s="251" t="str">
        <f t="shared" si="102"/>
        <v/>
      </c>
      <c r="K79" s="251" t="str">
        <f t="shared" si="102"/>
        <v/>
      </c>
      <c r="L79" s="251" t="str">
        <f t="shared" si="102"/>
        <v/>
      </c>
      <c r="M79" s="225" t="str">
        <f t="shared" si="102"/>
        <v/>
      </c>
      <c r="N79" s="253" t="str">
        <f t="shared" si="102"/>
        <v/>
      </c>
      <c r="O79" s="480" t="str">
        <f>IF(AO79="","",AO79)</f>
        <v/>
      </c>
      <c r="P79" s="481"/>
      <c r="Q79" s="481"/>
      <c r="R79" s="482" t="str">
        <f>IF(AO79="","都道府県","")</f>
        <v>都道府県</v>
      </c>
      <c r="S79" s="483"/>
      <c r="T79" s="483"/>
      <c r="U79" s="480" t="str">
        <f>IF(AT79="","",AT79)</f>
        <v/>
      </c>
      <c r="V79" s="481"/>
      <c r="W79" s="481"/>
      <c r="X79" s="482" t="str">
        <f>IF(AT79="","市郡区","")</f>
        <v>市郡区</v>
      </c>
      <c r="Y79" s="483"/>
      <c r="Z79" s="480" t="str">
        <f>IF(AY79="","",AY79)</f>
        <v/>
      </c>
      <c r="AA79" s="481"/>
      <c r="AB79" s="481"/>
      <c r="AC79" s="480" t="str">
        <f>IF(AY79="","区町村","")</f>
        <v>区町村</v>
      </c>
      <c r="AD79" s="484"/>
      <c r="AE79" s="148"/>
      <c r="AF79" s="147"/>
      <c r="AG79" s="130" t="s">
        <v>329</v>
      </c>
      <c r="AH79" s="661" t="str">
        <f>IF(AND(AO79="",AT79="",AY79),"",VLOOKUP(AW78,コード２!$A$2:$E$1897,2,FALSE))</f>
        <v/>
      </c>
      <c r="AI79" s="662"/>
      <c r="AJ79" s="88" t="s">
        <v>575</v>
      </c>
      <c r="AK79" s="88"/>
      <c r="AL79" s="148"/>
      <c r="AM79" s="112"/>
      <c r="AN79" s="149" t="s">
        <v>15</v>
      </c>
      <c r="AO79" s="447"/>
      <c r="AP79" s="448"/>
      <c r="AQ79" s="449"/>
      <c r="AR79" s="488" t="s">
        <v>16</v>
      </c>
      <c r="AS79" s="489"/>
      <c r="AT79" s="447"/>
      <c r="AU79" s="448"/>
      <c r="AV79" s="449"/>
      <c r="AW79" s="187"/>
      <c r="AX79" s="254" t="s">
        <v>323</v>
      </c>
      <c r="AY79" s="475"/>
      <c r="AZ79" s="476"/>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c r="CN79" s="154"/>
      <c r="CO79" s="154"/>
    </row>
    <row r="80" spans="1:93" s="116" customFormat="1" ht="15.95" customHeight="1" x14ac:dyDescent="0.15">
      <c r="A80" s="38"/>
      <c r="B80" s="38"/>
      <c r="C80" s="174"/>
      <c r="D80" s="466" t="s">
        <v>20</v>
      </c>
      <c r="E80" s="466"/>
      <c r="F80" s="466"/>
      <c r="G80" s="466"/>
      <c r="H80" s="159"/>
      <c r="I80" s="250" t="str">
        <f>LEFT(AH80)</f>
        <v/>
      </c>
      <c r="J80" s="230" t="str">
        <f>MID($AH$80,2,1)</f>
        <v/>
      </c>
      <c r="K80" s="230" t="str">
        <f>MID($AH$80,3,1)</f>
        <v/>
      </c>
      <c r="L80" s="230" t="str">
        <f>MID($AH$80,4,1)</f>
        <v/>
      </c>
      <c r="M80" s="230" t="str">
        <f>MID($AH$80,5,1)</f>
        <v/>
      </c>
      <c r="N80" s="230" t="str">
        <f>MID($AH$80,6,1)</f>
        <v/>
      </c>
      <c r="O80" s="230" t="str">
        <f>MID($AH$80,7,1)</f>
        <v/>
      </c>
      <c r="P80" s="230" t="str">
        <f>MID($AH$80,8,1)</f>
        <v/>
      </c>
      <c r="Q80" s="230" t="str">
        <f>MID($AH$80,9,1)</f>
        <v/>
      </c>
      <c r="R80" s="230" t="str">
        <f>MID($AH$80,10,1)</f>
        <v/>
      </c>
      <c r="S80" s="230" t="str">
        <f>MID($AH$80,11,1)</f>
        <v/>
      </c>
      <c r="T80" s="230" t="str">
        <f>MID($AH$80,12,1)</f>
        <v/>
      </c>
      <c r="U80" s="230" t="str">
        <f>MID($AH$80,13,1)</f>
        <v/>
      </c>
      <c r="V80" s="230" t="str">
        <f>MID($AH$80,14,1)</f>
        <v/>
      </c>
      <c r="W80" s="230" t="str">
        <f>MID($AH$80,15,1)</f>
        <v/>
      </c>
      <c r="X80" s="230" t="str">
        <f>MID($AH$80,16,1)</f>
        <v/>
      </c>
      <c r="Y80" s="230" t="str">
        <f>MID($AH$80,17,1)</f>
        <v/>
      </c>
      <c r="Z80" s="230" t="str">
        <f>MID($AH$80,18,1)</f>
        <v/>
      </c>
      <c r="AA80" s="230" t="str">
        <f>MID($AH$80,19,1)</f>
        <v/>
      </c>
      <c r="AB80" s="231" t="str">
        <f>MID($AH$80,20,1)</f>
        <v/>
      </c>
      <c r="AC80" s="344" t="s">
        <v>9</v>
      </c>
      <c r="AD80" s="344"/>
      <c r="AE80" s="344"/>
      <c r="AF80" s="207"/>
      <c r="AG80" s="112" t="s">
        <v>20</v>
      </c>
      <c r="AH80" s="469"/>
      <c r="AI80" s="470"/>
      <c r="AJ80" s="470"/>
      <c r="AK80" s="470"/>
      <c r="AL80" s="470"/>
      <c r="AM80" s="470"/>
      <c r="AN80" s="470"/>
      <c r="AO80" s="470"/>
      <c r="AP80" s="470"/>
      <c r="AQ80" s="470"/>
      <c r="AR80" s="470"/>
      <c r="AS80" s="470"/>
      <c r="AT80" s="470"/>
      <c r="AU80" s="470"/>
      <c r="AV80" s="470"/>
      <c r="AW80" s="470"/>
      <c r="AX80" s="471"/>
      <c r="AY80" s="139" t="s">
        <v>215</v>
      </c>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row>
    <row r="81" spans="1:93" s="116" customFormat="1" ht="15.95" customHeight="1" thickBot="1" x14ac:dyDescent="0.2">
      <c r="A81" s="38"/>
      <c r="B81" s="38"/>
      <c r="C81" s="175"/>
      <c r="D81" s="467"/>
      <c r="E81" s="467"/>
      <c r="F81" s="467"/>
      <c r="G81" s="467"/>
      <c r="H81" s="168"/>
      <c r="I81" s="233" t="str">
        <f>MID($AH$80,21,1)</f>
        <v/>
      </c>
      <c r="J81" s="234" t="str">
        <f>MID($AH$80,22,1)</f>
        <v/>
      </c>
      <c r="K81" s="234" t="str">
        <f>MID($AH$80,23,1)</f>
        <v/>
      </c>
      <c r="L81" s="234" t="str">
        <f>MID($AH$80,24,1)</f>
        <v/>
      </c>
      <c r="M81" s="234" t="str">
        <f>MID($AH$80,25,1)</f>
        <v/>
      </c>
      <c r="N81" s="234" t="str">
        <f>MID($AH$80,26,1)</f>
        <v/>
      </c>
      <c r="O81" s="234" t="str">
        <f>MID($AH$80,27,1)</f>
        <v/>
      </c>
      <c r="P81" s="234" t="str">
        <f>MID($AH$80,28,1)</f>
        <v/>
      </c>
      <c r="Q81" s="234" t="str">
        <f>MID($AH$80,29,1)</f>
        <v/>
      </c>
      <c r="R81" s="234" t="str">
        <f>MID($AH$80,30,1)</f>
        <v/>
      </c>
      <c r="S81" s="234" t="str">
        <f>MID($AH$80,31,1)</f>
        <v/>
      </c>
      <c r="T81" s="234" t="str">
        <f>MID($AH$80,32,1)</f>
        <v/>
      </c>
      <c r="U81" s="234" t="str">
        <f>MID($AH$80,33,1)</f>
        <v/>
      </c>
      <c r="V81" s="234" t="str">
        <f>MID($AH$80,34,1)</f>
        <v/>
      </c>
      <c r="W81" s="234" t="str">
        <f>MID($AH$80,35,1)</f>
        <v/>
      </c>
      <c r="X81" s="234" t="str">
        <f>MID($AH$80,36,1)</f>
        <v/>
      </c>
      <c r="Y81" s="234" t="str">
        <f>MID($AH$80,37,1)</f>
        <v/>
      </c>
      <c r="Z81" s="234" t="str">
        <f>MID($AH$80,38,1)</f>
        <v/>
      </c>
      <c r="AA81" s="234" t="str">
        <f>MID($AH$80,39,1)</f>
        <v/>
      </c>
      <c r="AB81" s="235" t="str">
        <f>MID($AH$80,40,1)</f>
        <v/>
      </c>
      <c r="AC81" s="38"/>
      <c r="AD81" s="48" t="s">
        <v>28</v>
      </c>
      <c r="AE81" s="38"/>
      <c r="AF81" s="38"/>
      <c r="AG81" s="112"/>
      <c r="AH81" s="472"/>
      <c r="AI81" s="473"/>
      <c r="AJ81" s="473"/>
      <c r="AK81" s="473"/>
      <c r="AL81" s="473"/>
      <c r="AM81" s="473"/>
      <c r="AN81" s="473"/>
      <c r="AO81" s="473"/>
      <c r="AP81" s="473"/>
      <c r="AQ81" s="473"/>
      <c r="AR81" s="473"/>
      <c r="AS81" s="473"/>
      <c r="AT81" s="473"/>
      <c r="AU81" s="473"/>
      <c r="AV81" s="473"/>
      <c r="AW81" s="473"/>
      <c r="AX81" s="474"/>
      <c r="AY81" s="148"/>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row>
    <row r="82" spans="1:93" s="116" customFormat="1" ht="15.95" customHeight="1" x14ac:dyDescent="0.15">
      <c r="A82" s="49"/>
      <c r="B82" s="110"/>
      <c r="C82" s="100"/>
      <c r="D82" s="100"/>
      <c r="E82" s="100"/>
      <c r="F82" s="100"/>
      <c r="G82" s="100"/>
      <c r="H82" s="49"/>
      <c r="I82" s="49"/>
      <c r="J82" s="49"/>
      <c r="K82" s="49"/>
      <c r="L82" s="49"/>
      <c r="M82" s="49"/>
      <c r="N82" s="129"/>
      <c r="O82" s="129"/>
      <c r="P82" s="129"/>
      <c r="Q82" s="129"/>
      <c r="R82" s="129"/>
      <c r="S82" s="129"/>
      <c r="T82" s="129"/>
      <c r="U82" s="129"/>
      <c r="V82" s="129"/>
      <c r="W82" s="129"/>
      <c r="X82" s="129"/>
      <c r="Y82" s="129"/>
      <c r="Z82" s="129"/>
      <c r="AA82" s="129"/>
      <c r="AB82" s="100"/>
      <c r="AC82" s="100"/>
      <c r="AD82" s="100"/>
      <c r="AE82" s="100"/>
      <c r="AF82" s="100"/>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row>
    <row r="83" spans="1:93" s="116" customFormat="1" ht="15.95" customHeight="1" x14ac:dyDescent="0.15">
      <c r="A83" s="110"/>
      <c r="B83" s="110"/>
      <c r="C83" s="110"/>
      <c r="D83" s="100"/>
      <c r="E83" s="100"/>
      <c r="F83" s="100"/>
      <c r="G83" s="110"/>
      <c r="H83" s="49"/>
      <c r="I83" s="49"/>
      <c r="J83" s="49"/>
      <c r="K83" s="49"/>
      <c r="L83" s="49"/>
      <c r="M83" s="49"/>
      <c r="N83" s="49"/>
      <c r="O83" s="49"/>
      <c r="P83" s="49"/>
      <c r="Q83" s="49"/>
      <c r="R83" s="49"/>
      <c r="S83" s="49"/>
      <c r="T83" s="49"/>
      <c r="U83" s="49"/>
      <c r="V83" s="49"/>
      <c r="W83" s="49"/>
      <c r="X83" s="49"/>
      <c r="Y83" s="49"/>
      <c r="Z83" s="49"/>
      <c r="AA83" s="49"/>
      <c r="AB83" s="110"/>
      <c r="AC83" s="110"/>
      <c r="AD83" s="110"/>
      <c r="AE83" s="110"/>
      <c r="AF83" s="110"/>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row>
    <row r="84" spans="1:93" s="116" customFormat="1" ht="15.95" customHeight="1" thickBot="1" x14ac:dyDescent="0.2">
      <c r="A84" s="49"/>
      <c r="B84" s="110"/>
      <c r="C84" s="100"/>
      <c r="D84" s="100"/>
      <c r="E84" s="100"/>
      <c r="F84" s="100"/>
      <c r="G84" s="100"/>
      <c r="H84" s="49"/>
      <c r="I84" s="49"/>
      <c r="J84" s="49"/>
      <c r="K84" s="49"/>
      <c r="L84" s="49"/>
      <c r="M84" s="49"/>
      <c r="N84" s="129"/>
      <c r="O84" s="129"/>
      <c r="P84" s="129"/>
      <c r="Q84" s="49"/>
      <c r="R84" s="49"/>
      <c r="S84" s="49"/>
      <c r="T84" s="49"/>
      <c r="U84" s="49"/>
      <c r="V84" s="49"/>
      <c r="W84" s="49"/>
      <c r="X84" s="49"/>
      <c r="Y84" s="49"/>
      <c r="Z84" s="49"/>
      <c r="AA84" s="49"/>
      <c r="AB84" s="110"/>
      <c r="AC84" s="110"/>
      <c r="AD84" s="110"/>
      <c r="AE84" s="110"/>
      <c r="AF84" s="110"/>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row>
    <row r="85" spans="1:93" s="116" customFormat="1" ht="15.95" customHeight="1" thickBot="1" x14ac:dyDescent="0.2">
      <c r="A85" s="47" t="s">
        <v>164</v>
      </c>
      <c r="B85" s="38"/>
      <c r="C85" s="50"/>
      <c r="D85" s="350" t="s">
        <v>27</v>
      </c>
      <c r="E85" s="350"/>
      <c r="F85" s="350"/>
      <c r="G85" s="350"/>
      <c r="H85" s="155"/>
      <c r="I85" s="224" t="str">
        <f>BB85</f>
        <v/>
      </c>
      <c r="J85" s="225" t="str">
        <f t="shared" ref="J85" si="103">BC85</f>
        <v/>
      </c>
      <c r="K85" s="225" t="str">
        <f t="shared" ref="K85" si="104">BD85</f>
        <v/>
      </c>
      <c r="L85" s="225" t="str">
        <f t="shared" ref="L85" si="105">BE85</f>
        <v/>
      </c>
      <c r="M85" s="225" t="str">
        <f t="shared" ref="M85" si="106">BF85</f>
        <v/>
      </c>
      <c r="N85" s="225" t="str">
        <f t="shared" ref="N85" si="107">BG85</f>
        <v/>
      </c>
      <c r="O85" s="225" t="str">
        <f t="shared" ref="O85" si="108">BH85</f>
        <v/>
      </c>
      <c r="P85" s="225" t="str">
        <f t="shared" ref="P85" si="109">BI85</f>
        <v/>
      </c>
      <c r="Q85" s="225" t="str">
        <f t="shared" ref="Q85" si="110">BJ85</f>
        <v/>
      </c>
      <c r="R85" s="225" t="str">
        <f t="shared" ref="R85" si="111">BK85</f>
        <v/>
      </c>
      <c r="S85" s="225" t="str">
        <f t="shared" ref="S85" si="112">BL85</f>
        <v/>
      </c>
      <c r="T85" s="225" t="str">
        <f t="shared" ref="T85" si="113">BM85</f>
        <v/>
      </c>
      <c r="U85" s="225" t="str">
        <f t="shared" ref="U85" si="114">BN85</f>
        <v/>
      </c>
      <c r="V85" s="225" t="str">
        <f t="shared" ref="V85" si="115">BO85</f>
        <v/>
      </c>
      <c r="W85" s="225" t="str">
        <f t="shared" ref="W85" si="116">BP85</f>
        <v/>
      </c>
      <c r="X85" s="225" t="str">
        <f t="shared" ref="X85" si="117">BQ85</f>
        <v/>
      </c>
      <c r="Y85" s="225" t="str">
        <f t="shared" ref="Y85" si="118">BR85</f>
        <v/>
      </c>
      <c r="Z85" s="225" t="str">
        <f t="shared" ref="Z85" si="119">BS85</f>
        <v/>
      </c>
      <c r="AA85" s="225" t="str">
        <f t="shared" ref="AA85" si="120">BT85</f>
        <v/>
      </c>
      <c r="AB85" s="226" t="str">
        <f t="shared" ref="AB85" si="121">BU85</f>
        <v/>
      </c>
      <c r="AC85" s="38"/>
      <c r="AD85" s="38"/>
      <c r="AE85" s="38"/>
      <c r="AF85" s="98"/>
      <c r="AG85" s="112" t="s">
        <v>27</v>
      </c>
      <c r="AH85" s="444"/>
      <c r="AI85" s="445"/>
      <c r="AJ85" s="445"/>
      <c r="AK85" s="445"/>
      <c r="AL85" s="445"/>
      <c r="AM85" s="445"/>
      <c r="AN85" s="445"/>
      <c r="AO85" s="445"/>
      <c r="AP85" s="445"/>
      <c r="AQ85" s="445"/>
      <c r="AR85" s="445"/>
      <c r="AS85" s="445"/>
      <c r="AT85" s="445"/>
      <c r="AU85" s="445"/>
      <c r="AV85" s="445"/>
      <c r="AW85" s="445"/>
      <c r="AX85" s="446"/>
      <c r="AY85" s="87" t="s">
        <v>215</v>
      </c>
      <c r="AZ85" s="144" t="str">
        <f>ASC(AH85)</f>
        <v/>
      </c>
      <c r="BA85" s="144" t="str">
        <f>SUBSTITUTE(SUBSTITUTE(SUBSTITUTE(SUBSTITUTE(SUBSTITUTE(SUBSTITUTE(SUBSTITUTE(SUBSTITUTE(SUBSTITUTE(SUBSTITUTE(SUBSTITUTE(SUBSTITUTE(SUBSTITUTE(SUBSTITUTE(SUBSTITUTE(SUBSTITUTE(SUBSTITUTE(SUBSTITUTE(SUBSTITUTE(SUBSTITUTE(SUBSTITUTE(SUBSTITUTE(SUBSTITUTE(SUBSTITUTE(SUBSTITUTE(AZ85,"が","か゛"),"ぎ","き゛"),"ぐ","く゛"),"げ","け゛"),"ご","こ゛"),"ざ","さ゛"),"じ","し゛"),"ず","す゛"),"ぜ","せ゛"),"ぞ","そ゛"),"だ","た゛"),"ぢ","ち゛"),"づ","つ゛"),"で","て゛"),"ど","と゛"),"ば","は゛"),"び","ひ゛"),"ぶ","ふ゛"),"べ","へ゛"),"ぼ","ほ゛"),"ぱ","は゜"),"ぴ","ひ゜"),"ぷ","ふ゜"),"ぺ","へ゜"),"ぽ","ほ゜")</f>
        <v/>
      </c>
      <c r="BB85" s="144" t="str">
        <f>DBCS(MID($BA85,COLUMNS($BB85:BB85),1))</f>
        <v/>
      </c>
      <c r="BC85" s="144" t="str">
        <f>DBCS(MID($BA85,COLUMNS($BB85:BC85),1))</f>
        <v/>
      </c>
      <c r="BD85" s="144" t="str">
        <f>DBCS(MID($BA85,COLUMNS($BB85:BD85),1))</f>
        <v/>
      </c>
      <c r="BE85" s="144" t="str">
        <f>DBCS(MID($BA85,COLUMNS($BB85:BE85),1))</f>
        <v/>
      </c>
      <c r="BF85" s="144" t="str">
        <f>DBCS(MID($BA85,COLUMNS($BB85:BF85),1))</f>
        <v/>
      </c>
      <c r="BG85" s="144" t="str">
        <f>DBCS(MID($BA85,COLUMNS($BB85:BG85),1))</f>
        <v/>
      </c>
      <c r="BH85" s="144" t="str">
        <f>DBCS(MID($BA85,COLUMNS($BB85:BH85),1))</f>
        <v/>
      </c>
      <c r="BI85" s="144" t="str">
        <f>DBCS(MID($BA85,COLUMNS($BB85:BI85),1))</f>
        <v/>
      </c>
      <c r="BJ85" s="144" t="str">
        <f>DBCS(MID($BA85,COLUMNS($BB85:BJ85),1))</f>
        <v/>
      </c>
      <c r="BK85" s="144" t="str">
        <f>DBCS(MID($BA85,COLUMNS($BB85:BK85),1))</f>
        <v/>
      </c>
      <c r="BL85" s="144" t="str">
        <f>DBCS(MID($BA85,COLUMNS($BB85:BL85),1))</f>
        <v/>
      </c>
      <c r="BM85" s="144" t="str">
        <f>DBCS(MID($BA85,COLUMNS($BB85:BM85),1))</f>
        <v/>
      </c>
      <c r="BN85" s="144" t="str">
        <f>DBCS(MID($BA85,COLUMNS($BB85:BN85),1))</f>
        <v/>
      </c>
      <c r="BO85" s="144" t="str">
        <f>DBCS(MID($BA85,COLUMNS($BB85:BO85),1))</f>
        <v/>
      </c>
      <c r="BP85" s="144" t="str">
        <f>DBCS(MID($BA85,COLUMNS($BB85:BP85),1))</f>
        <v/>
      </c>
      <c r="BQ85" s="144" t="str">
        <f>DBCS(MID($BA85,COLUMNS($BB85:BQ85),1))</f>
        <v/>
      </c>
      <c r="BR85" s="144" t="str">
        <f>DBCS(MID($BA85,COLUMNS($BB85:BR85),1))</f>
        <v/>
      </c>
      <c r="BS85" s="144" t="str">
        <f>DBCS(MID($BA85,COLUMNS($BB85:BS85),1))</f>
        <v/>
      </c>
      <c r="BT85" s="144" t="str">
        <f>DBCS(MID($BA85,COLUMNS($BB85:BT85),1))</f>
        <v/>
      </c>
      <c r="BU85" s="144" t="str">
        <f>DBCS(MID($BA85,COLUMNS($BB85:BU85),1))</f>
        <v/>
      </c>
      <c r="BV85" s="144" t="str">
        <f>DBCS(MID($BA85,COLUMNS($BB85:BV85),1))</f>
        <v/>
      </c>
      <c r="BW85" s="144" t="str">
        <f>DBCS(MID($BA85,COLUMNS($BB85:BW85),1))</f>
        <v/>
      </c>
      <c r="BX85" s="144" t="str">
        <f>DBCS(MID($BA85,COLUMNS($BB85:BX85),1))</f>
        <v/>
      </c>
      <c r="BY85" s="144" t="str">
        <f>DBCS(MID($BA85,COLUMNS($BB85:BY85),1))</f>
        <v/>
      </c>
      <c r="BZ85" s="144" t="str">
        <f>DBCS(MID($BA85,COLUMNS($BB85:BZ85),1))</f>
        <v/>
      </c>
      <c r="CA85" s="144" t="str">
        <f>DBCS(MID($BA85,COLUMNS($BB85:CA85),1))</f>
        <v/>
      </c>
      <c r="CB85" s="144" t="str">
        <f>DBCS(MID($BA85,COLUMNS($BB85:CB85),1))</f>
        <v/>
      </c>
      <c r="CC85" s="144" t="str">
        <f>DBCS(MID($BA85,COLUMNS($BB85:CC85),1))</f>
        <v/>
      </c>
      <c r="CD85" s="144" t="str">
        <f>DBCS(MID($BA85,COLUMNS($BB85:CD85),1))</f>
        <v/>
      </c>
      <c r="CE85" s="144" t="str">
        <f>DBCS(MID($BA85,COLUMNS($BB85:CE85),1))</f>
        <v/>
      </c>
      <c r="CF85" s="144" t="str">
        <f>DBCS(MID($BA85,COLUMNS($BB85:CF85),1))</f>
        <v/>
      </c>
      <c r="CG85" s="144" t="str">
        <f>DBCS(MID($BA85,COLUMNS($BB85:CG85),1))</f>
        <v/>
      </c>
      <c r="CH85" s="144" t="str">
        <f>DBCS(MID($BA85,COLUMNS($BB85:CH85),1))</f>
        <v/>
      </c>
      <c r="CI85" s="144" t="str">
        <f>DBCS(MID($BA85,COLUMNS($BB85:CI85),1))</f>
        <v/>
      </c>
      <c r="CJ85" s="144" t="str">
        <f>DBCS(MID($BA85,COLUMNS($BB85:CJ85),1))</f>
        <v/>
      </c>
      <c r="CK85" s="144" t="str">
        <f>DBCS(MID($BA85,COLUMNS($BB85:CK85),1))</f>
        <v/>
      </c>
      <c r="CL85" s="144" t="str">
        <f>DBCS(MID($BA85,COLUMNS($BB85:CL85),1))</f>
        <v/>
      </c>
      <c r="CM85" s="144" t="str">
        <f>DBCS(MID($BA85,COLUMNS($BB85:CM85),1))</f>
        <v/>
      </c>
      <c r="CN85" s="144" t="str">
        <f>DBCS(MID($BA85,COLUMNS($BB85:CN85),1))</f>
        <v/>
      </c>
      <c r="CO85" s="144" t="str">
        <f>DBCS(MID($BA85,COLUMNS($BB85:CO85),1))</f>
        <v/>
      </c>
    </row>
    <row r="86" spans="1:93" s="116" customFormat="1" ht="15.95" customHeight="1" thickBot="1" x14ac:dyDescent="0.2">
      <c r="A86" s="38"/>
      <c r="B86" s="38"/>
      <c r="C86" s="156"/>
      <c r="D86" s="350" t="s">
        <v>26</v>
      </c>
      <c r="E86" s="350"/>
      <c r="F86" s="350"/>
      <c r="G86" s="350"/>
      <c r="H86" s="155"/>
      <c r="I86" s="224" t="str">
        <f>LEFT($AH$86,1)</f>
        <v/>
      </c>
      <c r="J86" s="225" t="str">
        <f>MID($AH$86,2,1)</f>
        <v/>
      </c>
      <c r="K86" s="225" t="str">
        <f>MID($AH$86,3,1)</f>
        <v/>
      </c>
      <c r="L86" s="225" t="str">
        <f>MID($AH$86,4,1)</f>
        <v/>
      </c>
      <c r="M86" s="225" t="str">
        <f>MID($AH$86,5,1)</f>
        <v/>
      </c>
      <c r="N86" s="225" t="str">
        <f>MID($AH$86,6,1)</f>
        <v/>
      </c>
      <c r="O86" s="225" t="str">
        <f>MID($AH$86,7,1)</f>
        <v/>
      </c>
      <c r="P86" s="225" t="str">
        <f>MID($AH$86,8,1)</f>
        <v/>
      </c>
      <c r="Q86" s="225" t="str">
        <f>MID($AH$86,9,1)</f>
        <v/>
      </c>
      <c r="R86" s="225" t="str">
        <f>MID($AH$86,10,1)</f>
        <v/>
      </c>
      <c r="S86" s="225" t="str">
        <f>MID($AH$86,11,1)</f>
        <v/>
      </c>
      <c r="T86" s="225" t="str">
        <f>MID($AH$86,12,1)</f>
        <v/>
      </c>
      <c r="U86" s="225" t="str">
        <f>MID($AH$86,13,1)</f>
        <v/>
      </c>
      <c r="V86" s="225" t="str">
        <f>MID($AH$86,14,1)</f>
        <v/>
      </c>
      <c r="W86" s="225" t="str">
        <f>MID($AH$86,15,1)</f>
        <v/>
      </c>
      <c r="X86" s="225" t="str">
        <f>MID($AH$86,16,1)</f>
        <v/>
      </c>
      <c r="Y86" s="225" t="str">
        <f>MID($AH$86,17,1)</f>
        <v/>
      </c>
      <c r="Z86" s="225" t="str">
        <f>MID($AH$86,18,1)</f>
        <v/>
      </c>
      <c r="AA86" s="225" t="str">
        <f>MID($AH$86,19,1)</f>
        <v/>
      </c>
      <c r="AB86" s="226" t="str">
        <f>MID($AH$86,20,1)</f>
        <v/>
      </c>
      <c r="AF86" s="98"/>
      <c r="AG86" s="112" t="s">
        <v>26</v>
      </c>
      <c r="AH86" s="444"/>
      <c r="AI86" s="445"/>
      <c r="AJ86" s="445"/>
      <c r="AK86" s="445"/>
      <c r="AL86" s="445"/>
      <c r="AM86" s="445"/>
      <c r="AN86" s="445"/>
      <c r="AO86" s="445"/>
      <c r="AP86" s="445"/>
      <c r="AQ86" s="445"/>
      <c r="AR86" s="445"/>
      <c r="AS86" s="445"/>
      <c r="AT86" s="445"/>
      <c r="AU86" s="445"/>
      <c r="AV86" s="445"/>
      <c r="AW86" s="445"/>
      <c r="AX86" s="446"/>
      <c r="AY86" s="87" t="s">
        <v>215</v>
      </c>
      <c r="AZ86" s="139"/>
      <c r="BA86" s="98"/>
      <c r="BB86" s="98"/>
      <c r="BC86" s="98"/>
      <c r="BD86" s="98"/>
      <c r="BE86" s="98"/>
      <c r="BF86" s="98"/>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c r="CM86" s="98"/>
      <c r="CN86" s="98"/>
      <c r="CO86" s="98"/>
    </row>
    <row r="87" spans="1:93" s="116" customFormat="1" ht="15.95" customHeight="1" thickBot="1" x14ac:dyDescent="0.2">
      <c r="A87" s="38"/>
      <c r="B87" s="38"/>
      <c r="C87" s="50"/>
      <c r="D87" s="350" t="s">
        <v>8</v>
      </c>
      <c r="E87" s="350"/>
      <c r="F87" s="350"/>
      <c r="G87" s="350"/>
      <c r="H87" s="155"/>
      <c r="I87" s="236" t="str">
        <f>LEFT(AH87)</f>
        <v/>
      </c>
      <c r="J87" s="151" t="s">
        <v>25</v>
      </c>
      <c r="K87" s="224" t="str">
        <f>LEFT(AK87)</f>
        <v/>
      </c>
      <c r="L87" s="226" t="str">
        <f>MID(AK87,2,1)</f>
        <v/>
      </c>
      <c r="M87" s="223" t="s">
        <v>36</v>
      </c>
      <c r="N87" s="224" t="str">
        <f>LEFT(AM87)</f>
        <v/>
      </c>
      <c r="O87" s="226" t="str">
        <f>MID(AM87,2,1)</f>
        <v/>
      </c>
      <c r="P87" s="223" t="s">
        <v>11</v>
      </c>
      <c r="Q87" s="224" t="str">
        <f>LEFT(AO87)</f>
        <v/>
      </c>
      <c r="R87" s="226" t="str">
        <f>MID(AO87,2,1)</f>
        <v/>
      </c>
      <c r="S87" s="223" t="s">
        <v>12</v>
      </c>
      <c r="T87" s="223"/>
      <c r="U87" s="223"/>
      <c r="V87" s="223"/>
      <c r="W87" s="223"/>
      <c r="X87" s="223"/>
      <c r="Y87" s="223"/>
      <c r="Z87" s="223"/>
      <c r="AA87" s="223"/>
      <c r="AB87" s="223"/>
      <c r="AF87" s="98"/>
      <c r="AG87" s="112" t="s">
        <v>8</v>
      </c>
      <c r="AH87" s="656"/>
      <c r="AI87" s="657"/>
      <c r="AJ87" s="245" t="s">
        <v>25</v>
      </c>
      <c r="AK87" s="247"/>
      <c r="AL87" s="98" t="s">
        <v>36</v>
      </c>
      <c r="AM87" s="247"/>
      <c r="AN87" s="98" t="s">
        <v>11</v>
      </c>
      <c r="AO87" s="247"/>
      <c r="AP87" s="98" t="s">
        <v>12</v>
      </c>
      <c r="AQ87" s="157"/>
      <c r="AR87" s="157"/>
      <c r="AS87" s="157"/>
      <c r="AT87" s="157"/>
      <c r="AU87" s="157"/>
      <c r="AV87" s="157"/>
      <c r="AW87" s="146"/>
      <c r="AX87" s="146"/>
      <c r="AY87" s="38"/>
      <c r="AZ87" s="98"/>
      <c r="BA87" s="98"/>
      <c r="BB87" s="98"/>
      <c r="BC87" s="98"/>
      <c r="BD87" s="98"/>
      <c r="BE87" s="98"/>
      <c r="BF87" s="98"/>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c r="CM87" s="98"/>
      <c r="CN87" s="98"/>
      <c r="CO87" s="98"/>
    </row>
    <row r="88" spans="1:93" s="116" customFormat="1" ht="15.95" customHeight="1" thickBot="1" x14ac:dyDescent="0.2">
      <c r="A88" s="38"/>
      <c r="B88" s="38"/>
      <c r="C88" s="158"/>
      <c r="D88" s="682" t="s">
        <v>24</v>
      </c>
      <c r="E88" s="682"/>
      <c r="F88" s="682"/>
      <c r="G88" s="682"/>
      <c r="H88" s="159"/>
      <c r="I88" s="652" t="str">
        <f>IF(AH88="","",AH88)</f>
        <v/>
      </c>
      <c r="J88" s="653"/>
      <c r="K88" s="653"/>
      <c r="L88" s="160" t="s">
        <v>324</v>
      </c>
      <c r="M88" s="667" t="s">
        <v>23</v>
      </c>
      <c r="N88" s="668"/>
      <c r="O88" s="669"/>
      <c r="P88" s="683" t="str">
        <f>IF(AN89="","",AN89)</f>
        <v/>
      </c>
      <c r="Q88" s="684"/>
      <c r="R88" s="161"/>
      <c r="S88" s="162"/>
      <c r="T88" s="163"/>
      <c r="U88" s="163"/>
      <c r="V88" s="164"/>
      <c r="W88" s="165"/>
      <c r="X88" s="165"/>
      <c r="Y88" s="165"/>
      <c r="Z88" s="164"/>
      <c r="AA88" s="164"/>
      <c r="AB88" s="164"/>
      <c r="AC88" s="129"/>
      <c r="AD88" s="129"/>
      <c r="AE88" s="148"/>
      <c r="AF88" s="148"/>
      <c r="AG88" s="112" t="s">
        <v>24</v>
      </c>
      <c r="AH88" s="658"/>
      <c r="AI88" s="659"/>
      <c r="AJ88" s="660"/>
      <c r="AK88" s="166" t="s">
        <v>324</v>
      </c>
      <c r="AM88" s="2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row>
    <row r="89" spans="1:93" s="116" customFormat="1" ht="15.95" customHeight="1" thickBot="1" x14ac:dyDescent="0.2">
      <c r="A89" s="38"/>
      <c r="B89" s="38"/>
      <c r="C89" s="167"/>
      <c r="D89" s="676" t="s">
        <v>22</v>
      </c>
      <c r="E89" s="676"/>
      <c r="F89" s="676"/>
      <c r="G89" s="676"/>
      <c r="H89" s="168"/>
      <c r="I89" s="654" t="str">
        <f>IF(AH89="","",AH89)</f>
        <v/>
      </c>
      <c r="J89" s="655"/>
      <c r="K89" s="655"/>
      <c r="L89" s="212" t="s">
        <v>326</v>
      </c>
      <c r="M89" s="670"/>
      <c r="N89" s="671"/>
      <c r="O89" s="672"/>
      <c r="P89" s="685"/>
      <c r="Q89" s="686"/>
      <c r="R89" s="169" t="s">
        <v>163</v>
      </c>
      <c r="S89" s="162"/>
      <c r="T89" s="163"/>
      <c r="U89" s="163"/>
      <c r="V89" s="211"/>
      <c r="W89" s="170"/>
      <c r="X89" s="170"/>
      <c r="Y89" s="170"/>
      <c r="Z89" s="211"/>
      <c r="AA89" s="211"/>
      <c r="AB89" s="211"/>
      <c r="AC89" s="171"/>
      <c r="AD89" s="171"/>
      <c r="AE89" s="148"/>
      <c r="AF89" s="148"/>
      <c r="AG89" s="112" t="s">
        <v>22</v>
      </c>
      <c r="AH89" s="658"/>
      <c r="AI89" s="659"/>
      <c r="AJ89" s="660"/>
      <c r="AK89" s="141" t="s">
        <v>325</v>
      </c>
      <c r="AM89" s="254" t="s">
        <v>327</v>
      </c>
      <c r="AN89" s="447"/>
      <c r="AO89" s="449"/>
      <c r="AP89" s="141" t="s">
        <v>328</v>
      </c>
      <c r="AQ89" s="145" t="str">
        <f>LEFT(AH90)</f>
        <v/>
      </c>
      <c r="AR89" s="145" t="str">
        <f>MID(AH90,2,1)</f>
        <v/>
      </c>
      <c r="AS89" s="145" t="str">
        <f>MID(AH90,3,1)</f>
        <v/>
      </c>
      <c r="AT89" s="145" t="str">
        <f>MID(AH90,4,1)</f>
        <v/>
      </c>
      <c r="AU89" s="145" t="str">
        <f>MID(AH90,5,1)</f>
        <v/>
      </c>
      <c r="AV89" s="145" t="str">
        <f>MID(AH90,6,1)</f>
        <v/>
      </c>
      <c r="AW89" s="172" t="str">
        <f>AO90&amp;AT90&amp;AY90</f>
        <v/>
      </c>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row>
    <row r="90" spans="1:93" s="116" customFormat="1" ht="15.95" customHeight="1" thickBot="1" x14ac:dyDescent="0.2">
      <c r="A90" s="38"/>
      <c r="B90" s="38"/>
      <c r="C90" s="173"/>
      <c r="D90" s="674" t="s">
        <v>21</v>
      </c>
      <c r="E90" s="674"/>
      <c r="F90" s="674"/>
      <c r="G90" s="674"/>
      <c r="H90" s="155"/>
      <c r="I90" s="250" t="str">
        <f t="shared" ref="I90:N90" si="122">AQ89</f>
        <v/>
      </c>
      <c r="J90" s="251" t="str">
        <f t="shared" si="122"/>
        <v/>
      </c>
      <c r="K90" s="251" t="str">
        <f t="shared" si="122"/>
        <v/>
      </c>
      <c r="L90" s="251" t="str">
        <f t="shared" si="122"/>
        <v/>
      </c>
      <c r="M90" s="225" t="str">
        <f t="shared" si="122"/>
        <v/>
      </c>
      <c r="N90" s="253" t="str">
        <f t="shared" si="122"/>
        <v/>
      </c>
      <c r="O90" s="480" t="str">
        <f>IF(AO90="","",AO90)</f>
        <v/>
      </c>
      <c r="P90" s="481"/>
      <c r="Q90" s="481"/>
      <c r="R90" s="482" t="str">
        <f>IF(AO90="","都道府県","")</f>
        <v>都道府県</v>
      </c>
      <c r="S90" s="483"/>
      <c r="T90" s="483"/>
      <c r="U90" s="480" t="str">
        <f>IF(AT90="","",AT90)</f>
        <v/>
      </c>
      <c r="V90" s="481"/>
      <c r="W90" s="481"/>
      <c r="X90" s="482" t="str">
        <f>IF(AT90="","市郡区","")</f>
        <v>市郡区</v>
      </c>
      <c r="Y90" s="483"/>
      <c r="Z90" s="480" t="str">
        <f>IF(AY90="","",AY90)</f>
        <v/>
      </c>
      <c r="AA90" s="481"/>
      <c r="AB90" s="481"/>
      <c r="AC90" s="480" t="str">
        <f>IF(AY90="","区町村","")</f>
        <v>区町村</v>
      </c>
      <c r="AD90" s="484"/>
      <c r="AE90" s="152"/>
      <c r="AF90" s="147"/>
      <c r="AG90" s="130" t="s">
        <v>329</v>
      </c>
      <c r="AH90" s="661" t="str">
        <f>IF(AND(AO90="",AT90="",AY90),"",VLOOKUP(AW89,コード２!$A$2:$E$1897,2,FALSE))</f>
        <v/>
      </c>
      <c r="AI90" s="662"/>
      <c r="AJ90" s="88" t="s">
        <v>575</v>
      </c>
      <c r="AK90" s="88"/>
      <c r="AL90" s="148"/>
      <c r="AM90" s="112"/>
      <c r="AN90" s="149" t="s">
        <v>15</v>
      </c>
      <c r="AO90" s="447"/>
      <c r="AP90" s="448"/>
      <c r="AQ90" s="449"/>
      <c r="AR90" s="488" t="s">
        <v>16</v>
      </c>
      <c r="AS90" s="489"/>
      <c r="AT90" s="447"/>
      <c r="AU90" s="448"/>
      <c r="AV90" s="449"/>
      <c r="AW90" s="187"/>
      <c r="AX90" s="254" t="s">
        <v>323</v>
      </c>
      <c r="AY90" s="475"/>
      <c r="AZ90" s="476"/>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c r="CN90" s="154"/>
      <c r="CO90" s="154"/>
    </row>
    <row r="91" spans="1:93" s="116" customFormat="1" ht="15.95" customHeight="1" x14ac:dyDescent="0.15">
      <c r="A91" s="38"/>
      <c r="B91" s="38"/>
      <c r="C91" s="174"/>
      <c r="D91" s="466" t="s">
        <v>20</v>
      </c>
      <c r="E91" s="466"/>
      <c r="F91" s="466"/>
      <c r="G91" s="466"/>
      <c r="H91" s="159"/>
      <c r="I91" s="250" t="str">
        <f>LEFT(AH91)</f>
        <v/>
      </c>
      <c r="J91" s="230" t="str">
        <f>MID($AH$91,2,1)</f>
        <v/>
      </c>
      <c r="K91" s="230" t="str">
        <f>MID($AH$91,3,1)</f>
        <v/>
      </c>
      <c r="L91" s="230" t="str">
        <f>MID($AH$91,4,1)</f>
        <v/>
      </c>
      <c r="M91" s="230" t="str">
        <f>MID($AH$91,5,1)</f>
        <v/>
      </c>
      <c r="N91" s="230" t="str">
        <f>MID($AH$91,6,1)</f>
        <v/>
      </c>
      <c r="O91" s="230" t="str">
        <f>MID($AH$91,7,1)</f>
        <v/>
      </c>
      <c r="P91" s="230" t="str">
        <f>MID($AH$91,8,1)</f>
        <v/>
      </c>
      <c r="Q91" s="230" t="str">
        <f>MID($AH$91,9,1)</f>
        <v/>
      </c>
      <c r="R91" s="230" t="str">
        <f>MID($AH$91,10,1)</f>
        <v/>
      </c>
      <c r="S91" s="230" t="str">
        <f>MID($AH$91,11,1)</f>
        <v/>
      </c>
      <c r="T91" s="230" t="str">
        <f>MID($AH$91,12,1)</f>
        <v/>
      </c>
      <c r="U91" s="230" t="str">
        <f>MID($AH$91,13,1)</f>
        <v/>
      </c>
      <c r="V91" s="230" t="str">
        <f>MID($AH$91,14,1)</f>
        <v/>
      </c>
      <c r="W91" s="230" t="str">
        <f>MID($AH$91,15,1)</f>
        <v/>
      </c>
      <c r="X91" s="230" t="str">
        <f>MID($AH$91,16,1)</f>
        <v/>
      </c>
      <c r="Y91" s="230" t="str">
        <f>MID($AH$91,17,1)</f>
        <v/>
      </c>
      <c r="Z91" s="230" t="str">
        <f>MID($AH$91,18,1)</f>
        <v/>
      </c>
      <c r="AA91" s="230" t="str">
        <f>MID($AH$91,19,1)</f>
        <v/>
      </c>
      <c r="AB91" s="231" t="str">
        <f>MID($AH$91,20,1)</f>
        <v/>
      </c>
      <c r="AC91" s="344" t="s">
        <v>9</v>
      </c>
      <c r="AD91" s="344"/>
      <c r="AE91" s="344"/>
      <c r="AF91" s="207"/>
      <c r="AG91" s="112" t="s">
        <v>20</v>
      </c>
      <c r="AH91" s="469"/>
      <c r="AI91" s="470"/>
      <c r="AJ91" s="470"/>
      <c r="AK91" s="470"/>
      <c r="AL91" s="470"/>
      <c r="AM91" s="470"/>
      <c r="AN91" s="470"/>
      <c r="AO91" s="470"/>
      <c r="AP91" s="470"/>
      <c r="AQ91" s="470"/>
      <c r="AR91" s="470"/>
      <c r="AS91" s="470"/>
      <c r="AT91" s="470"/>
      <c r="AU91" s="470"/>
      <c r="AV91" s="470"/>
      <c r="AW91" s="470"/>
      <c r="AX91" s="471"/>
      <c r="AY91" s="139" t="s">
        <v>215</v>
      </c>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c r="BV91" s="154"/>
      <c r="BW91" s="154"/>
      <c r="BX91" s="154"/>
      <c r="BY91" s="154"/>
      <c r="BZ91" s="154"/>
      <c r="CA91" s="154"/>
      <c r="CB91" s="154"/>
      <c r="CC91" s="154"/>
      <c r="CD91" s="154"/>
      <c r="CE91" s="154"/>
      <c r="CF91" s="154"/>
      <c r="CG91" s="154"/>
      <c r="CH91" s="154"/>
      <c r="CI91" s="154"/>
      <c r="CJ91" s="154"/>
      <c r="CK91" s="154"/>
      <c r="CL91" s="154"/>
      <c r="CM91" s="154"/>
      <c r="CN91" s="154"/>
      <c r="CO91" s="154"/>
    </row>
    <row r="92" spans="1:93" s="116" customFormat="1" ht="15.95" customHeight="1" thickBot="1" x14ac:dyDescent="0.2">
      <c r="A92" s="38"/>
      <c r="B92" s="38"/>
      <c r="C92" s="175"/>
      <c r="D92" s="467"/>
      <c r="E92" s="467"/>
      <c r="F92" s="467"/>
      <c r="G92" s="467"/>
      <c r="H92" s="168"/>
      <c r="I92" s="233" t="str">
        <f>MID($AH$91,21,1)</f>
        <v/>
      </c>
      <c r="J92" s="234" t="str">
        <f>MID($AH$91,22,1)</f>
        <v/>
      </c>
      <c r="K92" s="234" t="str">
        <f>MID($AH$91,23,1)</f>
        <v/>
      </c>
      <c r="L92" s="234" t="str">
        <f>MID($AH$91,24,1)</f>
        <v/>
      </c>
      <c r="M92" s="234" t="str">
        <f>MID($AH$91,25,1)</f>
        <v/>
      </c>
      <c r="N92" s="234" t="str">
        <f>MID($AH$91,26,1)</f>
        <v/>
      </c>
      <c r="O92" s="234" t="str">
        <f>MID($AH$91,27,1)</f>
        <v/>
      </c>
      <c r="P92" s="234" t="str">
        <f>MID($AH$91,28,1)</f>
        <v/>
      </c>
      <c r="Q92" s="234" t="str">
        <f>MID($AH$91,29,1)</f>
        <v/>
      </c>
      <c r="R92" s="234" t="str">
        <f>MID($AH$91,30,1)</f>
        <v/>
      </c>
      <c r="S92" s="234" t="str">
        <f>MID($AH$91,31,1)</f>
        <v/>
      </c>
      <c r="T92" s="234" t="str">
        <f>MID($AH$91,32,1)</f>
        <v/>
      </c>
      <c r="U92" s="234" t="str">
        <f>MID($AH$91,33,1)</f>
        <v/>
      </c>
      <c r="V92" s="234" t="str">
        <f>MID($AH$91,34,1)</f>
        <v/>
      </c>
      <c r="W92" s="234" t="str">
        <f>MID($AH$91,35,1)</f>
        <v/>
      </c>
      <c r="X92" s="234" t="str">
        <f>MID($AH$91,36,1)</f>
        <v/>
      </c>
      <c r="Y92" s="234" t="str">
        <f>MID($AH$91,37,1)</f>
        <v/>
      </c>
      <c r="Z92" s="234" t="str">
        <f>MID($AH$91,38,1)</f>
        <v/>
      </c>
      <c r="AA92" s="234" t="str">
        <f>MID($AH$91,39,1)</f>
        <v/>
      </c>
      <c r="AB92" s="235" t="str">
        <f>MID($AH$91,40,1)</f>
        <v/>
      </c>
      <c r="AC92" s="38"/>
      <c r="AD92" s="48" t="s">
        <v>28</v>
      </c>
      <c r="AE92" s="38"/>
      <c r="AF92" s="38"/>
      <c r="AG92" s="112"/>
      <c r="AH92" s="472"/>
      <c r="AI92" s="473"/>
      <c r="AJ92" s="473"/>
      <c r="AK92" s="473"/>
      <c r="AL92" s="473"/>
      <c r="AM92" s="473"/>
      <c r="AN92" s="473"/>
      <c r="AO92" s="473"/>
      <c r="AP92" s="473"/>
      <c r="AQ92" s="473"/>
      <c r="AR92" s="473"/>
      <c r="AS92" s="473"/>
      <c r="AT92" s="473"/>
      <c r="AU92" s="473"/>
      <c r="AV92" s="473"/>
      <c r="AW92" s="473"/>
      <c r="AX92" s="474"/>
      <c r="AY92" s="148"/>
      <c r="AZ92" s="154"/>
      <c r="BA92" s="154"/>
      <c r="BB92" s="154"/>
      <c r="BC92" s="154"/>
      <c r="BD92" s="154"/>
      <c r="BE92" s="154"/>
      <c r="BF92" s="154"/>
      <c r="BG92" s="154"/>
      <c r="BH92" s="154"/>
      <c r="BI92" s="154"/>
      <c r="BJ92" s="154"/>
      <c r="BK92" s="154"/>
      <c r="BL92" s="154"/>
      <c r="BM92" s="154"/>
      <c r="BN92" s="154"/>
      <c r="BO92" s="154"/>
      <c r="BP92" s="154"/>
      <c r="BQ92" s="154"/>
      <c r="BR92" s="154"/>
      <c r="BS92" s="154"/>
      <c r="BT92" s="154"/>
      <c r="BU92" s="154"/>
      <c r="BV92" s="154"/>
      <c r="BW92" s="154"/>
      <c r="BX92" s="154"/>
      <c r="BY92" s="154"/>
      <c r="BZ92" s="154"/>
      <c r="CA92" s="154"/>
      <c r="CB92" s="154"/>
      <c r="CC92" s="154"/>
      <c r="CD92" s="154"/>
      <c r="CE92" s="154"/>
      <c r="CF92" s="154"/>
      <c r="CG92" s="154"/>
      <c r="CH92" s="154"/>
      <c r="CI92" s="154"/>
      <c r="CJ92" s="154"/>
      <c r="CK92" s="154"/>
      <c r="CL92" s="154"/>
      <c r="CM92" s="154"/>
      <c r="CN92" s="154"/>
      <c r="CO92" s="154"/>
    </row>
    <row r="93" spans="1:93" s="116" customFormat="1" ht="15.95" customHeight="1" x14ac:dyDescent="0.15">
      <c r="A93" s="110"/>
      <c r="B93" s="110"/>
      <c r="C93" s="110"/>
      <c r="D93" s="100"/>
      <c r="E93" s="100"/>
      <c r="F93" s="100"/>
      <c r="G93" s="110"/>
      <c r="H93" s="49"/>
      <c r="I93" s="49"/>
      <c r="J93" s="49"/>
      <c r="K93" s="49"/>
      <c r="L93" s="49"/>
      <c r="M93" s="49"/>
      <c r="N93" s="49"/>
      <c r="O93" s="49"/>
      <c r="P93" s="49"/>
      <c r="Q93" s="49"/>
      <c r="R93" s="49"/>
      <c r="S93" s="49"/>
      <c r="T93" s="49"/>
      <c r="U93" s="49"/>
      <c r="V93" s="49"/>
      <c r="W93" s="49"/>
      <c r="X93" s="49"/>
      <c r="Y93" s="49"/>
      <c r="Z93" s="49"/>
      <c r="AA93" s="49"/>
      <c r="AB93" s="110"/>
      <c r="AC93" s="100"/>
      <c r="AD93" s="100"/>
      <c r="AE93" s="100"/>
      <c r="AF93" s="100"/>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4"/>
      <c r="BW93" s="154"/>
      <c r="BX93" s="154"/>
      <c r="BY93" s="154"/>
      <c r="BZ93" s="154"/>
      <c r="CA93" s="154"/>
      <c r="CB93" s="154"/>
      <c r="CC93" s="154"/>
      <c r="CD93" s="154"/>
      <c r="CE93" s="154"/>
      <c r="CF93" s="154"/>
      <c r="CG93" s="154"/>
      <c r="CH93" s="154"/>
      <c r="CI93" s="154"/>
      <c r="CJ93" s="154"/>
      <c r="CK93" s="154"/>
      <c r="CL93" s="154"/>
      <c r="CM93" s="154"/>
      <c r="CN93" s="154"/>
      <c r="CO93" s="154"/>
    </row>
    <row r="94" spans="1:93" s="116" customFormat="1" ht="15.95" customHeight="1" x14ac:dyDescent="0.15">
      <c r="A94" s="49"/>
      <c r="B94" s="110"/>
      <c r="C94" s="100"/>
      <c r="D94" s="100"/>
      <c r="E94" s="100"/>
      <c r="F94" s="100"/>
      <c r="G94" s="100"/>
      <c r="H94" s="49"/>
      <c r="I94" s="49"/>
      <c r="J94" s="49"/>
      <c r="K94" s="49"/>
      <c r="L94" s="49"/>
      <c r="M94" s="49"/>
      <c r="N94" s="129"/>
      <c r="O94" s="129"/>
      <c r="P94" s="129"/>
      <c r="Q94" s="49"/>
      <c r="R94" s="49"/>
      <c r="S94" s="49"/>
      <c r="T94" s="49"/>
      <c r="U94" s="49"/>
      <c r="V94" s="49"/>
      <c r="W94" s="49"/>
      <c r="X94" s="49"/>
      <c r="Y94" s="49"/>
      <c r="Z94" s="49"/>
      <c r="AA94" s="49"/>
      <c r="AB94" s="110"/>
      <c r="AC94" s="110"/>
      <c r="AD94" s="110"/>
      <c r="AE94" s="110"/>
      <c r="AF94" s="110"/>
      <c r="AZ94" s="154"/>
      <c r="BA94" s="154"/>
      <c r="BB94" s="154"/>
      <c r="BC94" s="154"/>
      <c r="BD94" s="154"/>
      <c r="BE94" s="154"/>
      <c r="BF94" s="154"/>
      <c r="BG94" s="154"/>
      <c r="BH94" s="154"/>
      <c r="BI94" s="154"/>
      <c r="BJ94" s="154"/>
      <c r="BK94" s="154"/>
      <c r="BL94" s="154"/>
      <c r="BM94" s="154"/>
      <c r="BN94" s="154"/>
      <c r="BO94" s="154"/>
      <c r="BP94" s="154"/>
      <c r="BQ94" s="154"/>
      <c r="BR94" s="154"/>
      <c r="BS94" s="154"/>
      <c r="BT94" s="154"/>
      <c r="BU94" s="154"/>
      <c r="BV94" s="154"/>
      <c r="BW94" s="154"/>
      <c r="BX94" s="154"/>
      <c r="BY94" s="154"/>
      <c r="BZ94" s="154"/>
      <c r="CA94" s="154"/>
      <c r="CB94" s="154"/>
      <c r="CC94" s="154"/>
      <c r="CD94" s="154"/>
      <c r="CE94" s="154"/>
      <c r="CF94" s="154"/>
      <c r="CG94" s="154"/>
      <c r="CH94" s="154"/>
      <c r="CI94" s="154"/>
      <c r="CJ94" s="154"/>
      <c r="CK94" s="154"/>
      <c r="CL94" s="154"/>
      <c r="CM94" s="154"/>
      <c r="CN94" s="154"/>
      <c r="CO94" s="154"/>
    </row>
    <row r="95" spans="1:93" s="116" customFormat="1" ht="15.95" customHeight="1" thickBot="1" x14ac:dyDescent="0.2">
      <c r="A95" s="110"/>
      <c r="B95" s="110"/>
      <c r="C95" s="110"/>
      <c r="D95" s="100"/>
      <c r="E95" s="100"/>
      <c r="F95" s="100"/>
      <c r="G95" s="110"/>
      <c r="H95" s="49"/>
      <c r="I95" s="49"/>
      <c r="J95" s="49"/>
      <c r="K95" s="49"/>
      <c r="L95" s="49"/>
      <c r="M95" s="49"/>
      <c r="N95" s="49"/>
      <c r="O95" s="49"/>
      <c r="P95" s="49"/>
      <c r="Q95" s="49"/>
      <c r="R95" s="49"/>
      <c r="S95" s="49"/>
      <c r="T95" s="49"/>
      <c r="U95" s="49"/>
      <c r="V95" s="49"/>
      <c r="W95" s="49"/>
      <c r="X95" s="49"/>
      <c r="Y95" s="49"/>
      <c r="Z95" s="49"/>
      <c r="AA95" s="49"/>
      <c r="AB95" s="110"/>
      <c r="AC95" s="110"/>
      <c r="AD95" s="110"/>
      <c r="AE95" s="110"/>
      <c r="AF95" s="110"/>
      <c r="AZ95" s="154"/>
      <c r="BA95" s="154"/>
      <c r="BB95" s="154"/>
      <c r="BC95" s="154"/>
      <c r="BD95" s="154"/>
      <c r="BE95" s="154"/>
      <c r="BF95" s="154"/>
      <c r="BG95" s="154"/>
      <c r="BH95" s="154"/>
      <c r="BI95" s="154"/>
      <c r="BJ95" s="154"/>
      <c r="BK95" s="154"/>
      <c r="BL95" s="154"/>
      <c r="BM95" s="154"/>
      <c r="BN95" s="154"/>
      <c r="BO95" s="154"/>
      <c r="BP95" s="154"/>
      <c r="BQ95" s="154"/>
      <c r="BR95" s="154"/>
      <c r="BS95" s="154"/>
      <c r="BT95" s="154"/>
      <c r="BU95" s="154"/>
      <c r="BV95" s="154"/>
      <c r="BW95" s="154"/>
      <c r="BX95" s="154"/>
      <c r="BY95" s="154"/>
      <c r="BZ95" s="154"/>
      <c r="CA95" s="154"/>
      <c r="CB95" s="154"/>
      <c r="CC95" s="154"/>
      <c r="CD95" s="154"/>
      <c r="CE95" s="154"/>
      <c r="CF95" s="154"/>
      <c r="CG95" s="154"/>
      <c r="CH95" s="154"/>
      <c r="CI95" s="154"/>
      <c r="CJ95" s="154"/>
      <c r="CK95" s="154"/>
      <c r="CL95" s="154"/>
      <c r="CM95" s="154"/>
      <c r="CN95" s="154"/>
      <c r="CO95" s="154"/>
    </row>
    <row r="96" spans="1:93" s="116" customFormat="1" ht="15.95" customHeight="1" thickBot="1" x14ac:dyDescent="0.2">
      <c r="A96" s="47" t="s">
        <v>164</v>
      </c>
      <c r="B96" s="38"/>
      <c r="C96" s="50"/>
      <c r="D96" s="350" t="s">
        <v>27</v>
      </c>
      <c r="E96" s="350"/>
      <c r="F96" s="350"/>
      <c r="G96" s="350"/>
      <c r="H96" s="155"/>
      <c r="I96" s="224" t="str">
        <f>BB96</f>
        <v/>
      </c>
      <c r="J96" s="225" t="str">
        <f t="shared" ref="J96" si="123">BC96</f>
        <v/>
      </c>
      <c r="K96" s="225" t="str">
        <f t="shared" ref="K96" si="124">BD96</f>
        <v/>
      </c>
      <c r="L96" s="225" t="str">
        <f t="shared" ref="L96" si="125">BE96</f>
        <v/>
      </c>
      <c r="M96" s="225" t="str">
        <f t="shared" ref="M96" si="126">BF96</f>
        <v/>
      </c>
      <c r="N96" s="225" t="str">
        <f t="shared" ref="N96" si="127">BG96</f>
        <v/>
      </c>
      <c r="O96" s="225" t="str">
        <f t="shared" ref="O96" si="128">BH96</f>
        <v/>
      </c>
      <c r="P96" s="225" t="str">
        <f t="shared" ref="P96" si="129">BI96</f>
        <v/>
      </c>
      <c r="Q96" s="225" t="str">
        <f t="shared" ref="Q96" si="130">BJ96</f>
        <v/>
      </c>
      <c r="R96" s="225" t="str">
        <f t="shared" ref="R96" si="131">BK96</f>
        <v/>
      </c>
      <c r="S96" s="225" t="str">
        <f t="shared" ref="S96" si="132">BL96</f>
        <v/>
      </c>
      <c r="T96" s="225" t="str">
        <f t="shared" ref="T96" si="133">BM96</f>
        <v/>
      </c>
      <c r="U96" s="225" t="str">
        <f t="shared" ref="U96" si="134">BN96</f>
        <v/>
      </c>
      <c r="V96" s="225" t="str">
        <f t="shared" ref="V96" si="135">BO96</f>
        <v/>
      </c>
      <c r="W96" s="225" t="str">
        <f t="shared" ref="W96" si="136">BP96</f>
        <v/>
      </c>
      <c r="X96" s="225" t="str">
        <f t="shared" ref="X96" si="137">BQ96</f>
        <v/>
      </c>
      <c r="Y96" s="225" t="str">
        <f t="shared" ref="Y96" si="138">BR96</f>
        <v/>
      </c>
      <c r="Z96" s="225" t="str">
        <f t="shared" ref="Z96" si="139">BS96</f>
        <v/>
      </c>
      <c r="AA96" s="225" t="str">
        <f t="shared" ref="AA96" si="140">BT96</f>
        <v/>
      </c>
      <c r="AB96" s="226" t="str">
        <f t="shared" ref="AB96" si="141">BU96</f>
        <v/>
      </c>
      <c r="AC96" s="38"/>
      <c r="AD96" s="38"/>
      <c r="AE96" s="38"/>
      <c r="AF96" s="98"/>
      <c r="AG96" s="112" t="s">
        <v>27</v>
      </c>
      <c r="AH96" s="444"/>
      <c r="AI96" s="445"/>
      <c r="AJ96" s="445"/>
      <c r="AK96" s="445"/>
      <c r="AL96" s="445"/>
      <c r="AM96" s="445"/>
      <c r="AN96" s="445"/>
      <c r="AO96" s="445"/>
      <c r="AP96" s="445"/>
      <c r="AQ96" s="445"/>
      <c r="AR96" s="445"/>
      <c r="AS96" s="445"/>
      <c r="AT96" s="445"/>
      <c r="AU96" s="445"/>
      <c r="AV96" s="445"/>
      <c r="AW96" s="445"/>
      <c r="AX96" s="446"/>
      <c r="AY96" s="87" t="s">
        <v>215</v>
      </c>
      <c r="AZ96" s="144" t="str">
        <f>ASC(AH96)</f>
        <v/>
      </c>
      <c r="BA96" s="144" t="str">
        <f>SUBSTITUTE(SUBSTITUTE(SUBSTITUTE(SUBSTITUTE(SUBSTITUTE(SUBSTITUTE(SUBSTITUTE(SUBSTITUTE(SUBSTITUTE(SUBSTITUTE(SUBSTITUTE(SUBSTITUTE(SUBSTITUTE(SUBSTITUTE(SUBSTITUTE(SUBSTITUTE(SUBSTITUTE(SUBSTITUTE(SUBSTITUTE(SUBSTITUTE(SUBSTITUTE(SUBSTITUTE(SUBSTITUTE(SUBSTITUTE(SUBSTITUTE(AZ96,"が","か゛"),"ぎ","き゛"),"ぐ","く゛"),"げ","け゛"),"ご","こ゛"),"ざ","さ゛"),"じ","し゛"),"ず","す゛"),"ぜ","せ゛"),"ぞ","そ゛"),"だ","た゛"),"ぢ","ち゛"),"づ","つ゛"),"で","て゛"),"ど","と゛"),"ば","は゛"),"び","ひ゛"),"ぶ","ふ゛"),"べ","へ゛"),"ぼ","ほ゛"),"ぱ","は゜"),"ぴ","ひ゜"),"ぷ","ふ゜"),"ぺ","へ゜"),"ぽ","ほ゜")</f>
        <v/>
      </c>
      <c r="BB96" s="144" t="str">
        <f>DBCS(MID($BA96,COLUMNS($BB96:BB96),1))</f>
        <v/>
      </c>
      <c r="BC96" s="144" t="str">
        <f>DBCS(MID($BA96,COLUMNS($BB96:BC96),1))</f>
        <v/>
      </c>
      <c r="BD96" s="144" t="str">
        <f>DBCS(MID($BA96,COLUMNS($BB96:BD96),1))</f>
        <v/>
      </c>
      <c r="BE96" s="144" t="str">
        <f>DBCS(MID($BA96,COLUMNS($BB96:BE96),1))</f>
        <v/>
      </c>
      <c r="BF96" s="144" t="str">
        <f>DBCS(MID($BA96,COLUMNS($BB96:BF96),1))</f>
        <v/>
      </c>
      <c r="BG96" s="144" t="str">
        <f>DBCS(MID($BA96,COLUMNS($BB96:BG96),1))</f>
        <v/>
      </c>
      <c r="BH96" s="144" t="str">
        <f>DBCS(MID($BA96,COLUMNS($BB96:BH96),1))</f>
        <v/>
      </c>
      <c r="BI96" s="144" t="str">
        <f>DBCS(MID($BA96,COLUMNS($BB96:BI96),1))</f>
        <v/>
      </c>
      <c r="BJ96" s="144" t="str">
        <f>DBCS(MID($BA96,COLUMNS($BB96:BJ96),1))</f>
        <v/>
      </c>
      <c r="BK96" s="144" t="str">
        <f>DBCS(MID($BA96,COLUMNS($BB96:BK96),1))</f>
        <v/>
      </c>
      <c r="BL96" s="144" t="str">
        <f>DBCS(MID($BA96,COLUMNS($BB96:BL96),1))</f>
        <v/>
      </c>
      <c r="BM96" s="144" t="str">
        <f>DBCS(MID($BA96,COLUMNS($BB96:BM96),1))</f>
        <v/>
      </c>
      <c r="BN96" s="144" t="str">
        <f>DBCS(MID($BA96,COLUMNS($BB96:BN96),1))</f>
        <v/>
      </c>
      <c r="BO96" s="144" t="str">
        <f>DBCS(MID($BA96,COLUMNS($BB96:BO96),1))</f>
        <v/>
      </c>
      <c r="BP96" s="144" t="str">
        <f>DBCS(MID($BA96,COLUMNS($BB96:BP96),1))</f>
        <v/>
      </c>
      <c r="BQ96" s="144" t="str">
        <f>DBCS(MID($BA96,COLUMNS($BB96:BQ96),1))</f>
        <v/>
      </c>
      <c r="BR96" s="144" t="str">
        <f>DBCS(MID($BA96,COLUMNS($BB96:BR96),1))</f>
        <v/>
      </c>
      <c r="BS96" s="144" t="str">
        <f>DBCS(MID($BA96,COLUMNS($BB96:BS96),1))</f>
        <v/>
      </c>
      <c r="BT96" s="144" t="str">
        <f>DBCS(MID($BA96,COLUMNS($BB96:BT96),1))</f>
        <v/>
      </c>
      <c r="BU96" s="144" t="str">
        <f>DBCS(MID($BA96,COLUMNS($BB96:BU96),1))</f>
        <v/>
      </c>
      <c r="BV96" s="144" t="str">
        <f>DBCS(MID($BA96,COLUMNS($BB96:BV96),1))</f>
        <v/>
      </c>
      <c r="BW96" s="144" t="str">
        <f>DBCS(MID($BA96,COLUMNS($BB96:BW96),1))</f>
        <v/>
      </c>
      <c r="BX96" s="144" t="str">
        <f>DBCS(MID($BA96,COLUMNS($BB96:BX96),1))</f>
        <v/>
      </c>
      <c r="BY96" s="144" t="str">
        <f>DBCS(MID($BA96,COLUMNS($BB96:BY96),1))</f>
        <v/>
      </c>
      <c r="BZ96" s="144" t="str">
        <f>DBCS(MID($BA96,COLUMNS($BB96:BZ96),1))</f>
        <v/>
      </c>
      <c r="CA96" s="144" t="str">
        <f>DBCS(MID($BA96,COLUMNS($BB96:CA96),1))</f>
        <v/>
      </c>
      <c r="CB96" s="144" t="str">
        <f>DBCS(MID($BA96,COLUMNS($BB96:CB96),1))</f>
        <v/>
      </c>
      <c r="CC96" s="144" t="str">
        <f>DBCS(MID($BA96,COLUMNS($BB96:CC96),1))</f>
        <v/>
      </c>
      <c r="CD96" s="144" t="str">
        <f>DBCS(MID($BA96,COLUMNS($BB96:CD96),1))</f>
        <v/>
      </c>
      <c r="CE96" s="144" t="str">
        <f>DBCS(MID($BA96,COLUMNS($BB96:CE96),1))</f>
        <v/>
      </c>
      <c r="CF96" s="144" t="str">
        <f>DBCS(MID($BA96,COLUMNS($BB96:CF96),1))</f>
        <v/>
      </c>
      <c r="CG96" s="144" t="str">
        <f>DBCS(MID($BA96,COLUMNS($BB96:CG96),1))</f>
        <v/>
      </c>
      <c r="CH96" s="144" t="str">
        <f>DBCS(MID($BA96,COLUMNS($BB96:CH96),1))</f>
        <v/>
      </c>
      <c r="CI96" s="144" t="str">
        <f>DBCS(MID($BA96,COLUMNS($BB96:CI96),1))</f>
        <v/>
      </c>
      <c r="CJ96" s="144" t="str">
        <f>DBCS(MID($BA96,COLUMNS($BB96:CJ96),1))</f>
        <v/>
      </c>
      <c r="CK96" s="144" t="str">
        <f>DBCS(MID($BA96,COLUMNS($BB96:CK96),1))</f>
        <v/>
      </c>
      <c r="CL96" s="144" t="str">
        <f>DBCS(MID($BA96,COLUMNS($BB96:CL96),1))</f>
        <v/>
      </c>
      <c r="CM96" s="144" t="str">
        <f>DBCS(MID($BA96,COLUMNS($BB96:CM96),1))</f>
        <v/>
      </c>
      <c r="CN96" s="144" t="str">
        <f>DBCS(MID($BA96,COLUMNS($BB96:CN96),1))</f>
        <v/>
      </c>
      <c r="CO96" s="144" t="str">
        <f>DBCS(MID($BA96,COLUMNS($BB96:CO96),1))</f>
        <v/>
      </c>
    </row>
    <row r="97" spans="1:93" s="116" customFormat="1" ht="15.95" customHeight="1" thickBot="1" x14ac:dyDescent="0.2">
      <c r="A97" s="38"/>
      <c r="B97" s="38"/>
      <c r="C97" s="156"/>
      <c r="D97" s="350" t="s">
        <v>26</v>
      </c>
      <c r="E97" s="350"/>
      <c r="F97" s="350"/>
      <c r="G97" s="350"/>
      <c r="H97" s="155"/>
      <c r="I97" s="224" t="str">
        <f>LEFT($AH$97,1)</f>
        <v/>
      </c>
      <c r="J97" s="225" t="str">
        <f>MID($AH$97,2,1)</f>
        <v/>
      </c>
      <c r="K97" s="225" t="str">
        <f>MID($AH$97,3,1)</f>
        <v/>
      </c>
      <c r="L97" s="225" t="str">
        <f>MID($AH$97,4,1)</f>
        <v/>
      </c>
      <c r="M97" s="225" t="str">
        <f>MID($AH$97,5,1)</f>
        <v/>
      </c>
      <c r="N97" s="225" t="str">
        <f>MID($AH$97,6,1)</f>
        <v/>
      </c>
      <c r="O97" s="225" t="str">
        <f>MID($AH$97,7,1)</f>
        <v/>
      </c>
      <c r="P97" s="225" t="str">
        <f>MID($AH$97,8,1)</f>
        <v/>
      </c>
      <c r="Q97" s="225" t="str">
        <f>MID($AH$97,9,1)</f>
        <v/>
      </c>
      <c r="R97" s="225" t="str">
        <f>MID($AH$97,10,1)</f>
        <v/>
      </c>
      <c r="S97" s="225" t="str">
        <f>MID($AH$97,11,1)</f>
        <v/>
      </c>
      <c r="T97" s="225" t="str">
        <f>MID($AH$97,12,1)</f>
        <v/>
      </c>
      <c r="U97" s="225" t="str">
        <f>MID($AH$97,13,1)</f>
        <v/>
      </c>
      <c r="V97" s="225" t="str">
        <f>MID($AH$97,14,1)</f>
        <v/>
      </c>
      <c r="W97" s="225" t="str">
        <f>MID($AH$97,15,1)</f>
        <v/>
      </c>
      <c r="X97" s="225" t="str">
        <f>MID($AH$97,16,1)</f>
        <v/>
      </c>
      <c r="Y97" s="225" t="str">
        <f>MID($AH$97,17,1)</f>
        <v/>
      </c>
      <c r="Z97" s="225" t="str">
        <f>MID($AH$97,18,1)</f>
        <v/>
      </c>
      <c r="AA97" s="225" t="str">
        <f>MID($AH$97,19,1)</f>
        <v/>
      </c>
      <c r="AB97" s="226" t="str">
        <f>MID($AH$97,20,1)</f>
        <v/>
      </c>
      <c r="AF97" s="98"/>
      <c r="AG97" s="112" t="s">
        <v>26</v>
      </c>
      <c r="AH97" s="444"/>
      <c r="AI97" s="445"/>
      <c r="AJ97" s="445"/>
      <c r="AK97" s="445"/>
      <c r="AL97" s="445"/>
      <c r="AM97" s="445"/>
      <c r="AN97" s="445"/>
      <c r="AO97" s="445"/>
      <c r="AP97" s="445"/>
      <c r="AQ97" s="445"/>
      <c r="AR97" s="445"/>
      <c r="AS97" s="445"/>
      <c r="AT97" s="445"/>
      <c r="AU97" s="445"/>
      <c r="AV97" s="445"/>
      <c r="AW97" s="445"/>
      <c r="AX97" s="446"/>
      <c r="AY97" s="87" t="s">
        <v>215</v>
      </c>
      <c r="AZ97" s="139"/>
      <c r="BA97" s="98"/>
      <c r="BB97" s="98"/>
      <c r="BC97" s="98"/>
      <c r="BD97" s="98"/>
      <c r="BE97" s="98"/>
      <c r="BF97" s="98"/>
      <c r="BG97" s="98"/>
      <c r="BH97" s="98"/>
      <c r="BI97" s="98"/>
      <c r="BJ97" s="98"/>
      <c r="BK97" s="98"/>
      <c r="BL97" s="98"/>
      <c r="BM97" s="98"/>
      <c r="BN97" s="98"/>
      <c r="BO97" s="98"/>
      <c r="BP97" s="98"/>
      <c r="BQ97" s="98"/>
      <c r="BR97" s="98"/>
      <c r="BS97" s="98"/>
      <c r="BT97" s="98"/>
      <c r="BU97" s="98"/>
      <c r="BV97" s="98"/>
      <c r="BW97" s="98"/>
      <c r="BX97" s="98"/>
      <c r="BY97" s="98"/>
      <c r="BZ97" s="98"/>
      <c r="CA97" s="98"/>
      <c r="CB97" s="98"/>
      <c r="CC97" s="98"/>
      <c r="CD97" s="98"/>
      <c r="CE97" s="98"/>
      <c r="CF97" s="98"/>
      <c r="CG97" s="98"/>
      <c r="CH97" s="98"/>
      <c r="CI97" s="98"/>
      <c r="CJ97" s="98"/>
      <c r="CK97" s="98"/>
      <c r="CL97" s="98"/>
      <c r="CM97" s="98"/>
      <c r="CN97" s="98"/>
      <c r="CO97" s="98"/>
    </row>
    <row r="98" spans="1:93" s="116" customFormat="1" ht="15.95" customHeight="1" thickBot="1" x14ac:dyDescent="0.2">
      <c r="A98" s="38"/>
      <c r="B98" s="38"/>
      <c r="C98" s="50"/>
      <c r="D98" s="350" t="s">
        <v>8</v>
      </c>
      <c r="E98" s="350"/>
      <c r="F98" s="350"/>
      <c r="G98" s="350"/>
      <c r="H98" s="155"/>
      <c r="I98" s="236" t="str">
        <f>LEFT(AH98)</f>
        <v/>
      </c>
      <c r="J98" s="151" t="s">
        <v>25</v>
      </c>
      <c r="K98" s="224" t="str">
        <f>LEFT(AK98)</f>
        <v/>
      </c>
      <c r="L98" s="226" t="str">
        <f>MID(AK98,2,1)</f>
        <v/>
      </c>
      <c r="M98" s="223" t="s">
        <v>36</v>
      </c>
      <c r="N98" s="224" t="str">
        <f>LEFT(AM98)</f>
        <v/>
      </c>
      <c r="O98" s="226" t="str">
        <f>MID(AM98,2,1)</f>
        <v/>
      </c>
      <c r="P98" s="223" t="s">
        <v>11</v>
      </c>
      <c r="Q98" s="224" t="str">
        <f>LEFT(AO98)</f>
        <v/>
      </c>
      <c r="R98" s="226" t="str">
        <f>MID(AO98,2,1)</f>
        <v/>
      </c>
      <c r="S98" s="223" t="s">
        <v>12</v>
      </c>
      <c r="T98" s="223"/>
      <c r="U98" s="223"/>
      <c r="V98" s="223"/>
      <c r="W98" s="223"/>
      <c r="X98" s="223"/>
      <c r="Y98" s="223"/>
      <c r="Z98" s="223"/>
      <c r="AA98" s="223"/>
      <c r="AB98" s="223"/>
      <c r="AF98" s="98"/>
      <c r="AG98" s="112" t="s">
        <v>8</v>
      </c>
      <c r="AH98" s="656"/>
      <c r="AI98" s="657"/>
      <c r="AJ98" s="245" t="s">
        <v>25</v>
      </c>
      <c r="AK98" s="247"/>
      <c r="AL98" s="98" t="s">
        <v>36</v>
      </c>
      <c r="AM98" s="247"/>
      <c r="AN98" s="98" t="s">
        <v>11</v>
      </c>
      <c r="AO98" s="247"/>
      <c r="AP98" s="98" t="s">
        <v>12</v>
      </c>
      <c r="AQ98" s="157"/>
      <c r="AR98" s="157"/>
      <c r="AS98" s="157"/>
      <c r="AT98" s="157"/>
      <c r="AU98" s="157"/>
      <c r="AV98" s="157"/>
      <c r="AW98" s="146"/>
      <c r="AX98" s="146"/>
      <c r="AY98" s="38"/>
      <c r="AZ98" s="98"/>
      <c r="BA98" s="98"/>
      <c r="BB98" s="98"/>
      <c r="BC98" s="98"/>
      <c r="BD98" s="98"/>
      <c r="BE98" s="98"/>
      <c r="BF98" s="98"/>
      <c r="BG98" s="98"/>
      <c r="BH98" s="98"/>
      <c r="BI98" s="98"/>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98"/>
      <c r="CI98" s="98"/>
      <c r="CJ98" s="98"/>
      <c r="CK98" s="98"/>
      <c r="CL98" s="98"/>
      <c r="CM98" s="98"/>
      <c r="CN98" s="98"/>
      <c r="CO98" s="98"/>
    </row>
    <row r="99" spans="1:93" s="116" customFormat="1" ht="15.95" customHeight="1" thickBot="1" x14ac:dyDescent="0.2">
      <c r="A99" s="38"/>
      <c r="B99" s="38"/>
      <c r="C99" s="158"/>
      <c r="D99" s="682" t="s">
        <v>24</v>
      </c>
      <c r="E99" s="682"/>
      <c r="F99" s="682"/>
      <c r="G99" s="682"/>
      <c r="H99" s="159"/>
      <c r="I99" s="652" t="str">
        <f>IF(AH99="","",AH99)</f>
        <v/>
      </c>
      <c r="J99" s="653"/>
      <c r="K99" s="653"/>
      <c r="L99" s="160" t="s">
        <v>324</v>
      </c>
      <c r="M99" s="667" t="s">
        <v>23</v>
      </c>
      <c r="N99" s="668"/>
      <c r="O99" s="669"/>
      <c r="P99" s="683" t="str">
        <f>IF(AN100="","",AN100)</f>
        <v/>
      </c>
      <c r="Q99" s="684"/>
      <c r="R99" s="161"/>
      <c r="S99" s="162"/>
      <c r="T99" s="163"/>
      <c r="U99" s="163"/>
      <c r="V99" s="164"/>
      <c r="W99" s="165"/>
      <c r="X99" s="165"/>
      <c r="Y99" s="165"/>
      <c r="Z99" s="164"/>
      <c r="AA99" s="164"/>
      <c r="AB99" s="164"/>
      <c r="AC99" s="129"/>
      <c r="AD99" s="129"/>
      <c r="AE99" s="148"/>
      <c r="AF99" s="148"/>
      <c r="AG99" s="112" t="s">
        <v>24</v>
      </c>
      <c r="AH99" s="658"/>
      <c r="AI99" s="659"/>
      <c r="AJ99" s="660"/>
      <c r="AK99" s="166" t="s">
        <v>324</v>
      </c>
      <c r="AM99" s="2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c r="CK99" s="154"/>
      <c r="CL99" s="154"/>
      <c r="CM99" s="154"/>
      <c r="CN99" s="154"/>
      <c r="CO99" s="154"/>
    </row>
    <row r="100" spans="1:93" s="116" customFormat="1" ht="15.95" customHeight="1" thickBot="1" x14ac:dyDescent="0.2">
      <c r="A100" s="38"/>
      <c r="B100" s="38"/>
      <c r="C100" s="167"/>
      <c r="D100" s="676" t="s">
        <v>22</v>
      </c>
      <c r="E100" s="676"/>
      <c r="F100" s="676"/>
      <c r="G100" s="676"/>
      <c r="H100" s="168"/>
      <c r="I100" s="654" t="str">
        <f>IF(AH100="","",AH100)</f>
        <v/>
      </c>
      <c r="J100" s="655"/>
      <c r="K100" s="655"/>
      <c r="L100" s="212" t="s">
        <v>326</v>
      </c>
      <c r="M100" s="670"/>
      <c r="N100" s="671"/>
      <c r="O100" s="672"/>
      <c r="P100" s="685"/>
      <c r="Q100" s="686"/>
      <c r="R100" s="169" t="s">
        <v>163</v>
      </c>
      <c r="S100" s="162"/>
      <c r="T100" s="163"/>
      <c r="U100" s="163"/>
      <c r="V100" s="211"/>
      <c r="W100" s="170"/>
      <c r="X100" s="170"/>
      <c r="Y100" s="170"/>
      <c r="Z100" s="211"/>
      <c r="AA100" s="211"/>
      <c r="AB100" s="211"/>
      <c r="AC100" s="171"/>
      <c r="AD100" s="171"/>
      <c r="AE100" s="148"/>
      <c r="AF100" s="148"/>
      <c r="AG100" s="112" t="s">
        <v>22</v>
      </c>
      <c r="AH100" s="658"/>
      <c r="AI100" s="659"/>
      <c r="AJ100" s="660"/>
      <c r="AK100" s="141" t="s">
        <v>325</v>
      </c>
      <c r="AM100" s="254" t="s">
        <v>327</v>
      </c>
      <c r="AN100" s="447"/>
      <c r="AO100" s="449"/>
      <c r="AP100" s="141" t="s">
        <v>328</v>
      </c>
      <c r="AQ100" s="145" t="str">
        <f>LEFT(AH101)</f>
        <v/>
      </c>
      <c r="AR100" s="145" t="str">
        <f>MID(AH101,2,1)</f>
        <v/>
      </c>
      <c r="AS100" s="145" t="str">
        <f>MID(AH101,3,1)</f>
        <v/>
      </c>
      <c r="AT100" s="145" t="str">
        <f>MID(AH101,4,1)</f>
        <v/>
      </c>
      <c r="AU100" s="145" t="str">
        <f>MID(AH101,5,1)</f>
        <v/>
      </c>
      <c r="AV100" s="145" t="str">
        <f>MID(AH101,6,1)</f>
        <v/>
      </c>
      <c r="AW100" s="172" t="str">
        <f>AO101&amp;AT101&amp;AY101</f>
        <v/>
      </c>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c r="CK100" s="154"/>
      <c r="CL100" s="154"/>
      <c r="CM100" s="154"/>
      <c r="CN100" s="154"/>
      <c r="CO100" s="154"/>
    </row>
    <row r="101" spans="1:93" s="116" customFormat="1" ht="15.95" customHeight="1" thickBot="1" x14ac:dyDescent="0.2">
      <c r="A101" s="38"/>
      <c r="B101" s="38"/>
      <c r="C101" s="173"/>
      <c r="D101" s="674" t="s">
        <v>21</v>
      </c>
      <c r="E101" s="674"/>
      <c r="F101" s="674"/>
      <c r="G101" s="674"/>
      <c r="H101" s="155"/>
      <c r="I101" s="250" t="str">
        <f t="shared" ref="I101:N101" si="142">AQ100</f>
        <v/>
      </c>
      <c r="J101" s="251" t="str">
        <f t="shared" si="142"/>
        <v/>
      </c>
      <c r="K101" s="251" t="str">
        <f t="shared" si="142"/>
        <v/>
      </c>
      <c r="L101" s="251" t="str">
        <f t="shared" si="142"/>
        <v/>
      </c>
      <c r="M101" s="225" t="str">
        <f t="shared" si="142"/>
        <v/>
      </c>
      <c r="N101" s="253" t="str">
        <f t="shared" si="142"/>
        <v/>
      </c>
      <c r="O101" s="480" t="str">
        <f>IF(AO101="","",AO101)</f>
        <v/>
      </c>
      <c r="P101" s="481"/>
      <c r="Q101" s="481"/>
      <c r="R101" s="482" t="str">
        <f>IF(AO101="","都道府県","")</f>
        <v>都道府県</v>
      </c>
      <c r="S101" s="483"/>
      <c r="T101" s="483"/>
      <c r="U101" s="480" t="str">
        <f>IF(AT101="","",AT101)</f>
        <v/>
      </c>
      <c r="V101" s="481"/>
      <c r="W101" s="481"/>
      <c r="X101" s="482" t="str">
        <f>IF(AT101="","市郡区","")</f>
        <v>市郡区</v>
      </c>
      <c r="Y101" s="483"/>
      <c r="Z101" s="480" t="str">
        <f>IF(AY101="","",AY101)</f>
        <v/>
      </c>
      <c r="AA101" s="481"/>
      <c r="AB101" s="481"/>
      <c r="AC101" s="480" t="str">
        <f>IF(AY101="","区町村","")</f>
        <v>区町村</v>
      </c>
      <c r="AD101" s="484"/>
      <c r="AE101" s="152"/>
      <c r="AF101" s="147"/>
      <c r="AG101" s="130" t="s">
        <v>329</v>
      </c>
      <c r="AH101" s="661" t="str">
        <f>IF(AND(AO101="",AT101="",AY101),"",VLOOKUP(AW100,コード２!$A$2:$E$1897,2,FALSE))</f>
        <v/>
      </c>
      <c r="AI101" s="662"/>
      <c r="AJ101" s="88" t="s">
        <v>575</v>
      </c>
      <c r="AK101" s="88"/>
      <c r="AL101" s="148"/>
      <c r="AM101" s="112"/>
      <c r="AN101" s="149" t="s">
        <v>15</v>
      </c>
      <c r="AO101" s="447"/>
      <c r="AP101" s="448"/>
      <c r="AQ101" s="449"/>
      <c r="AR101" s="488" t="s">
        <v>16</v>
      </c>
      <c r="AS101" s="489"/>
      <c r="AT101" s="447"/>
      <c r="AU101" s="448"/>
      <c r="AV101" s="449"/>
      <c r="AW101" s="187"/>
      <c r="AX101" s="254" t="s">
        <v>323</v>
      </c>
      <c r="AY101" s="475"/>
      <c r="AZ101" s="476"/>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row>
    <row r="102" spans="1:93" s="116" customFormat="1" ht="15.95" customHeight="1" x14ac:dyDescent="0.15">
      <c r="A102" s="38"/>
      <c r="B102" s="38"/>
      <c r="C102" s="174"/>
      <c r="D102" s="466" t="s">
        <v>20</v>
      </c>
      <c r="E102" s="466"/>
      <c r="F102" s="466"/>
      <c r="G102" s="466"/>
      <c r="H102" s="159"/>
      <c r="I102" s="250" t="str">
        <f>LEFT(AH102)</f>
        <v/>
      </c>
      <c r="J102" s="230" t="str">
        <f>MID($AH$102,2,1)</f>
        <v/>
      </c>
      <c r="K102" s="230" t="str">
        <f>MID($AH$102,3,1)</f>
        <v/>
      </c>
      <c r="L102" s="230" t="str">
        <f>MID($AH$102,4,1)</f>
        <v/>
      </c>
      <c r="M102" s="230" t="str">
        <f>MID($AH$102,5,1)</f>
        <v/>
      </c>
      <c r="N102" s="230" t="str">
        <f>MID($AH$102,6,1)</f>
        <v/>
      </c>
      <c r="O102" s="230" t="str">
        <f>MID($AH$102,7,1)</f>
        <v/>
      </c>
      <c r="P102" s="230" t="str">
        <f>MID($AH$102,8,1)</f>
        <v/>
      </c>
      <c r="Q102" s="230" t="str">
        <f>MID($AH$102,9,1)</f>
        <v/>
      </c>
      <c r="R102" s="230" t="str">
        <f>MID($AH$102,10,1)</f>
        <v/>
      </c>
      <c r="S102" s="230" t="str">
        <f>MID($AH$102,11,1)</f>
        <v/>
      </c>
      <c r="T102" s="230" t="str">
        <f>MID($AH$102,12,1)</f>
        <v/>
      </c>
      <c r="U102" s="230" t="str">
        <f>MID($AH$102,13,1)</f>
        <v/>
      </c>
      <c r="V102" s="230" t="str">
        <f>MID($AH$102,14,1)</f>
        <v/>
      </c>
      <c r="W102" s="230" t="str">
        <f>MID($AH$102,15,1)</f>
        <v/>
      </c>
      <c r="X102" s="230" t="str">
        <f>MID($AH$102,16,1)</f>
        <v/>
      </c>
      <c r="Y102" s="230" t="str">
        <f>MID($AH$102,17,1)</f>
        <v/>
      </c>
      <c r="Z102" s="230" t="str">
        <f>MID($AH$102,18,1)</f>
        <v/>
      </c>
      <c r="AA102" s="230" t="str">
        <f>MID($AH$102,19,1)</f>
        <v/>
      </c>
      <c r="AB102" s="231" t="str">
        <f>MID($AH$102,20,1)</f>
        <v/>
      </c>
      <c r="AC102" s="344" t="s">
        <v>9</v>
      </c>
      <c r="AD102" s="344"/>
      <c r="AE102" s="344"/>
      <c r="AF102" s="207"/>
      <c r="AG102" s="112" t="s">
        <v>20</v>
      </c>
      <c r="AH102" s="469"/>
      <c r="AI102" s="470"/>
      <c r="AJ102" s="470"/>
      <c r="AK102" s="470"/>
      <c r="AL102" s="470"/>
      <c r="AM102" s="470"/>
      <c r="AN102" s="470"/>
      <c r="AO102" s="470"/>
      <c r="AP102" s="470"/>
      <c r="AQ102" s="470"/>
      <c r="AR102" s="470"/>
      <c r="AS102" s="470"/>
      <c r="AT102" s="470"/>
      <c r="AU102" s="470"/>
      <c r="AV102" s="470"/>
      <c r="AW102" s="470"/>
      <c r="AX102" s="471"/>
      <c r="AY102" s="139" t="s">
        <v>215</v>
      </c>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row>
    <row r="103" spans="1:93" s="116" customFormat="1" ht="15.95" customHeight="1" thickBot="1" x14ac:dyDescent="0.2">
      <c r="A103" s="38"/>
      <c r="B103" s="38"/>
      <c r="C103" s="175"/>
      <c r="D103" s="467"/>
      <c r="E103" s="467"/>
      <c r="F103" s="467"/>
      <c r="G103" s="467"/>
      <c r="H103" s="168"/>
      <c r="I103" s="233" t="str">
        <f>MID($AH$102,21,1)</f>
        <v/>
      </c>
      <c r="J103" s="234" t="str">
        <f>MID($AH$102,22,1)</f>
        <v/>
      </c>
      <c r="K103" s="234" t="str">
        <f>MID($AH$102,23,1)</f>
        <v/>
      </c>
      <c r="L103" s="234" t="str">
        <f>MID($AH$102,24,1)</f>
        <v/>
      </c>
      <c r="M103" s="234" t="str">
        <f>MID($AH$102,25,1)</f>
        <v/>
      </c>
      <c r="N103" s="234" t="str">
        <f>MID($AH$102,26,1)</f>
        <v/>
      </c>
      <c r="O103" s="234" t="str">
        <f>MID($AH$102,27,1)</f>
        <v/>
      </c>
      <c r="P103" s="234" t="str">
        <f>MID($AH$102,28,1)</f>
        <v/>
      </c>
      <c r="Q103" s="234" t="str">
        <f>MID($AH$102,29,1)</f>
        <v/>
      </c>
      <c r="R103" s="234" t="str">
        <f>MID($AH$102,30,1)</f>
        <v/>
      </c>
      <c r="S103" s="234" t="str">
        <f>MID($AH$102,31,1)</f>
        <v/>
      </c>
      <c r="T103" s="234" t="str">
        <f>MID($AH$102,32,1)</f>
        <v/>
      </c>
      <c r="U103" s="234" t="str">
        <f>MID($AH$102,33,1)</f>
        <v/>
      </c>
      <c r="V103" s="234" t="str">
        <f>MID($AH$102,34,1)</f>
        <v/>
      </c>
      <c r="W103" s="234" t="str">
        <f>MID($AH$102,35,1)</f>
        <v/>
      </c>
      <c r="X103" s="234" t="str">
        <f>MID($AH$102,36,1)</f>
        <v/>
      </c>
      <c r="Y103" s="234" t="str">
        <f>MID($AH$102,37,1)</f>
        <v/>
      </c>
      <c r="Z103" s="234" t="str">
        <f>MID($AH$102,38,1)</f>
        <v/>
      </c>
      <c r="AA103" s="234" t="str">
        <f>MID($AH$102,39,1)</f>
        <v/>
      </c>
      <c r="AB103" s="235" t="str">
        <f>MID($AH$102,40,1)</f>
        <v/>
      </c>
      <c r="AC103" s="38"/>
      <c r="AD103" s="48" t="s">
        <v>18</v>
      </c>
      <c r="AE103" s="38"/>
      <c r="AF103" s="38"/>
      <c r="AG103" s="112"/>
      <c r="AH103" s="472"/>
      <c r="AI103" s="473"/>
      <c r="AJ103" s="473"/>
      <c r="AK103" s="473"/>
      <c r="AL103" s="473"/>
      <c r="AM103" s="473"/>
      <c r="AN103" s="473"/>
      <c r="AO103" s="473"/>
      <c r="AP103" s="473"/>
      <c r="AQ103" s="473"/>
      <c r="AR103" s="473"/>
      <c r="AS103" s="473"/>
      <c r="AT103" s="473"/>
      <c r="AU103" s="473"/>
      <c r="AV103" s="473"/>
      <c r="AW103" s="473"/>
      <c r="AX103" s="474"/>
      <c r="AY103" s="148"/>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row>
    <row r="104" spans="1:93" s="116" customFormat="1" ht="15.95" customHeight="1" x14ac:dyDescent="0.15">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row>
    <row r="105" spans="1:93" s="116" customFormat="1" ht="15.95" customHeight="1" x14ac:dyDescent="0.15">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row>
    <row r="106" spans="1:93" s="116" customFormat="1" ht="15.95" customHeight="1" x14ac:dyDescent="0.15">
      <c r="A106" s="49"/>
      <c r="D106" s="129"/>
      <c r="E106" s="129"/>
      <c r="F106" s="129"/>
      <c r="H106" s="49"/>
      <c r="I106" s="49"/>
      <c r="J106" s="49"/>
      <c r="K106" s="49"/>
      <c r="L106" s="49"/>
      <c r="M106" s="49"/>
      <c r="N106" s="49"/>
      <c r="O106" s="49"/>
      <c r="P106" s="49"/>
      <c r="Q106" s="49"/>
      <c r="R106" s="49"/>
      <c r="S106" s="49"/>
      <c r="T106" s="49"/>
      <c r="U106" s="49"/>
      <c r="V106" s="49"/>
      <c r="W106" s="49"/>
      <c r="X106" s="49"/>
      <c r="Y106" s="49"/>
      <c r="Z106" s="49"/>
      <c r="AA106" s="49"/>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row>
    <row r="107" spans="1:93" s="116" customFormat="1" ht="15.95" customHeight="1" x14ac:dyDescent="0.15">
      <c r="D107" s="129"/>
      <c r="E107" s="129"/>
      <c r="F107" s="129"/>
      <c r="H107" s="49"/>
      <c r="I107" s="49"/>
      <c r="J107" s="49"/>
      <c r="K107" s="49"/>
      <c r="L107" s="49"/>
      <c r="M107" s="49"/>
      <c r="N107" s="49"/>
      <c r="O107" s="49"/>
      <c r="P107" s="49"/>
      <c r="Q107" s="49"/>
      <c r="R107" s="49"/>
      <c r="S107" s="49"/>
      <c r="T107" s="49"/>
      <c r="U107" s="49"/>
      <c r="V107" s="49"/>
      <c r="W107" s="49"/>
      <c r="X107" s="49"/>
      <c r="Y107" s="49"/>
      <c r="Z107" s="49"/>
      <c r="AA107" s="49"/>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row>
    <row r="108" spans="1:93" s="116" customFormat="1" ht="15.95" customHeight="1" x14ac:dyDescent="0.15">
      <c r="D108" s="129"/>
      <c r="E108" s="129"/>
      <c r="F108" s="129"/>
      <c r="H108" s="49"/>
      <c r="I108" s="49"/>
      <c r="J108" s="49"/>
      <c r="K108" s="49"/>
      <c r="L108" s="49"/>
      <c r="M108" s="49"/>
      <c r="N108" s="49"/>
      <c r="O108" s="49"/>
      <c r="P108" s="49"/>
      <c r="Q108" s="49"/>
      <c r="R108" s="49"/>
      <c r="S108" s="49"/>
      <c r="T108" s="49"/>
      <c r="U108" s="49"/>
      <c r="V108" s="49"/>
      <c r="W108" s="49"/>
      <c r="X108" s="49"/>
      <c r="Y108" s="49"/>
      <c r="Z108" s="49"/>
      <c r="AA108" s="49"/>
      <c r="AC108" s="129"/>
      <c r="AD108" s="129"/>
      <c r="AE108" s="129"/>
      <c r="AF108" s="129"/>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row>
    <row r="109" spans="1:93" s="116" customFormat="1" ht="15.95" customHeight="1" x14ac:dyDescent="0.15">
      <c r="D109" s="129"/>
      <c r="E109" s="129"/>
      <c r="F109" s="129"/>
      <c r="H109" s="49"/>
      <c r="I109" s="49"/>
      <c r="J109" s="49"/>
      <c r="K109" s="49"/>
      <c r="L109" s="49"/>
      <c r="M109" s="49"/>
      <c r="N109" s="49"/>
      <c r="O109" s="49"/>
      <c r="P109" s="49"/>
      <c r="Q109" s="49"/>
      <c r="R109" s="49"/>
      <c r="S109" s="49"/>
      <c r="T109" s="49"/>
      <c r="U109" s="49"/>
      <c r="V109" s="49"/>
      <c r="W109" s="49"/>
      <c r="X109" s="49"/>
      <c r="Y109" s="49"/>
      <c r="Z109" s="49"/>
      <c r="AA109" s="49"/>
      <c r="AD109" s="176"/>
      <c r="AZ109" s="154"/>
      <c r="BA109" s="154"/>
      <c r="BB109" s="154"/>
      <c r="BC109" s="154"/>
      <c r="BD109" s="154"/>
      <c r="BE109" s="154"/>
      <c r="BF109" s="154"/>
      <c r="BG109" s="154"/>
      <c r="BH109" s="154"/>
      <c r="BI109" s="154"/>
      <c r="BJ109" s="154"/>
      <c r="BK109" s="154"/>
      <c r="BL109" s="154"/>
      <c r="BM109" s="154"/>
      <c r="BN109" s="154"/>
      <c r="BO109" s="154"/>
      <c r="BP109" s="154"/>
      <c r="BQ109" s="154"/>
      <c r="BR109" s="154"/>
      <c r="BS109" s="154"/>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row>
    <row r="110" spans="1:93" s="116" customFormat="1" ht="15.95" customHeight="1" x14ac:dyDescent="0.15">
      <c r="D110" s="171"/>
      <c r="E110" s="171"/>
      <c r="F110" s="171"/>
      <c r="H110" s="49"/>
      <c r="I110" s="49"/>
      <c r="J110" s="49"/>
      <c r="K110" s="49"/>
      <c r="L110" s="49"/>
      <c r="M110" s="49"/>
      <c r="N110" s="49"/>
      <c r="O110" s="49"/>
      <c r="P110" s="49"/>
      <c r="Q110" s="49"/>
      <c r="R110" s="49"/>
      <c r="S110" s="49"/>
      <c r="T110" s="49"/>
      <c r="U110" s="49"/>
      <c r="V110" s="49"/>
      <c r="W110" s="49"/>
      <c r="X110" s="49"/>
      <c r="Y110" s="49"/>
      <c r="Z110" s="49"/>
      <c r="AA110" s="49"/>
      <c r="AD110" s="176"/>
      <c r="AZ110" s="154"/>
      <c r="BA110" s="154"/>
      <c r="BB110" s="154"/>
      <c r="BC110" s="154"/>
      <c r="BD110" s="154"/>
      <c r="BE110" s="154"/>
      <c r="BF110" s="154"/>
      <c r="BG110" s="154"/>
      <c r="BH110" s="154"/>
      <c r="BI110" s="154"/>
      <c r="BJ110" s="154"/>
      <c r="BK110" s="154"/>
      <c r="BL110" s="154"/>
      <c r="BM110" s="154"/>
      <c r="BN110" s="154"/>
      <c r="BO110" s="154"/>
      <c r="BP110" s="154"/>
      <c r="BQ110" s="154"/>
      <c r="BR110" s="154"/>
      <c r="BS110" s="154"/>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row>
    <row r="111" spans="1:93" s="116" customFormat="1" ht="15.95" customHeight="1" x14ac:dyDescent="0.15">
      <c r="AZ111" s="154"/>
      <c r="BA111" s="154"/>
      <c r="BB111" s="154"/>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row>
    <row r="112" spans="1:93" s="116" customFormat="1" ht="15.95" customHeight="1" x14ac:dyDescent="0.15">
      <c r="A112" s="129"/>
      <c r="B112" s="129"/>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Z112" s="154"/>
      <c r="BA112" s="154"/>
      <c r="BB112" s="154"/>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row>
    <row r="113" spans="1:93" s="116" customFormat="1" ht="15.95" customHeight="1" x14ac:dyDescent="0.15">
      <c r="AB113" s="49"/>
      <c r="AC113" s="49"/>
      <c r="AD113" s="49"/>
      <c r="AZ113" s="154"/>
      <c r="BA113" s="154"/>
      <c r="BB113" s="154"/>
      <c r="BC113" s="154"/>
      <c r="BD113" s="154"/>
      <c r="BE113" s="154"/>
      <c r="BF113" s="154"/>
      <c r="BG113" s="154"/>
      <c r="BH113" s="154"/>
      <c r="BI113" s="154"/>
      <c r="BJ113" s="154"/>
      <c r="BK113" s="154"/>
      <c r="BL113" s="154"/>
      <c r="BM113" s="154"/>
      <c r="BN113" s="154"/>
      <c r="BO113" s="154"/>
      <c r="BP113" s="154"/>
      <c r="BQ113" s="154"/>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row>
    <row r="114" spans="1:93" s="116" customFormat="1" ht="15.95" customHeight="1" x14ac:dyDescent="0.15">
      <c r="AB114" s="49"/>
      <c r="AC114" s="49"/>
      <c r="AD114" s="49"/>
      <c r="AZ114" s="154"/>
      <c r="BA114" s="154"/>
      <c r="BB114" s="154"/>
      <c r="BC114" s="154"/>
      <c r="BD114" s="154"/>
      <c r="BE114" s="154"/>
      <c r="BF114" s="154"/>
      <c r="BG114" s="154"/>
      <c r="BH114" s="154"/>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row>
    <row r="115" spans="1:93" s="116" customFormat="1" ht="15.95" customHeight="1" x14ac:dyDescent="0.15">
      <c r="D115" s="129"/>
      <c r="E115" s="129"/>
      <c r="F115" s="129"/>
      <c r="G115" s="129"/>
      <c r="K115" s="129"/>
      <c r="L115" s="129"/>
      <c r="M115" s="129"/>
      <c r="N115" s="129"/>
      <c r="O115" s="129"/>
      <c r="P115" s="129"/>
      <c r="Q115" s="129"/>
      <c r="R115" s="129"/>
      <c r="AZ115" s="154"/>
      <c r="BA115" s="154"/>
      <c r="BB115" s="154"/>
      <c r="BC115" s="154"/>
      <c r="BD115" s="154"/>
      <c r="BE115" s="154"/>
      <c r="BF115" s="154"/>
      <c r="BG115" s="154"/>
      <c r="BH115" s="154"/>
      <c r="BI115" s="154"/>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row>
    <row r="116" spans="1:93" s="116" customFormat="1" ht="15.95" customHeight="1" x14ac:dyDescent="0.15">
      <c r="C116" s="177"/>
      <c r="J116" s="49"/>
      <c r="K116" s="49"/>
      <c r="L116" s="129"/>
      <c r="M116" s="129"/>
      <c r="N116" s="49"/>
      <c r="O116" s="49"/>
      <c r="P116" s="49"/>
      <c r="Q116" s="49"/>
      <c r="R116" s="49"/>
      <c r="S116" s="49"/>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row>
    <row r="117" spans="1:93" s="116" customFormat="1" ht="15.95" customHeight="1" x14ac:dyDescent="0.15">
      <c r="J117" s="49"/>
      <c r="K117" s="49"/>
      <c r="L117" s="49"/>
      <c r="M117" s="49"/>
      <c r="N117" s="49"/>
      <c r="O117" s="49"/>
      <c r="P117" s="49"/>
      <c r="Q117" s="49"/>
      <c r="R117" s="49"/>
      <c r="S117" s="49"/>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row>
    <row r="118" spans="1:93" s="116" customFormat="1" ht="15.95" customHeight="1" x14ac:dyDescent="0.15">
      <c r="J118" s="49"/>
      <c r="K118" s="49"/>
      <c r="L118" s="49"/>
      <c r="M118" s="49"/>
      <c r="N118" s="49"/>
      <c r="O118" s="49"/>
      <c r="P118" s="49"/>
      <c r="Q118" s="49"/>
      <c r="R118" s="49"/>
      <c r="S118" s="49"/>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row>
    <row r="119" spans="1:93" s="116" customFormat="1" ht="15.95" customHeight="1" x14ac:dyDescent="0.15">
      <c r="A119" s="49"/>
      <c r="C119" s="129"/>
      <c r="D119" s="129"/>
      <c r="E119" s="129"/>
      <c r="F119" s="129"/>
      <c r="G119" s="129"/>
      <c r="I119" s="129"/>
      <c r="J119" s="129"/>
      <c r="K119" s="129"/>
      <c r="L119" s="129"/>
      <c r="M119" s="129"/>
      <c r="N119" s="129"/>
      <c r="O119" s="129"/>
      <c r="P119" s="129"/>
      <c r="Q119" s="129"/>
      <c r="R119" s="129"/>
      <c r="S119" s="129"/>
      <c r="T119" s="176"/>
      <c r="U119" s="129"/>
      <c r="V119" s="129"/>
      <c r="W119" s="129"/>
      <c r="X119" s="129"/>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row>
    <row r="120" spans="1:93" s="116" customFormat="1" ht="15.95" customHeight="1" x14ac:dyDescent="0.15">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row>
    <row r="121" spans="1:93" s="116" customFormat="1" ht="15.95" customHeight="1" x14ac:dyDescent="0.15">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row>
    <row r="122" spans="1:93" s="116" customFormat="1" ht="15.95" customHeight="1" x14ac:dyDescent="0.15">
      <c r="H122" s="208"/>
      <c r="I122" s="208"/>
      <c r="J122" s="208"/>
      <c r="K122" s="208"/>
      <c r="L122" s="208"/>
      <c r="M122" s="208"/>
      <c r="N122" s="208"/>
      <c r="O122" s="208"/>
      <c r="P122" s="208"/>
      <c r="Q122" s="208"/>
      <c r="R122" s="208"/>
      <c r="S122" s="208"/>
      <c r="T122" s="208"/>
      <c r="U122" s="208"/>
      <c r="V122" s="208"/>
      <c r="W122" s="208"/>
      <c r="X122" s="208"/>
      <c r="Y122" s="208"/>
      <c r="Z122" s="208"/>
      <c r="AA122" s="208"/>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row>
    <row r="123" spans="1:93" s="116" customFormat="1" ht="15.95" customHeight="1" x14ac:dyDescent="0.15">
      <c r="H123" s="208"/>
      <c r="I123" s="208"/>
      <c r="J123" s="208"/>
      <c r="K123" s="208"/>
      <c r="L123" s="208"/>
      <c r="M123" s="208"/>
      <c r="N123" s="208"/>
      <c r="O123" s="208"/>
      <c r="P123" s="208"/>
      <c r="Q123" s="208"/>
      <c r="R123" s="208"/>
      <c r="S123" s="208"/>
      <c r="T123" s="208"/>
      <c r="U123" s="208"/>
      <c r="V123" s="208"/>
      <c r="W123" s="208"/>
      <c r="X123" s="208"/>
      <c r="Y123" s="208"/>
      <c r="Z123" s="208"/>
      <c r="AA123" s="208"/>
      <c r="AZ123" s="154"/>
      <c r="BA123" s="154"/>
      <c r="BB123" s="154"/>
      <c r="BC123" s="154"/>
      <c r="BD123" s="154"/>
      <c r="BE123" s="154"/>
      <c r="BF123" s="154"/>
      <c r="BG123" s="154"/>
      <c r="BH123" s="154"/>
      <c r="BI123" s="154"/>
      <c r="BJ123" s="154"/>
      <c r="BK123" s="154"/>
      <c r="BL123" s="154"/>
      <c r="BM123" s="154"/>
      <c r="BN123" s="154"/>
      <c r="BO123" s="154"/>
      <c r="BP123" s="154"/>
      <c r="BQ123" s="154"/>
      <c r="BR123" s="154"/>
      <c r="BS123" s="154"/>
      <c r="BT123" s="154"/>
      <c r="BU123" s="154"/>
      <c r="BV123" s="154"/>
      <c r="BW123" s="154"/>
      <c r="BX123" s="154"/>
      <c r="BY123" s="154"/>
      <c r="BZ123" s="154"/>
      <c r="CA123" s="154"/>
      <c r="CB123" s="154"/>
      <c r="CC123" s="154"/>
      <c r="CD123" s="154"/>
      <c r="CE123" s="154"/>
      <c r="CF123" s="154"/>
      <c r="CG123" s="154"/>
      <c r="CH123" s="154"/>
      <c r="CI123" s="154"/>
      <c r="CJ123" s="154"/>
      <c r="CK123" s="154"/>
      <c r="CL123" s="154"/>
      <c r="CM123" s="154"/>
      <c r="CN123" s="154"/>
      <c r="CO123" s="154"/>
    </row>
    <row r="124" spans="1:93" s="116" customFormat="1" ht="15.95" customHeight="1" x14ac:dyDescent="0.15">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4"/>
      <c r="BU124" s="154"/>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row>
    <row r="125" spans="1:93" s="116" customFormat="1" ht="15.95" customHeight="1" x14ac:dyDescent="0.15">
      <c r="AZ125" s="154"/>
      <c r="BA125" s="154"/>
      <c r="BB125" s="154"/>
      <c r="BC125" s="154"/>
      <c r="BD125" s="154"/>
      <c r="BE125" s="154"/>
      <c r="BF125" s="154"/>
      <c r="BG125" s="154"/>
      <c r="BH125" s="154"/>
      <c r="BI125" s="154"/>
      <c r="BJ125" s="154"/>
      <c r="BK125" s="154"/>
      <c r="BL125" s="154"/>
      <c r="BM125" s="154"/>
      <c r="BN125" s="154"/>
      <c r="BO125" s="154"/>
      <c r="BP125" s="154"/>
      <c r="BQ125" s="154"/>
      <c r="BR125" s="154"/>
      <c r="BS125" s="154"/>
      <c r="BT125" s="154"/>
      <c r="BU125" s="154"/>
      <c r="BV125" s="154"/>
      <c r="BW125" s="154"/>
      <c r="BX125" s="154"/>
      <c r="BY125" s="154"/>
      <c r="BZ125" s="154"/>
      <c r="CA125" s="154"/>
      <c r="CB125" s="154"/>
      <c r="CC125" s="154"/>
      <c r="CD125" s="154"/>
      <c r="CE125" s="154"/>
      <c r="CF125" s="154"/>
      <c r="CG125" s="154"/>
      <c r="CH125" s="154"/>
      <c r="CI125" s="154"/>
      <c r="CJ125" s="154"/>
      <c r="CK125" s="154"/>
      <c r="CL125" s="154"/>
      <c r="CM125" s="154"/>
      <c r="CN125" s="154"/>
      <c r="CO125" s="154"/>
    </row>
    <row r="126" spans="1:93" s="116" customFormat="1" ht="15.95" customHeight="1" x14ac:dyDescent="0.15">
      <c r="A126" s="49"/>
      <c r="D126" s="129"/>
      <c r="E126" s="129"/>
      <c r="F126" s="129"/>
      <c r="H126" s="49"/>
      <c r="I126" s="49"/>
      <c r="J126" s="49"/>
      <c r="K126" s="49"/>
      <c r="L126" s="49"/>
      <c r="M126" s="49"/>
      <c r="N126" s="49"/>
      <c r="O126" s="49"/>
      <c r="P126" s="49"/>
      <c r="Q126" s="49"/>
      <c r="R126" s="49"/>
      <c r="S126" s="49"/>
      <c r="T126" s="49"/>
      <c r="U126" s="49"/>
      <c r="V126" s="49"/>
      <c r="W126" s="49"/>
      <c r="X126" s="49"/>
      <c r="Y126" s="49"/>
      <c r="Z126" s="49"/>
      <c r="AA126" s="49"/>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row>
    <row r="127" spans="1:93" s="116" customFormat="1" ht="15.95" customHeight="1" x14ac:dyDescent="0.15">
      <c r="D127" s="129"/>
      <c r="E127" s="129"/>
      <c r="F127" s="129"/>
      <c r="H127" s="49"/>
      <c r="I127" s="49"/>
      <c r="J127" s="49"/>
      <c r="K127" s="49"/>
      <c r="L127" s="49"/>
      <c r="M127" s="49"/>
      <c r="N127" s="49"/>
      <c r="O127" s="49"/>
      <c r="P127" s="49"/>
      <c r="Q127" s="49"/>
      <c r="R127" s="49"/>
      <c r="S127" s="49"/>
      <c r="T127" s="49"/>
      <c r="U127" s="49"/>
      <c r="V127" s="49"/>
      <c r="W127" s="49"/>
      <c r="X127" s="49"/>
      <c r="Y127" s="49"/>
      <c r="Z127" s="49"/>
      <c r="AA127" s="49"/>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row>
    <row r="128" spans="1:93" s="116" customFormat="1" ht="15.95" customHeight="1" x14ac:dyDescent="0.15">
      <c r="D128" s="129"/>
      <c r="E128" s="129"/>
      <c r="F128" s="129"/>
      <c r="H128" s="49"/>
      <c r="I128" s="49"/>
      <c r="J128" s="49"/>
      <c r="K128" s="49"/>
      <c r="L128" s="49"/>
      <c r="M128" s="49"/>
      <c r="N128" s="49"/>
      <c r="O128" s="49"/>
      <c r="P128" s="49"/>
      <c r="Q128" s="49"/>
      <c r="R128" s="49"/>
      <c r="S128" s="49"/>
      <c r="T128" s="49"/>
      <c r="U128" s="49"/>
      <c r="V128" s="49"/>
      <c r="W128" s="49"/>
      <c r="X128" s="49"/>
      <c r="Y128" s="49"/>
      <c r="Z128" s="49"/>
      <c r="AA128" s="49"/>
      <c r="AC128" s="129"/>
      <c r="AD128" s="129"/>
      <c r="AE128" s="129"/>
      <c r="AF128" s="129"/>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row>
    <row r="129" spans="1:93" s="116" customFormat="1" ht="15.95" customHeight="1" x14ac:dyDescent="0.15">
      <c r="D129" s="129"/>
      <c r="E129" s="129"/>
      <c r="F129" s="129"/>
      <c r="H129" s="49"/>
      <c r="I129" s="49"/>
      <c r="J129" s="49"/>
      <c r="K129" s="49"/>
      <c r="L129" s="49"/>
      <c r="M129" s="49"/>
      <c r="N129" s="49"/>
      <c r="O129" s="49"/>
      <c r="P129" s="49"/>
      <c r="Q129" s="49"/>
      <c r="R129" s="49"/>
      <c r="S129" s="49"/>
      <c r="T129" s="49"/>
      <c r="U129" s="49"/>
      <c r="V129" s="49"/>
      <c r="W129" s="49"/>
      <c r="X129" s="49"/>
      <c r="Y129" s="49"/>
      <c r="Z129" s="49"/>
      <c r="AA129" s="49"/>
      <c r="AD129" s="176"/>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row>
    <row r="130" spans="1:93" s="116" customFormat="1" ht="15.95" customHeight="1" x14ac:dyDescent="0.15">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row>
    <row r="131" spans="1:93" s="116" customFormat="1" ht="15.95" customHeight="1" x14ac:dyDescent="0.15">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row>
    <row r="132" spans="1:93" s="116" customFormat="1" ht="15.95" customHeight="1" x14ac:dyDescent="0.15">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row>
    <row r="133" spans="1:93" s="116" customFormat="1" ht="15.95" customHeight="1" x14ac:dyDescent="0.15">
      <c r="A133" s="49"/>
      <c r="D133" s="129"/>
      <c r="E133" s="129"/>
      <c r="F133" s="129"/>
      <c r="H133" s="49"/>
      <c r="I133" s="49"/>
      <c r="J133" s="49"/>
      <c r="K133" s="49"/>
      <c r="L133" s="49"/>
      <c r="M133" s="49"/>
      <c r="N133" s="49"/>
      <c r="O133" s="49"/>
      <c r="P133" s="49"/>
      <c r="Q133" s="49"/>
      <c r="R133" s="49"/>
      <c r="S133" s="49"/>
      <c r="T133" s="49"/>
      <c r="U133" s="49"/>
      <c r="V133" s="49"/>
      <c r="W133" s="49"/>
      <c r="X133" s="49"/>
      <c r="Y133" s="49"/>
      <c r="Z133" s="49"/>
      <c r="AA133" s="49"/>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row>
    <row r="134" spans="1:93" s="116" customFormat="1" ht="15.95" customHeight="1" x14ac:dyDescent="0.15">
      <c r="D134" s="129"/>
      <c r="E134" s="129"/>
      <c r="F134" s="129"/>
      <c r="H134" s="49"/>
      <c r="I134" s="49"/>
      <c r="J134" s="49"/>
      <c r="K134" s="49"/>
      <c r="L134" s="49"/>
      <c r="M134" s="49"/>
      <c r="N134" s="49"/>
      <c r="O134" s="49"/>
      <c r="P134" s="49"/>
      <c r="Q134" s="49"/>
      <c r="R134" s="49"/>
      <c r="S134" s="49"/>
      <c r="T134" s="49"/>
      <c r="U134" s="49"/>
      <c r="V134" s="49"/>
      <c r="W134" s="49"/>
      <c r="X134" s="49"/>
      <c r="Y134" s="49"/>
      <c r="Z134" s="49"/>
      <c r="AA134" s="49"/>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row>
    <row r="135" spans="1:93" s="116" customFormat="1" ht="15.95" customHeight="1" x14ac:dyDescent="0.15">
      <c r="D135" s="129"/>
      <c r="E135" s="129"/>
      <c r="F135" s="129"/>
      <c r="H135" s="49"/>
      <c r="I135" s="49"/>
      <c r="J135" s="49"/>
      <c r="K135" s="49"/>
      <c r="L135" s="49"/>
      <c r="M135" s="49"/>
      <c r="N135" s="49"/>
      <c r="O135" s="49"/>
      <c r="P135" s="49"/>
      <c r="Q135" s="49"/>
      <c r="R135" s="49"/>
      <c r="S135" s="49"/>
      <c r="T135" s="49"/>
      <c r="U135" s="49"/>
      <c r="V135" s="49"/>
      <c r="W135" s="49"/>
      <c r="X135" s="49"/>
      <c r="Y135" s="49"/>
      <c r="Z135" s="49"/>
      <c r="AA135" s="49"/>
      <c r="AC135" s="129"/>
      <c r="AD135" s="129"/>
      <c r="AE135" s="129"/>
      <c r="AF135" s="129"/>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row>
    <row r="136" spans="1:93" s="116" customFormat="1" ht="15.95" customHeight="1" x14ac:dyDescent="0.15">
      <c r="D136" s="129"/>
      <c r="E136" s="129"/>
      <c r="F136" s="129"/>
      <c r="H136" s="49"/>
      <c r="I136" s="49"/>
      <c r="J136" s="49"/>
      <c r="K136" s="49"/>
      <c r="L136" s="49"/>
      <c r="M136" s="49"/>
      <c r="N136" s="49"/>
      <c r="O136" s="49"/>
      <c r="P136" s="49"/>
      <c r="Q136" s="49"/>
      <c r="R136" s="49"/>
      <c r="S136" s="49"/>
      <c r="T136" s="49"/>
      <c r="U136" s="49"/>
      <c r="V136" s="49"/>
      <c r="W136" s="49"/>
      <c r="X136" s="49"/>
      <c r="Y136" s="49"/>
      <c r="Z136" s="49"/>
      <c r="AA136" s="49"/>
      <c r="AD136" s="176"/>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row>
    <row r="137" spans="1:93" s="116" customFormat="1" ht="15.95" customHeight="1" x14ac:dyDescent="0.15">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row>
    <row r="138" spans="1:93" s="116" customFormat="1" ht="15.95" customHeight="1" x14ac:dyDescent="0.15">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row>
    <row r="139" spans="1:93" s="116" customFormat="1" ht="15.95" customHeight="1" x14ac:dyDescent="0.15">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s="154"/>
      <c r="CF139" s="154"/>
      <c r="CG139" s="154"/>
      <c r="CH139" s="154"/>
      <c r="CI139" s="154"/>
      <c r="CJ139" s="154"/>
      <c r="CK139" s="154"/>
      <c r="CL139" s="154"/>
      <c r="CM139" s="154"/>
      <c r="CN139" s="154"/>
      <c r="CO139" s="154"/>
    </row>
    <row r="140" spans="1:93" s="116" customFormat="1" ht="15.95" customHeight="1" x14ac:dyDescent="0.15">
      <c r="A140" s="49"/>
      <c r="D140" s="129"/>
      <c r="E140" s="129"/>
      <c r="F140" s="129"/>
      <c r="H140" s="49"/>
      <c r="I140" s="49"/>
      <c r="J140" s="49"/>
      <c r="K140" s="49"/>
      <c r="L140" s="49"/>
      <c r="M140" s="49"/>
      <c r="N140" s="49"/>
      <c r="O140" s="49"/>
      <c r="P140" s="49"/>
      <c r="Q140" s="49"/>
      <c r="R140" s="49"/>
      <c r="S140" s="49"/>
      <c r="T140" s="49"/>
      <c r="U140" s="49"/>
      <c r="V140" s="49"/>
      <c r="W140" s="49"/>
      <c r="X140" s="49"/>
      <c r="Y140" s="49"/>
      <c r="Z140" s="49"/>
      <c r="AA140" s="49"/>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row>
    <row r="141" spans="1:93" s="116" customFormat="1" ht="15.95" customHeight="1" x14ac:dyDescent="0.15">
      <c r="D141" s="129"/>
      <c r="E141" s="129"/>
      <c r="F141" s="129"/>
      <c r="H141" s="49"/>
      <c r="I141" s="49"/>
      <c r="J141" s="49"/>
      <c r="K141" s="49"/>
      <c r="L141" s="49"/>
      <c r="M141" s="49"/>
      <c r="N141" s="49"/>
      <c r="O141" s="49"/>
      <c r="P141" s="49"/>
      <c r="Q141" s="49"/>
      <c r="R141" s="49"/>
      <c r="S141" s="49"/>
      <c r="T141" s="49"/>
      <c r="U141" s="49"/>
      <c r="V141" s="49"/>
      <c r="W141" s="49"/>
      <c r="X141" s="49"/>
      <c r="Y141" s="49"/>
      <c r="Z141" s="49"/>
      <c r="AA141" s="49"/>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row>
    <row r="142" spans="1:93" s="116" customFormat="1" ht="15.95" customHeight="1" x14ac:dyDescent="0.15">
      <c r="D142" s="129"/>
      <c r="E142" s="129"/>
      <c r="F142" s="129"/>
      <c r="H142" s="49"/>
      <c r="I142" s="49"/>
      <c r="J142" s="49"/>
      <c r="K142" s="49"/>
      <c r="L142" s="49"/>
      <c r="M142" s="49"/>
      <c r="N142" s="49"/>
      <c r="O142" s="49"/>
      <c r="P142" s="49"/>
      <c r="Q142" s="49"/>
      <c r="R142" s="49"/>
      <c r="S142" s="49"/>
      <c r="T142" s="49"/>
      <c r="U142" s="49"/>
      <c r="V142" s="49"/>
      <c r="W142" s="49"/>
      <c r="X142" s="49"/>
      <c r="Y142" s="49"/>
      <c r="Z142" s="49"/>
      <c r="AA142" s="49"/>
      <c r="AC142" s="129"/>
      <c r="AD142" s="129"/>
      <c r="AE142" s="129"/>
      <c r="AF142" s="129"/>
      <c r="AZ142" s="154"/>
      <c r="BA142" s="154"/>
      <c r="BB142" s="154"/>
      <c r="BC142" s="154"/>
      <c r="BD142" s="154"/>
      <c r="BE142" s="154"/>
      <c r="BF142" s="154"/>
      <c r="BG142" s="154"/>
      <c r="BH142" s="154"/>
      <c r="BI142" s="154"/>
      <c r="BJ142" s="154"/>
      <c r="BK142" s="154"/>
      <c r="BL142" s="154"/>
      <c r="BM142" s="154"/>
      <c r="BN142" s="154"/>
      <c r="BO142" s="154"/>
      <c r="BP142" s="154"/>
      <c r="BQ142" s="154"/>
      <c r="BR142" s="154"/>
      <c r="BS142" s="154"/>
      <c r="BT142" s="154"/>
      <c r="BU142" s="154"/>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row>
    <row r="143" spans="1:93" s="116" customFormat="1" ht="15.95" customHeight="1" x14ac:dyDescent="0.15">
      <c r="D143" s="129"/>
      <c r="E143" s="129"/>
      <c r="F143" s="129"/>
      <c r="H143" s="49"/>
      <c r="I143" s="49"/>
      <c r="J143" s="49"/>
      <c r="K143" s="49"/>
      <c r="L143" s="49"/>
      <c r="M143" s="49"/>
      <c r="N143" s="49"/>
      <c r="O143" s="49"/>
      <c r="P143" s="49"/>
      <c r="Q143" s="49"/>
      <c r="R143" s="49"/>
      <c r="S143" s="49"/>
      <c r="T143" s="49"/>
      <c r="U143" s="49"/>
      <c r="V143" s="49"/>
      <c r="W143" s="49"/>
      <c r="X143" s="49"/>
      <c r="Y143" s="49"/>
      <c r="Z143" s="49"/>
      <c r="AA143" s="49"/>
      <c r="AD143" s="176"/>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4"/>
      <c r="BU143" s="154"/>
      <c r="BV143" s="154"/>
      <c r="BW143" s="154"/>
      <c r="BX143" s="154"/>
      <c r="BY143" s="154"/>
      <c r="BZ143" s="154"/>
      <c r="CA143" s="154"/>
      <c r="CB143" s="154"/>
      <c r="CC143" s="154"/>
      <c r="CD143" s="154"/>
      <c r="CE143" s="154"/>
      <c r="CF143" s="154"/>
      <c r="CG143" s="154"/>
      <c r="CH143" s="154"/>
      <c r="CI143" s="154"/>
      <c r="CJ143" s="154"/>
      <c r="CK143" s="154"/>
      <c r="CL143" s="154"/>
      <c r="CM143" s="154"/>
      <c r="CN143" s="154"/>
      <c r="CO143" s="154"/>
    </row>
    <row r="144" spans="1:93" s="116" customFormat="1" ht="15.95" customHeight="1" x14ac:dyDescent="0.15">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row>
    <row r="145" spans="1:93" s="116" customFormat="1" ht="15.95" customHeight="1" x14ac:dyDescent="0.15">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4"/>
      <c r="BU145" s="154"/>
      <c r="BV145" s="154"/>
      <c r="BW145" s="154"/>
      <c r="BX145" s="154"/>
      <c r="BY145" s="154"/>
      <c r="BZ145" s="154"/>
      <c r="CA145" s="154"/>
      <c r="CB145" s="154"/>
      <c r="CC145" s="154"/>
      <c r="CD145" s="154"/>
      <c r="CE145" s="154"/>
      <c r="CF145" s="154"/>
      <c r="CG145" s="154"/>
      <c r="CH145" s="154"/>
      <c r="CI145" s="154"/>
      <c r="CJ145" s="154"/>
      <c r="CK145" s="154"/>
      <c r="CL145" s="154"/>
      <c r="CM145" s="154"/>
      <c r="CN145" s="154"/>
      <c r="CO145" s="154"/>
    </row>
    <row r="146" spans="1:93" s="116" customFormat="1" ht="15.95" customHeight="1" x14ac:dyDescent="0.15">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4"/>
      <c r="BU146" s="154"/>
      <c r="BV146" s="154"/>
      <c r="BW146" s="154"/>
      <c r="BX146" s="154"/>
      <c r="BY146" s="154"/>
      <c r="BZ146" s="154"/>
      <c r="CA146" s="154"/>
      <c r="CB146" s="154"/>
      <c r="CC146" s="154"/>
      <c r="CD146" s="154"/>
      <c r="CE146" s="154"/>
      <c r="CF146" s="154"/>
      <c r="CG146" s="154"/>
      <c r="CH146" s="154"/>
      <c r="CI146" s="154"/>
      <c r="CJ146" s="154"/>
      <c r="CK146" s="154"/>
      <c r="CL146" s="154"/>
      <c r="CM146" s="154"/>
      <c r="CN146" s="154"/>
      <c r="CO146" s="154"/>
    </row>
    <row r="147" spans="1:93" s="116" customFormat="1" ht="15.95" customHeight="1" x14ac:dyDescent="0.15">
      <c r="A147" s="49"/>
      <c r="D147" s="129"/>
      <c r="E147" s="129"/>
      <c r="F147" s="129"/>
      <c r="H147" s="49"/>
      <c r="I147" s="49"/>
      <c r="J147" s="49"/>
      <c r="K147" s="49"/>
      <c r="L147" s="49"/>
      <c r="M147" s="49"/>
      <c r="N147" s="49"/>
      <c r="O147" s="49"/>
      <c r="P147" s="49"/>
      <c r="Q147" s="49"/>
      <c r="R147" s="49"/>
      <c r="S147" s="49"/>
      <c r="T147" s="49"/>
      <c r="U147" s="49"/>
      <c r="V147" s="49"/>
      <c r="W147" s="49"/>
      <c r="X147" s="49"/>
      <c r="Y147" s="49"/>
      <c r="Z147" s="49"/>
      <c r="AA147" s="49"/>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row>
    <row r="148" spans="1:93" s="116" customFormat="1" ht="15.95" customHeight="1" x14ac:dyDescent="0.15">
      <c r="D148" s="129"/>
      <c r="E148" s="129"/>
      <c r="F148" s="129"/>
      <c r="H148" s="49"/>
      <c r="I148" s="49"/>
      <c r="J148" s="49"/>
      <c r="K148" s="49"/>
      <c r="L148" s="49"/>
      <c r="M148" s="49"/>
      <c r="N148" s="49"/>
      <c r="O148" s="49"/>
      <c r="P148" s="49"/>
      <c r="Q148" s="49"/>
      <c r="R148" s="49"/>
      <c r="S148" s="49"/>
      <c r="T148" s="49"/>
      <c r="U148" s="49"/>
      <c r="V148" s="49"/>
      <c r="W148" s="49"/>
      <c r="X148" s="49"/>
      <c r="Y148" s="49"/>
      <c r="Z148" s="49"/>
      <c r="AA148" s="49"/>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4"/>
      <c r="BU148" s="154"/>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row>
    <row r="149" spans="1:93" s="116" customFormat="1" ht="15.95" customHeight="1" x14ac:dyDescent="0.15">
      <c r="D149" s="129"/>
      <c r="E149" s="129"/>
      <c r="F149" s="129"/>
      <c r="H149" s="49"/>
      <c r="I149" s="49"/>
      <c r="J149" s="49"/>
      <c r="K149" s="49"/>
      <c r="L149" s="49"/>
      <c r="M149" s="49"/>
      <c r="N149" s="49"/>
      <c r="O149" s="49"/>
      <c r="P149" s="49"/>
      <c r="Q149" s="49"/>
      <c r="R149" s="49"/>
      <c r="S149" s="49"/>
      <c r="T149" s="49"/>
      <c r="U149" s="49"/>
      <c r="V149" s="49"/>
      <c r="W149" s="49"/>
      <c r="X149" s="49"/>
      <c r="Y149" s="49"/>
      <c r="Z149" s="49"/>
      <c r="AA149" s="49"/>
      <c r="AC149" s="129"/>
      <c r="AD149" s="129"/>
      <c r="AE149" s="129"/>
      <c r="AF149" s="129"/>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c r="CB149" s="154"/>
      <c r="CC149" s="154"/>
      <c r="CD149" s="154"/>
      <c r="CE149" s="154"/>
      <c r="CF149" s="154"/>
      <c r="CG149" s="154"/>
      <c r="CH149" s="154"/>
      <c r="CI149" s="154"/>
      <c r="CJ149" s="154"/>
      <c r="CK149" s="154"/>
      <c r="CL149" s="154"/>
      <c r="CM149" s="154"/>
      <c r="CN149" s="154"/>
      <c r="CO149" s="154"/>
    </row>
    <row r="150" spans="1:93" s="116" customFormat="1" ht="15.95" customHeight="1" x14ac:dyDescent="0.15">
      <c r="D150" s="129"/>
      <c r="E150" s="129"/>
      <c r="F150" s="129"/>
      <c r="H150" s="49"/>
      <c r="I150" s="49"/>
      <c r="J150" s="49"/>
      <c r="K150" s="49"/>
      <c r="L150" s="49"/>
      <c r="M150" s="49"/>
      <c r="N150" s="49"/>
      <c r="O150" s="49"/>
      <c r="P150" s="49"/>
      <c r="Q150" s="49"/>
      <c r="R150" s="49"/>
      <c r="S150" s="49"/>
      <c r="T150" s="49"/>
      <c r="U150" s="49"/>
      <c r="V150" s="49"/>
      <c r="W150" s="49"/>
      <c r="X150" s="49"/>
      <c r="Y150" s="49"/>
      <c r="Z150" s="49"/>
      <c r="AA150" s="49"/>
      <c r="AD150" s="176"/>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4"/>
      <c r="BU150" s="154"/>
      <c r="BV150" s="154"/>
      <c r="BW150" s="154"/>
      <c r="BX150" s="154"/>
      <c r="BY150" s="154"/>
      <c r="BZ150" s="154"/>
      <c r="CA150" s="154"/>
      <c r="CB150" s="154"/>
      <c r="CC150" s="154"/>
      <c r="CD150" s="154"/>
      <c r="CE150" s="154"/>
      <c r="CF150" s="154"/>
      <c r="CG150" s="154"/>
      <c r="CH150" s="154"/>
      <c r="CI150" s="154"/>
      <c r="CJ150" s="154"/>
      <c r="CK150" s="154"/>
      <c r="CL150" s="154"/>
      <c r="CM150" s="154"/>
      <c r="CN150" s="154"/>
      <c r="CO150" s="154"/>
    </row>
    <row r="151" spans="1:93" s="116" customFormat="1" ht="15.95" customHeight="1" x14ac:dyDescent="0.15">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4"/>
      <c r="BU151" s="154"/>
      <c r="BV151" s="154"/>
      <c r="BW151" s="154"/>
      <c r="BX151" s="154"/>
      <c r="BY151" s="154"/>
      <c r="BZ151" s="154"/>
      <c r="CA151" s="154"/>
      <c r="CB151" s="154"/>
      <c r="CC151" s="154"/>
      <c r="CD151" s="154"/>
      <c r="CE151" s="154"/>
      <c r="CF151" s="154"/>
      <c r="CG151" s="154"/>
      <c r="CH151" s="154"/>
      <c r="CI151" s="154"/>
      <c r="CJ151" s="154"/>
      <c r="CK151" s="154"/>
      <c r="CL151" s="154"/>
      <c r="CM151" s="154"/>
      <c r="CN151" s="154"/>
      <c r="CO151" s="154"/>
    </row>
    <row r="152" spans="1:93" s="116" customFormat="1" ht="15.95" customHeight="1" x14ac:dyDescent="0.15">
      <c r="AZ152" s="154"/>
      <c r="BA152" s="154"/>
      <c r="BB152" s="154"/>
      <c r="BC152" s="154"/>
      <c r="BD152" s="154"/>
      <c r="BE152" s="154"/>
      <c r="BF152" s="154"/>
      <c r="BG152" s="154"/>
      <c r="BH152" s="154"/>
      <c r="BI152" s="154"/>
      <c r="BJ152" s="154"/>
      <c r="BK152" s="154"/>
      <c r="BL152" s="154"/>
      <c r="BM152" s="154"/>
      <c r="BN152" s="154"/>
      <c r="BO152" s="154"/>
      <c r="BP152" s="154"/>
      <c r="BQ152" s="154"/>
      <c r="BR152" s="154"/>
      <c r="BS152" s="154"/>
      <c r="BT152" s="154"/>
      <c r="BU152" s="154"/>
      <c r="BV152" s="154"/>
      <c r="BW152" s="154"/>
      <c r="BX152" s="154"/>
      <c r="BY152" s="154"/>
      <c r="BZ152" s="154"/>
      <c r="CA152" s="154"/>
      <c r="CB152" s="154"/>
      <c r="CC152" s="154"/>
      <c r="CD152" s="154"/>
      <c r="CE152" s="154"/>
      <c r="CF152" s="154"/>
      <c r="CG152" s="154"/>
      <c r="CH152" s="154"/>
      <c r="CI152" s="154"/>
      <c r="CJ152" s="154"/>
      <c r="CK152" s="154"/>
      <c r="CL152" s="154"/>
      <c r="CM152" s="154"/>
      <c r="CN152" s="154"/>
      <c r="CO152" s="154"/>
    </row>
    <row r="153" spans="1:93" s="116" customFormat="1" ht="15.95" customHeight="1" x14ac:dyDescent="0.15">
      <c r="AZ153" s="154"/>
      <c r="BA153" s="154"/>
      <c r="BB153" s="154"/>
      <c r="BC153" s="154"/>
      <c r="BD153" s="154"/>
      <c r="BE153" s="154"/>
      <c r="BF153" s="154"/>
      <c r="BG153" s="154"/>
      <c r="BH153" s="154"/>
      <c r="BI153" s="154"/>
      <c r="BJ153" s="154"/>
      <c r="BK153" s="154"/>
      <c r="BL153" s="154"/>
      <c r="BM153" s="154"/>
      <c r="BN153" s="154"/>
      <c r="BO153" s="154"/>
      <c r="BP153" s="154"/>
      <c r="BQ153" s="154"/>
      <c r="BR153" s="154"/>
      <c r="BS153" s="154"/>
      <c r="BT153" s="154"/>
      <c r="BU153" s="154"/>
      <c r="BV153" s="154"/>
      <c r="BW153" s="154"/>
      <c r="BX153" s="154"/>
      <c r="BY153" s="154"/>
      <c r="BZ153" s="154"/>
      <c r="CA153" s="154"/>
      <c r="CB153" s="154"/>
      <c r="CC153" s="154"/>
      <c r="CD153" s="154"/>
      <c r="CE153" s="154"/>
      <c r="CF153" s="154"/>
      <c r="CG153" s="154"/>
      <c r="CH153" s="154"/>
      <c r="CI153" s="154"/>
      <c r="CJ153" s="154"/>
      <c r="CK153" s="154"/>
      <c r="CL153" s="154"/>
      <c r="CM153" s="154"/>
      <c r="CN153" s="154"/>
      <c r="CO153" s="154"/>
    </row>
    <row r="154" spans="1:93" s="116" customFormat="1" ht="15.95" customHeight="1" x14ac:dyDescent="0.15">
      <c r="A154" s="49"/>
      <c r="D154" s="129"/>
      <c r="E154" s="129"/>
      <c r="F154" s="129"/>
      <c r="H154" s="49"/>
      <c r="I154" s="49"/>
      <c r="J154" s="49"/>
      <c r="K154" s="49"/>
      <c r="L154" s="49"/>
      <c r="M154" s="49"/>
      <c r="N154" s="49"/>
      <c r="O154" s="49"/>
      <c r="P154" s="49"/>
      <c r="Q154" s="49"/>
      <c r="R154" s="49"/>
      <c r="S154" s="49"/>
      <c r="T154" s="49"/>
      <c r="U154" s="49"/>
      <c r="V154" s="49"/>
      <c r="W154" s="49"/>
      <c r="X154" s="49"/>
      <c r="Y154" s="49"/>
      <c r="Z154" s="49"/>
      <c r="AA154" s="49"/>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4"/>
      <c r="BU154" s="154"/>
      <c r="BV154" s="154"/>
      <c r="BW154" s="154"/>
      <c r="BX154" s="154"/>
      <c r="BY154" s="154"/>
      <c r="BZ154" s="154"/>
      <c r="CA154" s="154"/>
      <c r="CB154" s="154"/>
      <c r="CC154" s="154"/>
      <c r="CD154" s="154"/>
      <c r="CE154" s="154"/>
      <c r="CF154" s="154"/>
      <c r="CG154" s="154"/>
      <c r="CH154" s="154"/>
      <c r="CI154" s="154"/>
      <c r="CJ154" s="154"/>
      <c r="CK154" s="154"/>
      <c r="CL154" s="154"/>
      <c r="CM154" s="154"/>
      <c r="CN154" s="154"/>
      <c r="CO154" s="154"/>
    </row>
    <row r="155" spans="1:93" s="116" customFormat="1" ht="15.95" customHeight="1" x14ac:dyDescent="0.15">
      <c r="D155" s="129"/>
      <c r="E155" s="129"/>
      <c r="F155" s="129"/>
      <c r="H155" s="49"/>
      <c r="I155" s="49"/>
      <c r="J155" s="49"/>
      <c r="K155" s="49"/>
      <c r="L155" s="49"/>
      <c r="M155" s="49"/>
      <c r="N155" s="49"/>
      <c r="O155" s="49"/>
      <c r="P155" s="49"/>
      <c r="Q155" s="49"/>
      <c r="R155" s="49"/>
      <c r="S155" s="49"/>
      <c r="T155" s="49"/>
      <c r="U155" s="49"/>
      <c r="V155" s="49"/>
      <c r="W155" s="49"/>
      <c r="X155" s="49"/>
      <c r="Y155" s="49"/>
      <c r="Z155" s="49"/>
      <c r="AA155" s="49"/>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4"/>
      <c r="BW155" s="154"/>
      <c r="BX155" s="154"/>
      <c r="BY155" s="154"/>
      <c r="BZ155" s="154"/>
      <c r="CA155" s="154"/>
      <c r="CB155" s="154"/>
      <c r="CC155" s="154"/>
      <c r="CD155" s="154"/>
      <c r="CE155" s="154"/>
      <c r="CF155" s="154"/>
      <c r="CG155" s="154"/>
      <c r="CH155" s="154"/>
      <c r="CI155" s="154"/>
      <c r="CJ155" s="154"/>
      <c r="CK155" s="154"/>
      <c r="CL155" s="154"/>
      <c r="CM155" s="154"/>
      <c r="CN155" s="154"/>
      <c r="CO155" s="154"/>
    </row>
    <row r="156" spans="1:93" s="116" customFormat="1" ht="15.95" customHeight="1" x14ac:dyDescent="0.15">
      <c r="D156" s="129"/>
      <c r="E156" s="129"/>
      <c r="F156" s="129"/>
      <c r="H156" s="49"/>
      <c r="I156" s="49"/>
      <c r="J156" s="49"/>
      <c r="K156" s="49"/>
      <c r="L156" s="49"/>
      <c r="M156" s="49"/>
      <c r="N156" s="49"/>
      <c r="O156" s="49"/>
      <c r="P156" s="49"/>
      <c r="Q156" s="49"/>
      <c r="R156" s="49"/>
      <c r="S156" s="49"/>
      <c r="T156" s="49"/>
      <c r="U156" s="49"/>
      <c r="V156" s="49"/>
      <c r="W156" s="49"/>
      <c r="X156" s="49"/>
      <c r="Y156" s="49"/>
      <c r="Z156" s="49"/>
      <c r="AA156" s="49"/>
      <c r="AC156" s="129"/>
      <c r="AD156" s="129"/>
      <c r="AE156" s="129"/>
      <c r="AF156" s="129"/>
      <c r="AZ156" s="154"/>
      <c r="BA156" s="154"/>
      <c r="BB156" s="154"/>
      <c r="BC156" s="154"/>
      <c r="BD156" s="154"/>
      <c r="BE156" s="154"/>
      <c r="BF156" s="154"/>
      <c r="BG156" s="154"/>
      <c r="BH156" s="154"/>
      <c r="BI156" s="154"/>
      <c r="BJ156" s="154"/>
      <c r="BK156" s="154"/>
      <c r="BL156" s="154"/>
      <c r="BM156" s="154"/>
      <c r="BN156" s="154"/>
      <c r="BO156" s="154"/>
      <c r="BP156" s="154"/>
      <c r="BQ156" s="154"/>
      <c r="BR156" s="154"/>
      <c r="BS156" s="154"/>
      <c r="BT156" s="154"/>
      <c r="BU156" s="154"/>
      <c r="BV156" s="154"/>
      <c r="BW156" s="154"/>
      <c r="BX156" s="154"/>
      <c r="BY156" s="154"/>
      <c r="BZ156" s="154"/>
      <c r="CA156" s="154"/>
      <c r="CB156" s="154"/>
      <c r="CC156" s="154"/>
      <c r="CD156" s="154"/>
      <c r="CE156" s="154"/>
      <c r="CF156" s="154"/>
      <c r="CG156" s="154"/>
      <c r="CH156" s="154"/>
      <c r="CI156" s="154"/>
      <c r="CJ156" s="154"/>
      <c r="CK156" s="154"/>
      <c r="CL156" s="154"/>
      <c r="CM156" s="154"/>
      <c r="CN156" s="154"/>
      <c r="CO156" s="154"/>
    </row>
    <row r="157" spans="1:93" s="116" customFormat="1" ht="15.95" customHeight="1" x14ac:dyDescent="0.15">
      <c r="D157" s="129"/>
      <c r="E157" s="129"/>
      <c r="F157" s="129"/>
      <c r="H157" s="49"/>
      <c r="I157" s="49"/>
      <c r="J157" s="49"/>
      <c r="K157" s="49"/>
      <c r="L157" s="49"/>
      <c r="M157" s="49"/>
      <c r="N157" s="49"/>
      <c r="O157" s="49"/>
      <c r="P157" s="49"/>
      <c r="Q157" s="49"/>
      <c r="R157" s="49"/>
      <c r="S157" s="49"/>
      <c r="T157" s="49"/>
      <c r="U157" s="49"/>
      <c r="V157" s="49"/>
      <c r="W157" s="49"/>
      <c r="X157" s="49"/>
      <c r="Y157" s="49"/>
      <c r="Z157" s="49"/>
      <c r="AA157" s="49"/>
      <c r="AD157" s="176"/>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c r="CB157" s="154"/>
      <c r="CC157" s="154"/>
      <c r="CD157" s="154"/>
      <c r="CE157" s="154"/>
      <c r="CF157" s="154"/>
      <c r="CG157" s="154"/>
      <c r="CH157" s="154"/>
      <c r="CI157" s="154"/>
      <c r="CJ157" s="154"/>
      <c r="CK157" s="154"/>
      <c r="CL157" s="154"/>
      <c r="CM157" s="154"/>
      <c r="CN157" s="154"/>
      <c r="CO157" s="154"/>
    </row>
    <row r="158" spans="1:93" s="116" customFormat="1" ht="15.95" customHeight="1" x14ac:dyDescent="0.15">
      <c r="AZ158" s="154"/>
      <c r="BA158" s="154"/>
      <c r="BB158" s="154"/>
      <c r="BC158" s="154"/>
      <c r="BD158" s="154"/>
      <c r="BE158" s="154"/>
      <c r="BF158" s="154"/>
      <c r="BG158" s="154"/>
      <c r="BH158" s="154"/>
      <c r="BI158" s="154"/>
      <c r="BJ158" s="154"/>
      <c r="BK158" s="154"/>
      <c r="BL158" s="154"/>
      <c r="BM158" s="154"/>
      <c r="BN158" s="154"/>
      <c r="BO158" s="154"/>
      <c r="BP158" s="154"/>
      <c r="BQ158" s="154"/>
      <c r="BR158" s="154"/>
      <c r="BS158" s="154"/>
      <c r="BT158" s="154"/>
      <c r="BU158" s="154"/>
      <c r="BV158" s="154"/>
      <c r="BW158" s="154"/>
      <c r="BX158" s="154"/>
      <c r="BY158" s="154"/>
      <c r="BZ158" s="154"/>
      <c r="CA158" s="154"/>
      <c r="CB158" s="154"/>
      <c r="CC158" s="154"/>
      <c r="CD158" s="154"/>
      <c r="CE158" s="154"/>
      <c r="CF158" s="154"/>
      <c r="CG158" s="154"/>
      <c r="CH158" s="154"/>
      <c r="CI158" s="154"/>
      <c r="CJ158" s="154"/>
      <c r="CK158" s="154"/>
      <c r="CL158" s="154"/>
      <c r="CM158" s="154"/>
      <c r="CN158" s="154"/>
      <c r="CO158" s="154"/>
    </row>
    <row r="159" spans="1:93" s="116" customFormat="1" ht="15.95" customHeight="1" x14ac:dyDescent="0.15">
      <c r="AZ159" s="154"/>
      <c r="BA159" s="154"/>
      <c r="BB159" s="154"/>
      <c r="BC159" s="154"/>
      <c r="BD159" s="154"/>
      <c r="BE159" s="154"/>
      <c r="BF159" s="154"/>
      <c r="BG159" s="154"/>
      <c r="BH159" s="154"/>
      <c r="BI159" s="154"/>
      <c r="BJ159" s="154"/>
      <c r="BK159" s="154"/>
      <c r="BL159" s="154"/>
      <c r="BM159" s="154"/>
      <c r="BN159" s="154"/>
      <c r="BO159" s="154"/>
      <c r="BP159" s="154"/>
      <c r="BQ159" s="154"/>
      <c r="BR159" s="154"/>
      <c r="BS159" s="154"/>
      <c r="BT159" s="154"/>
      <c r="BU159" s="154"/>
      <c r="BV159" s="154"/>
      <c r="BW159" s="154"/>
      <c r="BX159" s="154"/>
      <c r="BY159" s="154"/>
      <c r="BZ159" s="154"/>
      <c r="CA159" s="154"/>
      <c r="CB159" s="154"/>
      <c r="CC159" s="154"/>
      <c r="CD159" s="154"/>
      <c r="CE159" s="154"/>
      <c r="CF159" s="154"/>
      <c r="CG159" s="154"/>
      <c r="CH159" s="154"/>
      <c r="CI159" s="154"/>
      <c r="CJ159" s="154"/>
      <c r="CK159" s="154"/>
      <c r="CL159" s="154"/>
      <c r="CM159" s="154"/>
      <c r="CN159" s="154"/>
      <c r="CO159" s="154"/>
    </row>
    <row r="160" spans="1:93" s="116" customFormat="1" ht="15.95" customHeight="1" x14ac:dyDescent="0.15">
      <c r="AZ160" s="154"/>
      <c r="BA160" s="154"/>
      <c r="BB160" s="154"/>
      <c r="BC160" s="154"/>
      <c r="BD160" s="154"/>
      <c r="BE160" s="154"/>
      <c r="BF160" s="154"/>
      <c r="BG160" s="154"/>
      <c r="BH160" s="154"/>
      <c r="BI160" s="154"/>
      <c r="BJ160" s="154"/>
      <c r="BK160" s="154"/>
      <c r="BL160" s="154"/>
      <c r="BM160" s="154"/>
      <c r="BN160" s="154"/>
      <c r="BO160" s="154"/>
      <c r="BP160" s="154"/>
      <c r="BQ160" s="154"/>
      <c r="BR160" s="154"/>
      <c r="BS160" s="154"/>
      <c r="BT160" s="154"/>
      <c r="BU160" s="154"/>
      <c r="BV160" s="154"/>
      <c r="BW160" s="154"/>
      <c r="BX160" s="154"/>
      <c r="BY160" s="154"/>
      <c r="BZ160" s="154"/>
      <c r="CA160" s="154"/>
      <c r="CB160" s="154"/>
      <c r="CC160" s="154"/>
      <c r="CD160" s="154"/>
      <c r="CE160" s="154"/>
      <c r="CF160" s="154"/>
      <c r="CG160" s="154"/>
      <c r="CH160" s="154"/>
      <c r="CI160" s="154"/>
      <c r="CJ160" s="154"/>
      <c r="CK160" s="154"/>
      <c r="CL160" s="154"/>
      <c r="CM160" s="154"/>
      <c r="CN160" s="154"/>
      <c r="CO160" s="154"/>
    </row>
    <row r="161" spans="1:93" s="116" customFormat="1" ht="15.95" customHeight="1" x14ac:dyDescent="0.15">
      <c r="AZ161" s="154"/>
      <c r="BA161" s="154"/>
      <c r="BB161" s="154"/>
      <c r="BC161" s="154"/>
      <c r="BD161" s="154"/>
      <c r="BE161" s="154"/>
      <c r="BF161" s="154"/>
      <c r="BG161" s="154"/>
      <c r="BH161" s="154"/>
      <c r="BI161" s="154"/>
      <c r="BJ161" s="154"/>
      <c r="BK161" s="154"/>
      <c r="BL161" s="154"/>
      <c r="BM161" s="154"/>
      <c r="BN161" s="154"/>
      <c r="BO161" s="154"/>
      <c r="BP161" s="154"/>
      <c r="BQ161" s="154"/>
      <c r="BR161" s="154"/>
      <c r="BS161" s="154"/>
      <c r="BT161" s="154"/>
      <c r="BU161" s="154"/>
      <c r="BV161" s="154"/>
      <c r="BW161" s="154"/>
      <c r="BX161" s="154"/>
      <c r="BY161" s="154"/>
      <c r="BZ161" s="154"/>
      <c r="CA161" s="154"/>
      <c r="CB161" s="154"/>
      <c r="CC161" s="154"/>
      <c r="CD161" s="154"/>
      <c r="CE161" s="154"/>
      <c r="CF161" s="154"/>
      <c r="CG161" s="154"/>
      <c r="CH161" s="154"/>
      <c r="CI161" s="154"/>
      <c r="CJ161" s="154"/>
      <c r="CK161" s="154"/>
      <c r="CL161" s="154"/>
      <c r="CM161" s="154"/>
      <c r="CN161" s="154"/>
      <c r="CO161" s="154"/>
    </row>
    <row r="162" spans="1:93" s="116" customFormat="1" ht="15.95" customHeight="1" x14ac:dyDescent="0.15">
      <c r="AZ162" s="154"/>
      <c r="BA162" s="154"/>
      <c r="BB162" s="154"/>
      <c r="BC162" s="154"/>
      <c r="BD162" s="154"/>
      <c r="BE162" s="154"/>
      <c r="BF162" s="154"/>
      <c r="BG162" s="154"/>
      <c r="BH162" s="154"/>
      <c r="BI162" s="154"/>
      <c r="BJ162" s="154"/>
      <c r="BK162" s="154"/>
      <c r="BL162" s="154"/>
      <c r="BM162" s="154"/>
      <c r="BN162" s="154"/>
      <c r="BO162" s="154"/>
      <c r="BP162" s="154"/>
      <c r="BQ162" s="154"/>
      <c r="BR162" s="154"/>
      <c r="BS162" s="154"/>
      <c r="BT162" s="154"/>
      <c r="BU162" s="154"/>
      <c r="BV162" s="154"/>
      <c r="BW162" s="154"/>
      <c r="BX162" s="154"/>
      <c r="BY162" s="154"/>
      <c r="BZ162" s="154"/>
      <c r="CA162" s="154"/>
      <c r="CB162" s="154"/>
      <c r="CC162" s="154"/>
      <c r="CD162" s="154"/>
      <c r="CE162" s="154"/>
      <c r="CF162" s="154"/>
      <c r="CG162" s="154"/>
      <c r="CH162" s="154"/>
      <c r="CI162" s="154"/>
      <c r="CJ162" s="154"/>
      <c r="CK162" s="154"/>
      <c r="CL162" s="154"/>
      <c r="CM162" s="154"/>
      <c r="CN162" s="154"/>
      <c r="CO162" s="154"/>
    </row>
    <row r="163" spans="1:93" s="110" customFormat="1" ht="15.95" customHeight="1" x14ac:dyDescent="0.15">
      <c r="AZ163" s="128"/>
      <c r="BA163" s="128"/>
      <c r="BB163" s="128"/>
      <c r="BC163" s="128"/>
      <c r="BD163" s="128"/>
      <c r="BE163" s="128"/>
      <c r="BF163" s="128"/>
      <c r="BG163" s="128"/>
      <c r="BH163" s="128"/>
      <c r="BI163" s="128"/>
      <c r="BJ163" s="128"/>
      <c r="BK163" s="128"/>
      <c r="BL163" s="128"/>
      <c r="BM163" s="128"/>
      <c r="BN163" s="128"/>
      <c r="BO163" s="128"/>
      <c r="BP163" s="128"/>
      <c r="BQ163" s="128"/>
      <c r="BR163" s="128"/>
      <c r="BS163" s="128"/>
      <c r="BT163" s="128"/>
      <c r="BU163" s="128"/>
      <c r="BV163" s="128"/>
      <c r="BW163" s="128"/>
      <c r="BX163" s="128"/>
      <c r="BY163" s="128"/>
      <c r="BZ163" s="128"/>
      <c r="CA163" s="128"/>
      <c r="CB163" s="128"/>
      <c r="CC163" s="128"/>
      <c r="CD163" s="128"/>
      <c r="CE163" s="128"/>
      <c r="CF163" s="128"/>
      <c r="CG163" s="128"/>
      <c r="CH163" s="128"/>
      <c r="CI163" s="128"/>
      <c r="CJ163" s="128"/>
      <c r="CK163" s="128"/>
      <c r="CL163" s="128"/>
      <c r="CM163" s="128"/>
      <c r="CN163" s="128"/>
      <c r="CO163" s="128"/>
    </row>
    <row r="164" spans="1:93" s="110" customFormat="1" ht="15.95" customHeight="1" x14ac:dyDescent="0.15">
      <c r="A164" s="129"/>
      <c r="B164" s="129"/>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Z164" s="128"/>
      <c r="BA164" s="128"/>
      <c r="BB164" s="128"/>
      <c r="BC164" s="128"/>
      <c r="BD164" s="128"/>
      <c r="BE164" s="128"/>
      <c r="BF164" s="128"/>
      <c r="BG164" s="128"/>
      <c r="BH164" s="128"/>
      <c r="BI164" s="128"/>
      <c r="BJ164" s="128"/>
      <c r="BK164" s="128"/>
      <c r="BL164" s="128"/>
      <c r="BM164" s="128"/>
      <c r="BN164" s="128"/>
      <c r="BO164" s="128"/>
      <c r="BP164" s="128"/>
      <c r="BQ164" s="128"/>
      <c r="BR164" s="128"/>
      <c r="BS164" s="128"/>
      <c r="BT164" s="128"/>
      <c r="BU164" s="128"/>
      <c r="BV164" s="128"/>
      <c r="BW164" s="128"/>
      <c r="BX164" s="128"/>
      <c r="BY164" s="128"/>
      <c r="BZ164" s="128"/>
      <c r="CA164" s="128"/>
      <c r="CB164" s="128"/>
      <c r="CC164" s="128"/>
      <c r="CD164" s="128"/>
      <c r="CE164" s="128"/>
      <c r="CF164" s="128"/>
      <c r="CG164" s="128"/>
      <c r="CH164" s="128"/>
      <c r="CI164" s="128"/>
      <c r="CJ164" s="128"/>
      <c r="CK164" s="128"/>
      <c r="CL164" s="128"/>
      <c r="CM164" s="128"/>
      <c r="CN164" s="128"/>
      <c r="CO164" s="128"/>
    </row>
    <row r="165" spans="1:93" s="110" customFormat="1" ht="15.95" customHeight="1" x14ac:dyDescent="0.15">
      <c r="AZ165" s="128"/>
      <c r="BA165" s="128"/>
      <c r="BB165" s="128"/>
      <c r="BC165" s="128"/>
      <c r="BD165" s="128"/>
      <c r="BE165" s="128"/>
      <c r="BF165" s="128"/>
      <c r="BG165" s="128"/>
      <c r="BH165" s="128"/>
      <c r="BI165" s="128"/>
      <c r="BJ165" s="128"/>
      <c r="BK165" s="128"/>
      <c r="BL165" s="128"/>
      <c r="BM165" s="128"/>
      <c r="BN165" s="128"/>
      <c r="BO165" s="128"/>
      <c r="BP165" s="128"/>
      <c r="BQ165" s="128"/>
      <c r="BR165" s="128"/>
      <c r="BS165" s="128"/>
      <c r="BT165" s="128"/>
      <c r="BU165" s="128"/>
      <c r="BV165" s="128"/>
      <c r="BW165" s="128"/>
      <c r="BX165" s="128"/>
      <c r="BY165" s="128"/>
      <c r="BZ165" s="128"/>
      <c r="CA165" s="128"/>
      <c r="CB165" s="128"/>
      <c r="CC165" s="128"/>
      <c r="CD165" s="128"/>
      <c r="CE165" s="128"/>
      <c r="CF165" s="128"/>
      <c r="CG165" s="128"/>
      <c r="CH165" s="128"/>
      <c r="CI165" s="128"/>
      <c r="CJ165" s="128"/>
      <c r="CK165" s="128"/>
      <c r="CL165" s="128"/>
      <c r="CM165" s="128"/>
      <c r="CN165" s="128"/>
      <c r="CO165" s="128"/>
    </row>
    <row r="166" spans="1:93" s="110" customFormat="1" ht="15.95" customHeight="1" x14ac:dyDescent="0.15">
      <c r="AZ166" s="128"/>
      <c r="BA166" s="128"/>
      <c r="BB166" s="128"/>
      <c r="BC166" s="128"/>
      <c r="BD166" s="128"/>
      <c r="BE166" s="128"/>
      <c r="BF166" s="128"/>
      <c r="BG166" s="128"/>
      <c r="BH166" s="128"/>
      <c r="BI166" s="128"/>
      <c r="BJ166" s="128"/>
      <c r="BK166" s="128"/>
      <c r="BL166" s="128"/>
      <c r="BM166" s="128"/>
      <c r="BN166" s="128"/>
      <c r="BO166" s="128"/>
      <c r="BP166" s="128"/>
      <c r="BQ166" s="128"/>
      <c r="BR166" s="128"/>
      <c r="BS166" s="128"/>
      <c r="BT166" s="128"/>
      <c r="BU166" s="128"/>
      <c r="BV166" s="128"/>
      <c r="BW166" s="128"/>
      <c r="BX166" s="128"/>
      <c r="BY166" s="128"/>
      <c r="BZ166" s="128"/>
      <c r="CA166" s="128"/>
      <c r="CB166" s="128"/>
      <c r="CC166" s="128"/>
      <c r="CD166" s="128"/>
      <c r="CE166" s="128"/>
      <c r="CF166" s="128"/>
      <c r="CG166" s="128"/>
      <c r="CH166" s="128"/>
      <c r="CI166" s="128"/>
      <c r="CJ166" s="128"/>
      <c r="CK166" s="128"/>
      <c r="CL166" s="128"/>
      <c r="CM166" s="128"/>
      <c r="CN166" s="128"/>
      <c r="CO166" s="128"/>
    </row>
    <row r="167" spans="1:93" s="110" customFormat="1" ht="15.95" customHeight="1" x14ac:dyDescent="0.15">
      <c r="AZ167" s="128"/>
      <c r="BA167" s="128"/>
      <c r="BB167" s="128"/>
      <c r="BC167" s="128"/>
      <c r="BD167" s="128"/>
      <c r="BE167" s="128"/>
      <c r="BF167" s="128"/>
      <c r="BG167" s="128"/>
      <c r="BH167" s="128"/>
      <c r="BI167" s="128"/>
      <c r="BJ167" s="128"/>
      <c r="BK167" s="128"/>
      <c r="BL167" s="128"/>
      <c r="BM167" s="128"/>
      <c r="BN167" s="128"/>
      <c r="BO167" s="128"/>
      <c r="BP167" s="128"/>
      <c r="BQ167" s="128"/>
      <c r="BR167" s="128"/>
      <c r="BS167" s="128"/>
      <c r="BT167" s="128"/>
      <c r="BU167" s="128"/>
      <c r="BV167" s="128"/>
      <c r="BW167" s="128"/>
      <c r="BX167" s="128"/>
      <c r="BY167" s="128"/>
      <c r="BZ167" s="128"/>
      <c r="CA167" s="128"/>
      <c r="CB167" s="128"/>
      <c r="CC167" s="128"/>
      <c r="CD167" s="128"/>
      <c r="CE167" s="128"/>
      <c r="CF167" s="128"/>
      <c r="CG167" s="128"/>
      <c r="CH167" s="128"/>
      <c r="CI167" s="128"/>
      <c r="CJ167" s="128"/>
      <c r="CK167" s="128"/>
      <c r="CL167" s="128"/>
      <c r="CM167" s="128"/>
      <c r="CN167" s="128"/>
      <c r="CO167" s="128"/>
    </row>
    <row r="168" spans="1:93" s="110" customFormat="1" ht="15.95" customHeight="1" x14ac:dyDescent="0.15">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Z168" s="128"/>
      <c r="BA168" s="128"/>
      <c r="BB168" s="128"/>
      <c r="BC168" s="128"/>
      <c r="BD168" s="128"/>
      <c r="BE168" s="128"/>
      <c r="BF168" s="128"/>
      <c r="BG168" s="128"/>
      <c r="BH168" s="128"/>
      <c r="BI168" s="128"/>
      <c r="BJ168" s="128"/>
      <c r="BK168" s="128"/>
      <c r="BL168" s="128"/>
      <c r="BM168" s="128"/>
      <c r="BN168" s="128"/>
      <c r="BO168" s="128"/>
      <c r="BP168" s="128"/>
      <c r="BQ168" s="128"/>
      <c r="BR168" s="128"/>
      <c r="BS168" s="128"/>
      <c r="BT168" s="128"/>
      <c r="BU168" s="128"/>
      <c r="BV168" s="128"/>
      <c r="BW168" s="128"/>
      <c r="BX168" s="128"/>
      <c r="BY168" s="128"/>
      <c r="BZ168" s="128"/>
      <c r="CA168" s="128"/>
      <c r="CB168" s="128"/>
      <c r="CC168" s="128"/>
      <c r="CD168" s="128"/>
      <c r="CE168" s="128"/>
      <c r="CF168" s="128"/>
      <c r="CG168" s="128"/>
      <c r="CH168" s="128"/>
      <c r="CI168" s="128"/>
      <c r="CJ168" s="128"/>
      <c r="CK168" s="128"/>
      <c r="CL168" s="128"/>
      <c r="CM168" s="128"/>
      <c r="CN168" s="128"/>
      <c r="CO168" s="128"/>
    </row>
    <row r="169" spans="1:93" s="110" customFormat="1" ht="15.95" customHeight="1" x14ac:dyDescent="0.15">
      <c r="AZ169" s="128"/>
      <c r="BA169" s="128"/>
      <c r="BB169" s="128"/>
      <c r="BC169" s="128"/>
      <c r="BD169" s="128"/>
      <c r="BE169" s="128"/>
      <c r="BF169" s="128"/>
      <c r="BG169" s="128"/>
      <c r="BH169" s="128"/>
      <c r="BI169" s="128"/>
      <c r="BJ169" s="128"/>
      <c r="BK169" s="128"/>
      <c r="BL169" s="128"/>
      <c r="BM169" s="128"/>
      <c r="BN169" s="128"/>
      <c r="BO169" s="128"/>
      <c r="BP169" s="128"/>
      <c r="BQ169" s="128"/>
      <c r="BR169" s="128"/>
      <c r="BS169" s="128"/>
      <c r="BT169" s="128"/>
      <c r="BU169" s="128"/>
      <c r="BV169" s="128"/>
      <c r="BW169" s="128"/>
      <c r="BX169" s="128"/>
      <c r="BY169" s="128"/>
      <c r="BZ169" s="128"/>
      <c r="CA169" s="128"/>
      <c r="CB169" s="128"/>
      <c r="CC169" s="128"/>
      <c r="CD169" s="128"/>
      <c r="CE169" s="128"/>
      <c r="CF169" s="128"/>
      <c r="CG169" s="128"/>
      <c r="CH169" s="128"/>
      <c r="CI169" s="128"/>
      <c r="CJ169" s="128"/>
      <c r="CK169" s="128"/>
      <c r="CL169" s="128"/>
      <c r="CM169" s="128"/>
      <c r="CN169" s="128"/>
      <c r="CO169" s="128"/>
    </row>
    <row r="170" spans="1:93" s="110" customFormat="1" ht="15.95" customHeight="1" x14ac:dyDescent="0.15">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Z170" s="128"/>
      <c r="BA170" s="128"/>
      <c r="BB170" s="128"/>
      <c r="BC170" s="128"/>
      <c r="BD170" s="128"/>
      <c r="BE170" s="128"/>
      <c r="BF170" s="128"/>
      <c r="BG170" s="128"/>
      <c r="BH170" s="128"/>
      <c r="BI170" s="128"/>
      <c r="BJ170" s="128"/>
      <c r="BK170" s="128"/>
      <c r="BL170" s="128"/>
      <c r="BM170" s="128"/>
      <c r="BN170" s="128"/>
      <c r="BO170" s="128"/>
      <c r="BP170" s="128"/>
      <c r="BQ170" s="128"/>
      <c r="BR170" s="128"/>
      <c r="BS170" s="128"/>
      <c r="BT170" s="128"/>
      <c r="BU170" s="128"/>
      <c r="BV170" s="128"/>
      <c r="BW170" s="128"/>
      <c r="BX170" s="128"/>
      <c r="BY170" s="128"/>
      <c r="BZ170" s="128"/>
      <c r="CA170" s="128"/>
      <c r="CB170" s="128"/>
      <c r="CC170" s="128"/>
      <c r="CD170" s="128"/>
      <c r="CE170" s="128"/>
      <c r="CF170" s="128"/>
      <c r="CG170" s="128"/>
      <c r="CH170" s="128"/>
      <c r="CI170" s="128"/>
      <c r="CJ170" s="128"/>
      <c r="CK170" s="128"/>
      <c r="CL170" s="128"/>
      <c r="CM170" s="128"/>
      <c r="CN170" s="128"/>
      <c r="CO170" s="128"/>
    </row>
    <row r="171" spans="1:93" s="110" customFormat="1" ht="15.95" customHeight="1" x14ac:dyDescent="0.15">
      <c r="AZ171" s="128"/>
      <c r="BA171" s="128"/>
      <c r="BB171" s="128"/>
      <c r="BC171" s="128"/>
      <c r="BD171" s="128"/>
      <c r="BE171" s="128"/>
      <c r="BF171" s="128"/>
      <c r="BG171" s="128"/>
      <c r="BH171" s="128"/>
      <c r="BI171" s="128"/>
      <c r="BJ171" s="128"/>
      <c r="BK171" s="128"/>
      <c r="BL171" s="128"/>
      <c r="BM171" s="128"/>
      <c r="BN171" s="128"/>
      <c r="BO171" s="128"/>
      <c r="BP171" s="128"/>
      <c r="BQ171" s="128"/>
      <c r="BR171" s="128"/>
      <c r="BS171" s="128"/>
      <c r="BT171" s="128"/>
      <c r="BU171" s="128"/>
      <c r="BV171" s="128"/>
      <c r="BW171" s="128"/>
      <c r="BX171" s="128"/>
      <c r="BY171" s="128"/>
      <c r="BZ171" s="128"/>
      <c r="CA171" s="128"/>
      <c r="CB171" s="128"/>
      <c r="CC171" s="128"/>
      <c r="CD171" s="128"/>
      <c r="CE171" s="128"/>
      <c r="CF171" s="128"/>
      <c r="CG171" s="128"/>
      <c r="CH171" s="128"/>
      <c r="CI171" s="128"/>
      <c r="CJ171" s="128"/>
      <c r="CK171" s="128"/>
      <c r="CL171" s="128"/>
      <c r="CM171" s="128"/>
      <c r="CN171" s="128"/>
      <c r="CO171" s="128"/>
    </row>
    <row r="172" spans="1:93" s="110" customFormat="1" ht="15.95" customHeight="1" x14ac:dyDescent="0.15">
      <c r="AZ172" s="128"/>
      <c r="BA172" s="128"/>
      <c r="BB172" s="128"/>
      <c r="BC172" s="128"/>
      <c r="BD172" s="128"/>
      <c r="BE172" s="128"/>
      <c r="BF172" s="128"/>
      <c r="BG172" s="128"/>
      <c r="BH172" s="128"/>
      <c r="BI172" s="128"/>
      <c r="BJ172" s="128"/>
      <c r="BK172" s="128"/>
      <c r="BL172" s="128"/>
      <c r="BM172" s="128"/>
      <c r="BN172" s="128"/>
      <c r="BO172" s="128"/>
      <c r="BP172" s="128"/>
      <c r="BQ172" s="128"/>
      <c r="BR172" s="128"/>
      <c r="BS172" s="128"/>
      <c r="BT172" s="128"/>
      <c r="BU172" s="128"/>
      <c r="BV172" s="128"/>
      <c r="BW172" s="128"/>
      <c r="BX172" s="128"/>
      <c r="BY172" s="128"/>
      <c r="BZ172" s="128"/>
      <c r="CA172" s="128"/>
      <c r="CB172" s="128"/>
      <c r="CC172" s="128"/>
      <c r="CD172" s="128"/>
      <c r="CE172" s="128"/>
      <c r="CF172" s="128"/>
      <c r="CG172" s="128"/>
      <c r="CH172" s="128"/>
      <c r="CI172" s="128"/>
      <c r="CJ172" s="128"/>
      <c r="CK172" s="128"/>
      <c r="CL172" s="128"/>
      <c r="CM172" s="128"/>
      <c r="CN172" s="128"/>
      <c r="CO172" s="128"/>
    </row>
    <row r="173" spans="1:93" s="110" customFormat="1" ht="15.95" customHeight="1" x14ac:dyDescent="0.15">
      <c r="AZ173" s="128"/>
      <c r="BA173" s="128"/>
      <c r="BB173" s="128"/>
      <c r="BC173" s="128"/>
      <c r="BD173" s="128"/>
      <c r="BE173" s="128"/>
      <c r="BF173" s="128"/>
      <c r="BG173" s="128"/>
      <c r="BH173" s="128"/>
      <c r="BI173" s="128"/>
      <c r="BJ173" s="128"/>
      <c r="BK173" s="128"/>
      <c r="BL173" s="128"/>
      <c r="BM173" s="128"/>
      <c r="BN173" s="128"/>
      <c r="BO173" s="128"/>
      <c r="BP173" s="128"/>
      <c r="BQ173" s="128"/>
      <c r="BR173" s="128"/>
      <c r="BS173" s="128"/>
      <c r="BT173" s="128"/>
      <c r="BU173" s="128"/>
      <c r="BV173" s="128"/>
      <c r="BW173" s="128"/>
      <c r="BX173" s="128"/>
      <c r="BY173" s="128"/>
      <c r="BZ173" s="128"/>
      <c r="CA173" s="128"/>
      <c r="CB173" s="128"/>
      <c r="CC173" s="128"/>
      <c r="CD173" s="128"/>
      <c r="CE173" s="128"/>
      <c r="CF173" s="128"/>
      <c r="CG173" s="128"/>
      <c r="CH173" s="128"/>
      <c r="CI173" s="128"/>
      <c r="CJ173" s="128"/>
      <c r="CK173" s="128"/>
      <c r="CL173" s="128"/>
      <c r="CM173" s="128"/>
      <c r="CN173" s="128"/>
      <c r="CO173" s="128"/>
    </row>
    <row r="174" spans="1:93" s="110" customFormat="1" ht="15.95" customHeight="1" x14ac:dyDescent="0.15">
      <c r="AZ174" s="128"/>
      <c r="BA174" s="128"/>
      <c r="BB174" s="128"/>
      <c r="BC174" s="128"/>
      <c r="BD174" s="128"/>
      <c r="BE174" s="128"/>
      <c r="BF174" s="128"/>
      <c r="BG174" s="128"/>
      <c r="BH174" s="128"/>
      <c r="BI174" s="128"/>
      <c r="BJ174" s="128"/>
      <c r="BK174" s="128"/>
      <c r="BL174" s="128"/>
      <c r="BM174" s="128"/>
      <c r="BN174" s="128"/>
      <c r="BO174" s="128"/>
      <c r="BP174" s="128"/>
      <c r="BQ174" s="128"/>
      <c r="BR174" s="128"/>
      <c r="BS174" s="128"/>
      <c r="BT174" s="128"/>
      <c r="BU174" s="128"/>
      <c r="BV174" s="128"/>
      <c r="BW174" s="128"/>
      <c r="BX174" s="128"/>
      <c r="BY174" s="128"/>
      <c r="BZ174" s="128"/>
      <c r="CA174" s="128"/>
      <c r="CB174" s="128"/>
      <c r="CC174" s="128"/>
      <c r="CD174" s="128"/>
      <c r="CE174" s="128"/>
      <c r="CF174" s="128"/>
      <c r="CG174" s="128"/>
      <c r="CH174" s="128"/>
      <c r="CI174" s="128"/>
      <c r="CJ174" s="128"/>
      <c r="CK174" s="128"/>
      <c r="CL174" s="128"/>
      <c r="CM174" s="128"/>
      <c r="CN174" s="128"/>
      <c r="CO174" s="128"/>
    </row>
    <row r="175" spans="1:93" s="110" customFormat="1" ht="15.95" customHeight="1" x14ac:dyDescent="0.15">
      <c r="AZ175" s="128"/>
      <c r="BA175" s="128"/>
      <c r="BB175" s="128"/>
      <c r="BC175" s="128"/>
      <c r="BD175" s="128"/>
      <c r="BE175" s="128"/>
      <c r="BF175" s="128"/>
      <c r="BG175" s="128"/>
      <c r="BH175" s="128"/>
      <c r="BI175" s="128"/>
      <c r="BJ175" s="128"/>
      <c r="BK175" s="128"/>
      <c r="BL175" s="128"/>
      <c r="BM175" s="128"/>
      <c r="BN175" s="128"/>
      <c r="BO175" s="128"/>
      <c r="BP175" s="128"/>
      <c r="BQ175" s="128"/>
      <c r="BR175" s="128"/>
      <c r="BS175" s="128"/>
      <c r="BT175" s="128"/>
      <c r="BU175" s="128"/>
      <c r="BV175" s="128"/>
      <c r="BW175" s="128"/>
      <c r="BX175" s="128"/>
      <c r="BY175" s="128"/>
      <c r="BZ175" s="128"/>
      <c r="CA175" s="128"/>
      <c r="CB175" s="128"/>
      <c r="CC175" s="128"/>
      <c r="CD175" s="128"/>
      <c r="CE175" s="128"/>
      <c r="CF175" s="128"/>
      <c r="CG175" s="128"/>
      <c r="CH175" s="128"/>
      <c r="CI175" s="128"/>
      <c r="CJ175" s="128"/>
      <c r="CK175" s="128"/>
      <c r="CL175" s="128"/>
      <c r="CM175" s="128"/>
      <c r="CN175" s="128"/>
      <c r="CO175" s="128"/>
    </row>
    <row r="176" spans="1:93" s="110" customFormat="1" ht="15.95" customHeight="1" x14ac:dyDescent="0.15">
      <c r="AZ176" s="128"/>
      <c r="BA176" s="128"/>
      <c r="BB176" s="128"/>
      <c r="BC176" s="128"/>
      <c r="BD176" s="128"/>
      <c r="BE176" s="128"/>
      <c r="BF176" s="128"/>
      <c r="BG176" s="128"/>
      <c r="BH176" s="128"/>
      <c r="BI176" s="128"/>
      <c r="BJ176" s="128"/>
      <c r="BK176" s="128"/>
      <c r="BL176" s="128"/>
      <c r="BM176" s="128"/>
      <c r="BN176" s="128"/>
      <c r="BO176" s="128"/>
      <c r="BP176" s="128"/>
      <c r="BQ176" s="128"/>
      <c r="BR176" s="128"/>
      <c r="BS176" s="128"/>
      <c r="BT176" s="128"/>
      <c r="BU176" s="128"/>
      <c r="BV176" s="128"/>
      <c r="BW176" s="128"/>
      <c r="BX176" s="128"/>
      <c r="BY176" s="128"/>
      <c r="BZ176" s="128"/>
      <c r="CA176" s="128"/>
      <c r="CB176" s="128"/>
      <c r="CC176" s="128"/>
      <c r="CD176" s="128"/>
      <c r="CE176" s="128"/>
      <c r="CF176" s="128"/>
      <c r="CG176" s="128"/>
      <c r="CH176" s="128"/>
      <c r="CI176" s="128"/>
      <c r="CJ176" s="128"/>
      <c r="CK176" s="128"/>
      <c r="CL176" s="128"/>
      <c r="CM176" s="128"/>
      <c r="CN176" s="128"/>
      <c r="CO176" s="128"/>
    </row>
    <row r="177" spans="52:93" s="110" customFormat="1" ht="15.95" customHeight="1" x14ac:dyDescent="0.15">
      <c r="AZ177" s="128"/>
      <c r="BA177" s="128"/>
      <c r="BB177" s="128"/>
      <c r="BC177" s="128"/>
      <c r="BD177" s="128"/>
      <c r="BE177" s="128"/>
      <c r="BF177" s="128"/>
      <c r="BG177" s="128"/>
      <c r="BH177" s="128"/>
      <c r="BI177" s="128"/>
      <c r="BJ177" s="128"/>
      <c r="BK177" s="128"/>
      <c r="BL177" s="128"/>
      <c r="BM177" s="128"/>
      <c r="BN177" s="128"/>
      <c r="BO177" s="128"/>
      <c r="BP177" s="128"/>
      <c r="BQ177" s="128"/>
      <c r="BR177" s="128"/>
      <c r="BS177" s="128"/>
      <c r="BT177" s="128"/>
      <c r="BU177" s="128"/>
      <c r="BV177" s="128"/>
      <c r="BW177" s="128"/>
      <c r="BX177" s="128"/>
      <c r="BY177" s="128"/>
      <c r="BZ177" s="128"/>
      <c r="CA177" s="128"/>
      <c r="CB177" s="128"/>
      <c r="CC177" s="128"/>
      <c r="CD177" s="128"/>
      <c r="CE177" s="128"/>
      <c r="CF177" s="128"/>
      <c r="CG177" s="128"/>
      <c r="CH177" s="128"/>
      <c r="CI177" s="128"/>
      <c r="CJ177" s="128"/>
      <c r="CK177" s="128"/>
      <c r="CL177" s="128"/>
      <c r="CM177" s="128"/>
      <c r="CN177" s="128"/>
      <c r="CO177" s="128"/>
    </row>
    <row r="178" spans="52:93" s="110" customFormat="1" ht="15.95" customHeight="1" x14ac:dyDescent="0.15">
      <c r="AZ178" s="128"/>
      <c r="BA178" s="128"/>
      <c r="BB178" s="128"/>
      <c r="BC178" s="128"/>
      <c r="BD178" s="128"/>
      <c r="BE178" s="128"/>
      <c r="BF178" s="128"/>
      <c r="BG178" s="128"/>
      <c r="BH178" s="128"/>
      <c r="BI178" s="128"/>
      <c r="BJ178" s="128"/>
      <c r="BK178" s="128"/>
      <c r="BL178" s="128"/>
      <c r="BM178" s="128"/>
      <c r="BN178" s="128"/>
      <c r="BO178" s="128"/>
      <c r="BP178" s="128"/>
      <c r="BQ178" s="128"/>
      <c r="BR178" s="128"/>
      <c r="BS178" s="128"/>
      <c r="BT178" s="128"/>
      <c r="BU178" s="128"/>
      <c r="BV178" s="128"/>
      <c r="BW178" s="128"/>
      <c r="BX178" s="128"/>
      <c r="BY178" s="128"/>
      <c r="BZ178" s="128"/>
      <c r="CA178" s="128"/>
      <c r="CB178" s="128"/>
      <c r="CC178" s="128"/>
      <c r="CD178" s="128"/>
      <c r="CE178" s="128"/>
      <c r="CF178" s="128"/>
      <c r="CG178" s="128"/>
      <c r="CH178" s="128"/>
      <c r="CI178" s="128"/>
      <c r="CJ178" s="128"/>
      <c r="CK178" s="128"/>
      <c r="CL178" s="128"/>
      <c r="CM178" s="128"/>
      <c r="CN178" s="128"/>
      <c r="CO178" s="128"/>
    </row>
    <row r="179" spans="52:93" s="110" customFormat="1" ht="15.95" customHeight="1" x14ac:dyDescent="0.15">
      <c r="AZ179" s="128"/>
      <c r="BA179" s="128"/>
      <c r="BB179" s="128"/>
      <c r="BC179" s="128"/>
      <c r="BD179" s="128"/>
      <c r="BE179" s="128"/>
      <c r="BF179" s="128"/>
      <c r="BG179" s="128"/>
      <c r="BH179" s="128"/>
      <c r="BI179" s="128"/>
      <c r="BJ179" s="128"/>
      <c r="BK179" s="128"/>
      <c r="BL179" s="128"/>
      <c r="BM179" s="128"/>
      <c r="BN179" s="128"/>
      <c r="BO179" s="128"/>
      <c r="BP179" s="128"/>
      <c r="BQ179" s="128"/>
      <c r="BR179" s="128"/>
      <c r="BS179" s="128"/>
      <c r="BT179" s="128"/>
      <c r="BU179" s="128"/>
      <c r="BV179" s="128"/>
      <c r="BW179" s="128"/>
      <c r="BX179" s="128"/>
      <c r="BY179" s="128"/>
      <c r="BZ179" s="128"/>
      <c r="CA179" s="128"/>
      <c r="CB179" s="128"/>
      <c r="CC179" s="128"/>
      <c r="CD179" s="128"/>
      <c r="CE179" s="128"/>
      <c r="CF179" s="128"/>
      <c r="CG179" s="128"/>
      <c r="CH179" s="128"/>
      <c r="CI179" s="128"/>
      <c r="CJ179" s="128"/>
      <c r="CK179" s="128"/>
      <c r="CL179" s="128"/>
      <c r="CM179" s="128"/>
      <c r="CN179" s="128"/>
      <c r="CO179" s="128"/>
    </row>
    <row r="180" spans="52:93" s="110" customFormat="1" ht="15.95" customHeight="1" x14ac:dyDescent="0.15">
      <c r="AZ180" s="128"/>
      <c r="BA180" s="128"/>
      <c r="BB180" s="128"/>
      <c r="BC180" s="128"/>
      <c r="BD180" s="128"/>
      <c r="BE180" s="128"/>
      <c r="BF180" s="128"/>
      <c r="BG180" s="128"/>
      <c r="BH180" s="128"/>
      <c r="BI180" s="128"/>
      <c r="BJ180" s="128"/>
      <c r="BK180" s="128"/>
      <c r="BL180" s="128"/>
      <c r="BM180" s="128"/>
      <c r="BN180" s="128"/>
      <c r="BO180" s="128"/>
      <c r="BP180" s="128"/>
      <c r="BQ180" s="128"/>
      <c r="BR180" s="128"/>
      <c r="BS180" s="128"/>
      <c r="BT180" s="128"/>
      <c r="BU180" s="128"/>
      <c r="BV180" s="128"/>
      <c r="BW180" s="128"/>
      <c r="BX180" s="128"/>
      <c r="BY180" s="128"/>
      <c r="BZ180" s="128"/>
      <c r="CA180" s="128"/>
      <c r="CB180" s="128"/>
      <c r="CC180" s="128"/>
      <c r="CD180" s="128"/>
      <c r="CE180" s="128"/>
      <c r="CF180" s="128"/>
      <c r="CG180" s="128"/>
      <c r="CH180" s="128"/>
      <c r="CI180" s="128"/>
      <c r="CJ180" s="128"/>
      <c r="CK180" s="128"/>
      <c r="CL180" s="128"/>
      <c r="CM180" s="128"/>
      <c r="CN180" s="128"/>
      <c r="CO180" s="128"/>
    </row>
    <row r="181" spans="52:93" s="110" customFormat="1" ht="15.95" customHeight="1" x14ac:dyDescent="0.15">
      <c r="AZ181" s="128"/>
      <c r="BA181" s="128"/>
      <c r="BB181" s="128"/>
      <c r="BC181" s="128"/>
      <c r="BD181" s="128"/>
      <c r="BE181" s="128"/>
      <c r="BF181" s="128"/>
      <c r="BG181" s="128"/>
      <c r="BH181" s="128"/>
      <c r="BI181" s="128"/>
      <c r="BJ181" s="128"/>
      <c r="BK181" s="128"/>
      <c r="BL181" s="128"/>
      <c r="BM181" s="128"/>
      <c r="BN181" s="128"/>
      <c r="BO181" s="128"/>
      <c r="BP181" s="128"/>
      <c r="BQ181" s="128"/>
      <c r="BR181" s="128"/>
      <c r="BS181" s="128"/>
      <c r="BT181" s="128"/>
      <c r="BU181" s="128"/>
      <c r="BV181" s="128"/>
      <c r="BW181" s="128"/>
      <c r="BX181" s="128"/>
      <c r="BY181" s="128"/>
      <c r="BZ181" s="128"/>
      <c r="CA181" s="128"/>
      <c r="CB181" s="128"/>
      <c r="CC181" s="128"/>
      <c r="CD181" s="128"/>
      <c r="CE181" s="128"/>
      <c r="CF181" s="128"/>
      <c r="CG181" s="128"/>
      <c r="CH181" s="128"/>
      <c r="CI181" s="128"/>
      <c r="CJ181" s="128"/>
      <c r="CK181" s="128"/>
      <c r="CL181" s="128"/>
      <c r="CM181" s="128"/>
      <c r="CN181" s="128"/>
      <c r="CO181" s="128"/>
    </row>
    <row r="182" spans="52:93" s="110" customFormat="1" ht="15.95" customHeight="1" x14ac:dyDescent="0.15">
      <c r="AZ182" s="128"/>
      <c r="BA182" s="128"/>
      <c r="BB182" s="128"/>
      <c r="BC182" s="128"/>
      <c r="BD182" s="128"/>
      <c r="BE182" s="128"/>
      <c r="BF182" s="128"/>
      <c r="BG182" s="128"/>
      <c r="BH182" s="128"/>
      <c r="BI182" s="128"/>
      <c r="BJ182" s="128"/>
      <c r="BK182" s="128"/>
      <c r="BL182" s="128"/>
      <c r="BM182" s="128"/>
      <c r="BN182" s="128"/>
      <c r="BO182" s="128"/>
      <c r="BP182" s="128"/>
      <c r="BQ182" s="128"/>
      <c r="BR182" s="128"/>
      <c r="BS182" s="128"/>
      <c r="BT182" s="128"/>
      <c r="BU182" s="128"/>
      <c r="BV182" s="128"/>
      <c r="BW182" s="128"/>
      <c r="BX182" s="128"/>
      <c r="BY182" s="128"/>
      <c r="BZ182" s="128"/>
      <c r="CA182" s="128"/>
      <c r="CB182" s="128"/>
      <c r="CC182" s="128"/>
      <c r="CD182" s="128"/>
      <c r="CE182" s="128"/>
      <c r="CF182" s="128"/>
      <c r="CG182" s="128"/>
      <c r="CH182" s="128"/>
      <c r="CI182" s="128"/>
      <c r="CJ182" s="128"/>
      <c r="CK182" s="128"/>
      <c r="CL182" s="128"/>
      <c r="CM182" s="128"/>
      <c r="CN182" s="128"/>
      <c r="CO182" s="128"/>
    </row>
    <row r="183" spans="52:93" s="110" customFormat="1" ht="15.95" customHeight="1" x14ac:dyDescent="0.15">
      <c r="AZ183" s="128"/>
      <c r="BA183" s="128"/>
      <c r="BB183" s="128"/>
      <c r="BC183" s="128"/>
      <c r="BD183" s="128"/>
      <c r="BE183" s="128"/>
      <c r="BF183" s="128"/>
      <c r="BG183" s="128"/>
      <c r="BH183" s="128"/>
      <c r="BI183" s="128"/>
      <c r="BJ183" s="128"/>
      <c r="BK183" s="128"/>
      <c r="BL183" s="128"/>
      <c r="BM183" s="128"/>
      <c r="BN183" s="128"/>
      <c r="BO183" s="128"/>
      <c r="BP183" s="128"/>
      <c r="BQ183" s="128"/>
      <c r="BR183" s="128"/>
      <c r="BS183" s="128"/>
      <c r="BT183" s="128"/>
      <c r="BU183" s="128"/>
      <c r="BV183" s="128"/>
      <c r="BW183" s="128"/>
      <c r="BX183" s="128"/>
      <c r="BY183" s="128"/>
      <c r="BZ183" s="128"/>
      <c r="CA183" s="128"/>
      <c r="CB183" s="128"/>
      <c r="CC183" s="128"/>
      <c r="CD183" s="128"/>
      <c r="CE183" s="128"/>
      <c r="CF183" s="128"/>
      <c r="CG183" s="128"/>
      <c r="CH183" s="128"/>
      <c r="CI183" s="128"/>
      <c r="CJ183" s="128"/>
      <c r="CK183" s="128"/>
      <c r="CL183" s="128"/>
      <c r="CM183" s="128"/>
      <c r="CN183" s="128"/>
      <c r="CO183" s="128"/>
    </row>
    <row r="184" spans="52:93" s="110" customFormat="1" ht="15.95" customHeight="1" x14ac:dyDescent="0.15">
      <c r="AZ184" s="128"/>
      <c r="BA184" s="128"/>
      <c r="BB184" s="128"/>
      <c r="BC184" s="128"/>
      <c r="BD184" s="128"/>
      <c r="BE184" s="128"/>
      <c r="BF184" s="128"/>
      <c r="BG184" s="128"/>
      <c r="BH184" s="128"/>
      <c r="BI184" s="128"/>
      <c r="BJ184" s="128"/>
      <c r="BK184" s="128"/>
      <c r="BL184" s="128"/>
      <c r="BM184" s="128"/>
      <c r="BN184" s="128"/>
      <c r="BO184" s="128"/>
      <c r="BP184" s="128"/>
      <c r="BQ184" s="128"/>
      <c r="BR184" s="128"/>
      <c r="BS184" s="128"/>
      <c r="BT184" s="128"/>
      <c r="BU184" s="128"/>
      <c r="BV184" s="128"/>
      <c r="BW184" s="128"/>
      <c r="BX184" s="128"/>
      <c r="BY184" s="128"/>
      <c r="BZ184" s="128"/>
      <c r="CA184" s="128"/>
      <c r="CB184" s="128"/>
      <c r="CC184" s="128"/>
      <c r="CD184" s="128"/>
      <c r="CE184" s="128"/>
      <c r="CF184" s="128"/>
      <c r="CG184" s="128"/>
      <c r="CH184" s="128"/>
      <c r="CI184" s="128"/>
      <c r="CJ184" s="128"/>
      <c r="CK184" s="128"/>
      <c r="CL184" s="128"/>
      <c r="CM184" s="128"/>
      <c r="CN184" s="128"/>
      <c r="CO184" s="128"/>
    </row>
    <row r="185" spans="52:93" s="110" customFormat="1" ht="15.95" customHeight="1" x14ac:dyDescent="0.15">
      <c r="AZ185" s="128"/>
      <c r="BA185" s="128"/>
      <c r="BB185" s="128"/>
      <c r="BC185" s="128"/>
      <c r="BD185" s="128"/>
      <c r="BE185" s="128"/>
      <c r="BF185" s="128"/>
      <c r="BG185" s="128"/>
      <c r="BH185" s="128"/>
      <c r="BI185" s="128"/>
      <c r="BJ185" s="128"/>
      <c r="BK185" s="128"/>
      <c r="BL185" s="128"/>
      <c r="BM185" s="128"/>
      <c r="BN185" s="128"/>
      <c r="BO185" s="128"/>
      <c r="BP185" s="128"/>
      <c r="BQ185" s="128"/>
      <c r="BR185" s="128"/>
      <c r="BS185" s="128"/>
      <c r="BT185" s="128"/>
      <c r="BU185" s="128"/>
      <c r="BV185" s="128"/>
      <c r="BW185" s="128"/>
      <c r="BX185" s="128"/>
      <c r="BY185" s="128"/>
      <c r="BZ185" s="128"/>
      <c r="CA185" s="128"/>
      <c r="CB185" s="128"/>
      <c r="CC185" s="128"/>
      <c r="CD185" s="128"/>
      <c r="CE185" s="128"/>
      <c r="CF185" s="128"/>
      <c r="CG185" s="128"/>
      <c r="CH185" s="128"/>
      <c r="CI185" s="128"/>
      <c r="CJ185" s="128"/>
      <c r="CK185" s="128"/>
      <c r="CL185" s="128"/>
      <c r="CM185" s="128"/>
      <c r="CN185" s="128"/>
      <c r="CO185" s="128"/>
    </row>
    <row r="186" spans="52:93" s="110" customFormat="1" ht="15.95" customHeight="1" x14ac:dyDescent="0.15">
      <c r="AZ186" s="128"/>
      <c r="BA186" s="128"/>
      <c r="BB186" s="128"/>
      <c r="BC186" s="128"/>
      <c r="BD186" s="128"/>
      <c r="BE186" s="128"/>
      <c r="BF186" s="128"/>
      <c r="BG186" s="128"/>
      <c r="BH186" s="128"/>
      <c r="BI186" s="128"/>
      <c r="BJ186" s="128"/>
      <c r="BK186" s="128"/>
      <c r="BL186" s="128"/>
      <c r="BM186" s="128"/>
      <c r="BN186" s="128"/>
      <c r="BO186" s="128"/>
      <c r="BP186" s="128"/>
      <c r="BQ186" s="128"/>
      <c r="BR186" s="128"/>
      <c r="BS186" s="128"/>
      <c r="BT186" s="128"/>
      <c r="BU186" s="128"/>
      <c r="BV186" s="128"/>
      <c r="BW186" s="128"/>
      <c r="BX186" s="128"/>
      <c r="BY186" s="128"/>
      <c r="BZ186" s="128"/>
      <c r="CA186" s="128"/>
      <c r="CB186" s="128"/>
      <c r="CC186" s="128"/>
      <c r="CD186" s="128"/>
      <c r="CE186" s="128"/>
      <c r="CF186" s="128"/>
      <c r="CG186" s="128"/>
      <c r="CH186" s="128"/>
      <c r="CI186" s="128"/>
      <c r="CJ186" s="128"/>
      <c r="CK186" s="128"/>
      <c r="CL186" s="128"/>
      <c r="CM186" s="128"/>
      <c r="CN186" s="128"/>
      <c r="CO186" s="128"/>
    </row>
    <row r="187" spans="52:93" s="110" customFormat="1" ht="15.95" customHeight="1" x14ac:dyDescent="0.15">
      <c r="AZ187" s="128"/>
      <c r="BA187" s="128"/>
      <c r="BB187" s="128"/>
      <c r="BC187" s="128"/>
      <c r="BD187" s="128"/>
      <c r="BE187" s="128"/>
      <c r="BF187" s="128"/>
      <c r="BG187" s="128"/>
      <c r="BH187" s="128"/>
      <c r="BI187" s="128"/>
      <c r="BJ187" s="128"/>
      <c r="BK187" s="128"/>
      <c r="BL187" s="128"/>
      <c r="BM187" s="128"/>
      <c r="BN187" s="128"/>
      <c r="BO187" s="128"/>
      <c r="BP187" s="128"/>
      <c r="BQ187" s="128"/>
      <c r="BR187" s="128"/>
      <c r="BS187" s="128"/>
      <c r="BT187" s="128"/>
      <c r="BU187" s="128"/>
      <c r="BV187" s="128"/>
      <c r="BW187" s="128"/>
      <c r="BX187" s="128"/>
      <c r="BY187" s="128"/>
      <c r="BZ187" s="128"/>
      <c r="CA187" s="128"/>
      <c r="CB187" s="128"/>
      <c r="CC187" s="128"/>
      <c r="CD187" s="128"/>
      <c r="CE187" s="128"/>
      <c r="CF187" s="128"/>
      <c r="CG187" s="128"/>
      <c r="CH187" s="128"/>
      <c r="CI187" s="128"/>
      <c r="CJ187" s="128"/>
      <c r="CK187" s="128"/>
      <c r="CL187" s="128"/>
      <c r="CM187" s="128"/>
      <c r="CN187" s="128"/>
      <c r="CO187" s="128"/>
    </row>
    <row r="188" spans="52:93" s="110" customFormat="1" ht="15.95" customHeight="1" x14ac:dyDescent="0.15">
      <c r="AZ188" s="128"/>
      <c r="BA188" s="128"/>
      <c r="BB188" s="128"/>
      <c r="BC188" s="128"/>
      <c r="BD188" s="128"/>
      <c r="BE188" s="128"/>
      <c r="BF188" s="128"/>
      <c r="BG188" s="128"/>
      <c r="BH188" s="128"/>
      <c r="BI188" s="128"/>
      <c r="BJ188" s="128"/>
      <c r="BK188" s="128"/>
      <c r="BL188" s="128"/>
      <c r="BM188" s="128"/>
      <c r="BN188" s="128"/>
      <c r="BO188" s="128"/>
      <c r="BP188" s="128"/>
      <c r="BQ188" s="128"/>
      <c r="BR188" s="128"/>
      <c r="BS188" s="128"/>
      <c r="BT188" s="128"/>
      <c r="BU188" s="128"/>
      <c r="BV188" s="128"/>
      <c r="BW188" s="128"/>
      <c r="BX188" s="128"/>
      <c r="BY188" s="128"/>
      <c r="BZ188" s="128"/>
      <c r="CA188" s="128"/>
      <c r="CB188" s="128"/>
      <c r="CC188" s="128"/>
      <c r="CD188" s="128"/>
      <c r="CE188" s="128"/>
      <c r="CF188" s="128"/>
      <c r="CG188" s="128"/>
      <c r="CH188" s="128"/>
      <c r="CI188" s="128"/>
      <c r="CJ188" s="128"/>
      <c r="CK188" s="128"/>
      <c r="CL188" s="128"/>
      <c r="CM188" s="128"/>
      <c r="CN188" s="128"/>
      <c r="CO188" s="128"/>
    </row>
    <row r="189" spans="52:93" s="110" customFormat="1" ht="15.95" customHeight="1" x14ac:dyDescent="0.15">
      <c r="AZ189" s="128"/>
      <c r="BA189" s="128"/>
      <c r="BB189" s="128"/>
      <c r="BC189" s="128"/>
      <c r="BD189" s="128"/>
      <c r="BE189" s="128"/>
      <c r="BF189" s="128"/>
      <c r="BG189" s="128"/>
      <c r="BH189" s="128"/>
      <c r="BI189" s="128"/>
      <c r="BJ189" s="128"/>
      <c r="BK189" s="128"/>
      <c r="BL189" s="128"/>
      <c r="BM189" s="128"/>
      <c r="BN189" s="128"/>
      <c r="BO189" s="128"/>
      <c r="BP189" s="128"/>
      <c r="BQ189" s="128"/>
      <c r="BR189" s="128"/>
      <c r="BS189" s="128"/>
      <c r="BT189" s="128"/>
      <c r="BU189" s="128"/>
      <c r="BV189" s="128"/>
      <c r="BW189" s="128"/>
      <c r="BX189" s="128"/>
      <c r="BY189" s="128"/>
      <c r="BZ189" s="128"/>
      <c r="CA189" s="128"/>
      <c r="CB189" s="128"/>
      <c r="CC189" s="128"/>
      <c r="CD189" s="128"/>
      <c r="CE189" s="128"/>
      <c r="CF189" s="128"/>
      <c r="CG189" s="128"/>
      <c r="CH189" s="128"/>
      <c r="CI189" s="128"/>
      <c r="CJ189" s="128"/>
      <c r="CK189" s="128"/>
      <c r="CL189" s="128"/>
      <c r="CM189" s="128"/>
      <c r="CN189" s="128"/>
      <c r="CO189" s="128"/>
    </row>
    <row r="190" spans="52:93" s="110" customFormat="1" ht="15.95" customHeight="1" x14ac:dyDescent="0.15">
      <c r="AZ190" s="128"/>
      <c r="BA190" s="128"/>
      <c r="BB190" s="128"/>
      <c r="BC190" s="128"/>
      <c r="BD190" s="128"/>
      <c r="BE190" s="128"/>
      <c r="BF190" s="128"/>
      <c r="BG190" s="128"/>
      <c r="BH190" s="128"/>
      <c r="BI190" s="128"/>
      <c r="BJ190" s="128"/>
      <c r="BK190" s="128"/>
      <c r="BL190" s="128"/>
      <c r="BM190" s="128"/>
      <c r="BN190" s="128"/>
      <c r="BO190" s="128"/>
      <c r="BP190" s="128"/>
      <c r="BQ190" s="128"/>
      <c r="BR190" s="128"/>
      <c r="BS190" s="128"/>
      <c r="BT190" s="128"/>
      <c r="BU190" s="128"/>
      <c r="BV190" s="128"/>
      <c r="BW190" s="128"/>
      <c r="BX190" s="128"/>
      <c r="BY190" s="128"/>
      <c r="BZ190" s="128"/>
      <c r="CA190" s="128"/>
      <c r="CB190" s="128"/>
      <c r="CC190" s="128"/>
      <c r="CD190" s="128"/>
      <c r="CE190" s="128"/>
      <c r="CF190" s="128"/>
      <c r="CG190" s="128"/>
      <c r="CH190" s="128"/>
      <c r="CI190" s="128"/>
      <c r="CJ190" s="128"/>
      <c r="CK190" s="128"/>
      <c r="CL190" s="128"/>
      <c r="CM190" s="128"/>
      <c r="CN190" s="128"/>
      <c r="CO190" s="128"/>
    </row>
    <row r="191" spans="52:93" s="110" customFormat="1" ht="15.95" customHeight="1" x14ac:dyDescent="0.15">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128"/>
      <c r="BW191" s="128"/>
      <c r="BX191" s="128"/>
      <c r="BY191" s="128"/>
      <c r="BZ191" s="128"/>
      <c r="CA191" s="128"/>
      <c r="CB191" s="128"/>
      <c r="CC191" s="128"/>
      <c r="CD191" s="128"/>
      <c r="CE191" s="128"/>
      <c r="CF191" s="128"/>
      <c r="CG191" s="128"/>
      <c r="CH191" s="128"/>
      <c r="CI191" s="128"/>
      <c r="CJ191" s="128"/>
      <c r="CK191" s="128"/>
      <c r="CL191" s="128"/>
      <c r="CM191" s="128"/>
      <c r="CN191" s="128"/>
      <c r="CO191" s="128"/>
    </row>
    <row r="192" spans="52:93" s="110" customFormat="1" ht="15.95" customHeight="1" x14ac:dyDescent="0.15">
      <c r="AZ192" s="128"/>
      <c r="BA192" s="128"/>
      <c r="BB192" s="128"/>
      <c r="BC192" s="128"/>
      <c r="BD192" s="128"/>
      <c r="BE192" s="128"/>
      <c r="BF192" s="128"/>
      <c r="BG192" s="128"/>
      <c r="BH192" s="128"/>
      <c r="BI192" s="128"/>
      <c r="BJ192" s="128"/>
      <c r="BK192" s="128"/>
      <c r="BL192" s="128"/>
      <c r="BM192" s="128"/>
      <c r="BN192" s="128"/>
      <c r="BO192" s="128"/>
      <c r="BP192" s="128"/>
      <c r="BQ192" s="128"/>
      <c r="BR192" s="128"/>
      <c r="BS192" s="128"/>
      <c r="BT192" s="128"/>
      <c r="BU192" s="128"/>
      <c r="BV192" s="128"/>
      <c r="BW192" s="128"/>
      <c r="BX192" s="128"/>
      <c r="BY192" s="128"/>
      <c r="BZ192" s="128"/>
      <c r="CA192" s="128"/>
      <c r="CB192" s="128"/>
      <c r="CC192" s="128"/>
      <c r="CD192" s="128"/>
      <c r="CE192" s="128"/>
      <c r="CF192" s="128"/>
      <c r="CG192" s="128"/>
      <c r="CH192" s="128"/>
      <c r="CI192" s="128"/>
      <c r="CJ192" s="128"/>
      <c r="CK192" s="128"/>
      <c r="CL192" s="128"/>
      <c r="CM192" s="128"/>
      <c r="CN192" s="128"/>
      <c r="CO192" s="128"/>
    </row>
    <row r="193" spans="52:93" s="110" customFormat="1" ht="15.95" customHeight="1" x14ac:dyDescent="0.15">
      <c r="AZ193" s="128"/>
      <c r="BA193" s="128"/>
      <c r="BB193" s="128"/>
      <c r="BC193" s="128"/>
      <c r="BD193" s="128"/>
      <c r="BE193" s="128"/>
      <c r="BF193" s="128"/>
      <c r="BG193" s="128"/>
      <c r="BH193" s="128"/>
      <c r="BI193" s="128"/>
      <c r="BJ193" s="128"/>
      <c r="BK193" s="128"/>
      <c r="BL193" s="128"/>
      <c r="BM193" s="128"/>
      <c r="BN193" s="128"/>
      <c r="BO193" s="128"/>
      <c r="BP193" s="128"/>
      <c r="BQ193" s="128"/>
      <c r="BR193" s="128"/>
      <c r="BS193" s="128"/>
      <c r="BT193" s="128"/>
      <c r="BU193" s="128"/>
      <c r="BV193" s="128"/>
      <c r="BW193" s="128"/>
      <c r="BX193" s="128"/>
      <c r="BY193" s="128"/>
      <c r="BZ193" s="128"/>
      <c r="CA193" s="128"/>
      <c r="CB193" s="128"/>
      <c r="CC193" s="128"/>
      <c r="CD193" s="128"/>
      <c r="CE193" s="128"/>
      <c r="CF193" s="128"/>
      <c r="CG193" s="128"/>
      <c r="CH193" s="128"/>
      <c r="CI193" s="128"/>
      <c r="CJ193" s="128"/>
      <c r="CK193" s="128"/>
      <c r="CL193" s="128"/>
      <c r="CM193" s="128"/>
      <c r="CN193" s="128"/>
      <c r="CO193" s="128"/>
    </row>
    <row r="194" spans="52:93" s="110" customFormat="1" ht="15.95" customHeight="1" x14ac:dyDescent="0.15">
      <c r="AZ194" s="128"/>
      <c r="BA194" s="128"/>
      <c r="BB194" s="128"/>
      <c r="BC194" s="128"/>
      <c r="BD194" s="128"/>
      <c r="BE194" s="128"/>
      <c r="BF194" s="128"/>
      <c r="BG194" s="128"/>
      <c r="BH194" s="128"/>
      <c r="BI194" s="128"/>
      <c r="BJ194" s="128"/>
      <c r="BK194" s="128"/>
      <c r="BL194" s="128"/>
      <c r="BM194" s="128"/>
      <c r="BN194" s="128"/>
      <c r="BO194" s="128"/>
      <c r="BP194" s="128"/>
      <c r="BQ194" s="128"/>
      <c r="BR194" s="128"/>
      <c r="BS194" s="128"/>
      <c r="BT194" s="128"/>
      <c r="BU194" s="128"/>
      <c r="BV194" s="128"/>
      <c r="BW194" s="128"/>
      <c r="BX194" s="128"/>
      <c r="BY194" s="128"/>
      <c r="BZ194" s="128"/>
      <c r="CA194" s="128"/>
      <c r="CB194" s="128"/>
      <c r="CC194" s="128"/>
      <c r="CD194" s="128"/>
      <c r="CE194" s="128"/>
      <c r="CF194" s="128"/>
      <c r="CG194" s="128"/>
      <c r="CH194" s="128"/>
      <c r="CI194" s="128"/>
      <c r="CJ194" s="128"/>
      <c r="CK194" s="128"/>
      <c r="CL194" s="128"/>
      <c r="CM194" s="128"/>
      <c r="CN194" s="128"/>
      <c r="CO194" s="128"/>
    </row>
    <row r="195" spans="52:93" s="110" customFormat="1" ht="15.95" customHeight="1" x14ac:dyDescent="0.15">
      <c r="AZ195" s="128"/>
      <c r="BA195" s="128"/>
      <c r="BB195" s="128"/>
      <c r="BC195" s="128"/>
      <c r="BD195" s="128"/>
      <c r="BE195" s="128"/>
      <c r="BF195" s="128"/>
      <c r="BG195" s="128"/>
      <c r="BH195" s="128"/>
      <c r="BI195" s="128"/>
      <c r="BJ195" s="128"/>
      <c r="BK195" s="128"/>
      <c r="BL195" s="128"/>
      <c r="BM195" s="128"/>
      <c r="BN195" s="128"/>
      <c r="BO195" s="128"/>
      <c r="BP195" s="128"/>
      <c r="BQ195" s="128"/>
      <c r="BR195" s="128"/>
      <c r="BS195" s="128"/>
      <c r="BT195" s="128"/>
      <c r="BU195" s="128"/>
      <c r="BV195" s="128"/>
      <c r="BW195" s="128"/>
      <c r="BX195" s="128"/>
      <c r="BY195" s="128"/>
      <c r="BZ195" s="128"/>
      <c r="CA195" s="128"/>
      <c r="CB195" s="128"/>
      <c r="CC195" s="128"/>
      <c r="CD195" s="128"/>
      <c r="CE195" s="128"/>
      <c r="CF195" s="128"/>
      <c r="CG195" s="128"/>
      <c r="CH195" s="128"/>
      <c r="CI195" s="128"/>
      <c r="CJ195" s="128"/>
      <c r="CK195" s="128"/>
      <c r="CL195" s="128"/>
      <c r="CM195" s="128"/>
      <c r="CN195" s="128"/>
      <c r="CO195" s="128"/>
    </row>
    <row r="196" spans="52:93" s="110" customFormat="1" ht="15.95" customHeight="1" x14ac:dyDescent="0.15">
      <c r="AZ196" s="128"/>
      <c r="BA196" s="128"/>
      <c r="BB196" s="128"/>
      <c r="BC196" s="128"/>
      <c r="BD196" s="128"/>
      <c r="BE196" s="128"/>
      <c r="BF196" s="128"/>
      <c r="BG196" s="128"/>
      <c r="BH196" s="128"/>
      <c r="BI196" s="128"/>
      <c r="BJ196" s="128"/>
      <c r="BK196" s="128"/>
      <c r="BL196" s="128"/>
      <c r="BM196" s="128"/>
      <c r="BN196" s="128"/>
      <c r="BO196" s="128"/>
      <c r="BP196" s="128"/>
      <c r="BQ196" s="128"/>
      <c r="BR196" s="128"/>
      <c r="BS196" s="128"/>
      <c r="BT196" s="128"/>
      <c r="BU196" s="128"/>
      <c r="BV196" s="128"/>
      <c r="BW196" s="128"/>
      <c r="BX196" s="128"/>
      <c r="BY196" s="128"/>
      <c r="BZ196" s="128"/>
      <c r="CA196" s="128"/>
      <c r="CB196" s="128"/>
      <c r="CC196" s="128"/>
      <c r="CD196" s="128"/>
      <c r="CE196" s="128"/>
      <c r="CF196" s="128"/>
      <c r="CG196" s="128"/>
      <c r="CH196" s="128"/>
      <c r="CI196" s="128"/>
      <c r="CJ196" s="128"/>
      <c r="CK196" s="128"/>
      <c r="CL196" s="128"/>
      <c r="CM196" s="128"/>
      <c r="CN196" s="128"/>
      <c r="CO196" s="128"/>
    </row>
    <row r="197" spans="52:93" s="110" customFormat="1" ht="15.95" customHeight="1" x14ac:dyDescent="0.15">
      <c r="AZ197" s="128"/>
      <c r="BA197" s="128"/>
      <c r="BB197" s="128"/>
      <c r="BC197" s="128"/>
      <c r="BD197" s="128"/>
      <c r="BE197" s="128"/>
      <c r="BF197" s="128"/>
      <c r="BG197" s="128"/>
      <c r="BH197" s="128"/>
      <c r="BI197" s="128"/>
      <c r="BJ197" s="128"/>
      <c r="BK197" s="128"/>
      <c r="BL197" s="128"/>
      <c r="BM197" s="128"/>
      <c r="BN197" s="128"/>
      <c r="BO197" s="128"/>
      <c r="BP197" s="128"/>
      <c r="BQ197" s="128"/>
      <c r="BR197" s="128"/>
      <c r="BS197" s="128"/>
      <c r="BT197" s="128"/>
      <c r="BU197" s="128"/>
      <c r="BV197" s="128"/>
      <c r="BW197" s="128"/>
      <c r="BX197" s="128"/>
      <c r="BY197" s="128"/>
      <c r="BZ197" s="128"/>
      <c r="CA197" s="128"/>
      <c r="CB197" s="128"/>
      <c r="CC197" s="128"/>
      <c r="CD197" s="128"/>
      <c r="CE197" s="128"/>
      <c r="CF197" s="128"/>
      <c r="CG197" s="128"/>
      <c r="CH197" s="128"/>
      <c r="CI197" s="128"/>
      <c r="CJ197" s="128"/>
      <c r="CK197" s="128"/>
      <c r="CL197" s="128"/>
      <c r="CM197" s="128"/>
      <c r="CN197" s="128"/>
      <c r="CO197" s="128"/>
    </row>
    <row r="198" spans="52:93" s="110" customFormat="1" ht="15.95" customHeight="1" x14ac:dyDescent="0.15">
      <c r="AZ198" s="128"/>
      <c r="BA198" s="128"/>
      <c r="BB198" s="128"/>
      <c r="BC198" s="128"/>
      <c r="BD198" s="128"/>
      <c r="BE198" s="128"/>
      <c r="BF198" s="128"/>
      <c r="BG198" s="128"/>
      <c r="BH198" s="128"/>
      <c r="BI198" s="128"/>
      <c r="BJ198" s="128"/>
      <c r="BK198" s="128"/>
      <c r="BL198" s="128"/>
      <c r="BM198" s="128"/>
      <c r="BN198" s="128"/>
      <c r="BO198" s="128"/>
      <c r="BP198" s="128"/>
      <c r="BQ198" s="128"/>
      <c r="BR198" s="128"/>
      <c r="BS198" s="128"/>
      <c r="BT198" s="128"/>
      <c r="BU198" s="128"/>
      <c r="BV198" s="128"/>
      <c r="BW198" s="128"/>
      <c r="BX198" s="128"/>
      <c r="BY198" s="128"/>
      <c r="BZ198" s="128"/>
      <c r="CA198" s="128"/>
      <c r="CB198" s="128"/>
      <c r="CC198" s="128"/>
      <c r="CD198" s="128"/>
      <c r="CE198" s="128"/>
      <c r="CF198" s="128"/>
      <c r="CG198" s="128"/>
      <c r="CH198" s="128"/>
      <c r="CI198" s="128"/>
      <c r="CJ198" s="128"/>
      <c r="CK198" s="128"/>
      <c r="CL198" s="128"/>
      <c r="CM198" s="128"/>
      <c r="CN198" s="128"/>
      <c r="CO198" s="128"/>
    </row>
    <row r="199" spans="52:93" s="110" customFormat="1" ht="15.95" customHeight="1" x14ac:dyDescent="0.15">
      <c r="AZ199" s="128"/>
      <c r="BA199" s="128"/>
      <c r="BB199" s="128"/>
      <c r="BC199" s="128"/>
      <c r="BD199" s="128"/>
      <c r="BE199" s="128"/>
      <c r="BF199" s="128"/>
      <c r="BG199" s="128"/>
      <c r="BH199" s="128"/>
      <c r="BI199" s="128"/>
      <c r="BJ199" s="128"/>
      <c r="BK199" s="128"/>
      <c r="BL199" s="128"/>
      <c r="BM199" s="128"/>
      <c r="BN199" s="128"/>
      <c r="BO199" s="128"/>
      <c r="BP199" s="128"/>
      <c r="BQ199" s="128"/>
      <c r="BR199" s="128"/>
      <c r="BS199" s="128"/>
      <c r="BT199" s="128"/>
      <c r="BU199" s="128"/>
      <c r="BV199" s="128"/>
      <c r="BW199" s="128"/>
      <c r="BX199" s="128"/>
      <c r="BY199" s="128"/>
      <c r="BZ199" s="128"/>
      <c r="CA199" s="128"/>
      <c r="CB199" s="128"/>
      <c r="CC199" s="128"/>
      <c r="CD199" s="128"/>
      <c r="CE199" s="128"/>
      <c r="CF199" s="128"/>
      <c r="CG199" s="128"/>
      <c r="CH199" s="128"/>
      <c r="CI199" s="128"/>
      <c r="CJ199" s="128"/>
      <c r="CK199" s="128"/>
      <c r="CL199" s="128"/>
      <c r="CM199" s="128"/>
      <c r="CN199" s="128"/>
      <c r="CO199" s="128"/>
    </row>
    <row r="200" spans="52:93" s="110" customFormat="1" ht="15.95" customHeight="1" x14ac:dyDescent="0.15">
      <c r="AZ200" s="128"/>
      <c r="BA200" s="128"/>
      <c r="BB200" s="128"/>
      <c r="BC200" s="128"/>
      <c r="BD200" s="128"/>
      <c r="BE200" s="128"/>
      <c r="BF200" s="128"/>
      <c r="BG200" s="128"/>
      <c r="BH200" s="128"/>
      <c r="BI200" s="128"/>
      <c r="BJ200" s="128"/>
      <c r="BK200" s="128"/>
      <c r="BL200" s="128"/>
      <c r="BM200" s="128"/>
      <c r="BN200" s="128"/>
      <c r="BO200" s="128"/>
      <c r="BP200" s="128"/>
      <c r="BQ200" s="128"/>
      <c r="BR200" s="128"/>
      <c r="BS200" s="128"/>
      <c r="BT200" s="128"/>
      <c r="BU200" s="128"/>
      <c r="BV200" s="128"/>
      <c r="BW200" s="128"/>
      <c r="BX200" s="128"/>
      <c r="BY200" s="128"/>
      <c r="BZ200" s="128"/>
      <c r="CA200" s="128"/>
      <c r="CB200" s="128"/>
      <c r="CC200" s="128"/>
      <c r="CD200" s="128"/>
      <c r="CE200" s="128"/>
      <c r="CF200" s="128"/>
      <c r="CG200" s="128"/>
      <c r="CH200" s="128"/>
      <c r="CI200" s="128"/>
      <c r="CJ200" s="128"/>
      <c r="CK200" s="128"/>
      <c r="CL200" s="128"/>
      <c r="CM200" s="128"/>
      <c r="CN200" s="128"/>
      <c r="CO200" s="128"/>
    </row>
    <row r="201" spans="52:93" s="110" customFormat="1" ht="15.95" customHeight="1" x14ac:dyDescent="0.15">
      <c r="AZ201" s="128"/>
      <c r="BA201" s="128"/>
      <c r="BB201" s="128"/>
      <c r="BC201" s="128"/>
      <c r="BD201" s="128"/>
      <c r="BE201" s="128"/>
      <c r="BF201" s="128"/>
      <c r="BG201" s="128"/>
      <c r="BH201" s="128"/>
      <c r="BI201" s="128"/>
      <c r="BJ201" s="128"/>
      <c r="BK201" s="128"/>
      <c r="BL201" s="128"/>
      <c r="BM201" s="128"/>
      <c r="BN201" s="128"/>
      <c r="BO201" s="128"/>
      <c r="BP201" s="128"/>
      <c r="BQ201" s="128"/>
      <c r="BR201" s="128"/>
      <c r="BS201" s="128"/>
      <c r="BT201" s="128"/>
      <c r="BU201" s="128"/>
      <c r="BV201" s="128"/>
      <c r="BW201" s="128"/>
      <c r="BX201" s="128"/>
      <c r="BY201" s="128"/>
      <c r="BZ201" s="128"/>
      <c r="CA201" s="128"/>
      <c r="CB201" s="128"/>
      <c r="CC201" s="128"/>
      <c r="CD201" s="128"/>
      <c r="CE201" s="128"/>
      <c r="CF201" s="128"/>
      <c r="CG201" s="128"/>
      <c r="CH201" s="128"/>
      <c r="CI201" s="128"/>
      <c r="CJ201" s="128"/>
      <c r="CK201" s="128"/>
      <c r="CL201" s="128"/>
      <c r="CM201" s="128"/>
      <c r="CN201" s="128"/>
      <c r="CO201" s="128"/>
    </row>
    <row r="202" spans="52:93" s="110" customFormat="1" ht="15.95" customHeight="1" x14ac:dyDescent="0.15">
      <c r="AZ202" s="128"/>
      <c r="BA202" s="128"/>
      <c r="BB202" s="128"/>
      <c r="BC202" s="128"/>
      <c r="BD202" s="128"/>
      <c r="BE202" s="128"/>
      <c r="BF202" s="128"/>
      <c r="BG202" s="128"/>
      <c r="BH202" s="128"/>
      <c r="BI202" s="128"/>
      <c r="BJ202" s="128"/>
      <c r="BK202" s="128"/>
      <c r="BL202" s="128"/>
      <c r="BM202" s="128"/>
      <c r="BN202" s="128"/>
      <c r="BO202" s="128"/>
      <c r="BP202" s="128"/>
      <c r="BQ202" s="128"/>
      <c r="BR202" s="128"/>
      <c r="BS202" s="128"/>
      <c r="BT202" s="128"/>
      <c r="BU202" s="128"/>
      <c r="BV202" s="128"/>
      <c r="BW202" s="128"/>
      <c r="BX202" s="128"/>
      <c r="BY202" s="128"/>
      <c r="BZ202" s="128"/>
      <c r="CA202" s="128"/>
      <c r="CB202" s="128"/>
      <c r="CC202" s="128"/>
      <c r="CD202" s="128"/>
      <c r="CE202" s="128"/>
      <c r="CF202" s="128"/>
      <c r="CG202" s="128"/>
      <c r="CH202" s="128"/>
      <c r="CI202" s="128"/>
      <c r="CJ202" s="128"/>
      <c r="CK202" s="128"/>
      <c r="CL202" s="128"/>
      <c r="CM202" s="128"/>
      <c r="CN202" s="128"/>
      <c r="CO202" s="128"/>
    </row>
    <row r="203" spans="52:93" s="110" customFormat="1" ht="15.95" customHeight="1" x14ac:dyDescent="0.15">
      <c r="AZ203" s="128"/>
      <c r="BA203" s="128"/>
      <c r="BB203" s="128"/>
      <c r="BC203" s="128"/>
      <c r="BD203" s="128"/>
      <c r="BE203" s="128"/>
      <c r="BF203" s="128"/>
      <c r="BG203" s="128"/>
      <c r="BH203" s="128"/>
      <c r="BI203" s="128"/>
      <c r="BJ203" s="128"/>
      <c r="BK203" s="128"/>
      <c r="BL203" s="128"/>
      <c r="BM203" s="128"/>
      <c r="BN203" s="128"/>
      <c r="BO203" s="128"/>
      <c r="BP203" s="128"/>
      <c r="BQ203" s="128"/>
      <c r="BR203" s="128"/>
      <c r="BS203" s="128"/>
      <c r="BT203" s="128"/>
      <c r="BU203" s="128"/>
      <c r="BV203" s="128"/>
      <c r="BW203" s="128"/>
      <c r="BX203" s="128"/>
      <c r="BY203" s="128"/>
      <c r="BZ203" s="128"/>
      <c r="CA203" s="128"/>
      <c r="CB203" s="128"/>
      <c r="CC203" s="128"/>
      <c r="CD203" s="128"/>
      <c r="CE203" s="128"/>
      <c r="CF203" s="128"/>
      <c r="CG203" s="128"/>
      <c r="CH203" s="128"/>
      <c r="CI203" s="128"/>
      <c r="CJ203" s="128"/>
      <c r="CK203" s="128"/>
      <c r="CL203" s="128"/>
      <c r="CM203" s="128"/>
      <c r="CN203" s="128"/>
      <c r="CO203" s="128"/>
    </row>
    <row r="204" spans="52:93" s="110" customFormat="1" ht="15.95" customHeight="1" x14ac:dyDescent="0.15">
      <c r="AZ204" s="128"/>
      <c r="BA204" s="128"/>
      <c r="BB204" s="128"/>
      <c r="BC204" s="128"/>
      <c r="BD204" s="128"/>
      <c r="BE204" s="128"/>
      <c r="BF204" s="128"/>
      <c r="BG204" s="128"/>
      <c r="BH204" s="128"/>
      <c r="BI204" s="128"/>
      <c r="BJ204" s="128"/>
      <c r="BK204" s="128"/>
      <c r="BL204" s="128"/>
      <c r="BM204" s="128"/>
      <c r="BN204" s="128"/>
      <c r="BO204" s="128"/>
      <c r="BP204" s="128"/>
      <c r="BQ204" s="128"/>
      <c r="BR204" s="128"/>
      <c r="BS204" s="128"/>
      <c r="BT204" s="128"/>
      <c r="BU204" s="128"/>
      <c r="BV204" s="128"/>
      <c r="BW204" s="128"/>
      <c r="BX204" s="128"/>
      <c r="BY204" s="128"/>
      <c r="BZ204" s="128"/>
      <c r="CA204" s="128"/>
      <c r="CB204" s="128"/>
      <c r="CC204" s="128"/>
      <c r="CD204" s="128"/>
      <c r="CE204" s="128"/>
      <c r="CF204" s="128"/>
      <c r="CG204" s="128"/>
      <c r="CH204" s="128"/>
      <c r="CI204" s="128"/>
      <c r="CJ204" s="128"/>
      <c r="CK204" s="128"/>
      <c r="CL204" s="128"/>
      <c r="CM204" s="128"/>
      <c r="CN204" s="128"/>
      <c r="CO204" s="128"/>
    </row>
    <row r="205" spans="52:93" s="110" customFormat="1" ht="15.95" customHeight="1" x14ac:dyDescent="0.15">
      <c r="AZ205" s="128"/>
      <c r="BA205" s="128"/>
      <c r="BB205" s="128"/>
      <c r="BC205" s="128"/>
      <c r="BD205" s="128"/>
      <c r="BE205" s="128"/>
      <c r="BF205" s="128"/>
      <c r="BG205" s="128"/>
      <c r="BH205" s="128"/>
      <c r="BI205" s="128"/>
      <c r="BJ205" s="128"/>
      <c r="BK205" s="128"/>
      <c r="BL205" s="128"/>
      <c r="BM205" s="128"/>
      <c r="BN205" s="128"/>
      <c r="BO205" s="128"/>
      <c r="BP205" s="128"/>
      <c r="BQ205" s="128"/>
      <c r="BR205" s="128"/>
      <c r="BS205" s="128"/>
      <c r="BT205" s="128"/>
      <c r="BU205" s="128"/>
      <c r="BV205" s="128"/>
      <c r="BW205" s="128"/>
      <c r="BX205" s="128"/>
      <c r="BY205" s="128"/>
      <c r="BZ205" s="128"/>
      <c r="CA205" s="128"/>
      <c r="CB205" s="128"/>
      <c r="CC205" s="128"/>
      <c r="CD205" s="128"/>
      <c r="CE205" s="128"/>
      <c r="CF205" s="128"/>
      <c r="CG205" s="128"/>
      <c r="CH205" s="128"/>
      <c r="CI205" s="128"/>
      <c r="CJ205" s="128"/>
      <c r="CK205" s="128"/>
      <c r="CL205" s="128"/>
      <c r="CM205" s="128"/>
      <c r="CN205" s="128"/>
      <c r="CO205" s="128"/>
    </row>
    <row r="206" spans="52:93" s="110" customFormat="1" ht="15.95" customHeight="1" x14ac:dyDescent="0.15">
      <c r="AZ206" s="128"/>
      <c r="BA206" s="128"/>
      <c r="BB206" s="128"/>
      <c r="BC206" s="128"/>
      <c r="BD206" s="128"/>
      <c r="BE206" s="128"/>
      <c r="BF206" s="128"/>
      <c r="BG206" s="128"/>
      <c r="BH206" s="128"/>
      <c r="BI206" s="128"/>
      <c r="BJ206" s="128"/>
      <c r="BK206" s="128"/>
      <c r="BL206" s="128"/>
      <c r="BM206" s="128"/>
      <c r="BN206" s="128"/>
      <c r="BO206" s="128"/>
      <c r="BP206" s="128"/>
      <c r="BQ206" s="128"/>
      <c r="BR206" s="128"/>
      <c r="BS206" s="128"/>
      <c r="BT206" s="128"/>
      <c r="BU206" s="128"/>
      <c r="BV206" s="128"/>
      <c r="BW206" s="128"/>
      <c r="BX206" s="128"/>
      <c r="BY206" s="128"/>
      <c r="BZ206" s="128"/>
      <c r="CA206" s="128"/>
      <c r="CB206" s="128"/>
      <c r="CC206" s="128"/>
      <c r="CD206" s="128"/>
      <c r="CE206" s="128"/>
      <c r="CF206" s="128"/>
      <c r="CG206" s="128"/>
      <c r="CH206" s="128"/>
      <c r="CI206" s="128"/>
      <c r="CJ206" s="128"/>
      <c r="CK206" s="128"/>
      <c r="CL206" s="128"/>
      <c r="CM206" s="128"/>
      <c r="CN206" s="128"/>
      <c r="CO206" s="128"/>
    </row>
    <row r="207" spans="52:93" s="110" customFormat="1" ht="15.95" customHeight="1" x14ac:dyDescent="0.15">
      <c r="AZ207" s="128"/>
      <c r="BA207" s="128"/>
      <c r="BB207" s="128"/>
      <c r="BC207" s="128"/>
      <c r="BD207" s="128"/>
      <c r="BE207" s="128"/>
      <c r="BF207" s="128"/>
      <c r="BG207" s="128"/>
      <c r="BH207" s="128"/>
      <c r="BI207" s="128"/>
      <c r="BJ207" s="128"/>
      <c r="BK207" s="128"/>
      <c r="BL207" s="128"/>
      <c r="BM207" s="128"/>
      <c r="BN207" s="128"/>
      <c r="BO207" s="128"/>
      <c r="BP207" s="128"/>
      <c r="BQ207" s="128"/>
      <c r="BR207" s="128"/>
      <c r="BS207" s="128"/>
      <c r="BT207" s="128"/>
      <c r="BU207" s="128"/>
      <c r="BV207" s="128"/>
      <c r="BW207" s="128"/>
      <c r="BX207" s="128"/>
      <c r="BY207" s="128"/>
      <c r="BZ207" s="128"/>
      <c r="CA207" s="128"/>
      <c r="CB207" s="128"/>
      <c r="CC207" s="128"/>
      <c r="CD207" s="128"/>
      <c r="CE207" s="128"/>
      <c r="CF207" s="128"/>
      <c r="CG207" s="128"/>
      <c r="CH207" s="128"/>
      <c r="CI207" s="128"/>
      <c r="CJ207" s="128"/>
      <c r="CK207" s="128"/>
      <c r="CL207" s="128"/>
      <c r="CM207" s="128"/>
      <c r="CN207" s="128"/>
      <c r="CO207" s="128"/>
    </row>
    <row r="208" spans="52:93" s="110" customFormat="1" ht="15.95" customHeight="1" x14ac:dyDescent="0.15">
      <c r="AZ208" s="128"/>
      <c r="BA208" s="128"/>
      <c r="BB208" s="128"/>
      <c r="BC208" s="128"/>
      <c r="BD208" s="128"/>
      <c r="BE208" s="128"/>
      <c r="BF208" s="128"/>
      <c r="BG208" s="128"/>
      <c r="BH208" s="128"/>
      <c r="BI208" s="128"/>
      <c r="BJ208" s="128"/>
      <c r="BK208" s="128"/>
      <c r="BL208" s="128"/>
      <c r="BM208" s="128"/>
      <c r="BN208" s="128"/>
      <c r="BO208" s="128"/>
      <c r="BP208" s="128"/>
      <c r="BQ208" s="128"/>
      <c r="BR208" s="128"/>
      <c r="BS208" s="128"/>
      <c r="BT208" s="128"/>
      <c r="BU208" s="128"/>
      <c r="BV208" s="128"/>
      <c r="BW208" s="128"/>
      <c r="BX208" s="128"/>
      <c r="BY208" s="128"/>
      <c r="BZ208" s="128"/>
      <c r="CA208" s="128"/>
      <c r="CB208" s="128"/>
      <c r="CC208" s="128"/>
      <c r="CD208" s="128"/>
      <c r="CE208" s="128"/>
      <c r="CF208" s="128"/>
      <c r="CG208" s="128"/>
      <c r="CH208" s="128"/>
      <c r="CI208" s="128"/>
      <c r="CJ208" s="128"/>
      <c r="CK208" s="128"/>
      <c r="CL208" s="128"/>
      <c r="CM208" s="128"/>
      <c r="CN208" s="128"/>
      <c r="CO208" s="128"/>
    </row>
    <row r="209" spans="52:93" s="110" customFormat="1" ht="15.95" customHeight="1" x14ac:dyDescent="0.15">
      <c r="AZ209" s="128"/>
      <c r="BA209" s="128"/>
      <c r="BB209" s="128"/>
      <c r="BC209" s="128"/>
      <c r="BD209" s="128"/>
      <c r="BE209" s="128"/>
      <c r="BF209" s="128"/>
      <c r="BG209" s="128"/>
      <c r="BH209" s="128"/>
      <c r="BI209" s="128"/>
      <c r="BJ209" s="128"/>
      <c r="BK209" s="128"/>
      <c r="BL209" s="128"/>
      <c r="BM209" s="128"/>
      <c r="BN209" s="128"/>
      <c r="BO209" s="128"/>
      <c r="BP209" s="128"/>
      <c r="BQ209" s="128"/>
      <c r="BR209" s="128"/>
      <c r="BS209" s="128"/>
      <c r="BT209" s="128"/>
      <c r="BU209" s="128"/>
      <c r="BV209" s="128"/>
      <c r="BW209" s="128"/>
      <c r="BX209" s="128"/>
      <c r="BY209" s="128"/>
      <c r="BZ209" s="128"/>
      <c r="CA209" s="128"/>
      <c r="CB209" s="128"/>
      <c r="CC209" s="128"/>
      <c r="CD209" s="128"/>
      <c r="CE209" s="128"/>
      <c r="CF209" s="128"/>
      <c r="CG209" s="128"/>
      <c r="CH209" s="128"/>
      <c r="CI209" s="128"/>
      <c r="CJ209" s="128"/>
      <c r="CK209" s="128"/>
      <c r="CL209" s="128"/>
      <c r="CM209" s="128"/>
      <c r="CN209" s="128"/>
      <c r="CO209" s="128"/>
    </row>
    <row r="210" spans="52:93" s="110" customFormat="1" ht="15.95" customHeight="1" x14ac:dyDescent="0.15">
      <c r="AZ210" s="128"/>
      <c r="BA210" s="128"/>
      <c r="BB210" s="128"/>
      <c r="BC210" s="128"/>
      <c r="BD210" s="128"/>
      <c r="BE210" s="128"/>
      <c r="BF210" s="128"/>
      <c r="BG210" s="128"/>
      <c r="BH210" s="128"/>
      <c r="BI210" s="128"/>
      <c r="BJ210" s="128"/>
      <c r="BK210" s="128"/>
      <c r="BL210" s="128"/>
      <c r="BM210" s="128"/>
      <c r="BN210" s="128"/>
      <c r="BO210" s="128"/>
      <c r="BP210" s="128"/>
      <c r="BQ210" s="128"/>
      <c r="BR210" s="128"/>
      <c r="BS210" s="128"/>
      <c r="BT210" s="128"/>
      <c r="BU210" s="128"/>
      <c r="BV210" s="128"/>
      <c r="BW210" s="128"/>
      <c r="BX210" s="128"/>
      <c r="BY210" s="128"/>
      <c r="BZ210" s="128"/>
      <c r="CA210" s="128"/>
      <c r="CB210" s="128"/>
      <c r="CC210" s="128"/>
      <c r="CD210" s="128"/>
      <c r="CE210" s="128"/>
      <c r="CF210" s="128"/>
      <c r="CG210" s="128"/>
      <c r="CH210" s="128"/>
      <c r="CI210" s="128"/>
      <c r="CJ210" s="128"/>
      <c r="CK210" s="128"/>
      <c r="CL210" s="128"/>
      <c r="CM210" s="128"/>
      <c r="CN210" s="128"/>
      <c r="CO210" s="128"/>
    </row>
    <row r="211" spans="52:93" s="110" customFormat="1" ht="15.95" customHeight="1" x14ac:dyDescent="0.15">
      <c r="AZ211" s="128"/>
      <c r="BA211" s="128"/>
      <c r="BB211" s="128"/>
      <c r="BC211" s="128"/>
      <c r="BD211" s="128"/>
      <c r="BE211" s="128"/>
      <c r="BF211" s="128"/>
      <c r="BG211" s="128"/>
      <c r="BH211" s="128"/>
      <c r="BI211" s="128"/>
      <c r="BJ211" s="128"/>
      <c r="BK211" s="128"/>
      <c r="BL211" s="128"/>
      <c r="BM211" s="128"/>
      <c r="BN211" s="128"/>
      <c r="BO211" s="128"/>
      <c r="BP211" s="128"/>
      <c r="BQ211" s="128"/>
      <c r="BR211" s="128"/>
      <c r="BS211" s="128"/>
      <c r="BT211" s="128"/>
      <c r="BU211" s="128"/>
      <c r="BV211" s="128"/>
      <c r="BW211" s="128"/>
      <c r="BX211" s="128"/>
      <c r="BY211" s="128"/>
      <c r="BZ211" s="128"/>
      <c r="CA211" s="128"/>
      <c r="CB211" s="128"/>
      <c r="CC211" s="128"/>
      <c r="CD211" s="128"/>
      <c r="CE211" s="128"/>
      <c r="CF211" s="128"/>
      <c r="CG211" s="128"/>
      <c r="CH211" s="128"/>
      <c r="CI211" s="128"/>
      <c r="CJ211" s="128"/>
      <c r="CK211" s="128"/>
      <c r="CL211" s="128"/>
      <c r="CM211" s="128"/>
      <c r="CN211" s="128"/>
      <c r="CO211" s="128"/>
    </row>
    <row r="212" spans="52:93" s="110" customFormat="1" ht="15.95" customHeight="1" x14ac:dyDescent="0.15">
      <c r="AZ212" s="128"/>
      <c r="BA212" s="128"/>
      <c r="BB212" s="128"/>
      <c r="BC212" s="128"/>
      <c r="BD212" s="128"/>
      <c r="BE212" s="128"/>
      <c r="BF212" s="128"/>
      <c r="BG212" s="128"/>
      <c r="BH212" s="128"/>
      <c r="BI212" s="128"/>
      <c r="BJ212" s="128"/>
      <c r="BK212" s="128"/>
      <c r="BL212" s="128"/>
      <c r="BM212" s="128"/>
      <c r="BN212" s="128"/>
      <c r="BO212" s="128"/>
      <c r="BP212" s="128"/>
      <c r="BQ212" s="128"/>
      <c r="BR212" s="128"/>
      <c r="BS212" s="128"/>
      <c r="BT212" s="128"/>
      <c r="BU212" s="128"/>
      <c r="BV212" s="128"/>
      <c r="BW212" s="128"/>
      <c r="BX212" s="128"/>
      <c r="BY212" s="128"/>
      <c r="BZ212" s="128"/>
      <c r="CA212" s="128"/>
      <c r="CB212" s="128"/>
      <c r="CC212" s="128"/>
      <c r="CD212" s="128"/>
      <c r="CE212" s="128"/>
      <c r="CF212" s="128"/>
      <c r="CG212" s="128"/>
      <c r="CH212" s="128"/>
      <c r="CI212" s="128"/>
      <c r="CJ212" s="128"/>
      <c r="CK212" s="128"/>
      <c r="CL212" s="128"/>
      <c r="CM212" s="128"/>
      <c r="CN212" s="128"/>
      <c r="CO212" s="128"/>
    </row>
    <row r="213" spans="52:93" s="110" customFormat="1" ht="15.95" customHeight="1" x14ac:dyDescent="0.15">
      <c r="AZ213" s="128"/>
      <c r="BA213" s="128"/>
      <c r="BB213" s="128"/>
      <c r="BC213" s="128"/>
      <c r="BD213" s="128"/>
      <c r="BE213" s="128"/>
      <c r="BF213" s="128"/>
      <c r="BG213" s="128"/>
      <c r="BH213" s="128"/>
      <c r="BI213" s="128"/>
      <c r="BJ213" s="128"/>
      <c r="BK213" s="128"/>
      <c r="BL213" s="128"/>
      <c r="BM213" s="128"/>
      <c r="BN213" s="128"/>
      <c r="BO213" s="128"/>
      <c r="BP213" s="128"/>
      <c r="BQ213" s="128"/>
      <c r="BR213" s="128"/>
      <c r="BS213" s="128"/>
      <c r="BT213" s="128"/>
      <c r="BU213" s="128"/>
      <c r="BV213" s="128"/>
      <c r="BW213" s="128"/>
      <c r="BX213" s="128"/>
      <c r="BY213" s="128"/>
      <c r="BZ213" s="128"/>
      <c r="CA213" s="128"/>
      <c r="CB213" s="128"/>
      <c r="CC213" s="128"/>
      <c r="CD213" s="128"/>
      <c r="CE213" s="128"/>
      <c r="CF213" s="128"/>
      <c r="CG213" s="128"/>
      <c r="CH213" s="128"/>
      <c r="CI213" s="128"/>
      <c r="CJ213" s="128"/>
      <c r="CK213" s="128"/>
      <c r="CL213" s="128"/>
      <c r="CM213" s="128"/>
      <c r="CN213" s="128"/>
      <c r="CO213" s="128"/>
    </row>
    <row r="214" spans="52:93" s="110" customFormat="1" ht="15.95" customHeight="1" x14ac:dyDescent="0.15">
      <c r="AZ214" s="128"/>
      <c r="BA214" s="128"/>
      <c r="BB214" s="128"/>
      <c r="BC214" s="128"/>
      <c r="BD214" s="128"/>
      <c r="BE214" s="128"/>
      <c r="BF214" s="128"/>
      <c r="BG214" s="128"/>
      <c r="BH214" s="128"/>
      <c r="BI214" s="128"/>
      <c r="BJ214" s="128"/>
      <c r="BK214" s="128"/>
      <c r="BL214" s="128"/>
      <c r="BM214" s="128"/>
      <c r="BN214" s="128"/>
      <c r="BO214" s="128"/>
      <c r="BP214" s="128"/>
      <c r="BQ214" s="128"/>
      <c r="BR214" s="128"/>
      <c r="BS214" s="128"/>
      <c r="BT214" s="128"/>
      <c r="BU214" s="128"/>
      <c r="BV214" s="128"/>
      <c r="BW214" s="128"/>
      <c r="BX214" s="128"/>
      <c r="BY214" s="128"/>
      <c r="BZ214" s="128"/>
      <c r="CA214" s="128"/>
      <c r="CB214" s="128"/>
      <c r="CC214" s="128"/>
      <c r="CD214" s="128"/>
      <c r="CE214" s="128"/>
      <c r="CF214" s="128"/>
      <c r="CG214" s="128"/>
      <c r="CH214" s="128"/>
      <c r="CI214" s="128"/>
      <c r="CJ214" s="128"/>
      <c r="CK214" s="128"/>
      <c r="CL214" s="128"/>
      <c r="CM214" s="128"/>
      <c r="CN214" s="128"/>
      <c r="CO214" s="128"/>
    </row>
    <row r="215" spans="52:93" s="110" customFormat="1" ht="15.95" customHeight="1" x14ac:dyDescent="0.15">
      <c r="AZ215" s="128"/>
      <c r="BA215" s="128"/>
      <c r="BB215" s="128"/>
      <c r="BC215" s="128"/>
      <c r="BD215" s="128"/>
      <c r="BE215" s="128"/>
      <c r="BF215" s="128"/>
      <c r="BG215" s="128"/>
      <c r="BH215" s="128"/>
      <c r="BI215" s="128"/>
      <c r="BJ215" s="128"/>
      <c r="BK215" s="128"/>
      <c r="BL215" s="128"/>
      <c r="BM215" s="128"/>
      <c r="BN215" s="128"/>
      <c r="BO215" s="128"/>
      <c r="BP215" s="128"/>
      <c r="BQ215" s="128"/>
      <c r="BR215" s="128"/>
      <c r="BS215" s="128"/>
      <c r="BT215" s="128"/>
      <c r="BU215" s="128"/>
      <c r="BV215" s="128"/>
      <c r="BW215" s="128"/>
      <c r="BX215" s="128"/>
      <c r="BY215" s="128"/>
      <c r="BZ215" s="128"/>
      <c r="CA215" s="128"/>
      <c r="CB215" s="128"/>
      <c r="CC215" s="128"/>
      <c r="CD215" s="128"/>
      <c r="CE215" s="128"/>
      <c r="CF215" s="128"/>
      <c r="CG215" s="128"/>
      <c r="CH215" s="128"/>
      <c r="CI215" s="128"/>
      <c r="CJ215" s="128"/>
      <c r="CK215" s="128"/>
      <c r="CL215" s="128"/>
      <c r="CM215" s="128"/>
      <c r="CN215" s="128"/>
      <c r="CO215" s="128"/>
    </row>
    <row r="216" spans="52:93" s="110" customFormat="1" ht="15.95" customHeight="1" x14ac:dyDescent="0.15">
      <c r="AZ216" s="128"/>
      <c r="BA216" s="128"/>
      <c r="BB216" s="128"/>
      <c r="BC216" s="128"/>
      <c r="BD216" s="128"/>
      <c r="BE216" s="128"/>
      <c r="BF216" s="128"/>
      <c r="BG216" s="128"/>
      <c r="BH216" s="128"/>
      <c r="BI216" s="128"/>
      <c r="BJ216" s="128"/>
      <c r="BK216" s="128"/>
      <c r="BL216" s="128"/>
      <c r="BM216" s="128"/>
      <c r="BN216" s="128"/>
      <c r="BO216" s="128"/>
      <c r="BP216" s="128"/>
      <c r="BQ216" s="128"/>
      <c r="BR216" s="128"/>
      <c r="BS216" s="128"/>
      <c r="BT216" s="128"/>
      <c r="BU216" s="128"/>
      <c r="BV216" s="128"/>
      <c r="BW216" s="128"/>
      <c r="BX216" s="128"/>
      <c r="BY216" s="128"/>
      <c r="BZ216" s="128"/>
      <c r="CA216" s="128"/>
      <c r="CB216" s="128"/>
      <c r="CC216" s="128"/>
      <c r="CD216" s="128"/>
      <c r="CE216" s="128"/>
      <c r="CF216" s="128"/>
      <c r="CG216" s="128"/>
      <c r="CH216" s="128"/>
      <c r="CI216" s="128"/>
      <c r="CJ216" s="128"/>
      <c r="CK216" s="128"/>
      <c r="CL216" s="128"/>
      <c r="CM216" s="128"/>
      <c r="CN216" s="128"/>
      <c r="CO216" s="128"/>
    </row>
    <row r="217" spans="52:93" s="110" customFormat="1" ht="15.95" customHeight="1" x14ac:dyDescent="0.15">
      <c r="AZ217" s="128"/>
      <c r="BA217" s="128"/>
      <c r="BB217" s="128"/>
      <c r="BC217" s="128"/>
      <c r="BD217" s="128"/>
      <c r="BE217" s="128"/>
      <c r="BF217" s="128"/>
      <c r="BG217" s="128"/>
      <c r="BH217" s="128"/>
      <c r="BI217" s="128"/>
      <c r="BJ217" s="128"/>
      <c r="BK217" s="128"/>
      <c r="BL217" s="128"/>
      <c r="BM217" s="128"/>
      <c r="BN217" s="128"/>
      <c r="BO217" s="128"/>
      <c r="BP217" s="128"/>
      <c r="BQ217" s="128"/>
      <c r="BR217" s="128"/>
      <c r="BS217" s="128"/>
      <c r="BT217" s="128"/>
      <c r="BU217" s="128"/>
      <c r="BV217" s="128"/>
      <c r="BW217" s="128"/>
      <c r="BX217" s="128"/>
      <c r="BY217" s="128"/>
      <c r="BZ217" s="128"/>
      <c r="CA217" s="128"/>
      <c r="CB217" s="128"/>
      <c r="CC217" s="128"/>
      <c r="CD217" s="128"/>
      <c r="CE217" s="128"/>
      <c r="CF217" s="128"/>
      <c r="CG217" s="128"/>
      <c r="CH217" s="128"/>
      <c r="CI217" s="128"/>
      <c r="CJ217" s="128"/>
      <c r="CK217" s="128"/>
      <c r="CL217" s="128"/>
      <c r="CM217" s="128"/>
      <c r="CN217" s="128"/>
      <c r="CO217" s="128"/>
    </row>
    <row r="218" spans="52:93" s="110" customFormat="1" ht="15.95" customHeight="1" x14ac:dyDescent="0.15">
      <c r="AZ218" s="128"/>
      <c r="BA218" s="128"/>
      <c r="BB218" s="128"/>
      <c r="BC218" s="128"/>
      <c r="BD218" s="128"/>
      <c r="BE218" s="128"/>
      <c r="BF218" s="128"/>
      <c r="BG218" s="128"/>
      <c r="BH218" s="128"/>
      <c r="BI218" s="128"/>
      <c r="BJ218" s="128"/>
      <c r="BK218" s="128"/>
      <c r="BL218" s="128"/>
      <c r="BM218" s="128"/>
      <c r="BN218" s="128"/>
      <c r="BO218" s="128"/>
      <c r="BP218" s="128"/>
      <c r="BQ218" s="128"/>
      <c r="BR218" s="128"/>
      <c r="BS218" s="128"/>
      <c r="BT218" s="128"/>
      <c r="BU218" s="128"/>
      <c r="BV218" s="128"/>
      <c r="BW218" s="128"/>
      <c r="BX218" s="128"/>
      <c r="BY218" s="128"/>
      <c r="BZ218" s="128"/>
      <c r="CA218" s="128"/>
      <c r="CB218" s="128"/>
      <c r="CC218" s="128"/>
      <c r="CD218" s="128"/>
      <c r="CE218" s="128"/>
      <c r="CF218" s="128"/>
      <c r="CG218" s="128"/>
      <c r="CH218" s="128"/>
      <c r="CI218" s="128"/>
      <c r="CJ218" s="128"/>
      <c r="CK218" s="128"/>
      <c r="CL218" s="128"/>
      <c r="CM218" s="128"/>
      <c r="CN218" s="128"/>
      <c r="CO218" s="128"/>
    </row>
    <row r="219" spans="52:93" s="110" customFormat="1" ht="15.95" customHeight="1" x14ac:dyDescent="0.15">
      <c r="AZ219" s="128"/>
      <c r="BA219" s="128"/>
      <c r="BB219" s="128"/>
      <c r="BC219" s="128"/>
      <c r="BD219" s="128"/>
      <c r="BE219" s="128"/>
      <c r="BF219" s="128"/>
      <c r="BG219" s="128"/>
      <c r="BH219" s="128"/>
      <c r="BI219" s="128"/>
      <c r="BJ219" s="128"/>
      <c r="BK219" s="128"/>
      <c r="BL219" s="128"/>
      <c r="BM219" s="128"/>
      <c r="BN219" s="128"/>
      <c r="BO219" s="128"/>
      <c r="BP219" s="128"/>
      <c r="BQ219" s="128"/>
      <c r="BR219" s="128"/>
      <c r="BS219" s="128"/>
      <c r="BT219" s="128"/>
      <c r="BU219" s="128"/>
      <c r="BV219" s="128"/>
      <c r="BW219" s="128"/>
      <c r="BX219" s="128"/>
      <c r="BY219" s="128"/>
      <c r="BZ219" s="128"/>
      <c r="CA219" s="128"/>
      <c r="CB219" s="128"/>
      <c r="CC219" s="128"/>
      <c r="CD219" s="128"/>
      <c r="CE219" s="128"/>
      <c r="CF219" s="128"/>
      <c r="CG219" s="128"/>
      <c r="CH219" s="128"/>
      <c r="CI219" s="128"/>
      <c r="CJ219" s="128"/>
      <c r="CK219" s="128"/>
      <c r="CL219" s="128"/>
      <c r="CM219" s="128"/>
      <c r="CN219" s="128"/>
      <c r="CO219" s="128"/>
    </row>
    <row r="220" spans="52:93" s="110" customFormat="1" ht="15.95" customHeight="1" x14ac:dyDescent="0.15">
      <c r="AZ220" s="128"/>
      <c r="BA220" s="128"/>
      <c r="BB220" s="128"/>
      <c r="BC220" s="128"/>
      <c r="BD220" s="128"/>
      <c r="BE220" s="128"/>
      <c r="BF220" s="128"/>
      <c r="BG220" s="128"/>
      <c r="BH220" s="128"/>
      <c r="BI220" s="128"/>
      <c r="BJ220" s="128"/>
      <c r="BK220" s="128"/>
      <c r="BL220" s="128"/>
      <c r="BM220" s="128"/>
      <c r="BN220" s="128"/>
      <c r="BO220" s="128"/>
      <c r="BP220" s="128"/>
      <c r="BQ220" s="128"/>
      <c r="BR220" s="128"/>
      <c r="BS220" s="128"/>
      <c r="BT220" s="128"/>
      <c r="BU220" s="128"/>
      <c r="BV220" s="128"/>
      <c r="BW220" s="128"/>
      <c r="BX220" s="128"/>
      <c r="BY220" s="128"/>
      <c r="BZ220" s="128"/>
      <c r="CA220" s="128"/>
      <c r="CB220" s="128"/>
      <c r="CC220" s="128"/>
      <c r="CD220" s="128"/>
      <c r="CE220" s="128"/>
      <c r="CF220" s="128"/>
      <c r="CG220" s="128"/>
      <c r="CH220" s="128"/>
      <c r="CI220" s="128"/>
      <c r="CJ220" s="128"/>
      <c r="CK220" s="128"/>
      <c r="CL220" s="128"/>
      <c r="CM220" s="128"/>
      <c r="CN220" s="128"/>
      <c r="CO220" s="128"/>
    </row>
    <row r="221" spans="52:93" s="110" customFormat="1" ht="15.95" customHeight="1" x14ac:dyDescent="0.15">
      <c r="AZ221" s="128"/>
      <c r="BA221" s="128"/>
      <c r="BB221" s="128"/>
      <c r="BC221" s="128"/>
      <c r="BD221" s="128"/>
      <c r="BE221" s="128"/>
      <c r="BF221" s="128"/>
      <c r="BG221" s="128"/>
      <c r="BH221" s="128"/>
      <c r="BI221" s="128"/>
      <c r="BJ221" s="128"/>
      <c r="BK221" s="128"/>
      <c r="BL221" s="128"/>
      <c r="BM221" s="128"/>
      <c r="BN221" s="128"/>
      <c r="BO221" s="128"/>
      <c r="BP221" s="128"/>
      <c r="BQ221" s="128"/>
      <c r="BR221" s="128"/>
      <c r="BS221" s="128"/>
      <c r="BT221" s="128"/>
      <c r="BU221" s="128"/>
      <c r="BV221" s="128"/>
      <c r="BW221" s="128"/>
      <c r="BX221" s="128"/>
      <c r="BY221" s="128"/>
      <c r="BZ221" s="128"/>
      <c r="CA221" s="128"/>
      <c r="CB221" s="128"/>
      <c r="CC221" s="128"/>
      <c r="CD221" s="128"/>
      <c r="CE221" s="128"/>
      <c r="CF221" s="128"/>
      <c r="CG221" s="128"/>
      <c r="CH221" s="128"/>
      <c r="CI221" s="128"/>
      <c r="CJ221" s="128"/>
      <c r="CK221" s="128"/>
      <c r="CL221" s="128"/>
      <c r="CM221" s="128"/>
      <c r="CN221" s="128"/>
      <c r="CO221" s="128"/>
    </row>
    <row r="222" spans="52:93" s="110" customFormat="1" ht="15.95" customHeight="1" x14ac:dyDescent="0.15">
      <c r="AZ222" s="128"/>
      <c r="BA222" s="128"/>
      <c r="BB222" s="128"/>
      <c r="BC222" s="128"/>
      <c r="BD222" s="128"/>
      <c r="BE222" s="128"/>
      <c r="BF222" s="128"/>
      <c r="BG222" s="128"/>
      <c r="BH222" s="128"/>
      <c r="BI222" s="128"/>
      <c r="BJ222" s="128"/>
      <c r="BK222" s="128"/>
      <c r="BL222" s="128"/>
      <c r="BM222" s="128"/>
      <c r="BN222" s="128"/>
      <c r="BO222" s="128"/>
      <c r="BP222" s="128"/>
      <c r="BQ222" s="128"/>
      <c r="BR222" s="128"/>
      <c r="BS222" s="128"/>
      <c r="BT222" s="128"/>
      <c r="BU222" s="128"/>
      <c r="BV222" s="128"/>
      <c r="BW222" s="128"/>
      <c r="BX222" s="128"/>
      <c r="BY222" s="128"/>
      <c r="BZ222" s="128"/>
      <c r="CA222" s="128"/>
      <c r="CB222" s="128"/>
      <c r="CC222" s="128"/>
      <c r="CD222" s="128"/>
      <c r="CE222" s="128"/>
      <c r="CF222" s="128"/>
      <c r="CG222" s="128"/>
      <c r="CH222" s="128"/>
      <c r="CI222" s="128"/>
      <c r="CJ222" s="128"/>
      <c r="CK222" s="128"/>
      <c r="CL222" s="128"/>
      <c r="CM222" s="128"/>
      <c r="CN222" s="128"/>
      <c r="CO222" s="128"/>
    </row>
    <row r="223" spans="52:93" s="110" customFormat="1" ht="15.95" customHeight="1" x14ac:dyDescent="0.15">
      <c r="AZ223" s="128"/>
      <c r="BA223" s="128"/>
      <c r="BB223" s="128"/>
      <c r="BC223" s="128"/>
      <c r="BD223" s="128"/>
      <c r="BE223" s="128"/>
      <c r="BF223" s="128"/>
      <c r="BG223" s="128"/>
      <c r="BH223" s="128"/>
      <c r="BI223" s="128"/>
      <c r="BJ223" s="128"/>
      <c r="BK223" s="128"/>
      <c r="BL223" s="128"/>
      <c r="BM223" s="128"/>
      <c r="BN223" s="128"/>
      <c r="BO223" s="128"/>
      <c r="BP223" s="128"/>
      <c r="BQ223" s="128"/>
      <c r="BR223" s="128"/>
      <c r="BS223" s="128"/>
      <c r="BT223" s="128"/>
      <c r="BU223" s="128"/>
      <c r="BV223" s="128"/>
      <c r="BW223" s="128"/>
      <c r="BX223" s="128"/>
      <c r="BY223" s="128"/>
      <c r="BZ223" s="128"/>
      <c r="CA223" s="128"/>
      <c r="CB223" s="128"/>
      <c r="CC223" s="128"/>
      <c r="CD223" s="128"/>
      <c r="CE223" s="128"/>
      <c r="CF223" s="128"/>
      <c r="CG223" s="128"/>
      <c r="CH223" s="128"/>
      <c r="CI223" s="128"/>
      <c r="CJ223" s="128"/>
      <c r="CK223" s="128"/>
      <c r="CL223" s="128"/>
      <c r="CM223" s="128"/>
      <c r="CN223" s="128"/>
      <c r="CO223" s="128"/>
    </row>
    <row r="224" spans="52:93" s="110" customFormat="1" ht="15.95" customHeight="1" x14ac:dyDescent="0.15">
      <c r="AZ224" s="128"/>
      <c r="BA224" s="128"/>
      <c r="BB224" s="128"/>
      <c r="BC224" s="128"/>
      <c r="BD224" s="128"/>
      <c r="BE224" s="128"/>
      <c r="BF224" s="128"/>
      <c r="BG224" s="128"/>
      <c r="BH224" s="128"/>
      <c r="BI224" s="128"/>
      <c r="BJ224" s="128"/>
      <c r="BK224" s="128"/>
      <c r="BL224" s="128"/>
      <c r="BM224" s="128"/>
      <c r="BN224" s="128"/>
      <c r="BO224" s="128"/>
      <c r="BP224" s="128"/>
      <c r="BQ224" s="128"/>
      <c r="BR224" s="128"/>
      <c r="BS224" s="128"/>
      <c r="BT224" s="128"/>
      <c r="BU224" s="128"/>
      <c r="BV224" s="128"/>
      <c r="BW224" s="128"/>
      <c r="BX224" s="128"/>
      <c r="BY224" s="128"/>
      <c r="BZ224" s="128"/>
      <c r="CA224" s="128"/>
      <c r="CB224" s="128"/>
      <c r="CC224" s="128"/>
      <c r="CD224" s="128"/>
      <c r="CE224" s="128"/>
      <c r="CF224" s="128"/>
      <c r="CG224" s="128"/>
      <c r="CH224" s="128"/>
      <c r="CI224" s="128"/>
      <c r="CJ224" s="128"/>
      <c r="CK224" s="128"/>
      <c r="CL224" s="128"/>
      <c r="CM224" s="128"/>
      <c r="CN224" s="128"/>
      <c r="CO224" s="128"/>
    </row>
    <row r="225" spans="52:93" s="110" customFormat="1" ht="15.95" customHeight="1" x14ac:dyDescent="0.15">
      <c r="AZ225" s="128"/>
      <c r="BA225" s="128"/>
      <c r="BB225" s="128"/>
      <c r="BC225" s="128"/>
      <c r="BD225" s="128"/>
      <c r="BE225" s="128"/>
      <c r="BF225" s="128"/>
      <c r="BG225" s="128"/>
      <c r="BH225" s="128"/>
      <c r="BI225" s="128"/>
      <c r="BJ225" s="128"/>
      <c r="BK225" s="128"/>
      <c r="BL225" s="128"/>
      <c r="BM225" s="128"/>
      <c r="BN225" s="128"/>
      <c r="BO225" s="128"/>
      <c r="BP225" s="128"/>
      <c r="BQ225" s="128"/>
      <c r="BR225" s="128"/>
      <c r="BS225" s="128"/>
      <c r="BT225" s="128"/>
      <c r="BU225" s="128"/>
      <c r="BV225" s="128"/>
      <c r="BW225" s="128"/>
      <c r="BX225" s="128"/>
      <c r="BY225" s="128"/>
      <c r="BZ225" s="128"/>
      <c r="CA225" s="128"/>
      <c r="CB225" s="128"/>
      <c r="CC225" s="128"/>
      <c r="CD225" s="128"/>
      <c r="CE225" s="128"/>
      <c r="CF225" s="128"/>
      <c r="CG225" s="128"/>
      <c r="CH225" s="128"/>
      <c r="CI225" s="128"/>
      <c r="CJ225" s="128"/>
      <c r="CK225" s="128"/>
      <c r="CL225" s="128"/>
      <c r="CM225" s="128"/>
      <c r="CN225" s="128"/>
      <c r="CO225" s="128"/>
    </row>
    <row r="226" spans="52:93" s="110" customFormat="1" ht="15.95" customHeight="1" x14ac:dyDescent="0.15">
      <c r="AZ226" s="128"/>
      <c r="BA226" s="128"/>
      <c r="BB226" s="128"/>
      <c r="BC226" s="128"/>
      <c r="BD226" s="128"/>
      <c r="BE226" s="128"/>
      <c r="BF226" s="128"/>
      <c r="BG226" s="128"/>
      <c r="BH226" s="128"/>
      <c r="BI226" s="128"/>
      <c r="BJ226" s="128"/>
      <c r="BK226" s="128"/>
      <c r="BL226" s="128"/>
      <c r="BM226" s="128"/>
      <c r="BN226" s="128"/>
      <c r="BO226" s="128"/>
      <c r="BP226" s="128"/>
      <c r="BQ226" s="128"/>
      <c r="BR226" s="128"/>
      <c r="BS226" s="128"/>
      <c r="BT226" s="128"/>
      <c r="BU226" s="128"/>
      <c r="BV226" s="128"/>
      <c r="BW226" s="128"/>
      <c r="BX226" s="128"/>
      <c r="BY226" s="128"/>
      <c r="BZ226" s="128"/>
      <c r="CA226" s="128"/>
      <c r="CB226" s="128"/>
      <c r="CC226" s="128"/>
      <c r="CD226" s="128"/>
      <c r="CE226" s="128"/>
      <c r="CF226" s="128"/>
      <c r="CG226" s="128"/>
      <c r="CH226" s="128"/>
      <c r="CI226" s="128"/>
      <c r="CJ226" s="128"/>
      <c r="CK226" s="128"/>
      <c r="CL226" s="128"/>
      <c r="CM226" s="128"/>
      <c r="CN226" s="128"/>
      <c r="CO226" s="128"/>
    </row>
    <row r="227" spans="52:93" s="110" customFormat="1" ht="15.95" customHeight="1" x14ac:dyDescent="0.15">
      <c r="AZ227" s="128"/>
      <c r="BA227" s="128"/>
      <c r="BB227" s="128"/>
      <c r="BC227" s="128"/>
      <c r="BD227" s="128"/>
      <c r="BE227" s="128"/>
      <c r="BF227" s="128"/>
      <c r="BG227" s="128"/>
      <c r="BH227" s="128"/>
      <c r="BI227" s="128"/>
      <c r="BJ227" s="128"/>
      <c r="BK227" s="128"/>
      <c r="BL227" s="128"/>
      <c r="BM227" s="128"/>
      <c r="BN227" s="128"/>
      <c r="BO227" s="128"/>
      <c r="BP227" s="128"/>
      <c r="BQ227" s="128"/>
      <c r="BR227" s="128"/>
      <c r="BS227" s="128"/>
      <c r="BT227" s="128"/>
      <c r="BU227" s="128"/>
      <c r="BV227" s="128"/>
      <c r="BW227" s="128"/>
      <c r="BX227" s="128"/>
      <c r="BY227" s="128"/>
      <c r="BZ227" s="128"/>
      <c r="CA227" s="128"/>
      <c r="CB227" s="128"/>
      <c r="CC227" s="128"/>
      <c r="CD227" s="128"/>
      <c r="CE227" s="128"/>
      <c r="CF227" s="128"/>
      <c r="CG227" s="128"/>
      <c r="CH227" s="128"/>
      <c r="CI227" s="128"/>
      <c r="CJ227" s="128"/>
      <c r="CK227" s="128"/>
      <c r="CL227" s="128"/>
      <c r="CM227" s="128"/>
      <c r="CN227" s="128"/>
      <c r="CO227" s="128"/>
    </row>
    <row r="228" spans="52:93" s="110" customFormat="1" ht="15.95" customHeight="1" x14ac:dyDescent="0.15">
      <c r="AZ228" s="128"/>
      <c r="BA228" s="128"/>
      <c r="BB228" s="128"/>
      <c r="BC228" s="128"/>
      <c r="BD228" s="128"/>
      <c r="BE228" s="128"/>
      <c r="BF228" s="128"/>
      <c r="BG228" s="128"/>
      <c r="BH228" s="128"/>
      <c r="BI228" s="128"/>
      <c r="BJ228" s="128"/>
      <c r="BK228" s="128"/>
      <c r="BL228" s="128"/>
      <c r="BM228" s="128"/>
      <c r="BN228" s="128"/>
      <c r="BO228" s="128"/>
      <c r="BP228" s="128"/>
      <c r="BQ228" s="128"/>
      <c r="BR228" s="128"/>
      <c r="BS228" s="128"/>
      <c r="BT228" s="128"/>
      <c r="BU228" s="128"/>
      <c r="BV228" s="128"/>
      <c r="BW228" s="128"/>
      <c r="BX228" s="128"/>
      <c r="BY228" s="128"/>
      <c r="BZ228" s="128"/>
      <c r="CA228" s="128"/>
      <c r="CB228" s="128"/>
      <c r="CC228" s="128"/>
      <c r="CD228" s="128"/>
      <c r="CE228" s="128"/>
      <c r="CF228" s="128"/>
      <c r="CG228" s="128"/>
      <c r="CH228" s="128"/>
      <c r="CI228" s="128"/>
      <c r="CJ228" s="128"/>
      <c r="CK228" s="128"/>
      <c r="CL228" s="128"/>
      <c r="CM228" s="128"/>
      <c r="CN228" s="128"/>
      <c r="CO228" s="128"/>
    </row>
    <row r="229" spans="52:93" s="110" customFormat="1" ht="15.95" customHeight="1" x14ac:dyDescent="0.15">
      <c r="AZ229" s="128"/>
      <c r="BA229" s="128"/>
      <c r="BB229" s="128"/>
      <c r="BC229" s="128"/>
      <c r="BD229" s="128"/>
      <c r="BE229" s="128"/>
      <c r="BF229" s="128"/>
      <c r="BG229" s="128"/>
      <c r="BH229" s="128"/>
      <c r="BI229" s="128"/>
      <c r="BJ229" s="128"/>
      <c r="BK229" s="128"/>
      <c r="BL229" s="128"/>
      <c r="BM229" s="128"/>
      <c r="BN229" s="128"/>
      <c r="BO229" s="128"/>
      <c r="BP229" s="128"/>
      <c r="BQ229" s="128"/>
      <c r="BR229" s="128"/>
      <c r="BS229" s="128"/>
      <c r="BT229" s="128"/>
      <c r="BU229" s="128"/>
      <c r="BV229" s="128"/>
      <c r="BW229" s="128"/>
      <c r="BX229" s="128"/>
      <c r="BY229" s="128"/>
      <c r="BZ229" s="128"/>
      <c r="CA229" s="128"/>
      <c r="CB229" s="128"/>
      <c r="CC229" s="128"/>
      <c r="CD229" s="128"/>
      <c r="CE229" s="128"/>
      <c r="CF229" s="128"/>
      <c r="CG229" s="128"/>
      <c r="CH229" s="128"/>
      <c r="CI229" s="128"/>
      <c r="CJ229" s="128"/>
      <c r="CK229" s="128"/>
      <c r="CL229" s="128"/>
      <c r="CM229" s="128"/>
      <c r="CN229" s="128"/>
      <c r="CO229" s="128"/>
    </row>
    <row r="230" spans="52:93" s="110" customFormat="1" ht="15.95" customHeight="1" x14ac:dyDescent="0.15">
      <c r="AZ230" s="128"/>
      <c r="BA230" s="128"/>
      <c r="BB230" s="128"/>
      <c r="BC230" s="128"/>
      <c r="BD230" s="128"/>
      <c r="BE230" s="128"/>
      <c r="BF230" s="128"/>
      <c r="BG230" s="128"/>
      <c r="BH230" s="128"/>
      <c r="BI230" s="128"/>
      <c r="BJ230" s="128"/>
      <c r="BK230" s="128"/>
      <c r="BL230" s="128"/>
      <c r="BM230" s="128"/>
      <c r="BN230" s="128"/>
      <c r="BO230" s="128"/>
      <c r="BP230" s="128"/>
      <c r="BQ230" s="128"/>
      <c r="BR230" s="128"/>
      <c r="BS230" s="128"/>
      <c r="BT230" s="128"/>
      <c r="BU230" s="128"/>
      <c r="BV230" s="128"/>
      <c r="BW230" s="128"/>
      <c r="BX230" s="128"/>
      <c r="BY230" s="128"/>
      <c r="BZ230" s="128"/>
      <c r="CA230" s="128"/>
      <c r="CB230" s="128"/>
      <c r="CC230" s="128"/>
      <c r="CD230" s="128"/>
      <c r="CE230" s="128"/>
      <c r="CF230" s="128"/>
      <c r="CG230" s="128"/>
      <c r="CH230" s="128"/>
      <c r="CI230" s="128"/>
      <c r="CJ230" s="128"/>
      <c r="CK230" s="128"/>
      <c r="CL230" s="128"/>
      <c r="CM230" s="128"/>
      <c r="CN230" s="128"/>
      <c r="CO230" s="128"/>
    </row>
    <row r="231" spans="52:93" s="110" customFormat="1" ht="15.95" customHeight="1" x14ac:dyDescent="0.15">
      <c r="AZ231" s="128"/>
      <c r="BA231" s="128"/>
      <c r="BB231" s="128"/>
      <c r="BC231" s="128"/>
      <c r="BD231" s="128"/>
      <c r="BE231" s="128"/>
      <c r="BF231" s="128"/>
      <c r="BG231" s="128"/>
      <c r="BH231" s="128"/>
      <c r="BI231" s="128"/>
      <c r="BJ231" s="128"/>
      <c r="BK231" s="128"/>
      <c r="BL231" s="128"/>
      <c r="BM231" s="128"/>
      <c r="BN231" s="128"/>
      <c r="BO231" s="128"/>
      <c r="BP231" s="128"/>
      <c r="BQ231" s="128"/>
      <c r="BR231" s="128"/>
      <c r="BS231" s="128"/>
      <c r="BT231" s="128"/>
      <c r="BU231" s="128"/>
      <c r="BV231" s="128"/>
      <c r="BW231" s="128"/>
      <c r="BX231" s="128"/>
      <c r="BY231" s="128"/>
      <c r="BZ231" s="128"/>
      <c r="CA231" s="128"/>
      <c r="CB231" s="128"/>
      <c r="CC231" s="128"/>
      <c r="CD231" s="128"/>
      <c r="CE231" s="128"/>
      <c r="CF231" s="128"/>
      <c r="CG231" s="128"/>
      <c r="CH231" s="128"/>
      <c r="CI231" s="128"/>
      <c r="CJ231" s="128"/>
      <c r="CK231" s="128"/>
      <c r="CL231" s="128"/>
      <c r="CM231" s="128"/>
      <c r="CN231" s="128"/>
      <c r="CO231" s="128"/>
    </row>
    <row r="232" spans="52:93" s="110" customFormat="1" ht="15.95" customHeight="1" x14ac:dyDescent="0.15">
      <c r="AZ232" s="128"/>
      <c r="BA232" s="128"/>
      <c r="BB232" s="128"/>
      <c r="BC232" s="128"/>
      <c r="BD232" s="128"/>
      <c r="BE232" s="128"/>
      <c r="BF232" s="128"/>
      <c r="BG232" s="128"/>
      <c r="BH232" s="128"/>
      <c r="BI232" s="128"/>
      <c r="BJ232" s="128"/>
      <c r="BK232" s="128"/>
      <c r="BL232" s="128"/>
      <c r="BM232" s="128"/>
      <c r="BN232" s="128"/>
      <c r="BO232" s="128"/>
      <c r="BP232" s="128"/>
      <c r="BQ232" s="128"/>
      <c r="BR232" s="128"/>
      <c r="BS232" s="128"/>
      <c r="BT232" s="128"/>
      <c r="BU232" s="128"/>
      <c r="BV232" s="128"/>
      <c r="BW232" s="128"/>
      <c r="BX232" s="128"/>
      <c r="BY232" s="128"/>
      <c r="BZ232" s="128"/>
      <c r="CA232" s="128"/>
      <c r="CB232" s="128"/>
      <c r="CC232" s="128"/>
      <c r="CD232" s="128"/>
      <c r="CE232" s="128"/>
      <c r="CF232" s="128"/>
      <c r="CG232" s="128"/>
      <c r="CH232" s="128"/>
      <c r="CI232" s="128"/>
      <c r="CJ232" s="128"/>
      <c r="CK232" s="128"/>
      <c r="CL232" s="128"/>
      <c r="CM232" s="128"/>
      <c r="CN232" s="128"/>
      <c r="CO232" s="128"/>
    </row>
    <row r="233" spans="52:93" s="110" customFormat="1" ht="15.95" customHeight="1" x14ac:dyDescent="0.15">
      <c r="AZ233" s="128"/>
      <c r="BA233" s="128"/>
      <c r="BB233" s="128"/>
      <c r="BC233" s="128"/>
      <c r="BD233" s="128"/>
      <c r="BE233" s="128"/>
      <c r="BF233" s="128"/>
      <c r="BG233" s="128"/>
      <c r="BH233" s="128"/>
      <c r="BI233" s="128"/>
      <c r="BJ233" s="128"/>
      <c r="BK233" s="128"/>
      <c r="BL233" s="128"/>
      <c r="BM233" s="128"/>
      <c r="BN233" s="128"/>
      <c r="BO233" s="128"/>
      <c r="BP233" s="128"/>
      <c r="BQ233" s="128"/>
      <c r="BR233" s="128"/>
      <c r="BS233" s="128"/>
      <c r="BT233" s="128"/>
      <c r="BU233" s="128"/>
      <c r="BV233" s="128"/>
      <c r="BW233" s="128"/>
      <c r="BX233" s="128"/>
      <c r="BY233" s="128"/>
      <c r="BZ233" s="128"/>
      <c r="CA233" s="128"/>
      <c r="CB233" s="128"/>
      <c r="CC233" s="128"/>
      <c r="CD233" s="128"/>
      <c r="CE233" s="128"/>
      <c r="CF233" s="128"/>
      <c r="CG233" s="128"/>
      <c r="CH233" s="128"/>
      <c r="CI233" s="128"/>
      <c r="CJ233" s="128"/>
      <c r="CK233" s="128"/>
      <c r="CL233" s="128"/>
      <c r="CM233" s="128"/>
      <c r="CN233" s="128"/>
      <c r="CO233" s="128"/>
    </row>
    <row r="234" spans="52:93" s="110" customFormat="1" ht="15.95" customHeight="1" x14ac:dyDescent="0.15">
      <c r="AZ234" s="128"/>
      <c r="BA234" s="128"/>
      <c r="BB234" s="128"/>
      <c r="BC234" s="128"/>
      <c r="BD234" s="128"/>
      <c r="BE234" s="128"/>
      <c r="BF234" s="128"/>
      <c r="BG234" s="128"/>
      <c r="BH234" s="128"/>
      <c r="BI234" s="128"/>
      <c r="BJ234" s="128"/>
      <c r="BK234" s="128"/>
      <c r="BL234" s="128"/>
      <c r="BM234" s="128"/>
      <c r="BN234" s="128"/>
      <c r="BO234" s="128"/>
      <c r="BP234" s="128"/>
      <c r="BQ234" s="128"/>
      <c r="BR234" s="128"/>
      <c r="BS234" s="128"/>
      <c r="BT234" s="128"/>
      <c r="BU234" s="128"/>
      <c r="BV234" s="128"/>
      <c r="BW234" s="128"/>
      <c r="BX234" s="128"/>
      <c r="BY234" s="128"/>
      <c r="BZ234" s="128"/>
      <c r="CA234" s="128"/>
      <c r="CB234" s="128"/>
      <c r="CC234" s="128"/>
      <c r="CD234" s="128"/>
      <c r="CE234" s="128"/>
      <c r="CF234" s="128"/>
      <c r="CG234" s="128"/>
      <c r="CH234" s="128"/>
      <c r="CI234" s="128"/>
      <c r="CJ234" s="128"/>
      <c r="CK234" s="128"/>
      <c r="CL234" s="128"/>
      <c r="CM234" s="128"/>
      <c r="CN234" s="128"/>
      <c r="CO234" s="128"/>
    </row>
    <row r="235" spans="52:93" s="110" customFormat="1" ht="15.95" customHeight="1" x14ac:dyDescent="0.15">
      <c r="AZ235" s="128"/>
      <c r="BA235" s="128"/>
      <c r="BB235" s="128"/>
      <c r="BC235" s="128"/>
      <c r="BD235" s="128"/>
      <c r="BE235" s="128"/>
      <c r="BF235" s="128"/>
      <c r="BG235" s="128"/>
      <c r="BH235" s="128"/>
      <c r="BI235" s="128"/>
      <c r="BJ235" s="128"/>
      <c r="BK235" s="128"/>
      <c r="BL235" s="128"/>
      <c r="BM235" s="128"/>
      <c r="BN235" s="128"/>
      <c r="BO235" s="128"/>
      <c r="BP235" s="128"/>
      <c r="BQ235" s="128"/>
      <c r="BR235" s="128"/>
      <c r="BS235" s="128"/>
      <c r="BT235" s="128"/>
      <c r="BU235" s="128"/>
      <c r="BV235" s="128"/>
      <c r="BW235" s="128"/>
      <c r="BX235" s="128"/>
      <c r="BY235" s="128"/>
      <c r="BZ235" s="128"/>
      <c r="CA235" s="128"/>
      <c r="CB235" s="128"/>
      <c r="CC235" s="128"/>
      <c r="CD235" s="128"/>
      <c r="CE235" s="128"/>
      <c r="CF235" s="128"/>
      <c r="CG235" s="128"/>
      <c r="CH235" s="128"/>
      <c r="CI235" s="128"/>
      <c r="CJ235" s="128"/>
      <c r="CK235" s="128"/>
      <c r="CL235" s="128"/>
      <c r="CM235" s="128"/>
      <c r="CN235" s="128"/>
      <c r="CO235" s="128"/>
    </row>
    <row r="236" spans="52:93" s="110" customFormat="1" ht="15.95" customHeight="1" x14ac:dyDescent="0.15">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c r="BY236" s="128"/>
      <c r="BZ236" s="128"/>
      <c r="CA236" s="128"/>
      <c r="CB236" s="128"/>
      <c r="CC236" s="128"/>
      <c r="CD236" s="128"/>
      <c r="CE236" s="128"/>
      <c r="CF236" s="128"/>
      <c r="CG236" s="128"/>
      <c r="CH236" s="128"/>
      <c r="CI236" s="128"/>
      <c r="CJ236" s="128"/>
      <c r="CK236" s="128"/>
      <c r="CL236" s="128"/>
      <c r="CM236" s="128"/>
      <c r="CN236" s="128"/>
      <c r="CO236" s="128"/>
    </row>
    <row r="237" spans="52:93" s="110" customFormat="1" ht="15.95" customHeight="1" x14ac:dyDescent="0.15">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c r="BY237" s="128"/>
      <c r="BZ237" s="128"/>
      <c r="CA237" s="128"/>
      <c r="CB237" s="128"/>
      <c r="CC237" s="128"/>
      <c r="CD237" s="128"/>
      <c r="CE237" s="128"/>
      <c r="CF237" s="128"/>
      <c r="CG237" s="128"/>
      <c r="CH237" s="128"/>
      <c r="CI237" s="128"/>
      <c r="CJ237" s="128"/>
      <c r="CK237" s="128"/>
      <c r="CL237" s="128"/>
      <c r="CM237" s="128"/>
      <c r="CN237" s="128"/>
      <c r="CO237" s="128"/>
    </row>
    <row r="238" spans="52:93" s="110" customFormat="1" ht="15.95" customHeight="1" x14ac:dyDescent="0.15">
      <c r="AZ238" s="128"/>
      <c r="BA238" s="128"/>
      <c r="BB238" s="128"/>
      <c r="BC238" s="128"/>
      <c r="BD238" s="128"/>
      <c r="BE238" s="128"/>
      <c r="BF238" s="128"/>
      <c r="BG238" s="128"/>
      <c r="BH238" s="128"/>
      <c r="BI238" s="128"/>
      <c r="BJ238" s="128"/>
      <c r="BK238" s="128"/>
      <c r="BL238" s="128"/>
      <c r="BM238" s="128"/>
      <c r="BN238" s="128"/>
      <c r="BO238" s="128"/>
      <c r="BP238" s="128"/>
      <c r="BQ238" s="128"/>
      <c r="BR238" s="128"/>
      <c r="BS238" s="128"/>
      <c r="BT238" s="128"/>
      <c r="BU238" s="128"/>
      <c r="BV238" s="128"/>
      <c r="BW238" s="128"/>
      <c r="BX238" s="128"/>
      <c r="BY238" s="128"/>
      <c r="BZ238" s="128"/>
      <c r="CA238" s="128"/>
      <c r="CB238" s="128"/>
      <c r="CC238" s="128"/>
      <c r="CD238" s="128"/>
      <c r="CE238" s="128"/>
      <c r="CF238" s="128"/>
      <c r="CG238" s="128"/>
      <c r="CH238" s="128"/>
      <c r="CI238" s="128"/>
      <c r="CJ238" s="128"/>
      <c r="CK238" s="128"/>
      <c r="CL238" s="128"/>
      <c r="CM238" s="128"/>
      <c r="CN238" s="128"/>
      <c r="CO238" s="128"/>
    </row>
    <row r="239" spans="52:93" s="110" customFormat="1" ht="15.95" customHeight="1" x14ac:dyDescent="0.15">
      <c r="AZ239" s="128"/>
      <c r="BA239" s="128"/>
      <c r="BB239" s="128"/>
      <c r="BC239" s="128"/>
      <c r="BD239" s="128"/>
      <c r="BE239" s="128"/>
      <c r="BF239" s="128"/>
      <c r="BG239" s="128"/>
      <c r="BH239" s="128"/>
      <c r="BI239" s="128"/>
      <c r="BJ239" s="128"/>
      <c r="BK239" s="128"/>
      <c r="BL239" s="128"/>
      <c r="BM239" s="128"/>
      <c r="BN239" s="128"/>
      <c r="BO239" s="128"/>
      <c r="BP239" s="128"/>
      <c r="BQ239" s="128"/>
      <c r="BR239" s="128"/>
      <c r="BS239" s="128"/>
      <c r="BT239" s="128"/>
      <c r="BU239" s="128"/>
      <c r="BV239" s="128"/>
      <c r="BW239" s="128"/>
      <c r="BX239" s="128"/>
      <c r="BY239" s="128"/>
      <c r="BZ239" s="128"/>
      <c r="CA239" s="128"/>
      <c r="CB239" s="128"/>
      <c r="CC239" s="128"/>
      <c r="CD239" s="128"/>
      <c r="CE239" s="128"/>
      <c r="CF239" s="128"/>
      <c r="CG239" s="128"/>
      <c r="CH239" s="128"/>
      <c r="CI239" s="128"/>
      <c r="CJ239" s="128"/>
      <c r="CK239" s="128"/>
      <c r="CL239" s="128"/>
      <c r="CM239" s="128"/>
      <c r="CN239" s="128"/>
      <c r="CO239" s="128"/>
    </row>
    <row r="240" spans="52:93" s="110" customFormat="1" ht="15.95" customHeight="1" x14ac:dyDescent="0.15">
      <c r="AZ240" s="128"/>
      <c r="BA240" s="128"/>
      <c r="BB240" s="128"/>
      <c r="BC240" s="128"/>
      <c r="BD240" s="128"/>
      <c r="BE240" s="128"/>
      <c r="BF240" s="128"/>
      <c r="BG240" s="128"/>
      <c r="BH240" s="128"/>
      <c r="BI240" s="128"/>
      <c r="BJ240" s="128"/>
      <c r="BK240" s="128"/>
      <c r="BL240" s="128"/>
      <c r="BM240" s="128"/>
      <c r="BN240" s="128"/>
      <c r="BO240" s="128"/>
      <c r="BP240" s="128"/>
      <c r="BQ240" s="128"/>
      <c r="BR240" s="128"/>
      <c r="BS240" s="128"/>
      <c r="BT240" s="128"/>
      <c r="BU240" s="128"/>
      <c r="BV240" s="128"/>
      <c r="BW240" s="128"/>
      <c r="BX240" s="128"/>
      <c r="BY240" s="128"/>
      <c r="BZ240" s="128"/>
      <c r="CA240" s="128"/>
      <c r="CB240" s="128"/>
      <c r="CC240" s="128"/>
      <c r="CD240" s="128"/>
      <c r="CE240" s="128"/>
      <c r="CF240" s="128"/>
      <c r="CG240" s="128"/>
      <c r="CH240" s="128"/>
      <c r="CI240" s="128"/>
      <c r="CJ240" s="128"/>
      <c r="CK240" s="128"/>
      <c r="CL240" s="128"/>
      <c r="CM240" s="128"/>
      <c r="CN240" s="128"/>
      <c r="CO240" s="128"/>
    </row>
    <row r="241" spans="52:93" s="110" customFormat="1" ht="15.95" customHeight="1" x14ac:dyDescent="0.15">
      <c r="AZ241" s="128"/>
      <c r="BA241" s="128"/>
      <c r="BB241" s="128"/>
      <c r="BC241" s="128"/>
      <c r="BD241" s="128"/>
      <c r="BE241" s="128"/>
      <c r="BF241" s="128"/>
      <c r="BG241" s="128"/>
      <c r="BH241" s="128"/>
      <c r="BI241" s="128"/>
      <c r="BJ241" s="128"/>
      <c r="BK241" s="128"/>
      <c r="BL241" s="128"/>
      <c r="BM241" s="128"/>
      <c r="BN241" s="128"/>
      <c r="BO241" s="128"/>
      <c r="BP241" s="128"/>
      <c r="BQ241" s="128"/>
      <c r="BR241" s="128"/>
      <c r="BS241" s="128"/>
      <c r="BT241" s="128"/>
      <c r="BU241" s="128"/>
      <c r="BV241" s="128"/>
      <c r="BW241" s="128"/>
      <c r="BX241" s="128"/>
      <c r="BY241" s="128"/>
      <c r="BZ241" s="128"/>
      <c r="CA241" s="128"/>
      <c r="CB241" s="128"/>
      <c r="CC241" s="128"/>
      <c r="CD241" s="128"/>
      <c r="CE241" s="128"/>
      <c r="CF241" s="128"/>
      <c r="CG241" s="128"/>
      <c r="CH241" s="128"/>
      <c r="CI241" s="128"/>
      <c r="CJ241" s="128"/>
      <c r="CK241" s="128"/>
      <c r="CL241" s="128"/>
      <c r="CM241" s="128"/>
      <c r="CN241" s="128"/>
      <c r="CO241" s="128"/>
    </row>
    <row r="242" spans="52:93" s="110" customFormat="1" ht="15.95" customHeight="1" x14ac:dyDescent="0.15">
      <c r="AZ242" s="128"/>
      <c r="BA242" s="128"/>
      <c r="BB242" s="128"/>
      <c r="BC242" s="128"/>
      <c r="BD242" s="128"/>
      <c r="BE242" s="128"/>
      <c r="BF242" s="128"/>
      <c r="BG242" s="128"/>
      <c r="BH242" s="128"/>
      <c r="BI242" s="128"/>
      <c r="BJ242" s="128"/>
      <c r="BK242" s="128"/>
      <c r="BL242" s="128"/>
      <c r="BM242" s="128"/>
      <c r="BN242" s="128"/>
      <c r="BO242" s="128"/>
      <c r="BP242" s="128"/>
      <c r="BQ242" s="128"/>
      <c r="BR242" s="128"/>
      <c r="BS242" s="128"/>
      <c r="BT242" s="128"/>
      <c r="BU242" s="128"/>
      <c r="BV242" s="128"/>
      <c r="BW242" s="128"/>
      <c r="BX242" s="128"/>
      <c r="BY242" s="128"/>
      <c r="BZ242" s="128"/>
      <c r="CA242" s="128"/>
      <c r="CB242" s="128"/>
      <c r="CC242" s="128"/>
      <c r="CD242" s="128"/>
      <c r="CE242" s="128"/>
      <c r="CF242" s="128"/>
      <c r="CG242" s="128"/>
      <c r="CH242" s="128"/>
      <c r="CI242" s="128"/>
      <c r="CJ242" s="128"/>
      <c r="CK242" s="128"/>
      <c r="CL242" s="128"/>
      <c r="CM242" s="128"/>
      <c r="CN242" s="128"/>
      <c r="CO242" s="128"/>
    </row>
    <row r="243" spans="52:93" s="110" customFormat="1" ht="15.95" customHeight="1" x14ac:dyDescent="0.15">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row>
    <row r="244" spans="52:93" s="110" customFormat="1" ht="15.95" customHeight="1" x14ac:dyDescent="0.15">
      <c r="AZ244" s="128"/>
      <c r="BA244" s="128"/>
      <c r="BB244" s="128"/>
      <c r="BC244" s="128"/>
      <c r="BD244" s="128"/>
      <c r="BE244" s="128"/>
      <c r="BF244" s="128"/>
      <c r="BG244" s="128"/>
      <c r="BH244" s="128"/>
      <c r="BI244" s="128"/>
      <c r="BJ244" s="128"/>
      <c r="BK244" s="128"/>
      <c r="BL244" s="128"/>
      <c r="BM244" s="128"/>
      <c r="BN244" s="128"/>
      <c r="BO244" s="128"/>
      <c r="BP244" s="128"/>
      <c r="BQ244" s="128"/>
      <c r="BR244" s="128"/>
      <c r="BS244" s="128"/>
      <c r="BT244" s="128"/>
      <c r="BU244" s="128"/>
      <c r="BV244" s="128"/>
      <c r="BW244" s="128"/>
      <c r="BX244" s="128"/>
      <c r="BY244" s="128"/>
      <c r="BZ244" s="128"/>
      <c r="CA244" s="128"/>
      <c r="CB244" s="128"/>
      <c r="CC244" s="128"/>
      <c r="CD244" s="128"/>
      <c r="CE244" s="128"/>
      <c r="CF244" s="128"/>
      <c r="CG244" s="128"/>
      <c r="CH244" s="128"/>
      <c r="CI244" s="128"/>
      <c r="CJ244" s="128"/>
      <c r="CK244" s="128"/>
      <c r="CL244" s="128"/>
      <c r="CM244" s="128"/>
      <c r="CN244" s="128"/>
      <c r="CO244" s="128"/>
    </row>
    <row r="245" spans="52:93" s="110" customFormat="1" ht="15.95" customHeight="1" x14ac:dyDescent="0.15">
      <c r="AZ245" s="128"/>
      <c r="BA245" s="128"/>
      <c r="BB245" s="128"/>
      <c r="BC245" s="128"/>
      <c r="BD245" s="128"/>
      <c r="BE245" s="128"/>
      <c r="BF245" s="128"/>
      <c r="BG245" s="128"/>
      <c r="BH245" s="128"/>
      <c r="BI245" s="128"/>
      <c r="BJ245" s="128"/>
      <c r="BK245" s="128"/>
      <c r="BL245" s="128"/>
      <c r="BM245" s="128"/>
      <c r="BN245" s="128"/>
      <c r="BO245" s="128"/>
      <c r="BP245" s="128"/>
      <c r="BQ245" s="128"/>
      <c r="BR245" s="128"/>
      <c r="BS245" s="128"/>
      <c r="BT245" s="128"/>
      <c r="BU245" s="128"/>
      <c r="BV245" s="128"/>
      <c r="BW245" s="128"/>
      <c r="BX245" s="128"/>
      <c r="BY245" s="128"/>
      <c r="BZ245" s="128"/>
      <c r="CA245" s="128"/>
      <c r="CB245" s="128"/>
      <c r="CC245" s="128"/>
      <c r="CD245" s="128"/>
      <c r="CE245" s="128"/>
      <c r="CF245" s="128"/>
      <c r="CG245" s="128"/>
      <c r="CH245" s="128"/>
      <c r="CI245" s="128"/>
      <c r="CJ245" s="128"/>
      <c r="CK245" s="128"/>
      <c r="CL245" s="128"/>
      <c r="CM245" s="128"/>
      <c r="CN245" s="128"/>
      <c r="CO245" s="128"/>
    </row>
    <row r="246" spans="52:93" s="110" customFormat="1" ht="15.95" customHeight="1" x14ac:dyDescent="0.15">
      <c r="AZ246" s="128"/>
      <c r="BA246" s="128"/>
      <c r="BB246" s="128"/>
      <c r="BC246" s="128"/>
      <c r="BD246" s="128"/>
      <c r="BE246" s="128"/>
      <c r="BF246" s="128"/>
      <c r="BG246" s="128"/>
      <c r="BH246" s="128"/>
      <c r="BI246" s="128"/>
      <c r="BJ246" s="128"/>
      <c r="BK246" s="128"/>
      <c r="BL246" s="128"/>
      <c r="BM246" s="128"/>
      <c r="BN246" s="128"/>
      <c r="BO246" s="128"/>
      <c r="BP246" s="128"/>
      <c r="BQ246" s="128"/>
      <c r="BR246" s="128"/>
      <c r="BS246" s="128"/>
      <c r="BT246" s="128"/>
      <c r="BU246" s="128"/>
      <c r="BV246" s="128"/>
      <c r="BW246" s="128"/>
      <c r="BX246" s="128"/>
      <c r="BY246" s="128"/>
      <c r="BZ246" s="128"/>
      <c r="CA246" s="128"/>
      <c r="CB246" s="128"/>
      <c r="CC246" s="128"/>
      <c r="CD246" s="128"/>
      <c r="CE246" s="128"/>
      <c r="CF246" s="128"/>
      <c r="CG246" s="128"/>
      <c r="CH246" s="128"/>
      <c r="CI246" s="128"/>
      <c r="CJ246" s="128"/>
      <c r="CK246" s="128"/>
      <c r="CL246" s="128"/>
      <c r="CM246" s="128"/>
      <c r="CN246" s="128"/>
      <c r="CO246" s="128"/>
    </row>
    <row r="247" spans="52:93" s="110" customFormat="1" ht="15.95" customHeight="1" x14ac:dyDescent="0.15">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row>
    <row r="248" spans="52:93" s="110" customFormat="1" ht="15.95" customHeight="1" x14ac:dyDescent="0.15">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row>
    <row r="249" spans="52:93" s="110" customFormat="1" ht="15.95" customHeight="1" x14ac:dyDescent="0.15">
      <c r="AZ249" s="128"/>
      <c r="BA249" s="128"/>
      <c r="BB249" s="128"/>
      <c r="BC249" s="128"/>
      <c r="BD249" s="128"/>
      <c r="BE249" s="128"/>
      <c r="BF249" s="128"/>
      <c r="BG249" s="128"/>
      <c r="BH249" s="128"/>
      <c r="BI249" s="128"/>
      <c r="BJ249" s="128"/>
      <c r="BK249" s="128"/>
      <c r="BL249" s="128"/>
      <c r="BM249" s="128"/>
      <c r="BN249" s="128"/>
      <c r="BO249" s="128"/>
      <c r="BP249" s="128"/>
      <c r="BQ249" s="128"/>
      <c r="BR249" s="128"/>
      <c r="BS249" s="128"/>
      <c r="BT249" s="128"/>
      <c r="BU249" s="128"/>
      <c r="BV249" s="128"/>
      <c r="BW249" s="128"/>
      <c r="BX249" s="128"/>
      <c r="BY249" s="128"/>
      <c r="BZ249" s="128"/>
      <c r="CA249" s="128"/>
      <c r="CB249" s="128"/>
      <c r="CC249" s="128"/>
      <c r="CD249" s="128"/>
      <c r="CE249" s="128"/>
      <c r="CF249" s="128"/>
      <c r="CG249" s="128"/>
      <c r="CH249" s="128"/>
      <c r="CI249" s="128"/>
      <c r="CJ249" s="128"/>
      <c r="CK249" s="128"/>
      <c r="CL249" s="128"/>
      <c r="CM249" s="128"/>
      <c r="CN249" s="128"/>
      <c r="CO249" s="128"/>
    </row>
    <row r="250" spans="52:93" s="110" customFormat="1" ht="15.95" customHeight="1" x14ac:dyDescent="0.15">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row>
    <row r="251" spans="52:93" s="110" customFormat="1" ht="15.95" customHeight="1" x14ac:dyDescent="0.15">
      <c r="AZ251" s="128"/>
      <c r="BA251" s="128"/>
      <c r="BB251" s="128"/>
      <c r="BC251" s="128"/>
      <c r="BD251" s="128"/>
      <c r="BE251" s="128"/>
      <c r="BF251" s="128"/>
      <c r="BG251" s="128"/>
      <c r="BH251" s="128"/>
      <c r="BI251" s="128"/>
      <c r="BJ251" s="128"/>
      <c r="BK251" s="128"/>
      <c r="BL251" s="128"/>
      <c r="BM251" s="128"/>
      <c r="BN251" s="128"/>
      <c r="BO251" s="128"/>
      <c r="BP251" s="128"/>
      <c r="BQ251" s="128"/>
      <c r="BR251" s="128"/>
      <c r="BS251" s="128"/>
      <c r="BT251" s="128"/>
      <c r="BU251" s="128"/>
      <c r="BV251" s="128"/>
      <c r="BW251" s="128"/>
      <c r="BX251" s="128"/>
      <c r="BY251" s="128"/>
      <c r="BZ251" s="128"/>
      <c r="CA251" s="128"/>
      <c r="CB251" s="128"/>
      <c r="CC251" s="128"/>
      <c r="CD251" s="128"/>
      <c r="CE251" s="128"/>
      <c r="CF251" s="128"/>
      <c r="CG251" s="128"/>
      <c r="CH251" s="128"/>
      <c r="CI251" s="128"/>
      <c r="CJ251" s="128"/>
      <c r="CK251" s="128"/>
      <c r="CL251" s="128"/>
      <c r="CM251" s="128"/>
      <c r="CN251" s="128"/>
      <c r="CO251" s="128"/>
    </row>
    <row r="252" spans="52:93" s="110" customFormat="1" ht="15.95" customHeight="1" x14ac:dyDescent="0.15">
      <c r="AZ252" s="128"/>
      <c r="BA252" s="128"/>
      <c r="BB252" s="128"/>
      <c r="BC252" s="128"/>
      <c r="BD252" s="128"/>
      <c r="BE252" s="128"/>
      <c r="BF252" s="128"/>
      <c r="BG252" s="128"/>
      <c r="BH252" s="128"/>
      <c r="BI252" s="128"/>
      <c r="BJ252" s="128"/>
      <c r="BK252" s="128"/>
      <c r="BL252" s="128"/>
      <c r="BM252" s="128"/>
      <c r="BN252" s="128"/>
      <c r="BO252" s="128"/>
      <c r="BP252" s="128"/>
      <c r="BQ252" s="128"/>
      <c r="BR252" s="128"/>
      <c r="BS252" s="128"/>
      <c r="BT252" s="128"/>
      <c r="BU252" s="128"/>
      <c r="BV252" s="128"/>
      <c r="BW252" s="128"/>
      <c r="BX252" s="128"/>
      <c r="BY252" s="128"/>
      <c r="BZ252" s="128"/>
      <c r="CA252" s="128"/>
      <c r="CB252" s="128"/>
      <c r="CC252" s="128"/>
      <c r="CD252" s="128"/>
      <c r="CE252" s="128"/>
      <c r="CF252" s="128"/>
      <c r="CG252" s="128"/>
      <c r="CH252" s="128"/>
      <c r="CI252" s="128"/>
      <c r="CJ252" s="128"/>
      <c r="CK252" s="128"/>
      <c r="CL252" s="128"/>
      <c r="CM252" s="128"/>
      <c r="CN252" s="128"/>
      <c r="CO252" s="128"/>
    </row>
    <row r="253" spans="52:93" s="110" customFormat="1" ht="15.95" customHeight="1" x14ac:dyDescent="0.15">
      <c r="AZ253" s="128"/>
      <c r="BA253" s="128"/>
      <c r="BB253" s="128"/>
      <c r="BC253" s="128"/>
      <c r="BD253" s="128"/>
      <c r="BE253" s="128"/>
      <c r="BF253" s="128"/>
      <c r="BG253" s="128"/>
      <c r="BH253" s="128"/>
      <c r="BI253" s="128"/>
      <c r="BJ253" s="128"/>
      <c r="BK253" s="128"/>
      <c r="BL253" s="128"/>
      <c r="BM253" s="128"/>
      <c r="BN253" s="128"/>
      <c r="BO253" s="128"/>
      <c r="BP253" s="128"/>
      <c r="BQ253" s="128"/>
      <c r="BR253" s="128"/>
      <c r="BS253" s="128"/>
      <c r="BT253" s="128"/>
      <c r="BU253" s="128"/>
      <c r="BV253" s="128"/>
      <c r="BW253" s="128"/>
      <c r="BX253" s="128"/>
      <c r="BY253" s="128"/>
      <c r="BZ253" s="128"/>
      <c r="CA253" s="128"/>
      <c r="CB253" s="128"/>
      <c r="CC253" s="128"/>
      <c r="CD253" s="128"/>
      <c r="CE253" s="128"/>
      <c r="CF253" s="128"/>
      <c r="CG253" s="128"/>
      <c r="CH253" s="128"/>
      <c r="CI253" s="128"/>
      <c r="CJ253" s="128"/>
      <c r="CK253" s="128"/>
      <c r="CL253" s="128"/>
      <c r="CM253" s="128"/>
      <c r="CN253" s="128"/>
      <c r="CO253" s="128"/>
    </row>
    <row r="254" spans="52:93" s="110" customFormat="1" ht="15.95" customHeight="1" x14ac:dyDescent="0.15">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row>
    <row r="255" spans="52:93" s="110" customFormat="1" ht="15.95" customHeight="1" x14ac:dyDescent="0.15">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row>
    <row r="256" spans="52:93" s="110" customFormat="1" ht="15.95" customHeight="1" x14ac:dyDescent="0.15">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row>
    <row r="257" spans="52:93" s="110" customFormat="1" ht="15.95" customHeight="1" x14ac:dyDescent="0.15">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row>
    <row r="258" spans="52:93" s="110" customFormat="1" ht="15.95" customHeight="1" x14ac:dyDescent="0.15">
      <c r="AZ258" s="128"/>
      <c r="BA258" s="128"/>
      <c r="BB258" s="128"/>
      <c r="BC258" s="128"/>
      <c r="BD258" s="128"/>
      <c r="BE258" s="128"/>
      <c r="BF258" s="128"/>
      <c r="BG258" s="128"/>
      <c r="BH258" s="128"/>
      <c r="BI258" s="128"/>
      <c r="BJ258" s="128"/>
      <c r="BK258" s="128"/>
      <c r="BL258" s="128"/>
      <c r="BM258" s="128"/>
      <c r="BN258" s="128"/>
      <c r="BO258" s="128"/>
      <c r="BP258" s="128"/>
      <c r="BQ258" s="128"/>
      <c r="BR258" s="128"/>
      <c r="BS258" s="128"/>
      <c r="BT258" s="128"/>
      <c r="BU258" s="128"/>
      <c r="BV258" s="128"/>
      <c r="BW258" s="128"/>
      <c r="BX258" s="128"/>
      <c r="BY258" s="128"/>
      <c r="BZ258" s="128"/>
      <c r="CA258" s="128"/>
      <c r="CB258" s="128"/>
      <c r="CC258" s="128"/>
      <c r="CD258" s="128"/>
      <c r="CE258" s="128"/>
      <c r="CF258" s="128"/>
      <c r="CG258" s="128"/>
      <c r="CH258" s="128"/>
      <c r="CI258" s="128"/>
      <c r="CJ258" s="128"/>
      <c r="CK258" s="128"/>
      <c r="CL258" s="128"/>
      <c r="CM258" s="128"/>
      <c r="CN258" s="128"/>
      <c r="CO258" s="128"/>
    </row>
    <row r="259" spans="52:93" s="110" customFormat="1" ht="15.95" customHeight="1" x14ac:dyDescent="0.15">
      <c r="AZ259" s="128"/>
      <c r="BA259" s="128"/>
      <c r="BB259" s="128"/>
      <c r="BC259" s="128"/>
      <c r="BD259" s="128"/>
      <c r="BE259" s="128"/>
      <c r="BF259" s="128"/>
      <c r="BG259" s="128"/>
      <c r="BH259" s="128"/>
      <c r="BI259" s="128"/>
      <c r="BJ259" s="128"/>
      <c r="BK259" s="128"/>
      <c r="BL259" s="128"/>
      <c r="BM259" s="128"/>
      <c r="BN259" s="128"/>
      <c r="BO259" s="128"/>
      <c r="BP259" s="128"/>
      <c r="BQ259" s="128"/>
      <c r="BR259" s="128"/>
      <c r="BS259" s="128"/>
      <c r="BT259" s="128"/>
      <c r="BU259" s="128"/>
      <c r="BV259" s="128"/>
      <c r="BW259" s="128"/>
      <c r="BX259" s="128"/>
      <c r="BY259" s="128"/>
      <c r="BZ259" s="128"/>
      <c r="CA259" s="128"/>
      <c r="CB259" s="128"/>
      <c r="CC259" s="128"/>
      <c r="CD259" s="128"/>
      <c r="CE259" s="128"/>
      <c r="CF259" s="128"/>
      <c r="CG259" s="128"/>
      <c r="CH259" s="128"/>
      <c r="CI259" s="128"/>
      <c r="CJ259" s="128"/>
      <c r="CK259" s="128"/>
      <c r="CL259" s="128"/>
      <c r="CM259" s="128"/>
      <c r="CN259" s="128"/>
      <c r="CO259" s="128"/>
    </row>
    <row r="260" spans="52:93" s="110" customFormat="1" ht="15.95" customHeight="1" x14ac:dyDescent="0.15">
      <c r="AZ260" s="128"/>
      <c r="BA260" s="128"/>
      <c r="BB260" s="128"/>
      <c r="BC260" s="128"/>
      <c r="BD260" s="128"/>
      <c r="BE260" s="128"/>
      <c r="BF260" s="128"/>
      <c r="BG260" s="128"/>
      <c r="BH260" s="128"/>
      <c r="BI260" s="128"/>
      <c r="BJ260" s="128"/>
      <c r="BK260" s="128"/>
      <c r="BL260" s="128"/>
      <c r="BM260" s="128"/>
      <c r="BN260" s="128"/>
      <c r="BO260" s="128"/>
      <c r="BP260" s="128"/>
      <c r="BQ260" s="128"/>
      <c r="BR260" s="128"/>
      <c r="BS260" s="128"/>
      <c r="BT260" s="128"/>
      <c r="BU260" s="128"/>
      <c r="BV260" s="128"/>
      <c r="BW260" s="128"/>
      <c r="BX260" s="128"/>
      <c r="BY260" s="128"/>
      <c r="BZ260" s="128"/>
      <c r="CA260" s="128"/>
      <c r="CB260" s="128"/>
      <c r="CC260" s="128"/>
      <c r="CD260" s="128"/>
      <c r="CE260" s="128"/>
      <c r="CF260" s="128"/>
      <c r="CG260" s="128"/>
      <c r="CH260" s="128"/>
      <c r="CI260" s="128"/>
      <c r="CJ260" s="128"/>
      <c r="CK260" s="128"/>
      <c r="CL260" s="128"/>
      <c r="CM260" s="128"/>
      <c r="CN260" s="128"/>
      <c r="CO260" s="128"/>
    </row>
    <row r="261" spans="52:93" s="110" customFormat="1" ht="15.95" customHeight="1" x14ac:dyDescent="0.15">
      <c r="AZ261" s="128"/>
      <c r="BA261" s="128"/>
      <c r="BB261" s="128"/>
      <c r="BC261" s="128"/>
      <c r="BD261" s="128"/>
      <c r="BE261" s="128"/>
      <c r="BF261" s="128"/>
      <c r="BG261" s="128"/>
      <c r="BH261" s="128"/>
      <c r="BI261" s="128"/>
      <c r="BJ261" s="128"/>
      <c r="BK261" s="128"/>
      <c r="BL261" s="128"/>
      <c r="BM261" s="128"/>
      <c r="BN261" s="128"/>
      <c r="BO261" s="128"/>
      <c r="BP261" s="128"/>
      <c r="BQ261" s="128"/>
      <c r="BR261" s="128"/>
      <c r="BS261" s="128"/>
      <c r="BT261" s="128"/>
      <c r="BU261" s="128"/>
      <c r="BV261" s="128"/>
      <c r="BW261" s="128"/>
      <c r="BX261" s="128"/>
      <c r="BY261" s="128"/>
      <c r="BZ261" s="128"/>
      <c r="CA261" s="128"/>
      <c r="CB261" s="128"/>
      <c r="CC261" s="128"/>
      <c r="CD261" s="128"/>
      <c r="CE261" s="128"/>
      <c r="CF261" s="128"/>
      <c r="CG261" s="128"/>
      <c r="CH261" s="128"/>
      <c r="CI261" s="128"/>
      <c r="CJ261" s="128"/>
      <c r="CK261" s="128"/>
      <c r="CL261" s="128"/>
      <c r="CM261" s="128"/>
      <c r="CN261" s="128"/>
      <c r="CO261" s="128"/>
    </row>
    <row r="262" spans="52:93" s="110" customFormat="1" ht="15.95" customHeight="1" x14ac:dyDescent="0.15">
      <c r="AZ262" s="128"/>
      <c r="BA262" s="128"/>
      <c r="BB262" s="128"/>
      <c r="BC262" s="128"/>
      <c r="BD262" s="128"/>
      <c r="BE262" s="128"/>
      <c r="BF262" s="128"/>
      <c r="BG262" s="128"/>
      <c r="BH262" s="128"/>
      <c r="BI262" s="128"/>
      <c r="BJ262" s="128"/>
      <c r="BK262" s="128"/>
      <c r="BL262" s="128"/>
      <c r="BM262" s="128"/>
      <c r="BN262" s="128"/>
      <c r="BO262" s="128"/>
      <c r="BP262" s="128"/>
      <c r="BQ262" s="128"/>
      <c r="BR262" s="128"/>
      <c r="BS262" s="128"/>
      <c r="BT262" s="128"/>
      <c r="BU262" s="128"/>
      <c r="BV262" s="128"/>
      <c r="BW262" s="128"/>
      <c r="BX262" s="128"/>
      <c r="BY262" s="128"/>
      <c r="BZ262" s="128"/>
      <c r="CA262" s="128"/>
      <c r="CB262" s="128"/>
      <c r="CC262" s="128"/>
      <c r="CD262" s="128"/>
      <c r="CE262" s="128"/>
      <c r="CF262" s="128"/>
      <c r="CG262" s="128"/>
      <c r="CH262" s="128"/>
      <c r="CI262" s="128"/>
      <c r="CJ262" s="128"/>
      <c r="CK262" s="128"/>
      <c r="CL262" s="128"/>
      <c r="CM262" s="128"/>
      <c r="CN262" s="128"/>
      <c r="CO262" s="128"/>
    </row>
    <row r="263" spans="52:93" s="110" customFormat="1" ht="15.95" customHeight="1" x14ac:dyDescent="0.15">
      <c r="AZ263" s="128"/>
      <c r="BA263" s="128"/>
      <c r="BB263" s="128"/>
      <c r="BC263" s="128"/>
      <c r="BD263" s="128"/>
      <c r="BE263" s="128"/>
      <c r="BF263" s="128"/>
      <c r="BG263" s="128"/>
      <c r="BH263" s="128"/>
      <c r="BI263" s="128"/>
      <c r="BJ263" s="128"/>
      <c r="BK263" s="128"/>
      <c r="BL263" s="128"/>
      <c r="BM263" s="128"/>
      <c r="BN263" s="128"/>
      <c r="BO263" s="128"/>
      <c r="BP263" s="128"/>
      <c r="BQ263" s="128"/>
      <c r="BR263" s="128"/>
      <c r="BS263" s="128"/>
      <c r="BT263" s="128"/>
      <c r="BU263" s="128"/>
      <c r="BV263" s="128"/>
      <c r="BW263" s="128"/>
      <c r="BX263" s="128"/>
      <c r="BY263" s="128"/>
      <c r="BZ263" s="128"/>
      <c r="CA263" s="128"/>
      <c r="CB263" s="128"/>
      <c r="CC263" s="128"/>
      <c r="CD263" s="128"/>
      <c r="CE263" s="128"/>
      <c r="CF263" s="128"/>
      <c r="CG263" s="128"/>
      <c r="CH263" s="128"/>
      <c r="CI263" s="128"/>
      <c r="CJ263" s="128"/>
      <c r="CK263" s="128"/>
      <c r="CL263" s="128"/>
      <c r="CM263" s="128"/>
      <c r="CN263" s="128"/>
      <c r="CO263" s="128"/>
    </row>
    <row r="264" spans="52:93" s="110" customFormat="1" ht="15.95" customHeight="1" x14ac:dyDescent="0.15">
      <c r="AZ264" s="128"/>
      <c r="BA264" s="128"/>
      <c r="BB264" s="128"/>
      <c r="BC264" s="128"/>
      <c r="BD264" s="128"/>
      <c r="BE264" s="128"/>
      <c r="BF264" s="128"/>
      <c r="BG264" s="128"/>
      <c r="BH264" s="128"/>
      <c r="BI264" s="128"/>
      <c r="BJ264" s="128"/>
      <c r="BK264" s="128"/>
      <c r="BL264" s="128"/>
      <c r="BM264" s="128"/>
      <c r="BN264" s="128"/>
      <c r="BO264" s="128"/>
      <c r="BP264" s="128"/>
      <c r="BQ264" s="128"/>
      <c r="BR264" s="128"/>
      <c r="BS264" s="128"/>
      <c r="BT264" s="128"/>
      <c r="BU264" s="128"/>
      <c r="BV264" s="128"/>
      <c r="BW264" s="128"/>
      <c r="BX264" s="128"/>
      <c r="BY264" s="128"/>
      <c r="BZ264" s="128"/>
      <c r="CA264" s="128"/>
      <c r="CB264" s="128"/>
      <c r="CC264" s="128"/>
      <c r="CD264" s="128"/>
      <c r="CE264" s="128"/>
      <c r="CF264" s="128"/>
      <c r="CG264" s="128"/>
      <c r="CH264" s="128"/>
      <c r="CI264" s="128"/>
      <c r="CJ264" s="128"/>
      <c r="CK264" s="128"/>
      <c r="CL264" s="128"/>
      <c r="CM264" s="128"/>
      <c r="CN264" s="128"/>
      <c r="CO264" s="128"/>
    </row>
    <row r="265" spans="52:93" s="110" customFormat="1" ht="15.95" customHeight="1" x14ac:dyDescent="0.15">
      <c r="AZ265" s="128"/>
      <c r="BA265" s="128"/>
      <c r="BB265" s="128"/>
      <c r="BC265" s="128"/>
      <c r="BD265" s="128"/>
      <c r="BE265" s="128"/>
      <c r="BF265" s="128"/>
      <c r="BG265" s="128"/>
      <c r="BH265" s="128"/>
      <c r="BI265" s="128"/>
      <c r="BJ265" s="128"/>
      <c r="BK265" s="128"/>
      <c r="BL265" s="128"/>
      <c r="BM265" s="128"/>
      <c r="BN265" s="128"/>
      <c r="BO265" s="128"/>
      <c r="BP265" s="128"/>
      <c r="BQ265" s="128"/>
      <c r="BR265" s="128"/>
      <c r="BS265" s="128"/>
      <c r="BT265" s="128"/>
      <c r="BU265" s="128"/>
      <c r="BV265" s="128"/>
      <c r="BW265" s="128"/>
      <c r="BX265" s="128"/>
      <c r="BY265" s="128"/>
      <c r="BZ265" s="128"/>
      <c r="CA265" s="128"/>
      <c r="CB265" s="128"/>
      <c r="CC265" s="128"/>
      <c r="CD265" s="128"/>
      <c r="CE265" s="128"/>
      <c r="CF265" s="128"/>
      <c r="CG265" s="128"/>
      <c r="CH265" s="128"/>
      <c r="CI265" s="128"/>
      <c r="CJ265" s="128"/>
      <c r="CK265" s="128"/>
      <c r="CL265" s="128"/>
      <c r="CM265" s="128"/>
      <c r="CN265" s="128"/>
      <c r="CO265" s="128"/>
    </row>
    <row r="266" spans="52:93" s="110" customFormat="1" ht="15.95" customHeight="1" x14ac:dyDescent="0.15">
      <c r="AZ266" s="128"/>
      <c r="BA266" s="128"/>
      <c r="BB266" s="128"/>
      <c r="BC266" s="128"/>
      <c r="BD266" s="128"/>
      <c r="BE266" s="128"/>
      <c r="BF266" s="128"/>
      <c r="BG266" s="128"/>
      <c r="BH266" s="128"/>
      <c r="BI266" s="128"/>
      <c r="BJ266" s="128"/>
      <c r="BK266" s="128"/>
      <c r="BL266" s="128"/>
      <c r="BM266" s="128"/>
      <c r="BN266" s="128"/>
      <c r="BO266" s="128"/>
      <c r="BP266" s="128"/>
      <c r="BQ266" s="128"/>
      <c r="BR266" s="128"/>
      <c r="BS266" s="128"/>
      <c r="BT266" s="128"/>
      <c r="BU266" s="128"/>
      <c r="BV266" s="128"/>
      <c r="BW266" s="128"/>
      <c r="BX266" s="128"/>
      <c r="BY266" s="128"/>
      <c r="BZ266" s="128"/>
      <c r="CA266" s="128"/>
      <c r="CB266" s="128"/>
      <c r="CC266" s="128"/>
      <c r="CD266" s="128"/>
      <c r="CE266" s="128"/>
      <c r="CF266" s="128"/>
      <c r="CG266" s="128"/>
      <c r="CH266" s="128"/>
      <c r="CI266" s="128"/>
      <c r="CJ266" s="128"/>
      <c r="CK266" s="128"/>
      <c r="CL266" s="128"/>
      <c r="CM266" s="128"/>
      <c r="CN266" s="128"/>
      <c r="CO266" s="128"/>
    </row>
    <row r="267" spans="52:93" s="110" customFormat="1" ht="15.95" customHeight="1" x14ac:dyDescent="0.15">
      <c r="AZ267" s="128"/>
      <c r="BA267" s="128"/>
      <c r="BB267" s="128"/>
      <c r="BC267" s="128"/>
      <c r="BD267" s="128"/>
      <c r="BE267" s="128"/>
      <c r="BF267" s="128"/>
      <c r="BG267" s="128"/>
      <c r="BH267" s="128"/>
      <c r="BI267" s="128"/>
      <c r="BJ267" s="128"/>
      <c r="BK267" s="128"/>
      <c r="BL267" s="128"/>
      <c r="BM267" s="128"/>
      <c r="BN267" s="128"/>
      <c r="BO267" s="128"/>
      <c r="BP267" s="128"/>
      <c r="BQ267" s="128"/>
      <c r="BR267" s="128"/>
      <c r="BS267" s="128"/>
      <c r="BT267" s="128"/>
      <c r="BU267" s="128"/>
      <c r="BV267" s="128"/>
      <c r="BW267" s="128"/>
      <c r="BX267" s="128"/>
      <c r="BY267" s="128"/>
      <c r="BZ267" s="128"/>
      <c r="CA267" s="128"/>
      <c r="CB267" s="128"/>
      <c r="CC267" s="128"/>
      <c r="CD267" s="128"/>
      <c r="CE267" s="128"/>
      <c r="CF267" s="128"/>
      <c r="CG267" s="128"/>
      <c r="CH267" s="128"/>
      <c r="CI267" s="128"/>
      <c r="CJ267" s="128"/>
      <c r="CK267" s="128"/>
      <c r="CL267" s="128"/>
      <c r="CM267" s="128"/>
      <c r="CN267" s="128"/>
      <c r="CO267" s="128"/>
    </row>
    <row r="268" spans="52:93" s="110" customFormat="1" ht="15.95" customHeight="1" x14ac:dyDescent="0.15">
      <c r="AZ268" s="128"/>
      <c r="BA268" s="128"/>
      <c r="BB268" s="128"/>
      <c r="BC268" s="128"/>
      <c r="BD268" s="128"/>
      <c r="BE268" s="128"/>
      <c r="BF268" s="128"/>
      <c r="BG268" s="128"/>
      <c r="BH268" s="128"/>
      <c r="BI268" s="128"/>
      <c r="BJ268" s="128"/>
      <c r="BK268" s="128"/>
      <c r="BL268" s="128"/>
      <c r="BM268" s="128"/>
      <c r="BN268" s="128"/>
      <c r="BO268" s="128"/>
      <c r="BP268" s="128"/>
      <c r="BQ268" s="128"/>
      <c r="BR268" s="128"/>
      <c r="BS268" s="128"/>
      <c r="BT268" s="128"/>
      <c r="BU268" s="128"/>
      <c r="BV268" s="128"/>
      <c r="BW268" s="128"/>
      <c r="BX268" s="128"/>
      <c r="BY268" s="128"/>
      <c r="BZ268" s="128"/>
      <c r="CA268" s="128"/>
      <c r="CB268" s="128"/>
      <c r="CC268" s="128"/>
      <c r="CD268" s="128"/>
      <c r="CE268" s="128"/>
      <c r="CF268" s="128"/>
      <c r="CG268" s="128"/>
      <c r="CH268" s="128"/>
      <c r="CI268" s="128"/>
      <c r="CJ268" s="128"/>
      <c r="CK268" s="128"/>
      <c r="CL268" s="128"/>
      <c r="CM268" s="128"/>
      <c r="CN268" s="128"/>
      <c r="CO268" s="128"/>
    </row>
    <row r="269" spans="52:93" s="110" customFormat="1" ht="15.95" customHeight="1" x14ac:dyDescent="0.15">
      <c r="AZ269" s="128"/>
      <c r="BA269" s="128"/>
      <c r="BB269" s="128"/>
      <c r="BC269" s="128"/>
      <c r="BD269" s="128"/>
      <c r="BE269" s="128"/>
      <c r="BF269" s="128"/>
      <c r="BG269" s="128"/>
      <c r="BH269" s="128"/>
      <c r="BI269" s="128"/>
      <c r="BJ269" s="128"/>
      <c r="BK269" s="128"/>
      <c r="BL269" s="128"/>
      <c r="BM269" s="128"/>
      <c r="BN269" s="128"/>
      <c r="BO269" s="128"/>
      <c r="BP269" s="128"/>
      <c r="BQ269" s="128"/>
      <c r="BR269" s="128"/>
      <c r="BS269" s="128"/>
      <c r="BT269" s="128"/>
      <c r="BU269" s="128"/>
      <c r="BV269" s="128"/>
      <c r="BW269" s="128"/>
      <c r="BX269" s="128"/>
      <c r="BY269" s="128"/>
      <c r="BZ269" s="128"/>
      <c r="CA269" s="128"/>
      <c r="CB269" s="128"/>
      <c r="CC269" s="128"/>
      <c r="CD269" s="128"/>
      <c r="CE269" s="128"/>
      <c r="CF269" s="128"/>
      <c r="CG269" s="128"/>
      <c r="CH269" s="128"/>
      <c r="CI269" s="128"/>
      <c r="CJ269" s="128"/>
      <c r="CK269" s="128"/>
      <c r="CL269" s="128"/>
      <c r="CM269" s="128"/>
      <c r="CN269" s="128"/>
      <c r="CO269" s="128"/>
    </row>
    <row r="270" spans="52:93" s="110" customFormat="1" ht="15.95" customHeight="1" x14ac:dyDescent="0.15">
      <c r="AZ270" s="128"/>
      <c r="BA270" s="128"/>
      <c r="BB270" s="128"/>
      <c r="BC270" s="128"/>
      <c r="BD270" s="128"/>
      <c r="BE270" s="128"/>
      <c r="BF270" s="128"/>
      <c r="BG270" s="128"/>
      <c r="BH270" s="128"/>
      <c r="BI270" s="128"/>
      <c r="BJ270" s="128"/>
      <c r="BK270" s="128"/>
      <c r="BL270" s="128"/>
      <c r="BM270" s="128"/>
      <c r="BN270" s="128"/>
      <c r="BO270" s="128"/>
      <c r="BP270" s="128"/>
      <c r="BQ270" s="128"/>
      <c r="BR270" s="128"/>
      <c r="BS270" s="128"/>
      <c r="BT270" s="128"/>
      <c r="BU270" s="128"/>
      <c r="BV270" s="128"/>
      <c r="BW270" s="128"/>
      <c r="BX270" s="128"/>
      <c r="BY270" s="128"/>
      <c r="BZ270" s="128"/>
      <c r="CA270" s="128"/>
      <c r="CB270" s="128"/>
      <c r="CC270" s="128"/>
      <c r="CD270" s="128"/>
      <c r="CE270" s="128"/>
      <c r="CF270" s="128"/>
      <c r="CG270" s="128"/>
      <c r="CH270" s="128"/>
      <c r="CI270" s="128"/>
      <c r="CJ270" s="128"/>
      <c r="CK270" s="128"/>
      <c r="CL270" s="128"/>
      <c r="CM270" s="128"/>
      <c r="CN270" s="128"/>
      <c r="CO270" s="128"/>
    </row>
    <row r="271" spans="52:93" s="110" customFormat="1" ht="15.95" customHeight="1" x14ac:dyDescent="0.15">
      <c r="AZ271" s="128"/>
      <c r="BA271" s="128"/>
      <c r="BB271" s="128"/>
      <c r="BC271" s="128"/>
      <c r="BD271" s="128"/>
      <c r="BE271" s="128"/>
      <c r="BF271" s="128"/>
      <c r="BG271" s="128"/>
      <c r="BH271" s="128"/>
      <c r="BI271" s="128"/>
      <c r="BJ271" s="128"/>
      <c r="BK271" s="128"/>
      <c r="BL271" s="128"/>
      <c r="BM271" s="128"/>
      <c r="BN271" s="128"/>
      <c r="BO271" s="128"/>
      <c r="BP271" s="128"/>
      <c r="BQ271" s="128"/>
      <c r="BR271" s="128"/>
      <c r="BS271" s="128"/>
      <c r="BT271" s="128"/>
      <c r="BU271" s="128"/>
      <c r="BV271" s="128"/>
      <c r="BW271" s="128"/>
      <c r="BX271" s="128"/>
      <c r="BY271" s="128"/>
      <c r="BZ271" s="128"/>
      <c r="CA271" s="128"/>
      <c r="CB271" s="128"/>
      <c r="CC271" s="128"/>
      <c r="CD271" s="128"/>
      <c r="CE271" s="128"/>
      <c r="CF271" s="128"/>
      <c r="CG271" s="128"/>
      <c r="CH271" s="128"/>
      <c r="CI271" s="128"/>
      <c r="CJ271" s="128"/>
      <c r="CK271" s="128"/>
      <c r="CL271" s="128"/>
      <c r="CM271" s="128"/>
      <c r="CN271" s="128"/>
      <c r="CO271" s="128"/>
    </row>
    <row r="272" spans="52:93" s="110" customFormat="1" ht="15.95" customHeight="1" x14ac:dyDescent="0.15">
      <c r="AZ272" s="128"/>
      <c r="BA272" s="128"/>
      <c r="BB272" s="128"/>
      <c r="BC272" s="128"/>
      <c r="BD272" s="128"/>
      <c r="BE272" s="128"/>
      <c r="BF272" s="128"/>
      <c r="BG272" s="128"/>
      <c r="BH272" s="128"/>
      <c r="BI272" s="128"/>
      <c r="BJ272" s="128"/>
      <c r="BK272" s="128"/>
      <c r="BL272" s="128"/>
      <c r="BM272" s="128"/>
      <c r="BN272" s="128"/>
      <c r="BO272" s="128"/>
      <c r="BP272" s="128"/>
      <c r="BQ272" s="128"/>
      <c r="BR272" s="128"/>
      <c r="BS272" s="128"/>
      <c r="BT272" s="128"/>
      <c r="BU272" s="128"/>
      <c r="BV272" s="128"/>
      <c r="BW272" s="128"/>
      <c r="BX272" s="128"/>
      <c r="BY272" s="128"/>
      <c r="BZ272" s="128"/>
      <c r="CA272" s="128"/>
      <c r="CB272" s="128"/>
      <c r="CC272" s="128"/>
      <c r="CD272" s="128"/>
      <c r="CE272" s="128"/>
      <c r="CF272" s="128"/>
      <c r="CG272" s="128"/>
      <c r="CH272" s="128"/>
      <c r="CI272" s="128"/>
      <c r="CJ272" s="128"/>
      <c r="CK272" s="128"/>
      <c r="CL272" s="128"/>
      <c r="CM272" s="128"/>
      <c r="CN272" s="128"/>
      <c r="CO272" s="128"/>
    </row>
    <row r="273" spans="52:93" s="110" customFormat="1" ht="15.95" customHeight="1" x14ac:dyDescent="0.15">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28"/>
      <c r="BX273" s="128"/>
      <c r="BY273" s="128"/>
      <c r="BZ273" s="128"/>
      <c r="CA273" s="128"/>
      <c r="CB273" s="128"/>
      <c r="CC273" s="128"/>
      <c r="CD273" s="128"/>
      <c r="CE273" s="128"/>
      <c r="CF273" s="128"/>
      <c r="CG273" s="128"/>
      <c r="CH273" s="128"/>
      <c r="CI273" s="128"/>
      <c r="CJ273" s="128"/>
      <c r="CK273" s="128"/>
      <c r="CL273" s="128"/>
      <c r="CM273" s="128"/>
      <c r="CN273" s="128"/>
      <c r="CO273" s="128"/>
    </row>
    <row r="274" spans="52:93" s="110" customFormat="1" ht="15.95" customHeight="1" x14ac:dyDescent="0.15">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row>
    <row r="275" spans="52:93" s="110" customFormat="1" ht="15.95" customHeight="1" x14ac:dyDescent="0.15">
      <c r="AZ275" s="128"/>
      <c r="BA275" s="128"/>
      <c r="BB275" s="128"/>
      <c r="BC275" s="128"/>
      <c r="BD275" s="128"/>
      <c r="BE275" s="128"/>
      <c r="BF275" s="128"/>
      <c r="BG275" s="128"/>
      <c r="BH275" s="128"/>
      <c r="BI275" s="128"/>
      <c r="BJ275" s="128"/>
      <c r="BK275" s="128"/>
      <c r="BL275" s="128"/>
      <c r="BM275" s="128"/>
      <c r="BN275" s="128"/>
      <c r="BO275" s="128"/>
      <c r="BP275" s="128"/>
      <c r="BQ275" s="128"/>
      <c r="BR275" s="128"/>
      <c r="BS275" s="128"/>
      <c r="BT275" s="128"/>
      <c r="BU275" s="128"/>
      <c r="BV275" s="128"/>
      <c r="BW275" s="128"/>
      <c r="BX275" s="128"/>
      <c r="BY275" s="128"/>
      <c r="BZ275" s="128"/>
      <c r="CA275" s="128"/>
      <c r="CB275" s="128"/>
      <c r="CC275" s="128"/>
      <c r="CD275" s="128"/>
      <c r="CE275" s="128"/>
      <c r="CF275" s="128"/>
      <c r="CG275" s="128"/>
      <c r="CH275" s="128"/>
      <c r="CI275" s="128"/>
      <c r="CJ275" s="128"/>
      <c r="CK275" s="128"/>
      <c r="CL275" s="128"/>
      <c r="CM275" s="128"/>
      <c r="CN275" s="128"/>
      <c r="CO275" s="128"/>
    </row>
    <row r="276" spans="52:93" s="110" customFormat="1" ht="15.95" customHeight="1" x14ac:dyDescent="0.15">
      <c r="AZ276" s="128"/>
      <c r="BA276" s="128"/>
      <c r="BB276" s="128"/>
      <c r="BC276" s="128"/>
      <c r="BD276" s="128"/>
      <c r="BE276" s="128"/>
      <c r="BF276" s="128"/>
      <c r="BG276" s="128"/>
      <c r="BH276" s="128"/>
      <c r="BI276" s="128"/>
      <c r="BJ276" s="128"/>
      <c r="BK276" s="128"/>
      <c r="BL276" s="128"/>
      <c r="BM276" s="128"/>
      <c r="BN276" s="128"/>
      <c r="BO276" s="128"/>
      <c r="BP276" s="128"/>
      <c r="BQ276" s="128"/>
      <c r="BR276" s="128"/>
      <c r="BS276" s="128"/>
      <c r="BT276" s="128"/>
      <c r="BU276" s="128"/>
      <c r="BV276" s="128"/>
      <c r="BW276" s="128"/>
      <c r="BX276" s="128"/>
      <c r="BY276" s="128"/>
      <c r="BZ276" s="128"/>
      <c r="CA276" s="128"/>
      <c r="CB276" s="128"/>
      <c r="CC276" s="128"/>
      <c r="CD276" s="128"/>
      <c r="CE276" s="128"/>
      <c r="CF276" s="128"/>
      <c r="CG276" s="128"/>
      <c r="CH276" s="128"/>
      <c r="CI276" s="128"/>
      <c r="CJ276" s="128"/>
      <c r="CK276" s="128"/>
      <c r="CL276" s="128"/>
      <c r="CM276" s="128"/>
      <c r="CN276" s="128"/>
      <c r="CO276" s="128"/>
    </row>
    <row r="277" spans="52:93" s="110" customFormat="1" ht="15.95" customHeight="1" x14ac:dyDescent="0.15">
      <c r="AZ277" s="128"/>
      <c r="BA277" s="128"/>
      <c r="BB277" s="128"/>
      <c r="BC277" s="128"/>
      <c r="BD277" s="128"/>
      <c r="BE277" s="128"/>
      <c r="BF277" s="128"/>
      <c r="BG277" s="128"/>
      <c r="BH277" s="128"/>
      <c r="BI277" s="128"/>
      <c r="BJ277" s="128"/>
      <c r="BK277" s="128"/>
      <c r="BL277" s="128"/>
      <c r="BM277" s="128"/>
      <c r="BN277" s="128"/>
      <c r="BO277" s="128"/>
      <c r="BP277" s="128"/>
      <c r="BQ277" s="128"/>
      <c r="BR277" s="128"/>
      <c r="BS277" s="128"/>
      <c r="BT277" s="128"/>
      <c r="BU277" s="128"/>
      <c r="BV277" s="128"/>
      <c r="BW277" s="128"/>
      <c r="BX277" s="128"/>
      <c r="BY277" s="128"/>
      <c r="BZ277" s="128"/>
      <c r="CA277" s="128"/>
      <c r="CB277" s="128"/>
      <c r="CC277" s="128"/>
      <c r="CD277" s="128"/>
      <c r="CE277" s="128"/>
      <c r="CF277" s="128"/>
      <c r="CG277" s="128"/>
      <c r="CH277" s="128"/>
      <c r="CI277" s="128"/>
      <c r="CJ277" s="128"/>
      <c r="CK277" s="128"/>
      <c r="CL277" s="128"/>
      <c r="CM277" s="128"/>
      <c r="CN277" s="128"/>
      <c r="CO277" s="128"/>
    </row>
    <row r="278" spans="52:93" s="110" customFormat="1" ht="15.95" customHeight="1" x14ac:dyDescent="0.15">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row>
  </sheetData>
  <sheetProtection sheet="1" objects="1" scenarios="1"/>
  <mergeCells count="240">
    <mergeCell ref="AC79:AD79"/>
    <mergeCell ref="AC90:AD90"/>
    <mergeCell ref="AC101:AD101"/>
    <mergeCell ref="D33:G33"/>
    <mergeCell ref="N33:Q33"/>
    <mergeCell ref="D34:G34"/>
    <mergeCell ref="D35:G35"/>
    <mergeCell ref="D36:G36"/>
    <mergeCell ref="C37:H37"/>
    <mergeCell ref="H48:H49"/>
    <mergeCell ref="D63:G63"/>
    <mergeCell ref="D64:G64"/>
    <mergeCell ref="D65:G65"/>
    <mergeCell ref="D66:G66"/>
    <mergeCell ref="C47:H47"/>
    <mergeCell ref="X37:Y37"/>
    <mergeCell ref="D38:G39"/>
    <mergeCell ref="H38:H39"/>
    <mergeCell ref="D43:G43"/>
    <mergeCell ref="N43:Q43"/>
    <mergeCell ref="D80:G81"/>
    <mergeCell ref="D85:G85"/>
    <mergeCell ref="D86:G86"/>
    <mergeCell ref="D87:G87"/>
    <mergeCell ref="AC27:AD27"/>
    <mergeCell ref="AC37:AD37"/>
    <mergeCell ref="AC47:AD47"/>
    <mergeCell ref="AH47:AI47"/>
    <mergeCell ref="AH68:AI68"/>
    <mergeCell ref="D46:G46"/>
    <mergeCell ref="D77:G77"/>
    <mergeCell ref="P77:Q78"/>
    <mergeCell ref="AH44:AX44"/>
    <mergeCell ref="AH45:AX45"/>
    <mergeCell ref="AH46:AI46"/>
    <mergeCell ref="AO47:AQ47"/>
    <mergeCell ref="AR47:AS47"/>
    <mergeCell ref="AT47:AV47"/>
    <mergeCell ref="AH63:AX63"/>
    <mergeCell ref="AH64:AX64"/>
    <mergeCell ref="AH65:AI65"/>
    <mergeCell ref="AH66:AJ66"/>
    <mergeCell ref="AH67:AJ67"/>
    <mergeCell ref="D44:G44"/>
    <mergeCell ref="D45:G45"/>
    <mergeCell ref="AC68:AD68"/>
    <mergeCell ref="X47:Y47"/>
    <mergeCell ref="D48:G49"/>
    <mergeCell ref="D88:G88"/>
    <mergeCell ref="P88:Q89"/>
    <mergeCell ref="D89:G89"/>
    <mergeCell ref="M88:O89"/>
    <mergeCell ref="C48:C49"/>
    <mergeCell ref="L60:M60"/>
    <mergeCell ref="D74:G74"/>
    <mergeCell ref="D75:G75"/>
    <mergeCell ref="D78:G78"/>
    <mergeCell ref="D79:G79"/>
    <mergeCell ref="D76:G76"/>
    <mergeCell ref="D102:G103"/>
    <mergeCell ref="C57:AD57"/>
    <mergeCell ref="D97:G97"/>
    <mergeCell ref="D98:G98"/>
    <mergeCell ref="D99:G99"/>
    <mergeCell ref="P99:Q100"/>
    <mergeCell ref="D100:G100"/>
    <mergeCell ref="D101:G101"/>
    <mergeCell ref="D90:G90"/>
    <mergeCell ref="I66:K66"/>
    <mergeCell ref="I67:K67"/>
    <mergeCell ref="AC102:AE102"/>
    <mergeCell ref="M99:O100"/>
    <mergeCell ref="AC91:AE91"/>
    <mergeCell ref="AC80:AE80"/>
    <mergeCell ref="X101:Y101"/>
    <mergeCell ref="M66:O67"/>
    <mergeCell ref="AC69:AE69"/>
    <mergeCell ref="X68:Y68"/>
    <mergeCell ref="P66:Q67"/>
    <mergeCell ref="X79:Y79"/>
    <mergeCell ref="X90:Y90"/>
    <mergeCell ref="D91:G92"/>
    <mergeCell ref="D96:G96"/>
    <mergeCell ref="A1:AE1"/>
    <mergeCell ref="L9:M9"/>
    <mergeCell ref="AB2:AD2"/>
    <mergeCell ref="AC15:AE15"/>
    <mergeCell ref="D8:G8"/>
    <mergeCell ref="A4:AE4"/>
    <mergeCell ref="G6:Y6"/>
    <mergeCell ref="K8:R8"/>
    <mergeCell ref="AC25:AE25"/>
    <mergeCell ref="X17:Y17"/>
    <mergeCell ref="D23:G23"/>
    <mergeCell ref="N23:Q23"/>
    <mergeCell ref="D24:G24"/>
    <mergeCell ref="D25:G25"/>
    <mergeCell ref="O17:Q17"/>
    <mergeCell ref="R17:T17"/>
    <mergeCell ref="U17:W17"/>
    <mergeCell ref="Z17:AB17"/>
    <mergeCell ref="D13:G13"/>
    <mergeCell ref="D14:G14"/>
    <mergeCell ref="D15:G15"/>
    <mergeCell ref="D16:G16"/>
    <mergeCell ref="D18:G19"/>
    <mergeCell ref="H18:H19"/>
    <mergeCell ref="AH13:AJ13"/>
    <mergeCell ref="AH14:AX14"/>
    <mergeCell ref="AH15:AX15"/>
    <mergeCell ref="AH16:AI16"/>
    <mergeCell ref="AN13:AO13"/>
    <mergeCell ref="C28:C29"/>
    <mergeCell ref="M77:O78"/>
    <mergeCell ref="AC35:AE35"/>
    <mergeCell ref="C27:H27"/>
    <mergeCell ref="K59:R59"/>
    <mergeCell ref="AC45:AE45"/>
    <mergeCell ref="C38:C39"/>
    <mergeCell ref="A53:AE53"/>
    <mergeCell ref="D59:G59"/>
    <mergeCell ref="D67:G67"/>
    <mergeCell ref="D68:G68"/>
    <mergeCell ref="D69:G70"/>
    <mergeCell ref="D26:G26"/>
    <mergeCell ref="C17:H17"/>
    <mergeCell ref="N13:Q13"/>
    <mergeCell ref="C18:C19"/>
    <mergeCell ref="X27:Y27"/>
    <mergeCell ref="D28:G29"/>
    <mergeCell ref="H28:H29"/>
    <mergeCell ref="AC17:AD17"/>
    <mergeCell ref="AO17:AQ17"/>
    <mergeCell ref="AR17:AS17"/>
    <mergeCell ref="AT17:AV17"/>
    <mergeCell ref="AY17:AZ17"/>
    <mergeCell ref="AH18:AX19"/>
    <mergeCell ref="AH23:AJ23"/>
    <mergeCell ref="AN23:AO23"/>
    <mergeCell ref="AH24:AX24"/>
    <mergeCell ref="AH17:AI17"/>
    <mergeCell ref="AH25:AX25"/>
    <mergeCell ref="AH26:AI26"/>
    <mergeCell ref="AO27:AQ27"/>
    <mergeCell ref="AR27:AS27"/>
    <mergeCell ref="AT27:AV27"/>
    <mergeCell ref="AY27:AZ27"/>
    <mergeCell ref="AH28:AX29"/>
    <mergeCell ref="AH33:AJ33"/>
    <mergeCell ref="AN33:AO33"/>
    <mergeCell ref="AH27:AI27"/>
    <mergeCell ref="AY47:AZ47"/>
    <mergeCell ref="O27:Q27"/>
    <mergeCell ref="R27:T27"/>
    <mergeCell ref="U27:W27"/>
    <mergeCell ref="Z27:AB27"/>
    <mergeCell ref="O37:Q37"/>
    <mergeCell ref="R37:T37"/>
    <mergeCell ref="U37:W37"/>
    <mergeCell ref="Z37:AB37"/>
    <mergeCell ref="O47:Q47"/>
    <mergeCell ref="R47:T47"/>
    <mergeCell ref="U47:W47"/>
    <mergeCell ref="Z47:AB47"/>
    <mergeCell ref="AH34:AX34"/>
    <mergeCell ref="AH35:AX35"/>
    <mergeCell ref="AH36:AI36"/>
    <mergeCell ref="AO37:AQ37"/>
    <mergeCell ref="AR37:AS37"/>
    <mergeCell ref="AT37:AV37"/>
    <mergeCell ref="AY37:AZ37"/>
    <mergeCell ref="AH38:AX39"/>
    <mergeCell ref="AH43:AJ43"/>
    <mergeCell ref="AN43:AO43"/>
    <mergeCell ref="AH37:AI37"/>
    <mergeCell ref="AN67:AO67"/>
    <mergeCell ref="AH48:AX49"/>
    <mergeCell ref="AO68:AQ68"/>
    <mergeCell ref="AR68:AS68"/>
    <mergeCell ref="AT68:AV68"/>
    <mergeCell ref="AY68:AZ68"/>
    <mergeCell ref="O68:Q68"/>
    <mergeCell ref="R68:T68"/>
    <mergeCell ref="U68:W68"/>
    <mergeCell ref="Z68:AB68"/>
    <mergeCell ref="AH69:AX70"/>
    <mergeCell ref="AH74:AX74"/>
    <mergeCell ref="AH75:AX75"/>
    <mergeCell ref="AH76:AI76"/>
    <mergeCell ref="AH77:AJ77"/>
    <mergeCell ref="AH78:AJ78"/>
    <mergeCell ref="AN78:AO78"/>
    <mergeCell ref="AO79:AQ79"/>
    <mergeCell ref="AR79:AS79"/>
    <mergeCell ref="AT79:AV79"/>
    <mergeCell ref="AH79:AI79"/>
    <mergeCell ref="AH100:AJ100"/>
    <mergeCell ref="AN100:AO100"/>
    <mergeCell ref="AO101:AQ101"/>
    <mergeCell ref="AR101:AS101"/>
    <mergeCell ref="AT101:AV101"/>
    <mergeCell ref="AY79:AZ79"/>
    <mergeCell ref="AH80:AX81"/>
    <mergeCell ref="AH85:AX85"/>
    <mergeCell ref="AH86:AX86"/>
    <mergeCell ref="AH87:AI87"/>
    <mergeCell ref="AH88:AJ88"/>
    <mergeCell ref="AH89:AJ89"/>
    <mergeCell ref="AN89:AO89"/>
    <mergeCell ref="AO90:AQ90"/>
    <mergeCell ref="AR90:AS90"/>
    <mergeCell ref="AT90:AV90"/>
    <mergeCell ref="AY90:AZ90"/>
    <mergeCell ref="AY101:AZ101"/>
    <mergeCell ref="AH90:AI90"/>
    <mergeCell ref="AH101:AI101"/>
    <mergeCell ref="AH102:AX103"/>
    <mergeCell ref="I77:K77"/>
    <mergeCell ref="I78:K78"/>
    <mergeCell ref="O79:Q79"/>
    <mergeCell ref="R79:T79"/>
    <mergeCell ref="U79:W79"/>
    <mergeCell ref="Z79:AB79"/>
    <mergeCell ref="I88:K88"/>
    <mergeCell ref="I89:K89"/>
    <mergeCell ref="O90:Q90"/>
    <mergeCell ref="R90:T90"/>
    <mergeCell ref="U90:W90"/>
    <mergeCell ref="Z90:AB90"/>
    <mergeCell ref="I99:K99"/>
    <mergeCell ref="I100:K100"/>
    <mergeCell ref="O101:Q101"/>
    <mergeCell ref="R101:T101"/>
    <mergeCell ref="U101:W101"/>
    <mergeCell ref="Z101:AB101"/>
    <mergeCell ref="AH91:AX92"/>
    <mergeCell ref="AH96:AX96"/>
    <mergeCell ref="AH97:AX97"/>
    <mergeCell ref="AH98:AI98"/>
    <mergeCell ref="AH99:AJ99"/>
  </mergeCells>
  <phoneticPr fontId="2"/>
  <dataValidations count="2">
    <dataValidation type="textLength" imeMode="disabled" operator="equal" allowBlank="1" showInputMessage="1" showErrorMessage="1" error="2桁の数字を入力ください。" prompt="2桁の数字を入力ください。" sqref="AQ13 AS13 AU13 AK16 AM16 AO16 AQ23 AS23 AU23 AK26 AM26 AO26 AK36 AM36 AO36 AK46 AM46 AO46 AQ33 AS33 AU33 AQ43 AS43 AU43 AK65 AM65 AO65 AK76 AM76 AO76 AK87 AM87 AO87 AK98 AM98 AO98" xr:uid="{00000000-0002-0000-0A00-000000000000}">
      <formula1>2</formula1>
    </dataValidation>
    <dataValidation imeMode="fullKatakana" allowBlank="1" showInputMessage="1" showErrorMessage="1" sqref="AH14:AX14 AH24:AX24 AH34:AX34 AH44:AX44 AH63:AX63 AH74:AX74 AH85:AX85 AH96:AX96" xr:uid="{00000000-0002-0000-0A00-000001000000}"/>
  </dataValidations>
  <pageMargins left="0.59055118110236227" right="0" top="0.59055118110236227" bottom="0.39370078740157483" header="0.51181102362204722" footer="0.51181102362204722"/>
  <pageSetup paperSize="9" orientation="portrait" horizontalDpi="300" verticalDpi="300" r:id="rId1"/>
  <headerFooter alignWithMargins="0"/>
  <rowBreaks count="1" manualBreakCount="1">
    <brk id="52" max="3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2000000}">
          <x14:formula1>
            <xm:f>コード１!$I$2:$I$6</xm:f>
          </x14:formula1>
          <xm:sqref>AN13:AO13 AH16:AI16 AN23:AO23 AH26:AI26 AN33:AO33 AH36:AI36 AN43:AO43 AH46:AI46 AH65:AI65 AH87:AI87 AH76:AI76 AH98:AI98</xm:sqref>
        </x14:dataValidation>
        <x14:dataValidation type="list" allowBlank="1" showInputMessage="1" showErrorMessage="1" xr:uid="{00000000-0002-0000-0A00-000003000000}">
          <x14:formula1>
            <xm:f>コード１!$G$15:$G$16</xm:f>
          </x14:formula1>
          <xm:sqref>AH13:AJ13 AH23:AJ23 AH33:AJ33 AH43:AJ43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M53"/>
  <sheetViews>
    <sheetView view="pageBreakPreview" zoomScaleNormal="100" workbookViewId="0">
      <selection activeCell="AH9" sqref="AH9:BA10"/>
    </sheetView>
  </sheetViews>
  <sheetFormatPr defaultRowHeight="20.100000000000001" customHeight="1" x14ac:dyDescent="0.15"/>
  <cols>
    <col min="1" max="3" width="3.625" style="76" customWidth="1"/>
    <col min="4" max="4" width="24.625" style="76" customWidth="1"/>
    <col min="5" max="5" width="13.625" style="76" customWidth="1"/>
    <col min="6" max="6" width="3.625" style="76" customWidth="1"/>
    <col min="7" max="7" width="6.125" style="76" customWidth="1"/>
    <col min="8" max="10" width="9.125" style="76" customWidth="1"/>
    <col min="11" max="11" width="5.625" style="76" customWidth="1"/>
    <col min="12" max="12" width="4.125" style="76" customWidth="1"/>
    <col min="13" max="13" width="3.625" style="76" customWidth="1"/>
    <col min="14" max="14" width="1.5" style="76" customWidth="1"/>
    <col min="15" max="16" width="9" style="76"/>
    <col min="17" max="17" width="0.5" style="76" customWidth="1"/>
    <col min="18" max="16384" width="9" style="76"/>
  </cols>
  <sheetData>
    <row r="1" spans="1:13" ht="15.95" customHeight="1" x14ac:dyDescent="0.15">
      <c r="A1" s="718" t="s">
        <v>122</v>
      </c>
      <c r="B1" s="718"/>
      <c r="C1" s="718"/>
      <c r="D1" s="718"/>
      <c r="E1" s="718"/>
      <c r="F1" s="718"/>
      <c r="G1" s="718"/>
      <c r="H1" s="718"/>
      <c r="I1" s="718"/>
      <c r="J1" s="718"/>
      <c r="K1" s="718"/>
      <c r="L1" s="718"/>
      <c r="M1" s="718"/>
    </row>
    <row r="2" spans="1:13" ht="24.95" customHeight="1" x14ac:dyDescent="0.15">
      <c r="A2" s="534" t="s">
        <v>4925</v>
      </c>
      <c r="B2" s="534"/>
      <c r="C2" s="534"/>
      <c r="D2" s="534"/>
      <c r="E2" s="534"/>
      <c r="F2" s="534"/>
      <c r="G2" s="534"/>
      <c r="H2" s="534"/>
      <c r="I2" s="534"/>
      <c r="J2" s="534"/>
      <c r="K2" s="534"/>
      <c r="L2" s="534"/>
      <c r="M2" s="534"/>
    </row>
    <row r="3" spans="1:13" ht="24.95" customHeight="1" x14ac:dyDescent="0.15">
      <c r="A3" s="534" t="s">
        <v>121</v>
      </c>
      <c r="B3" s="534"/>
      <c r="C3" s="534"/>
      <c r="D3" s="534"/>
      <c r="E3" s="534"/>
      <c r="F3" s="534"/>
      <c r="G3" s="534"/>
      <c r="H3" s="534"/>
      <c r="I3" s="534"/>
      <c r="J3" s="534"/>
      <c r="K3" s="534"/>
      <c r="L3" s="534"/>
      <c r="M3" s="534"/>
    </row>
    <row r="5" spans="1:13" ht="20.100000000000001" customHeight="1" x14ac:dyDescent="0.15">
      <c r="B5" s="729" t="s">
        <v>146</v>
      </c>
      <c r="C5" s="730"/>
      <c r="D5" s="731"/>
      <c r="E5" s="691" t="s">
        <v>141</v>
      </c>
      <c r="F5" s="719" t="s">
        <v>120</v>
      </c>
      <c r="G5" s="720"/>
      <c r="H5" s="720"/>
      <c r="I5" s="720"/>
      <c r="J5" s="720"/>
      <c r="K5" s="720"/>
      <c r="L5" s="721"/>
    </row>
    <row r="6" spans="1:13" ht="20.100000000000001" customHeight="1" x14ac:dyDescent="0.15">
      <c r="B6" s="732"/>
      <c r="C6" s="733"/>
      <c r="D6" s="734"/>
      <c r="E6" s="691"/>
      <c r="F6" s="719" t="s">
        <v>119</v>
      </c>
      <c r="G6" s="721"/>
      <c r="H6" s="219" t="s">
        <v>118</v>
      </c>
      <c r="I6" s="219" t="s">
        <v>117</v>
      </c>
      <c r="J6" s="219" t="s">
        <v>116</v>
      </c>
      <c r="K6" s="691" t="s">
        <v>142</v>
      </c>
      <c r="L6" s="691"/>
    </row>
    <row r="7" spans="1:13" ht="15" customHeight="1" x14ac:dyDescent="0.15">
      <c r="B7" s="735" t="s">
        <v>115</v>
      </c>
      <c r="C7" s="736"/>
      <c r="D7" s="737"/>
      <c r="E7" s="687" t="s">
        <v>4826</v>
      </c>
      <c r="F7" s="722"/>
      <c r="G7" s="723"/>
      <c r="H7" s="692"/>
      <c r="I7" s="693"/>
      <c r="J7" s="692"/>
      <c r="K7" s="692"/>
      <c r="L7" s="692"/>
    </row>
    <row r="8" spans="1:13" ht="20.100000000000001" customHeight="1" x14ac:dyDescent="0.15">
      <c r="B8" s="712" t="str">
        <f>IF(添4!B23="","",添4!B23)</f>
        <v>本店</v>
      </c>
      <c r="C8" s="713"/>
      <c r="D8" s="714"/>
      <c r="E8" s="688"/>
      <c r="F8" s="724"/>
      <c r="G8" s="725"/>
      <c r="H8" s="692"/>
      <c r="I8" s="693"/>
      <c r="J8" s="692"/>
      <c r="K8" s="692"/>
      <c r="L8" s="692"/>
    </row>
    <row r="9" spans="1:13" ht="15" customHeight="1" x14ac:dyDescent="0.15">
      <c r="B9" s="712" t="s">
        <v>114</v>
      </c>
      <c r="C9" s="713"/>
      <c r="D9" s="714"/>
      <c r="E9" s="688"/>
      <c r="F9" s="724"/>
      <c r="G9" s="725"/>
      <c r="H9" s="692"/>
      <c r="I9" s="693"/>
      <c r="J9" s="692"/>
      <c r="K9" s="692"/>
      <c r="L9" s="692"/>
    </row>
    <row r="10" spans="1:13" ht="19.5" customHeight="1" x14ac:dyDescent="0.15">
      <c r="B10" s="728" t="s">
        <v>4824</v>
      </c>
      <c r="C10" s="716"/>
      <c r="D10" s="717"/>
      <c r="E10" s="689"/>
      <c r="F10" s="726"/>
      <c r="G10" s="727"/>
      <c r="H10" s="692"/>
      <c r="I10" s="693"/>
      <c r="J10" s="692"/>
      <c r="K10" s="692"/>
      <c r="L10" s="692"/>
    </row>
    <row r="11" spans="1:13" ht="15" customHeight="1" x14ac:dyDescent="0.15">
      <c r="B11" s="735" t="s">
        <v>115</v>
      </c>
      <c r="C11" s="736"/>
      <c r="D11" s="737"/>
      <c r="E11" s="687" t="s">
        <v>4827</v>
      </c>
      <c r="F11" s="694" t="s">
        <v>4832</v>
      </c>
      <c r="G11" s="695"/>
      <c r="H11" s="690" t="s">
        <v>4831</v>
      </c>
      <c r="I11" s="690" t="s">
        <v>4830</v>
      </c>
      <c r="J11" s="710" t="s">
        <v>4828</v>
      </c>
      <c r="K11" s="569" t="s">
        <v>4829</v>
      </c>
      <c r="L11" s="570"/>
    </row>
    <row r="12" spans="1:13" ht="20.100000000000001" customHeight="1" x14ac:dyDescent="0.15">
      <c r="B12" s="712" t="str">
        <f>IF(添4!B24="","",添4!B24)</f>
        <v>神奈川営業所</v>
      </c>
      <c r="C12" s="713"/>
      <c r="D12" s="714"/>
      <c r="E12" s="688"/>
      <c r="F12" s="696"/>
      <c r="G12" s="697"/>
      <c r="H12" s="690"/>
      <c r="I12" s="690"/>
      <c r="J12" s="739"/>
      <c r="K12" s="741"/>
      <c r="L12" s="742"/>
    </row>
    <row r="13" spans="1:13" ht="15" customHeight="1" x14ac:dyDescent="0.15">
      <c r="B13" s="712" t="s">
        <v>114</v>
      </c>
      <c r="C13" s="713"/>
      <c r="D13" s="714"/>
      <c r="E13" s="688"/>
      <c r="F13" s="696"/>
      <c r="G13" s="697"/>
      <c r="H13" s="690"/>
      <c r="I13" s="690"/>
      <c r="J13" s="739"/>
      <c r="K13" s="741"/>
      <c r="L13" s="742"/>
    </row>
    <row r="14" spans="1:13" ht="20.100000000000001" customHeight="1" x14ac:dyDescent="0.15">
      <c r="B14" s="728" t="s">
        <v>4825</v>
      </c>
      <c r="C14" s="716"/>
      <c r="D14" s="717"/>
      <c r="E14" s="689"/>
      <c r="F14" s="698"/>
      <c r="G14" s="699"/>
      <c r="H14" s="690"/>
      <c r="I14" s="690"/>
      <c r="J14" s="740"/>
      <c r="K14" s="571"/>
      <c r="L14" s="572"/>
    </row>
    <row r="15" spans="1:13" ht="15" customHeight="1" x14ac:dyDescent="0.15">
      <c r="B15" s="735" t="s">
        <v>115</v>
      </c>
      <c r="C15" s="736"/>
      <c r="D15" s="737"/>
      <c r="E15" s="700"/>
      <c r="F15" s="704"/>
      <c r="G15" s="705"/>
      <c r="H15" s="702"/>
      <c r="I15" s="703"/>
      <c r="J15" s="702"/>
      <c r="K15" s="702"/>
      <c r="L15" s="702"/>
    </row>
    <row r="16" spans="1:13" ht="20.100000000000001" customHeight="1" x14ac:dyDescent="0.15">
      <c r="B16" s="712" t="str">
        <f>IF(添4!B25="","",添4!B25)</f>
        <v/>
      </c>
      <c r="C16" s="713"/>
      <c r="D16" s="714"/>
      <c r="E16" s="700"/>
      <c r="F16" s="706"/>
      <c r="G16" s="707"/>
      <c r="H16" s="702"/>
      <c r="I16" s="703"/>
      <c r="J16" s="702"/>
      <c r="K16" s="702"/>
      <c r="L16" s="702"/>
    </row>
    <row r="17" spans="2:12" ht="15" customHeight="1" x14ac:dyDescent="0.15">
      <c r="B17" s="712" t="s">
        <v>114</v>
      </c>
      <c r="C17" s="713"/>
      <c r="D17" s="714"/>
      <c r="E17" s="700"/>
      <c r="F17" s="706"/>
      <c r="G17" s="707"/>
      <c r="H17" s="702"/>
      <c r="I17" s="703"/>
      <c r="J17" s="702"/>
      <c r="K17" s="702"/>
      <c r="L17" s="702"/>
    </row>
    <row r="18" spans="2:12" ht="20.100000000000001" customHeight="1" x14ac:dyDescent="0.15">
      <c r="B18" s="715"/>
      <c r="C18" s="716"/>
      <c r="D18" s="717"/>
      <c r="E18" s="701"/>
      <c r="F18" s="708"/>
      <c r="G18" s="709"/>
      <c r="H18" s="702"/>
      <c r="I18" s="703"/>
      <c r="J18" s="702"/>
      <c r="K18" s="702"/>
      <c r="L18" s="702"/>
    </row>
    <row r="19" spans="2:12" ht="15" customHeight="1" x14ac:dyDescent="0.15">
      <c r="B19" s="735" t="s">
        <v>115</v>
      </c>
      <c r="C19" s="736"/>
      <c r="D19" s="737"/>
      <c r="E19" s="700"/>
      <c r="F19" s="704"/>
      <c r="G19" s="705"/>
      <c r="H19" s="702"/>
      <c r="I19" s="703"/>
      <c r="J19" s="702"/>
      <c r="K19" s="702"/>
      <c r="L19" s="702"/>
    </row>
    <row r="20" spans="2:12" ht="20.100000000000001" customHeight="1" x14ac:dyDescent="0.15">
      <c r="B20" s="712" t="str">
        <f>IF(添4!B26="","",添4!B26)</f>
        <v/>
      </c>
      <c r="C20" s="713"/>
      <c r="D20" s="714"/>
      <c r="E20" s="700"/>
      <c r="F20" s="706"/>
      <c r="G20" s="707"/>
      <c r="H20" s="702"/>
      <c r="I20" s="703"/>
      <c r="J20" s="702"/>
      <c r="K20" s="702"/>
      <c r="L20" s="702"/>
    </row>
    <row r="21" spans="2:12" ht="15" customHeight="1" x14ac:dyDescent="0.15">
      <c r="B21" s="712" t="s">
        <v>114</v>
      </c>
      <c r="C21" s="713"/>
      <c r="D21" s="714"/>
      <c r="E21" s="700"/>
      <c r="F21" s="706"/>
      <c r="G21" s="707"/>
      <c r="H21" s="702"/>
      <c r="I21" s="703"/>
      <c r="J21" s="702"/>
      <c r="K21" s="702"/>
      <c r="L21" s="702"/>
    </row>
    <row r="22" spans="2:12" ht="20.100000000000001" customHeight="1" x14ac:dyDescent="0.15">
      <c r="B22" s="715"/>
      <c r="C22" s="716"/>
      <c r="D22" s="717"/>
      <c r="E22" s="701"/>
      <c r="F22" s="708"/>
      <c r="G22" s="709"/>
      <c r="H22" s="702"/>
      <c r="I22" s="703"/>
      <c r="J22" s="702"/>
      <c r="K22" s="702"/>
      <c r="L22" s="702"/>
    </row>
    <row r="23" spans="2:12" ht="15" customHeight="1" x14ac:dyDescent="0.15">
      <c r="B23" s="735" t="s">
        <v>115</v>
      </c>
      <c r="C23" s="736"/>
      <c r="D23" s="737"/>
      <c r="E23" s="700"/>
      <c r="F23" s="704"/>
      <c r="G23" s="705"/>
      <c r="H23" s="702"/>
      <c r="I23" s="703"/>
      <c r="J23" s="702"/>
      <c r="K23" s="702"/>
      <c r="L23" s="702"/>
    </row>
    <row r="24" spans="2:12" ht="20.100000000000001" customHeight="1" x14ac:dyDescent="0.15">
      <c r="B24" s="712"/>
      <c r="C24" s="713"/>
      <c r="D24" s="714"/>
      <c r="E24" s="700"/>
      <c r="F24" s="706"/>
      <c r="G24" s="707"/>
      <c r="H24" s="702"/>
      <c r="I24" s="703"/>
      <c r="J24" s="702"/>
      <c r="K24" s="702"/>
      <c r="L24" s="702"/>
    </row>
    <row r="25" spans="2:12" ht="15" customHeight="1" x14ac:dyDescent="0.15">
      <c r="B25" s="712" t="s">
        <v>114</v>
      </c>
      <c r="C25" s="713"/>
      <c r="D25" s="714"/>
      <c r="E25" s="700"/>
      <c r="F25" s="706"/>
      <c r="G25" s="707"/>
      <c r="H25" s="702"/>
      <c r="I25" s="703"/>
      <c r="J25" s="702"/>
      <c r="K25" s="702"/>
      <c r="L25" s="702"/>
    </row>
    <row r="26" spans="2:12" ht="20.100000000000001" customHeight="1" x14ac:dyDescent="0.15">
      <c r="B26" s="712"/>
      <c r="C26" s="713"/>
      <c r="D26" s="714"/>
      <c r="E26" s="700"/>
      <c r="F26" s="706"/>
      <c r="G26" s="707"/>
      <c r="H26" s="710"/>
      <c r="I26" s="711"/>
      <c r="J26" s="710"/>
      <c r="K26" s="710"/>
      <c r="L26" s="710"/>
    </row>
    <row r="27" spans="2:12" ht="20.100000000000001" customHeight="1" x14ac:dyDescent="0.15">
      <c r="B27" s="729"/>
      <c r="C27" s="730"/>
      <c r="D27" s="730"/>
      <c r="E27" s="730"/>
      <c r="F27" s="730"/>
      <c r="G27" s="730"/>
      <c r="H27" s="730"/>
      <c r="I27" s="730"/>
      <c r="J27" s="730"/>
      <c r="K27" s="730"/>
      <c r="L27" s="731"/>
    </row>
    <row r="28" spans="2:12" ht="20.100000000000001" customHeight="1" x14ac:dyDescent="0.15">
      <c r="B28" s="712" t="s">
        <v>113</v>
      </c>
      <c r="C28" s="713"/>
      <c r="D28" s="713"/>
      <c r="E28" s="713"/>
      <c r="F28" s="713"/>
      <c r="G28" s="713"/>
      <c r="H28" s="713"/>
      <c r="I28" s="713"/>
      <c r="J28" s="713"/>
      <c r="K28" s="713"/>
      <c r="L28" s="217"/>
    </row>
    <row r="29" spans="2:12" ht="20.100000000000001" customHeight="1" x14ac:dyDescent="0.15">
      <c r="B29" s="746" t="s">
        <v>4833</v>
      </c>
      <c r="C29" s="747"/>
      <c r="D29" s="747"/>
      <c r="E29" s="747"/>
      <c r="F29" s="218"/>
      <c r="G29" s="77"/>
      <c r="H29" s="77"/>
      <c r="I29" s="77"/>
      <c r="J29" s="77"/>
      <c r="K29" s="77"/>
      <c r="L29" s="78"/>
    </row>
    <row r="30" spans="2:12" ht="20.100000000000001" customHeight="1" x14ac:dyDescent="0.15">
      <c r="B30" s="743"/>
      <c r="C30" s="744"/>
      <c r="D30" s="744"/>
      <c r="E30" s="744"/>
      <c r="F30" s="744"/>
      <c r="G30" s="744"/>
      <c r="H30" s="744"/>
      <c r="I30" s="744"/>
      <c r="J30" s="744"/>
      <c r="K30" s="744"/>
      <c r="L30" s="748"/>
    </row>
    <row r="31" spans="2:12" ht="30" customHeight="1" x14ac:dyDescent="0.15">
      <c r="B31" s="743"/>
      <c r="C31" s="744"/>
      <c r="D31" s="744"/>
      <c r="E31" s="753" t="s">
        <v>2</v>
      </c>
      <c r="F31" s="753"/>
      <c r="G31" s="753"/>
      <c r="H31" s="738" t="str">
        <f>IF(添4!G16="","",添4!G16)</f>
        <v>国土不動産株式会社</v>
      </c>
      <c r="I31" s="738"/>
      <c r="J31" s="738"/>
      <c r="K31" s="738"/>
      <c r="L31" s="79"/>
    </row>
    <row r="32" spans="2:12" ht="30" customHeight="1" x14ac:dyDescent="0.15">
      <c r="B32" s="743"/>
      <c r="C32" s="744"/>
      <c r="D32" s="744"/>
      <c r="E32" s="753" t="s">
        <v>139</v>
      </c>
      <c r="F32" s="753"/>
      <c r="G32" s="753"/>
      <c r="H32" s="738" t="str">
        <f>IF(添4!G17="","",添4!G17)</f>
        <v>代表取締役　国土　太郎</v>
      </c>
      <c r="I32" s="738"/>
      <c r="J32" s="738"/>
      <c r="K32" s="738"/>
      <c r="L32" s="79" t="s">
        <v>143</v>
      </c>
    </row>
    <row r="33" spans="1:13" ht="20.100000000000001" customHeight="1" x14ac:dyDescent="0.15">
      <c r="B33" s="732"/>
      <c r="C33" s="733"/>
      <c r="D33" s="733"/>
      <c r="E33" s="733"/>
      <c r="F33" s="733"/>
      <c r="G33" s="733"/>
      <c r="H33" s="733"/>
      <c r="I33" s="733"/>
      <c r="J33" s="733"/>
      <c r="K33" s="733"/>
      <c r="L33" s="734"/>
    </row>
    <row r="35" spans="1:13" ht="20.100000000000001" customHeight="1" x14ac:dyDescent="0.15">
      <c r="A35" s="752" t="s">
        <v>112</v>
      </c>
      <c r="B35" s="752"/>
      <c r="C35" s="752"/>
    </row>
    <row r="36" spans="1:13" ht="18" customHeight="1" x14ac:dyDescent="0.15">
      <c r="B36" s="81" t="s">
        <v>165</v>
      </c>
      <c r="C36" s="750" t="s">
        <v>111</v>
      </c>
      <c r="D36" s="750"/>
      <c r="E36" s="750"/>
      <c r="F36" s="750"/>
      <c r="G36" s="750"/>
      <c r="H36" s="750"/>
      <c r="I36" s="750"/>
      <c r="J36" s="750"/>
      <c r="K36" s="750"/>
      <c r="L36" s="750"/>
      <c r="M36" s="750"/>
    </row>
    <row r="37" spans="1:13" ht="30" customHeight="1" x14ac:dyDescent="0.15">
      <c r="B37" s="82" t="s">
        <v>167</v>
      </c>
      <c r="C37" s="749" t="s">
        <v>144</v>
      </c>
      <c r="D37" s="749"/>
      <c r="E37" s="749"/>
      <c r="F37" s="749"/>
      <c r="G37" s="749"/>
      <c r="H37" s="749"/>
      <c r="I37" s="749"/>
      <c r="J37" s="749"/>
      <c r="K37" s="749"/>
      <c r="L37" s="749"/>
    </row>
    <row r="38" spans="1:13" ht="18" customHeight="1" x14ac:dyDescent="0.15">
      <c r="C38" s="80" t="s">
        <v>110</v>
      </c>
      <c r="D38" s="751" t="s">
        <v>109</v>
      </c>
      <c r="E38" s="751"/>
      <c r="F38" s="751"/>
      <c r="G38" s="751"/>
      <c r="H38" s="751"/>
      <c r="I38" s="751"/>
      <c r="J38" s="751"/>
      <c r="K38" s="751"/>
      <c r="L38" s="751"/>
    </row>
    <row r="39" spans="1:13" ht="30" customHeight="1" x14ac:dyDescent="0.15">
      <c r="C39" s="83" t="s">
        <v>108</v>
      </c>
      <c r="D39" s="745" t="s">
        <v>145</v>
      </c>
      <c r="E39" s="745"/>
      <c r="F39" s="745"/>
      <c r="G39" s="745"/>
      <c r="H39" s="745"/>
      <c r="I39" s="745"/>
      <c r="J39" s="745"/>
      <c r="K39" s="745"/>
      <c r="L39" s="745"/>
    </row>
    <row r="40" spans="1:13" ht="19.5" customHeight="1" x14ac:dyDescent="0.15">
      <c r="C40" s="83"/>
      <c r="D40" s="210"/>
      <c r="E40" s="210"/>
      <c r="F40" s="210"/>
      <c r="G40" s="210"/>
      <c r="H40" s="210"/>
      <c r="I40" s="210"/>
      <c r="J40" s="210"/>
      <c r="K40" s="210"/>
      <c r="L40" s="210"/>
    </row>
    <row r="41" spans="1:13" ht="19.5" customHeight="1" x14ac:dyDescent="0.15">
      <c r="C41" s="83"/>
      <c r="D41" s="210"/>
      <c r="E41" s="210"/>
      <c r="F41" s="210"/>
      <c r="G41" s="210"/>
      <c r="H41" s="210"/>
      <c r="I41" s="210"/>
      <c r="J41" s="210"/>
      <c r="K41" s="210"/>
      <c r="L41" s="210"/>
    </row>
    <row r="42" spans="1:13" ht="19.5" customHeight="1" x14ac:dyDescent="0.15">
      <c r="C42" s="83"/>
      <c r="D42" s="210"/>
      <c r="E42" s="210"/>
      <c r="F42" s="210"/>
      <c r="G42" s="210"/>
      <c r="H42" s="210"/>
      <c r="I42" s="210"/>
      <c r="J42" s="210"/>
      <c r="K42" s="210"/>
      <c r="L42" s="210"/>
    </row>
    <row r="43" spans="1:13" ht="19.5" customHeight="1" x14ac:dyDescent="0.15">
      <c r="C43" s="83"/>
      <c r="D43" s="210"/>
      <c r="E43" s="210"/>
      <c r="F43" s="210"/>
      <c r="G43" s="210"/>
      <c r="H43" s="210"/>
      <c r="I43" s="210"/>
      <c r="J43" s="210"/>
      <c r="K43" s="210"/>
      <c r="L43" s="210"/>
    </row>
    <row r="44" spans="1:13" ht="19.5" customHeight="1" x14ac:dyDescent="0.15">
      <c r="C44" s="83"/>
      <c r="D44" s="210"/>
      <c r="E44" s="210"/>
      <c r="F44" s="210"/>
      <c r="G44" s="210"/>
      <c r="H44" s="210"/>
      <c r="I44" s="210"/>
      <c r="J44" s="210"/>
      <c r="K44" s="210"/>
      <c r="L44" s="210"/>
    </row>
    <row r="45" spans="1:13" ht="19.5" customHeight="1" x14ac:dyDescent="0.15">
      <c r="C45" s="83"/>
      <c r="D45" s="210"/>
      <c r="E45" s="210"/>
      <c r="F45" s="210"/>
      <c r="G45" s="210"/>
      <c r="H45" s="210"/>
      <c r="I45" s="210"/>
      <c r="J45" s="210"/>
      <c r="K45" s="210"/>
      <c r="L45" s="210"/>
    </row>
    <row r="46" spans="1:13" ht="19.5" customHeight="1" x14ac:dyDescent="0.15">
      <c r="C46" s="83"/>
      <c r="D46" s="210"/>
      <c r="E46" s="210"/>
      <c r="F46" s="210"/>
      <c r="G46" s="210"/>
      <c r="H46" s="210"/>
      <c r="I46" s="210"/>
      <c r="J46" s="210"/>
      <c r="K46" s="210"/>
      <c r="L46" s="210"/>
    </row>
    <row r="47" spans="1:13" ht="19.5" customHeight="1" x14ac:dyDescent="0.15">
      <c r="C47" s="83"/>
      <c r="D47" s="210"/>
      <c r="E47" s="210"/>
      <c r="F47" s="210"/>
      <c r="G47" s="210"/>
      <c r="H47" s="210"/>
      <c r="I47" s="210"/>
      <c r="J47" s="210"/>
      <c r="K47" s="210"/>
      <c r="L47" s="210"/>
    </row>
    <row r="48" spans="1:13" ht="20.100000000000001" customHeight="1" x14ac:dyDescent="0.15">
      <c r="C48" s="84"/>
    </row>
    <row r="49" spans="3:3" ht="20.100000000000001" customHeight="1" x14ac:dyDescent="0.15">
      <c r="C49" s="84"/>
    </row>
    <row r="50" spans="3:3" ht="20.100000000000001" customHeight="1" x14ac:dyDescent="0.15">
      <c r="C50" s="84"/>
    </row>
    <row r="51" spans="3:3" ht="20.100000000000001" customHeight="1" x14ac:dyDescent="0.15">
      <c r="C51" s="84"/>
    </row>
    <row r="52" spans="3:3" ht="20.100000000000001" customHeight="1" x14ac:dyDescent="0.15">
      <c r="C52" s="84"/>
    </row>
    <row r="53" spans="3:3" ht="20.100000000000001" customHeight="1" x14ac:dyDescent="0.15">
      <c r="C53" s="84"/>
    </row>
  </sheetData>
  <sheetProtection sheet="1" objects="1" scenarios="1"/>
  <mergeCells count="74">
    <mergeCell ref="B32:D32"/>
    <mergeCell ref="D39:L39"/>
    <mergeCell ref="B26:D26"/>
    <mergeCell ref="B28:K28"/>
    <mergeCell ref="B29:E29"/>
    <mergeCell ref="B30:L30"/>
    <mergeCell ref="B27:L27"/>
    <mergeCell ref="C37:L37"/>
    <mergeCell ref="C36:M36"/>
    <mergeCell ref="D38:L38"/>
    <mergeCell ref="A35:C35"/>
    <mergeCell ref="B33:L33"/>
    <mergeCell ref="B31:D31"/>
    <mergeCell ref="E31:G31"/>
    <mergeCell ref="E32:G32"/>
    <mergeCell ref="H31:K31"/>
    <mergeCell ref="H32:K32"/>
    <mergeCell ref="K19:L22"/>
    <mergeCell ref="K23:L26"/>
    <mergeCell ref="J11:J14"/>
    <mergeCell ref="F6:G6"/>
    <mergeCell ref="K6:L6"/>
    <mergeCell ref="K7:L10"/>
    <mergeCell ref="K11:L14"/>
    <mergeCell ref="K15:L18"/>
    <mergeCell ref="J19:J22"/>
    <mergeCell ref="J23:J26"/>
    <mergeCell ref="F23:G26"/>
    <mergeCell ref="B11:D11"/>
    <mergeCell ref="B12:D12"/>
    <mergeCell ref="B13:D13"/>
    <mergeCell ref="B14:D14"/>
    <mergeCell ref="B15:D15"/>
    <mergeCell ref="B16:D16"/>
    <mergeCell ref="B17:D17"/>
    <mergeCell ref="B18:D18"/>
    <mergeCell ref="B19:D19"/>
    <mergeCell ref="B20:D20"/>
    <mergeCell ref="B21:D21"/>
    <mergeCell ref="B22:D22"/>
    <mergeCell ref="B24:D24"/>
    <mergeCell ref="B25:D25"/>
    <mergeCell ref="A1:M1"/>
    <mergeCell ref="A2:M2"/>
    <mergeCell ref="A3:M3"/>
    <mergeCell ref="J7:J10"/>
    <mergeCell ref="F5:L5"/>
    <mergeCell ref="F7:G10"/>
    <mergeCell ref="B8:D8"/>
    <mergeCell ref="B9:D9"/>
    <mergeCell ref="B10:D10"/>
    <mergeCell ref="B5:D6"/>
    <mergeCell ref="B7:D7"/>
    <mergeCell ref="B23:D23"/>
    <mergeCell ref="E19:E22"/>
    <mergeCell ref="H19:H22"/>
    <mergeCell ref="I19:I22"/>
    <mergeCell ref="F19:G22"/>
    <mergeCell ref="E23:E26"/>
    <mergeCell ref="H23:H26"/>
    <mergeCell ref="I23:I26"/>
    <mergeCell ref="E15:E18"/>
    <mergeCell ref="H15:H18"/>
    <mergeCell ref="I15:I18"/>
    <mergeCell ref="J15:J18"/>
    <mergeCell ref="F15:G18"/>
    <mergeCell ref="E11:E14"/>
    <mergeCell ref="H11:H14"/>
    <mergeCell ref="I11:I14"/>
    <mergeCell ref="E5:E6"/>
    <mergeCell ref="E7:E10"/>
    <mergeCell ref="H7:H10"/>
    <mergeCell ref="I7:I10"/>
    <mergeCell ref="F11:G14"/>
  </mergeCells>
  <phoneticPr fontId="2"/>
  <pageMargins left="0.39370078740157483" right="0.39370078740157483" top="0.59055118110236227" bottom="0.59055118110236227" header="0.51181102362204722" footer="0.51181102362204722"/>
  <pageSetup paperSize="9" scale="97" orientation="portrait"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F06A-2176-4A9F-87C3-39671B17B0C0}">
  <sheetPr>
    <tabColor rgb="FFFFFF00"/>
    <pageSetUpPr fitToPage="1"/>
  </sheetPr>
  <dimension ref="A1:N38"/>
  <sheetViews>
    <sheetView view="pageBreakPreview" zoomScaleNormal="100" zoomScaleSheetLayoutView="100" workbookViewId="0">
      <selection activeCell="AH9" sqref="AH9:BA10"/>
    </sheetView>
  </sheetViews>
  <sheetFormatPr defaultColWidth="9" defaultRowHeight="20.100000000000001" customHeight="1" x14ac:dyDescent="0.15"/>
  <cols>
    <col min="1" max="1" width="3.625" style="294" customWidth="1"/>
    <col min="2" max="2" width="1.625" style="294" customWidth="1"/>
    <col min="3" max="3" width="8.625" style="294" customWidth="1"/>
    <col min="4" max="4" width="1.625" style="294" customWidth="1"/>
    <col min="5" max="6" width="3.625" style="294" customWidth="1"/>
    <col min="7" max="7" width="17.625" style="294" customWidth="1"/>
    <col min="8" max="8" width="14.625" style="294" customWidth="1"/>
    <col min="9" max="9" width="1.625" style="294" customWidth="1"/>
    <col min="10" max="10" width="8.625" style="294" customWidth="1"/>
    <col min="11" max="11" width="1.625" style="294" customWidth="1"/>
    <col min="12" max="12" width="17.625" style="294" customWidth="1"/>
    <col min="13" max="14" width="3.625" style="294" customWidth="1"/>
    <col min="15" max="16384" width="9" style="294"/>
  </cols>
  <sheetData>
    <row r="1" spans="1:14" ht="20.100000000000001" customHeight="1" x14ac:dyDescent="0.15">
      <c r="A1" s="612" t="s">
        <v>43</v>
      </c>
      <c r="B1" s="612"/>
      <c r="C1" s="612"/>
      <c r="D1" s="612"/>
      <c r="E1" s="612"/>
      <c r="F1" s="612"/>
      <c r="G1" s="612"/>
      <c r="H1" s="612"/>
      <c r="I1" s="612"/>
      <c r="J1" s="612"/>
      <c r="K1" s="612"/>
      <c r="L1" s="612"/>
      <c r="M1" s="612"/>
      <c r="N1" s="612"/>
    </row>
    <row r="2" spans="1:14" ht="24.95" customHeight="1" x14ac:dyDescent="0.15">
      <c r="B2" s="613" t="s">
        <v>4902</v>
      </c>
      <c r="C2" s="613"/>
      <c r="D2" s="613"/>
      <c r="E2" s="613"/>
      <c r="F2" s="613"/>
      <c r="G2" s="613"/>
      <c r="H2" s="613"/>
      <c r="I2" s="613"/>
      <c r="J2" s="613"/>
      <c r="K2" s="613"/>
      <c r="L2" s="613"/>
      <c r="M2" s="613"/>
    </row>
    <row r="3" spans="1:14" ht="24.95" customHeight="1" x14ac:dyDescent="0.15">
      <c r="B3" s="614" t="s">
        <v>4901</v>
      </c>
      <c r="C3" s="614"/>
      <c r="D3" s="614"/>
      <c r="E3" s="614"/>
      <c r="F3" s="614"/>
      <c r="G3" s="614"/>
      <c r="H3" s="614"/>
      <c r="I3" s="614"/>
      <c r="J3" s="614"/>
      <c r="K3" s="614"/>
      <c r="L3" s="614"/>
      <c r="M3" s="614"/>
    </row>
    <row r="4" spans="1:14" ht="29.45" customHeight="1" x14ac:dyDescent="0.15">
      <c r="B4" s="615"/>
      <c r="C4" s="754" t="s">
        <v>52</v>
      </c>
      <c r="D4" s="622"/>
      <c r="E4" s="756" t="s">
        <v>4903</v>
      </c>
      <c r="F4" s="651"/>
      <c r="G4" s="651"/>
      <c r="H4" s="651"/>
      <c r="I4" s="651"/>
      <c r="J4" s="651"/>
      <c r="K4" s="651"/>
      <c r="L4" s="651"/>
      <c r="M4" s="757"/>
    </row>
    <row r="5" spans="1:14" ht="17.100000000000001" customHeight="1" x14ac:dyDescent="0.15">
      <c r="B5" s="616"/>
      <c r="C5" s="755"/>
      <c r="D5" s="621"/>
      <c r="E5" s="313"/>
      <c r="F5" s="312"/>
      <c r="G5" s="312"/>
      <c r="H5" s="311" t="s">
        <v>4</v>
      </c>
      <c r="I5" s="758" t="s">
        <v>4879</v>
      </c>
      <c r="J5" s="758"/>
      <c r="K5" s="758"/>
      <c r="L5" s="758"/>
      <c r="M5" s="759"/>
    </row>
    <row r="6" spans="1:14" ht="15.6" customHeight="1" x14ac:dyDescent="0.15">
      <c r="B6" s="615"/>
      <c r="C6" s="617" t="s">
        <v>51</v>
      </c>
      <c r="D6" s="622"/>
      <c r="E6" s="615" t="s">
        <v>4938</v>
      </c>
      <c r="F6" s="619"/>
      <c r="G6" s="619"/>
      <c r="H6" s="622"/>
      <c r="I6" s="615"/>
      <c r="J6" s="619" t="s">
        <v>8</v>
      </c>
      <c r="K6" s="622"/>
      <c r="L6" s="760" t="s">
        <v>4905</v>
      </c>
      <c r="M6" s="622"/>
    </row>
    <row r="7" spans="1:14" ht="30" customHeight="1" x14ac:dyDescent="0.15">
      <c r="B7" s="616"/>
      <c r="C7" s="618"/>
      <c r="D7" s="621"/>
      <c r="E7" s="623" t="s">
        <v>4904</v>
      </c>
      <c r="F7" s="761"/>
      <c r="G7" s="761"/>
      <c r="H7" s="762"/>
      <c r="I7" s="616"/>
      <c r="J7" s="620"/>
      <c r="K7" s="621"/>
      <c r="L7" s="616"/>
      <c r="M7" s="621"/>
    </row>
    <row r="8" spans="1:14" ht="50.45" customHeight="1" x14ac:dyDescent="0.15">
      <c r="B8" s="310"/>
      <c r="C8" s="309" t="s">
        <v>50</v>
      </c>
      <c r="D8" s="308"/>
      <c r="E8" s="623" t="s">
        <v>4906</v>
      </c>
      <c r="F8" s="620"/>
      <c r="G8" s="620"/>
      <c r="H8" s="621"/>
      <c r="I8" s="310"/>
      <c r="J8" s="309" t="s">
        <v>10</v>
      </c>
      <c r="K8" s="308"/>
      <c r="L8" s="763"/>
      <c r="M8" s="764"/>
    </row>
    <row r="9" spans="1:14" ht="17.45" customHeight="1" x14ac:dyDescent="0.15">
      <c r="B9" s="615"/>
      <c r="C9" s="619" t="s">
        <v>49</v>
      </c>
      <c r="D9" s="622"/>
      <c r="E9" s="624" t="s">
        <v>147</v>
      </c>
      <c r="F9" s="629"/>
      <c r="G9" s="625"/>
      <c r="H9" s="624" t="s">
        <v>48</v>
      </c>
      <c r="I9" s="629"/>
      <c r="J9" s="629"/>
      <c r="K9" s="629"/>
      <c r="L9" s="629"/>
      <c r="M9" s="625"/>
    </row>
    <row r="10" spans="1:14" ht="17.45" customHeight="1" x14ac:dyDescent="0.15">
      <c r="B10" s="626"/>
      <c r="C10" s="627"/>
      <c r="D10" s="628"/>
      <c r="E10" s="306" t="s">
        <v>47</v>
      </c>
      <c r="F10" s="619" t="s">
        <v>4907</v>
      </c>
      <c r="G10" s="622"/>
      <c r="H10" s="630" t="s">
        <v>4908</v>
      </c>
      <c r="I10" s="631"/>
      <c r="J10" s="631"/>
      <c r="K10" s="631"/>
      <c r="L10" s="631"/>
      <c r="M10" s="632"/>
    </row>
    <row r="11" spans="1:14" ht="17.45" customHeight="1" x14ac:dyDescent="0.15">
      <c r="B11" s="626"/>
      <c r="C11" s="627"/>
      <c r="D11" s="628"/>
      <c r="E11" s="304" t="s">
        <v>46</v>
      </c>
      <c r="F11" s="620" t="s">
        <v>4914</v>
      </c>
      <c r="G11" s="621"/>
      <c r="H11" s="633"/>
      <c r="I11" s="634"/>
      <c r="J11" s="634"/>
      <c r="K11" s="634"/>
      <c r="L11" s="634"/>
      <c r="M11" s="635"/>
    </row>
    <row r="12" spans="1:14" ht="17.45" customHeight="1" x14ac:dyDescent="0.15">
      <c r="B12" s="626"/>
      <c r="C12" s="627"/>
      <c r="D12" s="628"/>
      <c r="E12" s="306" t="s">
        <v>47</v>
      </c>
      <c r="F12" s="619" t="s">
        <v>4915</v>
      </c>
      <c r="G12" s="622"/>
      <c r="H12" s="630" t="s">
        <v>4909</v>
      </c>
      <c r="I12" s="631"/>
      <c r="J12" s="631"/>
      <c r="K12" s="631"/>
      <c r="L12" s="631"/>
      <c r="M12" s="632"/>
    </row>
    <row r="13" spans="1:14" ht="17.45" customHeight="1" x14ac:dyDescent="0.15">
      <c r="B13" s="626"/>
      <c r="C13" s="627"/>
      <c r="D13" s="628"/>
      <c r="E13" s="304" t="s">
        <v>46</v>
      </c>
      <c r="F13" s="620" t="s">
        <v>4916</v>
      </c>
      <c r="G13" s="621"/>
      <c r="H13" s="633"/>
      <c r="I13" s="634"/>
      <c r="J13" s="634"/>
      <c r="K13" s="634"/>
      <c r="L13" s="634"/>
      <c r="M13" s="635"/>
    </row>
    <row r="14" spans="1:14" ht="17.45" customHeight="1" x14ac:dyDescent="0.15">
      <c r="B14" s="626"/>
      <c r="C14" s="627"/>
      <c r="D14" s="628"/>
      <c r="E14" s="306" t="s">
        <v>47</v>
      </c>
      <c r="F14" s="619" t="s">
        <v>4917</v>
      </c>
      <c r="G14" s="622"/>
      <c r="H14" s="630" t="s">
        <v>4910</v>
      </c>
      <c r="I14" s="631"/>
      <c r="J14" s="631"/>
      <c r="K14" s="631"/>
      <c r="L14" s="631"/>
      <c r="M14" s="632"/>
    </row>
    <row r="15" spans="1:14" ht="17.45" customHeight="1" x14ac:dyDescent="0.15">
      <c r="B15" s="626"/>
      <c r="C15" s="627"/>
      <c r="D15" s="628"/>
      <c r="E15" s="304" t="s">
        <v>46</v>
      </c>
      <c r="F15" s="620" t="s">
        <v>4918</v>
      </c>
      <c r="G15" s="621"/>
      <c r="H15" s="633"/>
      <c r="I15" s="634"/>
      <c r="J15" s="634"/>
      <c r="K15" s="634"/>
      <c r="L15" s="634"/>
      <c r="M15" s="635"/>
    </row>
    <row r="16" spans="1:14" ht="17.45" customHeight="1" x14ac:dyDescent="0.15">
      <c r="B16" s="626"/>
      <c r="C16" s="627"/>
      <c r="D16" s="628"/>
      <c r="E16" s="306" t="s">
        <v>47</v>
      </c>
      <c r="F16" s="619" t="s">
        <v>4919</v>
      </c>
      <c r="G16" s="622"/>
      <c r="H16" s="630" t="s">
        <v>4911</v>
      </c>
      <c r="I16" s="631"/>
      <c r="J16" s="631"/>
      <c r="K16" s="631"/>
      <c r="L16" s="631"/>
      <c r="M16" s="632"/>
    </row>
    <row r="17" spans="2:13" ht="17.45" customHeight="1" x14ac:dyDescent="0.15">
      <c r="B17" s="626"/>
      <c r="C17" s="627"/>
      <c r="D17" s="628"/>
      <c r="E17" s="304" t="s">
        <v>46</v>
      </c>
      <c r="F17" s="620" t="s">
        <v>4920</v>
      </c>
      <c r="G17" s="621"/>
      <c r="H17" s="633"/>
      <c r="I17" s="634"/>
      <c r="J17" s="634"/>
      <c r="K17" s="634"/>
      <c r="L17" s="634"/>
      <c r="M17" s="635"/>
    </row>
    <row r="18" spans="2:13" ht="17.45" customHeight="1" x14ac:dyDescent="0.15">
      <c r="B18" s="626"/>
      <c r="C18" s="627"/>
      <c r="D18" s="628"/>
      <c r="E18" s="306" t="s">
        <v>47</v>
      </c>
      <c r="F18" s="619" t="s">
        <v>4921</v>
      </c>
      <c r="G18" s="622"/>
      <c r="H18" s="630" t="s">
        <v>4912</v>
      </c>
      <c r="I18" s="631"/>
      <c r="J18" s="631"/>
      <c r="K18" s="631"/>
      <c r="L18" s="631"/>
      <c r="M18" s="632"/>
    </row>
    <row r="19" spans="2:13" ht="17.45" customHeight="1" x14ac:dyDescent="0.15">
      <c r="B19" s="626"/>
      <c r="C19" s="627"/>
      <c r="D19" s="628"/>
      <c r="E19" s="304" t="s">
        <v>46</v>
      </c>
      <c r="F19" s="620" t="s">
        <v>4900</v>
      </c>
      <c r="G19" s="621"/>
      <c r="H19" s="633"/>
      <c r="I19" s="634"/>
      <c r="J19" s="634"/>
      <c r="K19" s="634"/>
      <c r="L19" s="634"/>
      <c r="M19" s="635"/>
    </row>
    <row r="20" spans="2:13" ht="17.45" customHeight="1" x14ac:dyDescent="0.15">
      <c r="B20" s="626"/>
      <c r="C20" s="627"/>
      <c r="D20" s="628"/>
      <c r="E20" s="306" t="s">
        <v>47</v>
      </c>
      <c r="F20" s="619" t="s">
        <v>4922</v>
      </c>
      <c r="G20" s="622"/>
      <c r="H20" s="630" t="s">
        <v>4913</v>
      </c>
      <c r="I20" s="631"/>
      <c r="J20" s="631"/>
      <c r="K20" s="631"/>
      <c r="L20" s="631"/>
      <c r="M20" s="632"/>
    </row>
    <row r="21" spans="2:13" ht="17.45" customHeight="1" x14ac:dyDescent="0.15">
      <c r="B21" s="626"/>
      <c r="C21" s="627"/>
      <c r="D21" s="628"/>
      <c r="E21" s="304" t="s">
        <v>46</v>
      </c>
      <c r="F21" s="620" t="s">
        <v>4900</v>
      </c>
      <c r="G21" s="621"/>
      <c r="H21" s="633"/>
      <c r="I21" s="634"/>
      <c r="J21" s="634"/>
      <c r="K21" s="634"/>
      <c r="L21" s="634"/>
      <c r="M21" s="635"/>
    </row>
    <row r="22" spans="2:13" ht="17.45" customHeight="1" x14ac:dyDescent="0.15">
      <c r="B22" s="626"/>
      <c r="C22" s="627"/>
      <c r="D22" s="628"/>
      <c r="E22" s="306" t="s">
        <v>47</v>
      </c>
      <c r="F22" s="619" t="s">
        <v>4900</v>
      </c>
      <c r="G22" s="622"/>
      <c r="H22" s="765"/>
      <c r="I22" s="766"/>
      <c r="J22" s="766"/>
      <c r="K22" s="766"/>
      <c r="L22" s="766"/>
      <c r="M22" s="767"/>
    </row>
    <row r="23" spans="2:13" ht="17.45" customHeight="1" x14ac:dyDescent="0.15">
      <c r="B23" s="626"/>
      <c r="C23" s="627"/>
      <c r="D23" s="628"/>
      <c r="E23" s="304" t="s">
        <v>46</v>
      </c>
      <c r="F23" s="620" t="s">
        <v>4900</v>
      </c>
      <c r="G23" s="621"/>
      <c r="H23" s="768"/>
      <c r="I23" s="769"/>
      <c r="J23" s="769"/>
      <c r="K23" s="769"/>
      <c r="L23" s="769"/>
      <c r="M23" s="770"/>
    </row>
    <row r="24" spans="2:13" ht="17.45" customHeight="1" x14ac:dyDescent="0.15">
      <c r="B24" s="626"/>
      <c r="C24" s="627"/>
      <c r="D24" s="628"/>
      <c r="E24" s="306" t="s">
        <v>47</v>
      </c>
      <c r="F24" s="619" t="s">
        <v>4900</v>
      </c>
      <c r="G24" s="622"/>
      <c r="H24" s="765"/>
      <c r="I24" s="766"/>
      <c r="J24" s="766"/>
      <c r="K24" s="766"/>
      <c r="L24" s="766"/>
      <c r="M24" s="767"/>
    </row>
    <row r="25" spans="2:13" ht="17.45" customHeight="1" x14ac:dyDescent="0.15">
      <c r="B25" s="626"/>
      <c r="C25" s="627"/>
      <c r="D25" s="628"/>
      <c r="E25" s="304" t="s">
        <v>46</v>
      </c>
      <c r="F25" s="620" t="s">
        <v>4900</v>
      </c>
      <c r="G25" s="621"/>
      <c r="H25" s="768"/>
      <c r="I25" s="769"/>
      <c r="J25" s="769"/>
      <c r="K25" s="769"/>
      <c r="L25" s="769"/>
      <c r="M25" s="770"/>
    </row>
    <row r="26" spans="2:13" ht="17.45" customHeight="1" x14ac:dyDescent="0.15">
      <c r="B26" s="626"/>
      <c r="C26" s="627"/>
      <c r="D26" s="628"/>
      <c r="E26" s="306" t="s">
        <v>47</v>
      </c>
      <c r="F26" s="619" t="s">
        <v>4900</v>
      </c>
      <c r="G26" s="622"/>
      <c r="H26" s="630"/>
      <c r="I26" s="631"/>
      <c r="J26" s="631"/>
      <c r="K26" s="631"/>
      <c r="L26" s="631"/>
      <c r="M26" s="632"/>
    </row>
    <row r="27" spans="2:13" ht="17.45" customHeight="1" x14ac:dyDescent="0.15">
      <c r="B27" s="626"/>
      <c r="C27" s="627"/>
      <c r="D27" s="628"/>
      <c r="E27" s="304" t="s">
        <v>46</v>
      </c>
      <c r="F27" s="620" t="s">
        <v>4900</v>
      </c>
      <c r="G27" s="621"/>
      <c r="H27" s="633"/>
      <c r="I27" s="634"/>
      <c r="J27" s="634"/>
      <c r="K27" s="634"/>
      <c r="L27" s="634"/>
      <c r="M27" s="635"/>
    </row>
    <row r="28" spans="2:13" ht="20.100000000000001" customHeight="1" x14ac:dyDescent="0.15">
      <c r="B28" s="626"/>
      <c r="C28" s="627"/>
      <c r="D28" s="628"/>
      <c r="E28" s="306" t="s">
        <v>47</v>
      </c>
      <c r="F28" s="619" t="s">
        <v>4900</v>
      </c>
      <c r="G28" s="622"/>
      <c r="H28" s="630"/>
      <c r="I28" s="631"/>
      <c r="J28" s="631"/>
      <c r="K28" s="631"/>
      <c r="L28" s="631"/>
      <c r="M28" s="632"/>
    </row>
    <row r="29" spans="2:13" ht="20.100000000000001" customHeight="1" x14ac:dyDescent="0.15">
      <c r="B29" s="616"/>
      <c r="C29" s="620"/>
      <c r="D29" s="621"/>
      <c r="E29" s="304" t="s">
        <v>46</v>
      </c>
      <c r="F29" s="620" t="s">
        <v>4900</v>
      </c>
      <c r="G29" s="621"/>
      <c r="H29" s="633"/>
      <c r="I29" s="634"/>
      <c r="J29" s="634"/>
      <c r="K29" s="634"/>
      <c r="L29" s="634"/>
      <c r="M29" s="635"/>
    </row>
    <row r="30" spans="2:13" ht="12.95" customHeight="1" x14ac:dyDescent="0.15">
      <c r="B30" s="295"/>
      <c r="C30" s="295"/>
      <c r="D30" s="295"/>
      <c r="E30" s="295"/>
      <c r="F30" s="295"/>
      <c r="G30" s="295"/>
      <c r="H30" s="307"/>
      <c r="I30" s="307"/>
      <c r="J30" s="307"/>
      <c r="K30" s="307"/>
      <c r="L30" s="307"/>
      <c r="M30" s="307"/>
    </row>
    <row r="31" spans="2:13" ht="20.100000000000001" customHeight="1" x14ac:dyDescent="0.15">
      <c r="B31" s="294" t="s">
        <v>45</v>
      </c>
    </row>
    <row r="32" spans="2:13" ht="20.100000000000001" customHeight="1" x14ac:dyDescent="0.15">
      <c r="C32" s="627" t="s">
        <v>4923</v>
      </c>
      <c r="D32" s="627"/>
      <c r="E32" s="627"/>
      <c r="F32" s="627"/>
      <c r="G32" s="627"/>
    </row>
    <row r="33" spans="2:14" ht="20.100000000000001" customHeight="1" x14ac:dyDescent="0.15">
      <c r="H33" s="302" t="s">
        <v>44</v>
      </c>
      <c r="J33" s="636" t="s">
        <v>4924</v>
      </c>
      <c r="K33" s="636"/>
      <c r="L33" s="636"/>
      <c r="M33" s="295"/>
    </row>
    <row r="34" spans="2:14" ht="12.95" customHeight="1" x14ac:dyDescent="0.15"/>
    <row r="35" spans="2:14" ht="12.6" customHeight="1" x14ac:dyDescent="0.15">
      <c r="B35" s="636" t="s">
        <v>4897</v>
      </c>
      <c r="C35" s="636"/>
    </row>
    <row r="36" spans="2:14" ht="20.100000000000001" customHeight="1" x14ac:dyDescent="0.15">
      <c r="B36" s="771" t="s">
        <v>4899</v>
      </c>
      <c r="C36" s="771"/>
      <c r="D36" s="771"/>
      <c r="E36" s="771"/>
      <c r="F36" s="771"/>
      <c r="G36" s="771"/>
      <c r="H36" s="771"/>
      <c r="I36" s="771"/>
      <c r="J36" s="771"/>
      <c r="K36" s="771"/>
      <c r="L36" s="771"/>
      <c r="M36" s="771"/>
      <c r="N36" s="303"/>
    </row>
    <row r="37" spans="2:14" ht="20.100000000000001" customHeight="1" x14ac:dyDescent="0.15">
      <c r="B37" s="771"/>
      <c r="C37" s="771"/>
      <c r="D37" s="771"/>
      <c r="E37" s="771"/>
      <c r="F37" s="771"/>
      <c r="G37" s="771"/>
      <c r="H37" s="771"/>
      <c r="I37" s="771"/>
      <c r="J37" s="771"/>
      <c r="K37" s="771"/>
      <c r="L37" s="771"/>
      <c r="M37" s="771"/>
      <c r="N37" s="303"/>
    </row>
    <row r="38" spans="2:14" ht="20.100000000000001" customHeight="1" x14ac:dyDescent="0.15">
      <c r="B38" s="771"/>
      <c r="C38" s="771"/>
      <c r="D38" s="771"/>
      <c r="E38" s="771"/>
      <c r="F38" s="771"/>
      <c r="G38" s="771"/>
      <c r="H38" s="771"/>
      <c r="I38" s="771"/>
      <c r="J38" s="771"/>
      <c r="K38" s="771"/>
      <c r="L38" s="771"/>
      <c r="M38" s="771"/>
      <c r="N38" s="303"/>
    </row>
  </sheetData>
  <sheetProtection sheet="1" objects="1" scenarios="1"/>
  <mergeCells count="58">
    <mergeCell ref="C32:G32"/>
    <mergeCell ref="J33:L33"/>
    <mergeCell ref="B35:C35"/>
    <mergeCell ref="B36:M38"/>
    <mergeCell ref="F26:G26"/>
    <mergeCell ref="H26:M27"/>
    <mergeCell ref="F27:G27"/>
    <mergeCell ref="F28:G28"/>
    <mergeCell ref="H28:M29"/>
    <mergeCell ref="F29:G29"/>
    <mergeCell ref="B9:B29"/>
    <mergeCell ref="C9:C29"/>
    <mergeCell ref="D9:D29"/>
    <mergeCell ref="E9:G9"/>
    <mergeCell ref="H9:M9"/>
    <mergeCell ref="F10:G10"/>
    <mergeCell ref="F22:G22"/>
    <mergeCell ref="H22:M23"/>
    <mergeCell ref="F23:G23"/>
    <mergeCell ref="F24:G24"/>
    <mergeCell ref="H24:M25"/>
    <mergeCell ref="F25:G25"/>
    <mergeCell ref="F18:G18"/>
    <mergeCell ref="H18:M19"/>
    <mergeCell ref="F19:G19"/>
    <mergeCell ref="F20:G20"/>
    <mergeCell ref="H20:M21"/>
    <mergeCell ref="F21:G21"/>
    <mergeCell ref="H10:M11"/>
    <mergeCell ref="F11:G11"/>
    <mergeCell ref="F12:G12"/>
    <mergeCell ref="H12:M13"/>
    <mergeCell ref="F13:G13"/>
    <mergeCell ref="F14:G14"/>
    <mergeCell ref="H14:M15"/>
    <mergeCell ref="F15:G15"/>
    <mergeCell ref="F16:G16"/>
    <mergeCell ref="H16:M17"/>
    <mergeCell ref="F17:G17"/>
    <mergeCell ref="J6:J7"/>
    <mergeCell ref="K6:K7"/>
    <mergeCell ref="L6:M7"/>
    <mergeCell ref="E7:H7"/>
    <mergeCell ref="E8:H8"/>
    <mergeCell ref="L8:M8"/>
    <mergeCell ref="B6:B7"/>
    <mergeCell ref="C6:C7"/>
    <mergeCell ref="D6:D7"/>
    <mergeCell ref="E6:H6"/>
    <mergeCell ref="I6:I7"/>
    <mergeCell ref="A1:N1"/>
    <mergeCell ref="B2:M2"/>
    <mergeCell ref="B3:M3"/>
    <mergeCell ref="B4:B5"/>
    <mergeCell ref="C4:C5"/>
    <mergeCell ref="D4:D5"/>
    <mergeCell ref="E4:M4"/>
    <mergeCell ref="I5:M5"/>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D046-42F3-414A-B26E-7502E2047AEA}">
  <sheetPr>
    <tabColor rgb="FFFFFF00"/>
    <pageSetUpPr fitToPage="1"/>
  </sheetPr>
  <dimension ref="B2:O47"/>
  <sheetViews>
    <sheetView view="pageBreakPreview" zoomScale="70" zoomScaleNormal="100" zoomScaleSheetLayoutView="70" workbookViewId="0">
      <selection activeCell="AH9" sqref="AH9:BA10"/>
    </sheetView>
  </sheetViews>
  <sheetFormatPr defaultColWidth="9" defaultRowHeight="20.100000000000001" customHeight="1" x14ac:dyDescent="0.15"/>
  <cols>
    <col min="1" max="1" width="3.875" style="294" customWidth="1"/>
    <col min="2" max="2" width="5" style="294" customWidth="1"/>
    <col min="3" max="3" width="1.625" style="294" customWidth="1"/>
    <col min="4" max="4" width="23.375" style="301" customWidth="1"/>
    <col min="5" max="5" width="1.625" style="294" customWidth="1"/>
    <col min="6" max="6" width="1.75" style="294" customWidth="1"/>
    <col min="7" max="7" width="46.25" style="301" customWidth="1"/>
    <col min="8" max="9" width="1.625" style="294" customWidth="1"/>
    <col min="10" max="10" width="23.625" style="301" customWidth="1"/>
    <col min="11" max="11" width="1.625" style="294" customWidth="1"/>
    <col min="12" max="12" width="5.375" style="294" customWidth="1"/>
    <col min="13" max="16384" width="9" style="294"/>
  </cols>
  <sheetData>
    <row r="2" spans="2:12" ht="20.100000000000001" customHeight="1" x14ac:dyDescent="0.15">
      <c r="B2" s="612" t="s">
        <v>43</v>
      </c>
      <c r="C2" s="612"/>
      <c r="D2" s="612"/>
      <c r="E2" s="612"/>
      <c r="F2" s="612"/>
      <c r="G2" s="612"/>
      <c r="H2" s="612"/>
      <c r="I2" s="612"/>
      <c r="J2" s="612"/>
      <c r="K2" s="612"/>
      <c r="L2" s="612"/>
    </row>
    <row r="3" spans="2:12" ht="24.95" customHeight="1" x14ac:dyDescent="0.15">
      <c r="C3" s="613" t="s">
        <v>4890</v>
      </c>
      <c r="D3" s="613"/>
      <c r="E3" s="613"/>
      <c r="F3" s="613"/>
      <c r="G3" s="613"/>
      <c r="H3" s="613"/>
      <c r="I3" s="613"/>
      <c r="J3" s="613"/>
      <c r="K3" s="613"/>
    </row>
    <row r="4" spans="2:12" ht="24.75" customHeight="1" x14ac:dyDescent="0.15">
      <c r="C4" s="613" t="s">
        <v>4891</v>
      </c>
      <c r="D4" s="613"/>
      <c r="E4" s="613"/>
      <c r="F4" s="613"/>
      <c r="G4" s="613"/>
      <c r="H4" s="613"/>
      <c r="I4" s="613"/>
      <c r="J4" s="613"/>
      <c r="K4" s="613"/>
    </row>
    <row r="5" spans="2:12" ht="12.75" customHeight="1" x14ac:dyDescent="0.15">
      <c r="C5" s="627"/>
      <c r="D5" s="627"/>
      <c r="E5" s="627"/>
      <c r="F5" s="627"/>
      <c r="G5" s="627"/>
      <c r="H5" s="627"/>
      <c r="I5" s="627"/>
      <c r="J5" s="627"/>
      <c r="K5" s="627"/>
    </row>
    <row r="6" spans="2:12" ht="37.5" customHeight="1" x14ac:dyDescent="0.15">
      <c r="C6" s="624" t="s">
        <v>4892</v>
      </c>
      <c r="D6" s="629"/>
      <c r="E6" s="629"/>
      <c r="F6" s="629"/>
      <c r="G6" s="629"/>
      <c r="H6" s="629"/>
      <c r="I6" s="629"/>
      <c r="J6" s="629"/>
      <c r="K6" s="625"/>
    </row>
    <row r="7" spans="2:12" ht="10.5" customHeight="1" x14ac:dyDescent="0.15">
      <c r="C7" s="626"/>
      <c r="D7" s="789" t="s">
        <v>4893</v>
      </c>
      <c r="E7" s="628"/>
      <c r="F7" s="785"/>
      <c r="G7" s="789" t="s">
        <v>32</v>
      </c>
      <c r="H7" s="786"/>
      <c r="I7" s="626"/>
      <c r="J7" s="787" t="s">
        <v>4894</v>
      </c>
      <c r="K7" s="628"/>
    </row>
    <row r="8" spans="2:12" ht="43.5" customHeight="1" x14ac:dyDescent="0.15">
      <c r="C8" s="616"/>
      <c r="D8" s="618"/>
      <c r="E8" s="621"/>
      <c r="F8" s="779"/>
      <c r="G8" s="618"/>
      <c r="H8" s="784"/>
      <c r="I8" s="616"/>
      <c r="J8" s="755"/>
      <c r="K8" s="621"/>
    </row>
    <row r="9" spans="2:12" ht="14.25" customHeight="1" x14ac:dyDescent="0.15">
      <c r="C9" s="615" t="s">
        <v>4938</v>
      </c>
      <c r="D9" s="619"/>
      <c r="E9" s="622"/>
      <c r="F9" s="780" t="s">
        <v>4903</v>
      </c>
      <c r="G9" s="781"/>
      <c r="H9" s="782"/>
      <c r="I9" s="615" t="s">
        <v>4939</v>
      </c>
      <c r="J9" s="619"/>
      <c r="K9" s="622"/>
    </row>
    <row r="10" spans="2:12" ht="26.25" customHeight="1" x14ac:dyDescent="0.15">
      <c r="C10" s="616" t="s">
        <v>4904</v>
      </c>
      <c r="D10" s="620"/>
      <c r="E10" s="621"/>
      <c r="F10" s="623"/>
      <c r="G10" s="761"/>
      <c r="H10" s="762"/>
      <c r="I10" s="616"/>
      <c r="J10" s="620"/>
      <c r="K10" s="621"/>
    </row>
    <row r="11" spans="2:12" ht="14.25" customHeight="1" x14ac:dyDescent="0.15">
      <c r="C11" s="615"/>
      <c r="D11" s="619"/>
      <c r="E11" s="622"/>
      <c r="F11" s="772"/>
      <c r="G11" s="773"/>
      <c r="H11" s="774"/>
      <c r="I11" s="615"/>
      <c r="J11" s="619"/>
      <c r="K11" s="622"/>
    </row>
    <row r="12" spans="2:12" ht="26.25" customHeight="1" x14ac:dyDescent="0.15">
      <c r="C12" s="616"/>
      <c r="D12" s="620"/>
      <c r="E12" s="621"/>
      <c r="F12" s="775"/>
      <c r="G12" s="776"/>
      <c r="H12" s="777"/>
      <c r="I12" s="616"/>
      <c r="J12" s="620"/>
      <c r="K12" s="621"/>
    </row>
    <row r="13" spans="2:12" ht="14.25" customHeight="1" x14ac:dyDescent="0.15">
      <c r="C13" s="615"/>
      <c r="D13" s="619"/>
      <c r="E13" s="622"/>
      <c r="F13" s="772" t="s">
        <v>4895</v>
      </c>
      <c r="G13" s="773"/>
      <c r="H13" s="774"/>
      <c r="I13" s="615"/>
      <c r="J13" s="619"/>
      <c r="K13" s="622"/>
    </row>
    <row r="14" spans="2:12" ht="26.25" customHeight="1" x14ac:dyDescent="0.15">
      <c r="C14" s="616"/>
      <c r="D14" s="620"/>
      <c r="E14" s="621"/>
      <c r="F14" s="775"/>
      <c r="G14" s="776"/>
      <c r="H14" s="777"/>
      <c r="I14" s="616"/>
      <c r="J14" s="620"/>
      <c r="K14" s="621"/>
    </row>
    <row r="15" spans="2:12" ht="14.25" customHeight="1" x14ac:dyDescent="0.15">
      <c r="C15" s="615"/>
      <c r="D15" s="619"/>
      <c r="E15" s="622"/>
      <c r="F15" s="772"/>
      <c r="G15" s="773"/>
      <c r="H15" s="774"/>
      <c r="I15" s="615"/>
      <c r="J15" s="619"/>
      <c r="K15" s="622"/>
    </row>
    <row r="16" spans="2:12" ht="26.25" customHeight="1" x14ac:dyDescent="0.15">
      <c r="C16" s="616"/>
      <c r="D16" s="620"/>
      <c r="E16" s="621"/>
      <c r="F16" s="775"/>
      <c r="G16" s="776"/>
      <c r="H16" s="777"/>
      <c r="I16" s="616"/>
      <c r="J16" s="620"/>
      <c r="K16" s="621"/>
    </row>
    <row r="17" spans="3:12" ht="14.25" customHeight="1" x14ac:dyDescent="0.15">
      <c r="C17" s="615"/>
      <c r="D17" s="619"/>
      <c r="E17" s="622"/>
      <c r="F17" s="772"/>
      <c r="G17" s="773"/>
      <c r="H17" s="774"/>
      <c r="I17" s="615"/>
      <c r="J17" s="619"/>
      <c r="K17" s="622"/>
      <c r="L17" s="295"/>
    </row>
    <row r="18" spans="3:12" ht="26.25" customHeight="1" x14ac:dyDescent="0.15">
      <c r="C18" s="616"/>
      <c r="D18" s="620"/>
      <c r="E18" s="621"/>
      <c r="F18" s="775"/>
      <c r="G18" s="776"/>
      <c r="H18" s="777"/>
      <c r="I18" s="616"/>
      <c r="J18" s="620"/>
      <c r="K18" s="621"/>
    </row>
    <row r="19" spans="3:12" ht="14.25" customHeight="1" x14ac:dyDescent="0.15">
      <c r="C19" s="615"/>
      <c r="D19" s="619"/>
      <c r="E19" s="622"/>
      <c r="F19" s="772"/>
      <c r="G19" s="773"/>
      <c r="H19" s="774"/>
      <c r="I19" s="615"/>
      <c r="J19" s="619"/>
      <c r="K19" s="622"/>
    </row>
    <row r="20" spans="3:12" ht="26.25" customHeight="1" x14ac:dyDescent="0.15">
      <c r="C20" s="616"/>
      <c r="D20" s="620"/>
      <c r="E20" s="621"/>
      <c r="F20" s="775"/>
      <c r="G20" s="776"/>
      <c r="H20" s="777"/>
      <c r="I20" s="616"/>
      <c r="J20" s="620"/>
      <c r="K20" s="621"/>
    </row>
    <row r="21" spans="3:12" ht="14.25" customHeight="1" x14ac:dyDescent="0.15">
      <c r="C21" s="615"/>
      <c r="D21" s="619"/>
      <c r="E21" s="622"/>
      <c r="F21" s="772"/>
      <c r="G21" s="773"/>
      <c r="H21" s="774"/>
      <c r="I21" s="615"/>
      <c r="J21" s="619"/>
      <c r="K21" s="622"/>
    </row>
    <row r="22" spans="3:12" ht="26.25" customHeight="1" x14ac:dyDescent="0.15">
      <c r="C22" s="616"/>
      <c r="D22" s="620"/>
      <c r="E22" s="621"/>
      <c r="F22" s="775"/>
      <c r="G22" s="776"/>
      <c r="H22" s="777"/>
      <c r="I22" s="616"/>
      <c r="J22" s="620"/>
      <c r="K22" s="621"/>
    </row>
    <row r="23" spans="3:12" ht="37.5" customHeight="1" x14ac:dyDescent="0.15">
      <c r="C23" s="624" t="s">
        <v>4896</v>
      </c>
      <c r="D23" s="629"/>
      <c r="E23" s="629"/>
      <c r="F23" s="629"/>
      <c r="G23" s="629"/>
      <c r="H23" s="629"/>
      <c r="I23" s="629"/>
      <c r="J23" s="629"/>
      <c r="K23" s="625"/>
    </row>
    <row r="24" spans="3:12" ht="10.5" customHeight="1" x14ac:dyDescent="0.15">
      <c r="C24" s="615"/>
      <c r="D24" s="617" t="s">
        <v>4893</v>
      </c>
      <c r="E24" s="622"/>
      <c r="F24" s="778"/>
      <c r="G24" s="617" t="s">
        <v>32</v>
      </c>
      <c r="H24" s="783"/>
      <c r="I24" s="615"/>
      <c r="J24" s="754" t="s">
        <v>4894</v>
      </c>
      <c r="K24" s="622"/>
    </row>
    <row r="25" spans="3:12" ht="39.75" customHeight="1" x14ac:dyDescent="0.15">
      <c r="C25" s="616"/>
      <c r="D25" s="618"/>
      <c r="E25" s="621"/>
      <c r="F25" s="779"/>
      <c r="G25" s="618"/>
      <c r="H25" s="784"/>
      <c r="I25" s="616"/>
      <c r="J25" s="755"/>
      <c r="K25" s="621"/>
    </row>
    <row r="26" spans="3:12" ht="14.25" customHeight="1" x14ac:dyDescent="0.15">
      <c r="C26" s="615" t="s">
        <v>4938</v>
      </c>
      <c r="D26" s="619"/>
      <c r="E26" s="622"/>
      <c r="F26" s="780" t="s">
        <v>4941</v>
      </c>
      <c r="G26" s="781"/>
      <c r="H26" s="782"/>
      <c r="I26" s="615" t="s">
        <v>4942</v>
      </c>
      <c r="J26" s="619"/>
      <c r="K26" s="622"/>
    </row>
    <row r="27" spans="3:12" ht="30" customHeight="1" x14ac:dyDescent="0.15">
      <c r="C27" s="616" t="s">
        <v>4940</v>
      </c>
      <c r="D27" s="620"/>
      <c r="E27" s="621"/>
      <c r="F27" s="623"/>
      <c r="G27" s="761"/>
      <c r="H27" s="762"/>
      <c r="I27" s="616"/>
      <c r="J27" s="620"/>
      <c r="K27" s="621"/>
    </row>
    <row r="28" spans="3:12" ht="14.25" customHeight="1" x14ac:dyDescent="0.15">
      <c r="C28" s="615"/>
      <c r="D28" s="619"/>
      <c r="E28" s="622"/>
      <c r="F28" s="772"/>
      <c r="G28" s="773"/>
      <c r="H28" s="774"/>
      <c r="I28" s="615"/>
      <c r="J28" s="619"/>
      <c r="K28" s="622"/>
    </row>
    <row r="29" spans="3:12" ht="30" customHeight="1" x14ac:dyDescent="0.15">
      <c r="C29" s="616"/>
      <c r="D29" s="620"/>
      <c r="E29" s="621"/>
      <c r="F29" s="775"/>
      <c r="G29" s="776"/>
      <c r="H29" s="777"/>
      <c r="I29" s="616"/>
      <c r="J29" s="620"/>
      <c r="K29" s="621"/>
    </row>
    <row r="30" spans="3:12" ht="14.25" customHeight="1" x14ac:dyDescent="0.15">
      <c r="C30" s="615"/>
      <c r="D30" s="619"/>
      <c r="E30" s="622"/>
      <c r="F30" s="772"/>
      <c r="G30" s="773"/>
      <c r="H30" s="774"/>
      <c r="I30" s="615"/>
      <c r="J30" s="619"/>
      <c r="K30" s="622"/>
    </row>
    <row r="31" spans="3:12" ht="30" customHeight="1" x14ac:dyDescent="0.15">
      <c r="C31" s="616"/>
      <c r="D31" s="620"/>
      <c r="E31" s="621"/>
      <c r="F31" s="775"/>
      <c r="G31" s="776"/>
      <c r="H31" s="777"/>
      <c r="I31" s="616"/>
      <c r="J31" s="620"/>
      <c r="K31" s="621"/>
    </row>
    <row r="32" spans="3:12" ht="14.25" customHeight="1" x14ac:dyDescent="0.15">
      <c r="C32" s="615"/>
      <c r="D32" s="619"/>
      <c r="E32" s="622"/>
      <c r="F32" s="772"/>
      <c r="G32" s="773"/>
      <c r="H32" s="774"/>
      <c r="I32" s="615"/>
      <c r="J32" s="619"/>
      <c r="K32" s="622"/>
    </row>
    <row r="33" spans="3:15" ht="30" customHeight="1" x14ac:dyDescent="0.15">
      <c r="C33" s="616"/>
      <c r="D33" s="620"/>
      <c r="E33" s="621"/>
      <c r="F33" s="775"/>
      <c r="G33" s="776"/>
      <c r="H33" s="777"/>
      <c r="I33" s="616"/>
      <c r="J33" s="620"/>
      <c r="K33" s="621"/>
    </row>
    <row r="34" spans="3:15" ht="14.25" customHeight="1" x14ac:dyDescent="0.15">
      <c r="C34" s="615"/>
      <c r="D34" s="619"/>
      <c r="E34" s="622"/>
      <c r="F34" s="772"/>
      <c r="G34" s="773"/>
      <c r="H34" s="774"/>
      <c r="I34" s="615"/>
      <c r="J34" s="619"/>
      <c r="K34" s="622"/>
    </row>
    <row r="35" spans="3:15" ht="30" customHeight="1" x14ac:dyDescent="0.15">
      <c r="C35" s="616"/>
      <c r="D35" s="620"/>
      <c r="E35" s="621"/>
      <c r="F35" s="775"/>
      <c r="G35" s="776"/>
      <c r="H35" s="777"/>
      <c r="I35" s="616"/>
      <c r="J35" s="620"/>
      <c r="K35" s="621"/>
    </row>
    <row r="36" spans="3:15" ht="14.25" customHeight="1" x14ac:dyDescent="0.15">
      <c r="C36" s="615"/>
      <c r="D36" s="619"/>
      <c r="E36" s="622"/>
      <c r="F36" s="772"/>
      <c r="G36" s="773"/>
      <c r="H36" s="774"/>
      <c r="I36" s="615"/>
      <c r="J36" s="619"/>
      <c r="K36" s="622"/>
    </row>
    <row r="37" spans="3:15" ht="30" customHeight="1" x14ac:dyDescent="0.15">
      <c r="C37" s="616"/>
      <c r="D37" s="620"/>
      <c r="E37" s="621"/>
      <c r="F37" s="775"/>
      <c r="G37" s="776"/>
      <c r="H37" s="777"/>
      <c r="I37" s="616"/>
      <c r="J37" s="620"/>
      <c r="K37" s="621"/>
    </row>
    <row r="38" spans="3:15" ht="14.25" customHeight="1" x14ac:dyDescent="0.15">
      <c r="C38" s="615"/>
      <c r="D38" s="619"/>
      <c r="E38" s="622"/>
      <c r="F38" s="772"/>
      <c r="G38" s="773"/>
      <c r="H38" s="774"/>
      <c r="I38" s="615"/>
      <c r="J38" s="619"/>
      <c r="K38" s="622"/>
    </row>
    <row r="39" spans="3:15" ht="30" customHeight="1" x14ac:dyDescent="0.15">
      <c r="C39" s="616"/>
      <c r="D39" s="620"/>
      <c r="E39" s="621"/>
      <c r="F39" s="775"/>
      <c r="G39" s="776"/>
      <c r="H39" s="777"/>
      <c r="I39" s="616"/>
      <c r="J39" s="620"/>
      <c r="K39" s="621"/>
    </row>
    <row r="40" spans="3:15" ht="14.25" customHeight="1" x14ac:dyDescent="0.15">
      <c r="C40" s="296"/>
      <c r="D40" s="297"/>
      <c r="E40" s="296"/>
      <c r="F40" s="298"/>
      <c r="G40" s="297"/>
      <c r="H40" s="299"/>
      <c r="I40" s="299"/>
      <c r="J40" s="300"/>
      <c r="K40" s="299"/>
    </row>
    <row r="41" spans="3:15" ht="20.100000000000001" customHeight="1" x14ac:dyDescent="0.15">
      <c r="C41" s="294" t="s">
        <v>45</v>
      </c>
    </row>
    <row r="42" spans="3:15" ht="15" customHeight="1" x14ac:dyDescent="0.15">
      <c r="D42" s="627" t="s">
        <v>4937</v>
      </c>
      <c r="E42" s="627"/>
      <c r="F42" s="627"/>
      <c r="G42" s="627"/>
    </row>
    <row r="43" spans="3:15" ht="19.5" customHeight="1" x14ac:dyDescent="0.15">
      <c r="H43" s="302" t="s">
        <v>44</v>
      </c>
      <c r="J43" s="636" t="s">
        <v>4924</v>
      </c>
      <c r="K43" s="636"/>
    </row>
    <row r="44" spans="3:15" ht="12.95" customHeight="1" x14ac:dyDescent="0.15"/>
    <row r="45" spans="3:15" ht="11.25" customHeight="1" x14ac:dyDescent="0.15">
      <c r="C45" s="294" t="s">
        <v>4897</v>
      </c>
      <c r="D45" s="294"/>
      <c r="G45" s="294"/>
      <c r="J45" s="294"/>
    </row>
    <row r="46" spans="3:15" ht="20.100000000000001" customHeight="1" x14ac:dyDescent="0.15">
      <c r="C46" s="788" t="s">
        <v>4898</v>
      </c>
      <c r="D46" s="788"/>
      <c r="E46" s="788"/>
      <c r="F46" s="788"/>
      <c r="G46" s="788"/>
      <c r="H46" s="788"/>
      <c r="I46" s="788"/>
      <c r="J46" s="788"/>
      <c r="K46" s="788"/>
      <c r="L46" s="303"/>
      <c r="M46" s="303"/>
      <c r="N46" s="303"/>
      <c r="O46" s="303"/>
    </row>
    <row r="47" spans="3:15" ht="20.100000000000001" customHeight="1" x14ac:dyDescent="0.15">
      <c r="C47" s="788"/>
      <c r="D47" s="788"/>
      <c r="E47" s="788"/>
      <c r="F47" s="788"/>
      <c r="G47" s="788"/>
      <c r="H47" s="788"/>
      <c r="I47" s="788"/>
      <c r="J47" s="788"/>
      <c r="K47" s="788"/>
      <c r="L47" s="303"/>
      <c r="M47" s="303"/>
      <c r="N47" s="303"/>
      <c r="O47" s="303"/>
    </row>
  </sheetData>
  <sheetProtection sheet="1" objects="1" scenarios="1"/>
  <mergeCells count="83">
    <mergeCell ref="C46:K47"/>
    <mergeCell ref="C4:K4"/>
    <mergeCell ref="C3:K3"/>
    <mergeCell ref="C23:K23"/>
    <mergeCell ref="D42:G42"/>
    <mergeCell ref="J43:K43"/>
    <mergeCell ref="G7:G8"/>
    <mergeCell ref="K7:K8"/>
    <mergeCell ref="C7:C8"/>
    <mergeCell ref="D7:D8"/>
    <mergeCell ref="I21:K22"/>
    <mergeCell ref="I9:K10"/>
    <mergeCell ref="C21:E21"/>
    <mergeCell ref="F21:H22"/>
    <mergeCell ref="C22:E22"/>
    <mergeCell ref="F9:H10"/>
    <mergeCell ref="B2:L2"/>
    <mergeCell ref="F7:F8"/>
    <mergeCell ref="H7:H8"/>
    <mergeCell ref="C5:K5"/>
    <mergeCell ref="C6:K6"/>
    <mergeCell ref="E7:E8"/>
    <mergeCell ref="I7:I8"/>
    <mergeCell ref="J7:J8"/>
    <mergeCell ref="C10:E10"/>
    <mergeCell ref="C9:E9"/>
    <mergeCell ref="C17:E17"/>
    <mergeCell ref="F17:H18"/>
    <mergeCell ref="C11:E11"/>
    <mergeCell ref="F11:H12"/>
    <mergeCell ref="I11:K12"/>
    <mergeCell ref="C12:E12"/>
    <mergeCell ref="C13:E13"/>
    <mergeCell ref="F13:H14"/>
    <mergeCell ref="C14:E14"/>
    <mergeCell ref="I17:K18"/>
    <mergeCell ref="C18:E18"/>
    <mergeCell ref="I13:K14"/>
    <mergeCell ref="C27:E27"/>
    <mergeCell ref="J24:J25"/>
    <mergeCell ref="K24:K25"/>
    <mergeCell ref="H24:H25"/>
    <mergeCell ref="I24:I25"/>
    <mergeCell ref="C19:E19"/>
    <mergeCell ref="F19:H20"/>
    <mergeCell ref="I19:K20"/>
    <mergeCell ref="C20:E20"/>
    <mergeCell ref="C15:E15"/>
    <mergeCell ref="F15:H16"/>
    <mergeCell ref="I15:K16"/>
    <mergeCell ref="C16:E16"/>
    <mergeCell ref="C30:E30"/>
    <mergeCell ref="F30:H31"/>
    <mergeCell ref="I30:K31"/>
    <mergeCell ref="C31:E31"/>
    <mergeCell ref="C24:C25"/>
    <mergeCell ref="D24:D25"/>
    <mergeCell ref="E24:E25"/>
    <mergeCell ref="F24:F25"/>
    <mergeCell ref="G24:G25"/>
    <mergeCell ref="C28:E28"/>
    <mergeCell ref="F28:H29"/>
    <mergeCell ref="I28:K29"/>
    <mergeCell ref="C29:E29"/>
    <mergeCell ref="C26:E26"/>
    <mergeCell ref="F26:H27"/>
    <mergeCell ref="I26:K27"/>
    <mergeCell ref="C33:E33"/>
    <mergeCell ref="C32:E32"/>
    <mergeCell ref="F32:H33"/>
    <mergeCell ref="I32:K33"/>
    <mergeCell ref="C34:E34"/>
    <mergeCell ref="F34:H35"/>
    <mergeCell ref="I34:K35"/>
    <mergeCell ref="C35:E35"/>
    <mergeCell ref="C38:E38"/>
    <mergeCell ref="F38:H39"/>
    <mergeCell ref="I38:K39"/>
    <mergeCell ref="C39:E39"/>
    <mergeCell ref="C36:E36"/>
    <mergeCell ref="F36:H37"/>
    <mergeCell ref="I36:K37"/>
    <mergeCell ref="C37:E37"/>
  </mergeCells>
  <phoneticPr fontId="2"/>
  <pageMargins left="0.59055118110236227" right="0.59055118110236227" top="0.59055118110236227" bottom="0.59055118110236227" header="0.51181102362204722" footer="0.51181102362204722"/>
  <pageSetup paperSize="9" scale="81"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BF278"/>
  <sheetViews>
    <sheetView view="pageBreakPreview" topLeftCell="A3" zoomScale="90" zoomScaleNormal="100" zoomScaleSheetLayoutView="90" workbookViewId="0">
      <selection activeCell="AH9" sqref="AH9:BA10"/>
    </sheetView>
  </sheetViews>
  <sheetFormatPr defaultColWidth="3.375" defaultRowHeight="15.95" customHeight="1" x14ac:dyDescent="0.15"/>
  <cols>
    <col min="1" max="1" width="4.5" style="38" bestFit="1" customWidth="1"/>
    <col min="2" max="2" width="1.625" style="38" customWidth="1"/>
    <col min="3" max="25" width="2.875" style="38" customWidth="1"/>
    <col min="26" max="27" width="3.125" style="38" customWidth="1"/>
    <col min="28" max="34" width="2.875" style="38" customWidth="1"/>
    <col min="35" max="35" width="3.625" style="101" customWidth="1"/>
    <col min="36" max="36" width="25.375" style="38" customWidth="1"/>
    <col min="37" max="37" width="2.25" style="38" customWidth="1"/>
    <col min="38" max="38" width="5.75" style="38" customWidth="1"/>
    <col min="39" max="39" width="2.5" style="38" customWidth="1"/>
    <col min="40" max="40" width="4" style="38" customWidth="1"/>
    <col min="41" max="41" width="2.875" style="38" customWidth="1"/>
    <col min="42" max="42" width="4" style="38" customWidth="1"/>
    <col min="43" max="43" width="2.875" style="38" customWidth="1"/>
    <col min="44" max="44" width="4" style="38" customWidth="1"/>
    <col min="45" max="45" width="2.875" style="38" customWidth="1"/>
    <col min="46" max="46" width="2.25" style="38" customWidth="1"/>
    <col min="47" max="47" width="5.75" style="207" customWidth="1"/>
    <col min="48" max="48" width="2.25" style="38" customWidth="1"/>
    <col min="49" max="49" width="10.125" style="38" customWidth="1"/>
    <col min="50" max="50" width="2.25" style="38" customWidth="1"/>
    <col min="51" max="51" width="7.625" style="38" customWidth="1"/>
    <col min="52" max="52" width="2.25" style="38" customWidth="1"/>
    <col min="53" max="53" width="3.375" style="38"/>
    <col min="54" max="54" width="6.75" style="98" customWidth="1"/>
    <col min="55" max="55" width="1.25" style="38" customWidth="1"/>
    <col min="56" max="56" width="8.375" style="38" customWidth="1"/>
    <col min="57" max="260" width="3.375" style="38"/>
    <col min="261" max="261" width="4.625" style="38" customWidth="1"/>
    <col min="262" max="262" width="2.125" style="38" customWidth="1"/>
    <col min="263" max="304" width="2.875" style="38" customWidth="1"/>
    <col min="305" max="516" width="3.375" style="38"/>
    <col min="517" max="517" width="4.625" style="38" customWidth="1"/>
    <col min="518" max="518" width="2.125" style="38" customWidth="1"/>
    <col min="519" max="560" width="2.875" style="38" customWidth="1"/>
    <col min="561" max="772" width="3.375" style="38"/>
    <col min="773" max="773" width="4.625" style="38" customWidth="1"/>
    <col min="774" max="774" width="2.125" style="38" customWidth="1"/>
    <col min="775" max="816" width="2.875" style="38" customWidth="1"/>
    <col min="817" max="1028" width="3.375" style="38"/>
    <col min="1029" max="1029" width="4.625" style="38" customWidth="1"/>
    <col min="1030" max="1030" width="2.125" style="38" customWidth="1"/>
    <col min="1031" max="1072" width="2.875" style="38" customWidth="1"/>
    <col min="1073" max="1284" width="3.375" style="38"/>
    <col min="1285" max="1285" width="4.625" style="38" customWidth="1"/>
    <col min="1286" max="1286" width="2.125" style="38" customWidth="1"/>
    <col min="1287" max="1328" width="2.875" style="38" customWidth="1"/>
    <col min="1329" max="1540" width="3.375" style="38"/>
    <col min="1541" max="1541" width="4.625" style="38" customWidth="1"/>
    <col min="1542" max="1542" width="2.125" style="38" customWidth="1"/>
    <col min="1543" max="1584" width="2.875" style="38" customWidth="1"/>
    <col min="1585" max="1796" width="3.375" style="38"/>
    <col min="1797" max="1797" width="4.625" style="38" customWidth="1"/>
    <col min="1798" max="1798" width="2.125" style="38" customWidth="1"/>
    <col min="1799" max="1840" width="2.875" style="38" customWidth="1"/>
    <col min="1841" max="2052" width="3.375" style="38"/>
    <col min="2053" max="2053" width="4.625" style="38" customWidth="1"/>
    <col min="2054" max="2054" width="2.125" style="38" customWidth="1"/>
    <col min="2055" max="2096" width="2.875" style="38" customWidth="1"/>
    <col min="2097" max="2308" width="3.375" style="38"/>
    <col min="2309" max="2309" width="4.625" style="38" customWidth="1"/>
    <col min="2310" max="2310" width="2.125" style="38" customWidth="1"/>
    <col min="2311" max="2352" width="2.875" style="38" customWidth="1"/>
    <col min="2353" max="2564" width="3.375" style="38"/>
    <col min="2565" max="2565" width="4.625" style="38" customWidth="1"/>
    <col min="2566" max="2566" width="2.125" style="38" customWidth="1"/>
    <col min="2567" max="2608" width="2.875" style="38" customWidth="1"/>
    <col min="2609" max="2820" width="3.375" style="38"/>
    <col min="2821" max="2821" width="4.625" style="38" customWidth="1"/>
    <col min="2822" max="2822" width="2.125" style="38" customWidth="1"/>
    <col min="2823" max="2864" width="2.875" style="38" customWidth="1"/>
    <col min="2865" max="3076" width="3.375" style="38"/>
    <col min="3077" max="3077" width="4.625" style="38" customWidth="1"/>
    <col min="3078" max="3078" width="2.125" style="38" customWidth="1"/>
    <col min="3079" max="3120" width="2.875" style="38" customWidth="1"/>
    <col min="3121" max="3332" width="3.375" style="38"/>
    <col min="3333" max="3333" width="4.625" style="38" customWidth="1"/>
    <col min="3334" max="3334" width="2.125" style="38" customWidth="1"/>
    <col min="3335" max="3376" width="2.875" style="38" customWidth="1"/>
    <col min="3377" max="3588" width="3.375" style="38"/>
    <col min="3589" max="3589" width="4.625" style="38" customWidth="1"/>
    <col min="3590" max="3590" width="2.125" style="38" customWidth="1"/>
    <col min="3591" max="3632" width="2.875" style="38" customWidth="1"/>
    <col min="3633" max="3844" width="3.375" style="38"/>
    <col min="3845" max="3845" width="4.625" style="38" customWidth="1"/>
    <col min="3846" max="3846" width="2.125" style="38" customWidth="1"/>
    <col min="3847" max="3888" width="2.875" style="38" customWidth="1"/>
    <col min="3889" max="4100" width="3.375" style="38"/>
    <col min="4101" max="4101" width="4.625" style="38" customWidth="1"/>
    <col min="4102" max="4102" width="2.125" style="38" customWidth="1"/>
    <col min="4103" max="4144" width="2.875" style="38" customWidth="1"/>
    <col min="4145" max="4356" width="3.375" style="38"/>
    <col min="4357" max="4357" width="4.625" style="38" customWidth="1"/>
    <col min="4358" max="4358" width="2.125" style="38" customWidth="1"/>
    <col min="4359" max="4400" width="2.875" style="38" customWidth="1"/>
    <col min="4401" max="4612" width="3.375" style="38"/>
    <col min="4613" max="4613" width="4.625" style="38" customWidth="1"/>
    <col min="4614" max="4614" width="2.125" style="38" customWidth="1"/>
    <col min="4615" max="4656" width="2.875" style="38" customWidth="1"/>
    <col min="4657" max="4868" width="3.375" style="38"/>
    <col min="4869" max="4869" width="4.625" style="38" customWidth="1"/>
    <col min="4870" max="4870" width="2.125" style="38" customWidth="1"/>
    <col min="4871" max="4912" width="2.875" style="38" customWidth="1"/>
    <col min="4913" max="5124" width="3.375" style="38"/>
    <col min="5125" max="5125" width="4.625" style="38" customWidth="1"/>
    <col min="5126" max="5126" width="2.125" style="38" customWidth="1"/>
    <col min="5127" max="5168" width="2.875" style="38" customWidth="1"/>
    <col min="5169" max="5380" width="3.375" style="38"/>
    <col min="5381" max="5381" width="4.625" style="38" customWidth="1"/>
    <col min="5382" max="5382" width="2.125" style="38" customWidth="1"/>
    <col min="5383" max="5424" width="2.875" style="38" customWidth="1"/>
    <col min="5425" max="5636" width="3.375" style="38"/>
    <col min="5637" max="5637" width="4.625" style="38" customWidth="1"/>
    <col min="5638" max="5638" width="2.125" style="38" customWidth="1"/>
    <col min="5639" max="5680" width="2.875" style="38" customWidth="1"/>
    <col min="5681" max="5892" width="3.375" style="38"/>
    <col min="5893" max="5893" width="4.625" style="38" customWidth="1"/>
    <col min="5894" max="5894" width="2.125" style="38" customWidth="1"/>
    <col min="5895" max="5936" width="2.875" style="38" customWidth="1"/>
    <col min="5937" max="6148" width="3.375" style="38"/>
    <col min="6149" max="6149" width="4.625" style="38" customWidth="1"/>
    <col min="6150" max="6150" width="2.125" style="38" customWidth="1"/>
    <col min="6151" max="6192" width="2.875" style="38" customWidth="1"/>
    <col min="6193" max="6404" width="3.375" style="38"/>
    <col min="6405" max="6405" width="4.625" style="38" customWidth="1"/>
    <col min="6406" max="6406" width="2.125" style="38" customWidth="1"/>
    <col min="6407" max="6448" width="2.875" style="38" customWidth="1"/>
    <col min="6449" max="6660" width="3.375" style="38"/>
    <col min="6661" max="6661" width="4.625" style="38" customWidth="1"/>
    <col min="6662" max="6662" width="2.125" style="38" customWidth="1"/>
    <col min="6663" max="6704" width="2.875" style="38" customWidth="1"/>
    <col min="6705" max="6916" width="3.375" style="38"/>
    <col min="6917" max="6917" width="4.625" style="38" customWidth="1"/>
    <col min="6918" max="6918" width="2.125" style="38" customWidth="1"/>
    <col min="6919" max="6960" width="2.875" style="38" customWidth="1"/>
    <col min="6961" max="7172" width="3.375" style="38"/>
    <col min="7173" max="7173" width="4.625" style="38" customWidth="1"/>
    <col min="7174" max="7174" width="2.125" style="38" customWidth="1"/>
    <col min="7175" max="7216" width="2.875" style="38" customWidth="1"/>
    <col min="7217" max="7428" width="3.375" style="38"/>
    <col min="7429" max="7429" width="4.625" style="38" customWidth="1"/>
    <col min="7430" max="7430" width="2.125" style="38" customWidth="1"/>
    <col min="7431" max="7472" width="2.875" style="38" customWidth="1"/>
    <col min="7473" max="7684" width="3.375" style="38"/>
    <col min="7685" max="7685" width="4.625" style="38" customWidth="1"/>
    <col min="7686" max="7686" width="2.125" style="38" customWidth="1"/>
    <col min="7687" max="7728" width="2.875" style="38" customWidth="1"/>
    <col min="7729" max="7940" width="3.375" style="38"/>
    <col min="7941" max="7941" width="4.625" style="38" customWidth="1"/>
    <col min="7942" max="7942" width="2.125" style="38" customWidth="1"/>
    <col min="7943" max="7984" width="2.875" style="38" customWidth="1"/>
    <col min="7985" max="8196" width="3.375" style="38"/>
    <col min="8197" max="8197" width="4.625" style="38" customWidth="1"/>
    <col min="8198" max="8198" width="2.125" style="38" customWidth="1"/>
    <col min="8199" max="8240" width="2.875" style="38" customWidth="1"/>
    <col min="8241" max="8452" width="3.375" style="38"/>
    <col min="8453" max="8453" width="4.625" style="38" customWidth="1"/>
    <col min="8454" max="8454" width="2.125" style="38" customWidth="1"/>
    <col min="8455" max="8496" width="2.875" style="38" customWidth="1"/>
    <col min="8497" max="8708" width="3.375" style="38"/>
    <col min="8709" max="8709" width="4.625" style="38" customWidth="1"/>
    <col min="8710" max="8710" width="2.125" style="38" customWidth="1"/>
    <col min="8711" max="8752" width="2.875" style="38" customWidth="1"/>
    <col min="8753" max="8964" width="3.375" style="38"/>
    <col min="8965" max="8965" width="4.625" style="38" customWidth="1"/>
    <col min="8966" max="8966" width="2.125" style="38" customWidth="1"/>
    <col min="8967" max="9008" width="2.875" style="38" customWidth="1"/>
    <col min="9009" max="9220" width="3.375" style="38"/>
    <col min="9221" max="9221" width="4.625" style="38" customWidth="1"/>
    <col min="9222" max="9222" width="2.125" style="38" customWidth="1"/>
    <col min="9223" max="9264" width="2.875" style="38" customWidth="1"/>
    <col min="9265" max="9476" width="3.375" style="38"/>
    <col min="9477" max="9477" width="4.625" style="38" customWidth="1"/>
    <col min="9478" max="9478" width="2.125" style="38" customWidth="1"/>
    <col min="9479" max="9520" width="2.875" style="38" customWidth="1"/>
    <col min="9521" max="9732" width="3.375" style="38"/>
    <col min="9733" max="9733" width="4.625" style="38" customWidth="1"/>
    <col min="9734" max="9734" width="2.125" style="38" customWidth="1"/>
    <col min="9735" max="9776" width="2.875" style="38" customWidth="1"/>
    <col min="9777" max="9988" width="3.375" style="38"/>
    <col min="9989" max="9989" width="4.625" style="38" customWidth="1"/>
    <col min="9990" max="9990" width="2.125" style="38" customWidth="1"/>
    <col min="9991" max="10032" width="2.875" style="38" customWidth="1"/>
    <col min="10033" max="10244" width="3.375" style="38"/>
    <col min="10245" max="10245" width="4.625" style="38" customWidth="1"/>
    <col min="10246" max="10246" width="2.125" style="38" customWidth="1"/>
    <col min="10247" max="10288" width="2.875" style="38" customWidth="1"/>
    <col min="10289" max="10500" width="3.375" style="38"/>
    <col min="10501" max="10501" width="4.625" style="38" customWidth="1"/>
    <col min="10502" max="10502" width="2.125" style="38" customWidth="1"/>
    <col min="10503" max="10544" width="2.875" style="38" customWidth="1"/>
    <col min="10545" max="10756" width="3.375" style="38"/>
    <col min="10757" max="10757" width="4.625" style="38" customWidth="1"/>
    <col min="10758" max="10758" width="2.125" style="38" customWidth="1"/>
    <col min="10759" max="10800" width="2.875" style="38" customWidth="1"/>
    <col min="10801" max="11012" width="3.375" style="38"/>
    <col min="11013" max="11013" width="4.625" style="38" customWidth="1"/>
    <col min="11014" max="11014" width="2.125" style="38" customWidth="1"/>
    <col min="11015" max="11056" width="2.875" style="38" customWidth="1"/>
    <col min="11057" max="11268" width="3.375" style="38"/>
    <col min="11269" max="11269" width="4.625" style="38" customWidth="1"/>
    <col min="11270" max="11270" width="2.125" style="38" customWidth="1"/>
    <col min="11271" max="11312" width="2.875" style="38" customWidth="1"/>
    <col min="11313" max="11524" width="3.375" style="38"/>
    <col min="11525" max="11525" width="4.625" style="38" customWidth="1"/>
    <col min="11526" max="11526" width="2.125" style="38" customWidth="1"/>
    <col min="11527" max="11568" width="2.875" style="38" customWidth="1"/>
    <col min="11569" max="11780" width="3.375" style="38"/>
    <col min="11781" max="11781" width="4.625" style="38" customWidth="1"/>
    <col min="11782" max="11782" width="2.125" style="38" customWidth="1"/>
    <col min="11783" max="11824" width="2.875" style="38" customWidth="1"/>
    <col min="11825" max="12036" width="3.375" style="38"/>
    <col min="12037" max="12037" width="4.625" style="38" customWidth="1"/>
    <col min="12038" max="12038" width="2.125" style="38" customWidth="1"/>
    <col min="12039" max="12080" width="2.875" style="38" customWidth="1"/>
    <col min="12081" max="12292" width="3.375" style="38"/>
    <col min="12293" max="12293" width="4.625" style="38" customWidth="1"/>
    <col min="12294" max="12294" width="2.125" style="38" customWidth="1"/>
    <col min="12295" max="12336" width="2.875" style="38" customWidth="1"/>
    <col min="12337" max="12548" width="3.375" style="38"/>
    <col min="12549" max="12549" width="4.625" style="38" customWidth="1"/>
    <col min="12550" max="12550" width="2.125" style="38" customWidth="1"/>
    <col min="12551" max="12592" width="2.875" style="38" customWidth="1"/>
    <col min="12593" max="12804" width="3.375" style="38"/>
    <col min="12805" max="12805" width="4.625" style="38" customWidth="1"/>
    <col min="12806" max="12806" width="2.125" style="38" customWidth="1"/>
    <col min="12807" max="12848" width="2.875" style="38" customWidth="1"/>
    <col min="12849" max="13060" width="3.375" style="38"/>
    <col min="13061" max="13061" width="4.625" style="38" customWidth="1"/>
    <col min="13062" max="13062" width="2.125" style="38" customWidth="1"/>
    <col min="13063" max="13104" width="2.875" style="38" customWidth="1"/>
    <col min="13105" max="13316" width="3.375" style="38"/>
    <col min="13317" max="13317" width="4.625" style="38" customWidth="1"/>
    <col min="13318" max="13318" width="2.125" style="38" customWidth="1"/>
    <col min="13319" max="13360" width="2.875" style="38" customWidth="1"/>
    <col min="13361" max="13572" width="3.375" style="38"/>
    <col min="13573" max="13573" width="4.625" style="38" customWidth="1"/>
    <col min="13574" max="13574" width="2.125" style="38" customWidth="1"/>
    <col min="13575" max="13616" width="2.875" style="38" customWidth="1"/>
    <col min="13617" max="13828" width="3.375" style="38"/>
    <col min="13829" max="13829" width="4.625" style="38" customWidth="1"/>
    <col min="13830" max="13830" width="2.125" style="38" customWidth="1"/>
    <col min="13831" max="13872" width="2.875" style="38" customWidth="1"/>
    <col min="13873" max="14084" width="3.375" style="38"/>
    <col min="14085" max="14085" width="4.625" style="38" customWidth="1"/>
    <col min="14086" max="14086" width="2.125" style="38" customWidth="1"/>
    <col min="14087" max="14128" width="2.875" style="38" customWidth="1"/>
    <col min="14129" max="14340" width="3.375" style="38"/>
    <col min="14341" max="14341" width="4.625" style="38" customWidth="1"/>
    <col min="14342" max="14342" width="2.125" style="38" customWidth="1"/>
    <col min="14343" max="14384" width="2.875" style="38" customWidth="1"/>
    <col min="14385" max="14596" width="3.375" style="38"/>
    <col min="14597" max="14597" width="4.625" style="38" customWidth="1"/>
    <col min="14598" max="14598" width="2.125" style="38" customWidth="1"/>
    <col min="14599" max="14640" width="2.875" style="38" customWidth="1"/>
    <col min="14641" max="14852" width="3.375" style="38"/>
    <col min="14853" max="14853" width="4.625" style="38" customWidth="1"/>
    <col min="14854" max="14854" width="2.125" style="38" customWidth="1"/>
    <col min="14855" max="14896" width="2.875" style="38" customWidth="1"/>
    <col min="14897" max="15108" width="3.375" style="38"/>
    <col min="15109" max="15109" width="4.625" style="38" customWidth="1"/>
    <col min="15110" max="15110" width="2.125" style="38" customWidth="1"/>
    <col min="15111" max="15152" width="2.875" style="38" customWidth="1"/>
    <col min="15153" max="15364" width="3.375" style="38"/>
    <col min="15365" max="15365" width="4.625" style="38" customWidth="1"/>
    <col min="15366" max="15366" width="2.125" style="38" customWidth="1"/>
    <col min="15367" max="15408" width="2.875" style="38" customWidth="1"/>
    <col min="15409" max="15620" width="3.375" style="38"/>
    <col min="15621" max="15621" width="4.625" style="38" customWidth="1"/>
    <col min="15622" max="15622" width="2.125" style="38" customWidth="1"/>
    <col min="15623" max="15664" width="2.875" style="38" customWidth="1"/>
    <col min="15665" max="15876" width="3.375" style="38"/>
    <col min="15877" max="15877" width="4.625" style="38" customWidth="1"/>
    <col min="15878" max="15878" width="2.125" style="38" customWidth="1"/>
    <col min="15879" max="15920" width="2.875" style="38" customWidth="1"/>
    <col min="15921" max="16132" width="3.375" style="38"/>
    <col min="16133" max="16133" width="4.625" style="38" customWidth="1"/>
    <col min="16134" max="16134" width="2.125" style="38" customWidth="1"/>
    <col min="16135" max="16176" width="2.875" style="38" customWidth="1"/>
    <col min="16177" max="16384" width="3.375" style="38"/>
  </cols>
  <sheetData>
    <row r="1" spans="1:58" ht="20.100000000000001" customHeight="1" x14ac:dyDescent="0.15">
      <c r="A1" s="800"/>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97"/>
    </row>
    <row r="2" spans="1:58" ht="24.95" customHeight="1" x14ac:dyDescent="0.15">
      <c r="A2" s="595" t="s">
        <v>4889</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99"/>
    </row>
    <row r="3" spans="1:58" ht="15.9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100"/>
      <c r="AD3" s="519" t="s">
        <v>148</v>
      </c>
      <c r="AE3" s="519"/>
      <c r="AF3" s="519"/>
      <c r="AG3" s="43"/>
      <c r="AH3" s="43"/>
    </row>
    <row r="4" spans="1:58" ht="15.95" customHeight="1" x14ac:dyDescent="0.15">
      <c r="AD4" s="102" t="s">
        <v>75</v>
      </c>
      <c r="AE4" s="103" t="s">
        <v>98</v>
      </c>
      <c r="AF4" s="104" t="s">
        <v>99</v>
      </c>
      <c r="AG4" s="49"/>
      <c r="AI4" s="105"/>
    </row>
    <row r="5" spans="1:58" ht="24.95" customHeight="1" x14ac:dyDescent="0.15">
      <c r="A5" s="595" t="s">
        <v>97</v>
      </c>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c r="AH5" s="595"/>
      <c r="AI5" s="105"/>
    </row>
    <row r="6" spans="1:58" ht="15.95" customHeight="1" x14ac:dyDescent="0.15">
      <c r="AC6" s="49"/>
      <c r="AD6" s="49"/>
      <c r="AE6" s="49"/>
      <c r="AF6" s="49"/>
      <c r="AG6" s="49"/>
      <c r="AI6" s="106"/>
    </row>
    <row r="7" spans="1:58" ht="15.95" customHeight="1" thickBot="1" x14ac:dyDescent="0.2">
      <c r="D7" s="411" t="s">
        <v>5</v>
      </c>
      <c r="E7" s="411"/>
      <c r="F7" s="411"/>
      <c r="G7" s="411"/>
      <c r="K7" s="429" t="s">
        <v>6</v>
      </c>
      <c r="L7" s="429"/>
      <c r="M7" s="429"/>
      <c r="N7" s="429"/>
      <c r="O7" s="429"/>
      <c r="P7" s="429"/>
      <c r="Q7" s="429"/>
      <c r="R7" s="429"/>
    </row>
    <row r="8" spans="1:58" ht="15.95" customHeight="1" thickBot="1" x14ac:dyDescent="0.2">
      <c r="C8" s="107" t="s">
        <v>100</v>
      </c>
      <c r="D8" s="108"/>
      <c r="E8" s="108"/>
      <c r="F8" s="108"/>
      <c r="G8" s="108"/>
      <c r="H8" s="109"/>
      <c r="J8" s="224" t="str">
        <f>添6!J9</f>
        <v>1</v>
      </c>
      <c r="K8" s="226" t="str">
        <f>添6!K9</f>
        <v>3</v>
      </c>
      <c r="L8" s="450" t="str">
        <f>添6!L9:M9</f>
        <v>（ 1 ）</v>
      </c>
      <c r="M8" s="451"/>
      <c r="N8" s="224" t="str">
        <f>添6!N9</f>
        <v>0</v>
      </c>
      <c r="O8" s="225" t="str">
        <f>添6!O9</f>
        <v>1</v>
      </c>
      <c r="P8" s="225" t="str">
        <f>添6!P9</f>
        <v>5</v>
      </c>
      <c r="Q8" s="225" t="str">
        <f>添6!Q9</f>
        <v>0</v>
      </c>
      <c r="R8" s="225" t="str">
        <f>添6!R9</f>
        <v>0</v>
      </c>
      <c r="S8" s="226" t="str">
        <f>添6!S9</f>
        <v>0</v>
      </c>
      <c r="AJ8" s="98"/>
    </row>
    <row r="9" spans="1:58" ht="15.95" customHeight="1" x14ac:dyDescent="0.15">
      <c r="C9" s="110"/>
      <c r="D9" s="110"/>
      <c r="E9" s="110"/>
      <c r="F9" s="110"/>
      <c r="G9" s="110"/>
      <c r="H9" s="110"/>
      <c r="J9" s="110"/>
      <c r="K9" s="110"/>
      <c r="L9" s="216"/>
      <c r="M9" s="216"/>
      <c r="N9" s="110"/>
      <c r="O9" s="110"/>
      <c r="P9" s="110"/>
      <c r="Q9" s="110"/>
      <c r="R9" s="110"/>
      <c r="S9" s="110"/>
      <c r="AC9" s="111"/>
      <c r="AD9" s="804" t="s">
        <v>14</v>
      </c>
      <c r="AE9" s="804"/>
      <c r="AF9" s="804"/>
      <c r="AG9" s="53"/>
      <c r="AI9" s="112"/>
      <c r="AJ9" s="112"/>
    </row>
    <row r="10" spans="1:58" ht="15.95" customHeight="1" thickBot="1" x14ac:dyDescent="0.2">
      <c r="C10" s="110"/>
      <c r="D10" s="110"/>
      <c r="E10" s="110"/>
      <c r="F10" s="110"/>
      <c r="G10" s="110"/>
      <c r="H10" s="110"/>
      <c r="J10" s="110"/>
      <c r="K10" s="110"/>
      <c r="L10" s="216"/>
      <c r="M10" s="216"/>
      <c r="N10" s="110"/>
      <c r="O10" s="110"/>
      <c r="P10" s="110"/>
      <c r="Q10" s="110"/>
      <c r="R10" s="110"/>
      <c r="S10" s="110"/>
      <c r="AD10" s="113" t="s">
        <v>101</v>
      </c>
      <c r="AE10" s="114"/>
      <c r="AF10" s="115"/>
      <c r="AG10" s="116"/>
    </row>
    <row r="11" spans="1:58" ht="15.95" customHeight="1" thickBot="1" x14ac:dyDescent="0.2">
      <c r="C11" s="110"/>
      <c r="D11" s="110"/>
      <c r="E11" s="798" t="s">
        <v>17</v>
      </c>
      <c r="F11" s="798"/>
      <c r="G11" s="798"/>
      <c r="H11" s="798"/>
      <c r="I11" s="801" t="str">
        <f>IF(AJ12="","","　"&amp;AJ12)</f>
        <v>　本店</v>
      </c>
      <c r="J11" s="801"/>
      <c r="K11" s="801"/>
      <c r="L11" s="801"/>
      <c r="M11" s="801"/>
      <c r="N11" s="801"/>
      <c r="O11" s="801"/>
      <c r="P11" s="801"/>
      <c r="Q11" s="801"/>
      <c r="R11" s="801"/>
      <c r="S11" s="801"/>
      <c r="T11" s="801"/>
      <c r="U11" s="801"/>
      <c r="V11" s="801"/>
      <c r="W11" s="801"/>
      <c r="X11" s="801"/>
      <c r="Y11" s="801"/>
      <c r="Z11" s="801"/>
      <c r="AA11" s="801"/>
      <c r="AI11" s="112" t="s">
        <v>405</v>
      </c>
      <c r="AY11" s="112" t="s">
        <v>102</v>
      </c>
      <c r="BB11" s="475"/>
      <c r="BC11" s="476"/>
      <c r="BD11" s="98" t="s">
        <v>4724</v>
      </c>
    </row>
    <row r="12" spans="1:58" ht="15.95" customHeight="1" thickBot="1" x14ac:dyDescent="0.2">
      <c r="C12" s="110"/>
      <c r="D12" s="110"/>
      <c r="E12" s="798" t="s">
        <v>102</v>
      </c>
      <c r="F12" s="798"/>
      <c r="G12" s="798"/>
      <c r="H12" s="798"/>
      <c r="I12" s="802">
        <f>IF(BB11&lt;&gt;"",BB11,IF(COUNTA(AJ17:AJ41)=0,"",COUNTA(AJ17:AJ41)))</f>
        <v>6</v>
      </c>
      <c r="J12" s="802"/>
      <c r="K12" s="802"/>
      <c r="L12" s="802"/>
      <c r="M12" s="216" t="s">
        <v>93</v>
      </c>
      <c r="N12" s="110"/>
      <c r="O12" s="799" t="s">
        <v>103</v>
      </c>
      <c r="P12" s="799"/>
      <c r="Q12" s="799"/>
      <c r="R12" s="799"/>
      <c r="S12" s="799"/>
      <c r="T12" s="799"/>
      <c r="U12" s="799"/>
      <c r="V12" s="799"/>
      <c r="W12" s="803">
        <f>IF(BB13&lt;&gt;"",BB13,IF(COUNTIF(AB17:AB41,"○")=0,"",COUNTIF(AB17:AB41,"○")))</f>
        <v>2</v>
      </c>
      <c r="X12" s="803"/>
      <c r="Y12" s="803"/>
      <c r="Z12" s="803"/>
      <c r="AA12" s="207" t="s">
        <v>93</v>
      </c>
      <c r="AI12" s="112"/>
      <c r="AJ12" s="790" t="str">
        <f>IF(三面!AH9="","",三面!AH9)</f>
        <v>本店</v>
      </c>
      <c r="AK12" s="791"/>
      <c r="AL12" s="791"/>
      <c r="AM12" s="791"/>
      <c r="AN12" s="791"/>
      <c r="AO12" s="791"/>
      <c r="AP12" s="791"/>
      <c r="AQ12" s="791"/>
      <c r="AR12" s="791"/>
      <c r="AS12" s="791"/>
      <c r="AT12" s="792"/>
      <c r="AU12" s="117" t="s">
        <v>575</v>
      </c>
      <c r="AV12" s="110"/>
      <c r="AY12" s="816" t="s">
        <v>4723</v>
      </c>
      <c r="AZ12" s="816"/>
      <c r="BA12" s="816"/>
    </row>
    <row r="13" spans="1:58" ht="15.95" customHeight="1" thickBot="1" x14ac:dyDescent="0.2">
      <c r="AI13" s="815"/>
      <c r="AJ13" s="817"/>
      <c r="AK13" s="817"/>
      <c r="AL13" s="817"/>
      <c r="AM13" s="817"/>
      <c r="AN13" s="817"/>
      <c r="AO13" s="817"/>
      <c r="AP13" s="817"/>
      <c r="AQ13" s="817"/>
      <c r="AR13" s="817"/>
      <c r="AS13" s="817"/>
      <c r="AT13" s="817"/>
      <c r="AU13" s="817"/>
      <c r="AV13" s="817"/>
      <c r="AW13" s="118"/>
      <c r="AX13" s="118"/>
      <c r="AY13" s="816"/>
      <c r="AZ13" s="816"/>
      <c r="BA13" s="816"/>
      <c r="BB13" s="475"/>
      <c r="BC13" s="476"/>
      <c r="BD13" s="98" t="s">
        <v>4724</v>
      </c>
    </row>
    <row r="14" spans="1:58" ht="15.95" customHeight="1" thickBot="1" x14ac:dyDescent="0.2">
      <c r="A14" s="207" t="s">
        <v>0</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815"/>
      <c r="AJ14" s="817"/>
      <c r="AK14" s="817"/>
      <c r="AL14" s="817"/>
      <c r="AM14" s="817"/>
      <c r="AN14" s="817"/>
      <c r="AO14" s="817"/>
      <c r="AP14" s="817"/>
      <c r="AQ14" s="817"/>
      <c r="AR14" s="817"/>
      <c r="AS14" s="817"/>
      <c r="AT14" s="817"/>
      <c r="AU14" s="817"/>
      <c r="AV14" s="817"/>
      <c r="AW14" s="118"/>
      <c r="AX14" s="118"/>
      <c r="AY14" s="816"/>
      <c r="AZ14" s="816"/>
      <c r="BA14" s="816"/>
    </row>
    <row r="15" spans="1:58" ht="15.95" customHeight="1" thickBot="1" x14ac:dyDescent="0.2">
      <c r="A15" s="47" t="s">
        <v>171</v>
      </c>
      <c r="C15" s="362" t="s">
        <v>150</v>
      </c>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4"/>
      <c r="AG15" s="216"/>
      <c r="AH15" s="110"/>
      <c r="AI15" s="112"/>
      <c r="AJ15" s="817"/>
      <c r="AK15" s="817"/>
      <c r="AL15" s="817"/>
      <c r="AM15" s="817"/>
      <c r="AN15" s="817"/>
      <c r="AO15" s="817"/>
      <c r="AP15" s="817"/>
      <c r="AQ15" s="817"/>
      <c r="AR15" s="817"/>
      <c r="AS15" s="817"/>
      <c r="AT15" s="817"/>
      <c r="AU15" s="817"/>
      <c r="AV15" s="817"/>
      <c r="AW15" s="118"/>
    </row>
    <row r="16" spans="1:58" ht="32.1" customHeight="1" thickBot="1" x14ac:dyDescent="0.2">
      <c r="C16" s="362" t="s">
        <v>149</v>
      </c>
      <c r="D16" s="363"/>
      <c r="E16" s="363"/>
      <c r="F16" s="363"/>
      <c r="G16" s="363"/>
      <c r="H16" s="363"/>
      <c r="I16" s="363"/>
      <c r="J16" s="363"/>
      <c r="K16" s="363"/>
      <c r="L16" s="364"/>
      <c r="M16" s="503" t="s">
        <v>151</v>
      </c>
      <c r="N16" s="504"/>
      <c r="O16" s="504"/>
      <c r="P16" s="504"/>
      <c r="Q16" s="504"/>
      <c r="R16" s="504"/>
      <c r="S16" s="505"/>
      <c r="T16" s="805" t="s">
        <v>104</v>
      </c>
      <c r="U16" s="806"/>
      <c r="V16" s="807"/>
      <c r="W16" s="808" t="s">
        <v>105</v>
      </c>
      <c r="X16" s="806"/>
      <c r="Y16" s="807"/>
      <c r="Z16" s="808" t="s">
        <v>106</v>
      </c>
      <c r="AA16" s="807"/>
      <c r="AB16" s="808" t="s">
        <v>107</v>
      </c>
      <c r="AC16" s="806"/>
      <c r="AD16" s="806"/>
      <c r="AE16" s="806"/>
      <c r="AF16" s="807"/>
      <c r="AG16" s="119"/>
      <c r="AH16" s="110"/>
      <c r="AI16" s="112"/>
      <c r="AJ16" s="220" t="s">
        <v>334</v>
      </c>
      <c r="AK16" s="120"/>
      <c r="AL16" s="797" t="s">
        <v>333</v>
      </c>
      <c r="AM16" s="797"/>
      <c r="AN16" s="797"/>
      <c r="AO16" s="797"/>
      <c r="AP16" s="797"/>
      <c r="AQ16" s="797"/>
      <c r="AR16" s="797"/>
      <c r="AS16" s="120"/>
      <c r="AT16" s="120"/>
      <c r="AU16" s="220" t="s">
        <v>335</v>
      </c>
      <c r="AV16" s="120"/>
      <c r="AW16" s="121" t="s">
        <v>338</v>
      </c>
      <c r="AX16" s="120"/>
      <c r="AY16" s="122" t="s">
        <v>339</v>
      </c>
      <c r="AZ16" s="796" t="s">
        <v>403</v>
      </c>
      <c r="BA16" s="796"/>
      <c r="BB16" s="796"/>
      <c r="BC16" s="123"/>
      <c r="BD16" s="124" t="s">
        <v>404</v>
      </c>
      <c r="BE16" s="125"/>
      <c r="BF16" s="125"/>
    </row>
    <row r="17" spans="1:56" ht="23.1" customHeight="1" thickBot="1" x14ac:dyDescent="0.2">
      <c r="A17" s="49" t="s">
        <v>165</v>
      </c>
      <c r="C17" s="224" t="str">
        <f t="shared" ref="C17:C22" si="0">LEFT(AJ17)</f>
        <v>国</v>
      </c>
      <c r="D17" s="225" t="str">
        <f t="shared" ref="D17:D22" si="1">MID(AJ17,2,1)</f>
        <v>土</v>
      </c>
      <c r="E17" s="225" t="str">
        <f t="shared" ref="E17:E22" si="2">MID(AJ17,3,1)</f>
        <v>　</v>
      </c>
      <c r="F17" s="225" t="str">
        <f t="shared" ref="F17:F22" si="3">MID(AJ17,4,1)</f>
        <v>太</v>
      </c>
      <c r="G17" s="225" t="str">
        <f t="shared" ref="G17:G22" si="4">MID(AJ17,5,1)</f>
        <v>郎</v>
      </c>
      <c r="H17" s="225" t="str">
        <f t="shared" ref="H17:H22" si="5">MID(AJ17,6,1)</f>
        <v/>
      </c>
      <c r="I17" s="225" t="str">
        <f t="shared" ref="I17:I22" si="6">MID(AJ17,7,1)</f>
        <v/>
      </c>
      <c r="J17" s="225" t="str">
        <f t="shared" ref="J17:J22" si="7">MID(AJ17,8,1)</f>
        <v/>
      </c>
      <c r="K17" s="225" t="str">
        <f t="shared" ref="K17:K22" si="8">MID(AJ17,9,1)</f>
        <v/>
      </c>
      <c r="L17" s="226" t="str">
        <f t="shared" ref="L17:L22" si="9">MID(AJ17,10,1)</f>
        <v/>
      </c>
      <c r="M17" s="285" t="str">
        <f>LEFT(AL17)</f>
        <v>S</v>
      </c>
      <c r="N17" s="243" t="str">
        <f>LEFT(AN17)</f>
        <v>5</v>
      </c>
      <c r="O17" s="242" t="str">
        <f>MID(AN17,2,1)</f>
        <v>0</v>
      </c>
      <c r="P17" s="243" t="str">
        <f>LEFT(AP17)</f>
        <v>0</v>
      </c>
      <c r="Q17" s="242" t="str">
        <f>MID(AP17,2,1)</f>
        <v>6</v>
      </c>
      <c r="R17" s="243" t="str">
        <f>LEFT(AR17)</f>
        <v>0</v>
      </c>
      <c r="S17" s="226" t="str">
        <f>MID(AR17,2,1)</f>
        <v>3</v>
      </c>
      <c r="T17" s="809" t="str">
        <f>IF(AU17="","1.男 2.女",LEFT(AU17,3))</f>
        <v>1.男</v>
      </c>
      <c r="U17" s="810"/>
      <c r="V17" s="811"/>
      <c r="W17" s="812" t="str">
        <f>IF(AW17="","",AW17)</f>
        <v>16100001</v>
      </c>
      <c r="X17" s="813"/>
      <c r="Y17" s="814"/>
      <c r="Z17" s="812" t="str">
        <f>IF(AY17="","",AY17)</f>
        <v>代表取締役</v>
      </c>
      <c r="AA17" s="814"/>
      <c r="AB17" s="286" t="str">
        <f>IF(BA17="","",BA17)</f>
        <v/>
      </c>
      <c r="AC17" s="795" t="str">
        <f>IF(BB17="","［","［"&amp;"（"&amp;BB17&amp;"）")</f>
        <v>［</v>
      </c>
      <c r="AD17" s="795"/>
      <c r="AE17" s="793" t="str">
        <f>IF(BD17="","］",BD17&amp;"］")</f>
        <v>］</v>
      </c>
      <c r="AF17" s="794"/>
      <c r="AG17" s="126"/>
      <c r="AH17" s="100"/>
      <c r="AI17" s="112">
        <v>1</v>
      </c>
      <c r="AJ17" s="287" t="s">
        <v>4834</v>
      </c>
      <c r="AK17" s="98"/>
      <c r="AL17" s="288" t="s">
        <v>288</v>
      </c>
      <c r="AM17" s="289" t="s">
        <v>331</v>
      </c>
      <c r="AN17" s="247" t="s">
        <v>4836</v>
      </c>
      <c r="AO17" s="98" t="s">
        <v>36</v>
      </c>
      <c r="AP17" s="247" t="s">
        <v>4837</v>
      </c>
      <c r="AQ17" s="98" t="s">
        <v>11</v>
      </c>
      <c r="AR17" s="247" t="s">
        <v>4838</v>
      </c>
      <c r="AS17" s="98" t="s">
        <v>332</v>
      </c>
      <c r="AT17" s="98"/>
      <c r="AU17" s="246" t="s">
        <v>336</v>
      </c>
      <c r="AV17" s="98"/>
      <c r="AW17" s="290" t="s">
        <v>4880</v>
      </c>
      <c r="AX17" s="245"/>
      <c r="AY17" s="291" t="s">
        <v>4839</v>
      </c>
      <c r="AZ17" s="98"/>
      <c r="BA17" s="292"/>
      <c r="BB17" s="293"/>
      <c r="BC17" s="98"/>
      <c r="BD17" s="247"/>
    </row>
    <row r="18" spans="1:56" s="110" customFormat="1" ht="23.1" customHeight="1" thickBot="1" x14ac:dyDescent="0.2">
      <c r="A18" s="49" t="s">
        <v>166</v>
      </c>
      <c r="B18" s="38"/>
      <c r="C18" s="224" t="str">
        <f t="shared" si="0"/>
        <v>鈴</v>
      </c>
      <c r="D18" s="225" t="str">
        <f t="shared" si="1"/>
        <v>木</v>
      </c>
      <c r="E18" s="225" t="str">
        <f t="shared" si="2"/>
        <v>　</v>
      </c>
      <c r="F18" s="225" t="str">
        <f t="shared" si="3"/>
        <v>四</v>
      </c>
      <c r="G18" s="225" t="str">
        <f t="shared" si="4"/>
        <v>郎</v>
      </c>
      <c r="H18" s="225" t="str">
        <f t="shared" si="5"/>
        <v/>
      </c>
      <c r="I18" s="225" t="str">
        <f t="shared" si="6"/>
        <v/>
      </c>
      <c r="J18" s="225" t="str">
        <f t="shared" si="7"/>
        <v/>
      </c>
      <c r="K18" s="225" t="str">
        <f t="shared" si="8"/>
        <v/>
      </c>
      <c r="L18" s="226" t="str">
        <f t="shared" si="9"/>
        <v/>
      </c>
      <c r="M18" s="285" t="str">
        <f t="shared" ref="M18:M41" si="10">LEFT(AL18)</f>
        <v>S</v>
      </c>
      <c r="N18" s="243" t="str">
        <f t="shared" ref="N18:N41" si="11">LEFT(AN18)</f>
        <v>6</v>
      </c>
      <c r="O18" s="242" t="str">
        <f t="shared" ref="O18:O41" si="12">MID(AN18,2,1)</f>
        <v>1</v>
      </c>
      <c r="P18" s="243" t="str">
        <f t="shared" ref="P18:P41" si="13">LEFT(AP18)</f>
        <v>0</v>
      </c>
      <c r="Q18" s="242" t="str">
        <f t="shared" ref="Q18:Q41" si="14">MID(AP18,2,1)</f>
        <v>7</v>
      </c>
      <c r="R18" s="243" t="str">
        <f t="shared" ref="R18:R41" si="15">LEFT(AR18)</f>
        <v>2</v>
      </c>
      <c r="S18" s="226" t="str">
        <f t="shared" ref="S18:S41" si="16">MID(AR18,2,1)</f>
        <v>3</v>
      </c>
      <c r="T18" s="809" t="str">
        <f t="shared" ref="T18:T41" si="17">IF(AU18="","1.男 2.女",LEFT(AU18,3))</f>
        <v>1.男</v>
      </c>
      <c r="U18" s="810"/>
      <c r="V18" s="811"/>
      <c r="W18" s="812" t="str">
        <f t="shared" ref="W18:W41" si="18">IF(AW18="","",AW18)</f>
        <v>16100002</v>
      </c>
      <c r="X18" s="813"/>
      <c r="Y18" s="814"/>
      <c r="Z18" s="812" t="str">
        <f t="shared" ref="Z18:Z41" si="19">IF(AY18="","",AY18)</f>
        <v>営業部長</v>
      </c>
      <c r="AA18" s="814"/>
      <c r="AB18" s="286" t="str">
        <f t="shared" ref="AB18:AB41" si="20">IF(BA18="","",BA18)</f>
        <v>○</v>
      </c>
      <c r="AC18" s="795" t="str">
        <f t="shared" ref="AC18:AC41" si="21">IF(BB18="","［","［"&amp;"（"&amp;BB18&amp;"）")</f>
        <v>［（東京）</v>
      </c>
      <c r="AD18" s="795"/>
      <c r="AE18" s="793" t="str">
        <f t="shared" ref="AE18:AE41" si="22">IF(BD18="","］",BD18&amp;"］")</f>
        <v>000200］</v>
      </c>
      <c r="AF18" s="794"/>
      <c r="AG18" s="126"/>
      <c r="AI18" s="112">
        <v>2</v>
      </c>
      <c r="AJ18" s="287" t="s">
        <v>4840</v>
      </c>
      <c r="AK18" s="128"/>
      <c r="AL18" s="288" t="s">
        <v>288</v>
      </c>
      <c r="AM18" s="289" t="s">
        <v>331</v>
      </c>
      <c r="AN18" s="247" t="s">
        <v>4841</v>
      </c>
      <c r="AO18" s="98" t="s">
        <v>36</v>
      </c>
      <c r="AP18" s="247" t="s">
        <v>4842</v>
      </c>
      <c r="AQ18" s="98" t="s">
        <v>11</v>
      </c>
      <c r="AR18" s="247" t="s">
        <v>4843</v>
      </c>
      <c r="AS18" s="98" t="s">
        <v>332</v>
      </c>
      <c r="AT18" s="128"/>
      <c r="AU18" s="246" t="s">
        <v>336</v>
      </c>
      <c r="AV18" s="128"/>
      <c r="AW18" s="290" t="s">
        <v>4881</v>
      </c>
      <c r="AX18" s="245"/>
      <c r="AY18" s="291" t="s">
        <v>4844</v>
      </c>
      <c r="AZ18" s="128"/>
      <c r="BA18" s="292" t="s">
        <v>4845</v>
      </c>
      <c r="BB18" s="293" t="s">
        <v>353</v>
      </c>
      <c r="BC18" s="98"/>
      <c r="BD18" s="247" t="s">
        <v>4846</v>
      </c>
    </row>
    <row r="19" spans="1:56" s="110" customFormat="1" ht="23.1" customHeight="1" thickBot="1" x14ac:dyDescent="0.2">
      <c r="A19" s="49" t="s">
        <v>172</v>
      </c>
      <c r="B19" s="38"/>
      <c r="C19" s="224" t="str">
        <f t="shared" si="0"/>
        <v>井</v>
      </c>
      <c r="D19" s="225" t="str">
        <f t="shared" si="1"/>
        <v>上</v>
      </c>
      <c r="E19" s="225" t="str">
        <f t="shared" si="2"/>
        <v>　</v>
      </c>
      <c r="F19" s="225" t="str">
        <f t="shared" si="3"/>
        <v>花</v>
      </c>
      <c r="G19" s="225" t="str">
        <f t="shared" si="4"/>
        <v>子</v>
      </c>
      <c r="H19" s="225" t="str">
        <f t="shared" si="5"/>
        <v/>
      </c>
      <c r="I19" s="225" t="str">
        <f t="shared" si="6"/>
        <v/>
      </c>
      <c r="J19" s="225" t="str">
        <f t="shared" si="7"/>
        <v/>
      </c>
      <c r="K19" s="225" t="str">
        <f t="shared" si="8"/>
        <v/>
      </c>
      <c r="L19" s="226" t="str">
        <f t="shared" si="9"/>
        <v/>
      </c>
      <c r="M19" s="285" t="str">
        <f t="shared" si="10"/>
        <v>H</v>
      </c>
      <c r="N19" s="243" t="str">
        <f t="shared" si="11"/>
        <v>0</v>
      </c>
      <c r="O19" s="242" t="str">
        <f t="shared" si="12"/>
        <v>2</v>
      </c>
      <c r="P19" s="243" t="str">
        <f t="shared" si="13"/>
        <v>0</v>
      </c>
      <c r="Q19" s="242" t="str">
        <f t="shared" si="14"/>
        <v>8</v>
      </c>
      <c r="R19" s="243" t="str">
        <f t="shared" si="15"/>
        <v>0</v>
      </c>
      <c r="S19" s="226" t="str">
        <f t="shared" si="16"/>
        <v>8</v>
      </c>
      <c r="T19" s="809" t="str">
        <f t="shared" si="17"/>
        <v>2.女</v>
      </c>
      <c r="U19" s="810"/>
      <c r="V19" s="811"/>
      <c r="W19" s="812" t="str">
        <f t="shared" si="18"/>
        <v>16100003</v>
      </c>
      <c r="X19" s="813"/>
      <c r="Y19" s="814"/>
      <c r="Z19" s="812" t="str">
        <f t="shared" si="19"/>
        <v>営業</v>
      </c>
      <c r="AA19" s="814"/>
      <c r="AB19" s="286" t="str">
        <f t="shared" si="20"/>
        <v>○</v>
      </c>
      <c r="AC19" s="795" t="str">
        <f t="shared" si="21"/>
        <v>［（東京）</v>
      </c>
      <c r="AD19" s="795"/>
      <c r="AE19" s="793" t="str">
        <f t="shared" si="22"/>
        <v>002034］</v>
      </c>
      <c r="AF19" s="794"/>
      <c r="AG19" s="126"/>
      <c r="AI19" s="112">
        <v>3</v>
      </c>
      <c r="AJ19" s="287" t="s">
        <v>4847</v>
      </c>
      <c r="AK19" s="128"/>
      <c r="AL19" s="288" t="s">
        <v>283</v>
      </c>
      <c r="AM19" s="289" t="s">
        <v>331</v>
      </c>
      <c r="AN19" s="247" t="s">
        <v>4848</v>
      </c>
      <c r="AO19" s="98" t="s">
        <v>36</v>
      </c>
      <c r="AP19" s="247" t="s">
        <v>4849</v>
      </c>
      <c r="AQ19" s="98" t="s">
        <v>11</v>
      </c>
      <c r="AR19" s="247" t="s">
        <v>4850</v>
      </c>
      <c r="AS19" s="98" t="s">
        <v>332</v>
      </c>
      <c r="AT19" s="128"/>
      <c r="AU19" s="246" t="s">
        <v>337</v>
      </c>
      <c r="AV19" s="128"/>
      <c r="AW19" s="290" t="s">
        <v>4882</v>
      </c>
      <c r="AX19" s="245"/>
      <c r="AY19" s="291" t="s">
        <v>4851</v>
      </c>
      <c r="AZ19" s="128"/>
      <c r="BA19" s="292" t="s">
        <v>4845</v>
      </c>
      <c r="BB19" s="293" t="s">
        <v>353</v>
      </c>
      <c r="BC19" s="98"/>
      <c r="BD19" s="247" t="s">
        <v>4854</v>
      </c>
    </row>
    <row r="20" spans="1:56" s="110" customFormat="1" ht="23.1" customHeight="1" thickBot="1" x14ac:dyDescent="0.2">
      <c r="A20" s="49" t="s">
        <v>173</v>
      </c>
      <c r="B20" s="38"/>
      <c r="C20" s="224" t="str">
        <f t="shared" si="0"/>
        <v>森</v>
      </c>
      <c r="D20" s="225" t="str">
        <f t="shared" si="1"/>
        <v>田</v>
      </c>
      <c r="E20" s="225" t="str">
        <f t="shared" si="2"/>
        <v>　</v>
      </c>
      <c r="F20" s="225" t="str">
        <f t="shared" si="3"/>
        <v>和</v>
      </c>
      <c r="G20" s="225" t="str">
        <f t="shared" si="4"/>
        <v>義</v>
      </c>
      <c r="H20" s="225" t="str">
        <f t="shared" si="5"/>
        <v/>
      </c>
      <c r="I20" s="225" t="str">
        <f t="shared" si="6"/>
        <v/>
      </c>
      <c r="J20" s="225" t="str">
        <f t="shared" si="7"/>
        <v/>
      </c>
      <c r="K20" s="225" t="str">
        <f t="shared" si="8"/>
        <v/>
      </c>
      <c r="L20" s="226" t="str">
        <f t="shared" si="9"/>
        <v/>
      </c>
      <c r="M20" s="285" t="str">
        <f t="shared" si="10"/>
        <v>H</v>
      </c>
      <c r="N20" s="243" t="str">
        <f t="shared" si="11"/>
        <v>1</v>
      </c>
      <c r="O20" s="242" t="str">
        <f t="shared" si="12"/>
        <v>0</v>
      </c>
      <c r="P20" s="243" t="str">
        <f t="shared" si="13"/>
        <v>1</v>
      </c>
      <c r="Q20" s="242" t="str">
        <f t="shared" si="14"/>
        <v>1</v>
      </c>
      <c r="R20" s="243" t="str">
        <f t="shared" si="15"/>
        <v>0</v>
      </c>
      <c r="S20" s="226" t="str">
        <f t="shared" si="16"/>
        <v>7</v>
      </c>
      <c r="T20" s="809" t="str">
        <f t="shared" si="17"/>
        <v>1.男</v>
      </c>
      <c r="U20" s="810"/>
      <c r="V20" s="811"/>
      <c r="W20" s="812" t="str">
        <f t="shared" si="18"/>
        <v>18040004</v>
      </c>
      <c r="X20" s="813"/>
      <c r="Y20" s="814"/>
      <c r="Z20" s="812" t="str">
        <f t="shared" si="19"/>
        <v>営業</v>
      </c>
      <c r="AA20" s="814"/>
      <c r="AB20" s="286" t="str">
        <f t="shared" si="20"/>
        <v/>
      </c>
      <c r="AC20" s="795" t="str">
        <f t="shared" si="21"/>
        <v>［（東京）</v>
      </c>
      <c r="AD20" s="795"/>
      <c r="AE20" s="793" t="str">
        <f t="shared" si="22"/>
        <v>000900］</v>
      </c>
      <c r="AF20" s="794"/>
      <c r="AG20" s="126"/>
      <c r="AI20" s="112">
        <v>4</v>
      </c>
      <c r="AJ20" s="287" t="s">
        <v>4862</v>
      </c>
      <c r="AK20" s="128"/>
      <c r="AL20" s="288" t="s">
        <v>283</v>
      </c>
      <c r="AM20" s="289" t="s">
        <v>331</v>
      </c>
      <c r="AN20" s="247" t="s">
        <v>4856</v>
      </c>
      <c r="AO20" s="98" t="s">
        <v>36</v>
      </c>
      <c r="AP20" s="247" t="s">
        <v>4857</v>
      </c>
      <c r="AQ20" s="98" t="s">
        <v>11</v>
      </c>
      <c r="AR20" s="247" t="s">
        <v>4808</v>
      </c>
      <c r="AS20" s="98" t="s">
        <v>332</v>
      </c>
      <c r="AT20" s="128"/>
      <c r="AU20" s="246" t="s">
        <v>336</v>
      </c>
      <c r="AV20" s="128"/>
      <c r="AW20" s="290" t="s">
        <v>4877</v>
      </c>
      <c r="AX20" s="245"/>
      <c r="AY20" s="291" t="s">
        <v>4851</v>
      </c>
      <c r="AZ20" s="128"/>
      <c r="BA20" s="292"/>
      <c r="BB20" s="293" t="s">
        <v>353</v>
      </c>
      <c r="BC20" s="98"/>
      <c r="BD20" s="247" t="s">
        <v>4855</v>
      </c>
    </row>
    <row r="21" spans="1:56" s="110" customFormat="1" ht="23.1" customHeight="1" thickBot="1" x14ac:dyDescent="0.2">
      <c r="A21" s="49" t="s">
        <v>174</v>
      </c>
      <c r="B21" s="38"/>
      <c r="C21" s="224" t="str">
        <f t="shared" si="0"/>
        <v>松</v>
      </c>
      <c r="D21" s="225" t="str">
        <f t="shared" si="1"/>
        <v>田</v>
      </c>
      <c r="E21" s="225" t="str">
        <f t="shared" si="2"/>
        <v>　</v>
      </c>
      <c r="F21" s="225" t="str">
        <f t="shared" si="3"/>
        <v>勇</v>
      </c>
      <c r="G21" s="225" t="str">
        <f t="shared" si="4"/>
        <v>作</v>
      </c>
      <c r="H21" s="225" t="str">
        <f t="shared" si="5"/>
        <v/>
      </c>
      <c r="I21" s="225" t="str">
        <f t="shared" si="6"/>
        <v/>
      </c>
      <c r="J21" s="225" t="str">
        <f t="shared" si="7"/>
        <v/>
      </c>
      <c r="K21" s="225" t="str">
        <f t="shared" si="8"/>
        <v/>
      </c>
      <c r="L21" s="226" t="str">
        <f t="shared" si="9"/>
        <v/>
      </c>
      <c r="M21" s="285" t="str">
        <f t="shared" si="10"/>
        <v>H</v>
      </c>
      <c r="N21" s="243" t="str">
        <f t="shared" si="11"/>
        <v>0</v>
      </c>
      <c r="O21" s="242" t="str">
        <f t="shared" si="12"/>
        <v>5</v>
      </c>
      <c r="P21" s="243" t="str">
        <f t="shared" si="13"/>
        <v>0</v>
      </c>
      <c r="Q21" s="242" t="str">
        <f t="shared" si="14"/>
        <v>4</v>
      </c>
      <c r="R21" s="243" t="str">
        <f t="shared" si="15"/>
        <v>1</v>
      </c>
      <c r="S21" s="226" t="str">
        <f t="shared" si="16"/>
        <v>9</v>
      </c>
      <c r="T21" s="809" t="str">
        <f t="shared" si="17"/>
        <v>1.男</v>
      </c>
      <c r="U21" s="810"/>
      <c r="V21" s="811"/>
      <c r="W21" s="812" t="str">
        <f t="shared" si="18"/>
        <v>17040005</v>
      </c>
      <c r="X21" s="813"/>
      <c r="Y21" s="814"/>
      <c r="Z21" s="812" t="str">
        <f t="shared" si="19"/>
        <v>企画調整</v>
      </c>
      <c r="AA21" s="814"/>
      <c r="AB21" s="286" t="str">
        <f t="shared" si="20"/>
        <v/>
      </c>
      <c r="AC21" s="795" t="str">
        <f t="shared" si="21"/>
        <v>［</v>
      </c>
      <c r="AD21" s="795"/>
      <c r="AE21" s="793" t="str">
        <f t="shared" si="22"/>
        <v>］</v>
      </c>
      <c r="AF21" s="794"/>
      <c r="AG21" s="126"/>
      <c r="AI21" s="112">
        <v>5</v>
      </c>
      <c r="AJ21" s="287" t="s">
        <v>4864</v>
      </c>
      <c r="AK21" s="128"/>
      <c r="AL21" s="288" t="s">
        <v>283</v>
      </c>
      <c r="AM21" s="289" t="s">
        <v>331</v>
      </c>
      <c r="AN21" s="247" t="s">
        <v>4859</v>
      </c>
      <c r="AO21" s="98" t="s">
        <v>36</v>
      </c>
      <c r="AP21" s="247" t="s">
        <v>4860</v>
      </c>
      <c r="AQ21" s="98" t="s">
        <v>11</v>
      </c>
      <c r="AR21" s="247" t="s">
        <v>4861</v>
      </c>
      <c r="AS21" s="98" t="s">
        <v>332</v>
      </c>
      <c r="AT21" s="128"/>
      <c r="AU21" s="246" t="s">
        <v>336</v>
      </c>
      <c r="AV21" s="128"/>
      <c r="AW21" s="290" t="s">
        <v>4878</v>
      </c>
      <c r="AX21" s="245"/>
      <c r="AY21" s="291" t="s">
        <v>4852</v>
      </c>
      <c r="AZ21" s="128"/>
      <c r="BA21" s="292"/>
      <c r="BB21" s="293"/>
      <c r="BC21" s="98"/>
      <c r="BD21" s="247"/>
    </row>
    <row r="22" spans="1:56" s="110" customFormat="1" ht="23.1" customHeight="1" thickBot="1" x14ac:dyDescent="0.2">
      <c r="A22" s="49" t="s">
        <v>175</v>
      </c>
      <c r="B22" s="38"/>
      <c r="C22" s="224" t="str">
        <f t="shared" si="0"/>
        <v>柴</v>
      </c>
      <c r="D22" s="225" t="str">
        <f t="shared" si="1"/>
        <v>田</v>
      </c>
      <c r="E22" s="225" t="str">
        <f t="shared" si="2"/>
        <v>　</v>
      </c>
      <c r="F22" s="225" t="str">
        <f t="shared" si="3"/>
        <v>利</v>
      </c>
      <c r="G22" s="225" t="str">
        <f t="shared" si="4"/>
        <v>江</v>
      </c>
      <c r="H22" s="225" t="str">
        <f t="shared" si="5"/>
        <v/>
      </c>
      <c r="I22" s="225" t="str">
        <f t="shared" si="6"/>
        <v/>
      </c>
      <c r="J22" s="225" t="str">
        <f t="shared" si="7"/>
        <v/>
      </c>
      <c r="K22" s="225" t="str">
        <f t="shared" si="8"/>
        <v/>
      </c>
      <c r="L22" s="226" t="str">
        <f t="shared" si="9"/>
        <v/>
      </c>
      <c r="M22" s="285" t="str">
        <f t="shared" si="10"/>
        <v>S</v>
      </c>
      <c r="N22" s="243" t="str">
        <f t="shared" si="11"/>
        <v>4</v>
      </c>
      <c r="O22" s="242" t="str">
        <f t="shared" si="12"/>
        <v>8</v>
      </c>
      <c r="P22" s="243" t="str">
        <f t="shared" si="13"/>
        <v>0</v>
      </c>
      <c r="Q22" s="242" t="str">
        <f t="shared" si="14"/>
        <v>2</v>
      </c>
      <c r="R22" s="243" t="str">
        <f t="shared" si="15"/>
        <v>2</v>
      </c>
      <c r="S22" s="226" t="str">
        <f t="shared" si="16"/>
        <v>3</v>
      </c>
      <c r="T22" s="809" t="str">
        <f t="shared" si="17"/>
        <v>2.女</v>
      </c>
      <c r="U22" s="810"/>
      <c r="V22" s="811"/>
      <c r="W22" s="812" t="str">
        <f t="shared" si="18"/>
        <v>16100006</v>
      </c>
      <c r="X22" s="813"/>
      <c r="Y22" s="814"/>
      <c r="Z22" s="812" t="str">
        <f t="shared" si="19"/>
        <v>総合事務</v>
      </c>
      <c r="AA22" s="814"/>
      <c r="AB22" s="286" t="str">
        <f t="shared" si="20"/>
        <v/>
      </c>
      <c r="AC22" s="795" t="str">
        <f t="shared" si="21"/>
        <v>［</v>
      </c>
      <c r="AD22" s="795"/>
      <c r="AE22" s="793" t="str">
        <f t="shared" si="22"/>
        <v>］</v>
      </c>
      <c r="AF22" s="794"/>
      <c r="AG22" s="126"/>
      <c r="AI22" s="112">
        <v>6</v>
      </c>
      <c r="AJ22" s="287" t="s">
        <v>4863</v>
      </c>
      <c r="AK22" s="128"/>
      <c r="AL22" s="288" t="s">
        <v>288</v>
      </c>
      <c r="AM22" s="289" t="s">
        <v>331</v>
      </c>
      <c r="AN22" s="247" t="s">
        <v>4858</v>
      </c>
      <c r="AO22" s="98" t="s">
        <v>36</v>
      </c>
      <c r="AP22" s="247" t="s">
        <v>4848</v>
      </c>
      <c r="AQ22" s="98" t="s">
        <v>11</v>
      </c>
      <c r="AR22" s="247" t="s">
        <v>4843</v>
      </c>
      <c r="AS22" s="98" t="s">
        <v>332</v>
      </c>
      <c r="AT22" s="128"/>
      <c r="AU22" s="246" t="s">
        <v>337</v>
      </c>
      <c r="AV22" s="128"/>
      <c r="AW22" s="290" t="s">
        <v>4883</v>
      </c>
      <c r="AX22" s="245"/>
      <c r="AY22" s="291" t="s">
        <v>4853</v>
      </c>
      <c r="AZ22" s="128"/>
      <c r="BA22" s="292"/>
      <c r="BB22" s="293"/>
      <c r="BC22" s="98"/>
      <c r="BD22" s="247"/>
    </row>
    <row r="23" spans="1:56" s="110" customFormat="1" ht="23.1" customHeight="1" thickBot="1" x14ac:dyDescent="0.2">
      <c r="A23" s="49" t="s">
        <v>176</v>
      </c>
      <c r="B23" s="38"/>
      <c r="C23" s="224" t="str">
        <f t="shared" ref="C23:C41" si="23">LEFT(AJ23)</f>
        <v/>
      </c>
      <c r="D23" s="225" t="str">
        <f t="shared" ref="D23:D41" si="24">MID(AJ23,2,1)</f>
        <v/>
      </c>
      <c r="E23" s="225" t="str">
        <f t="shared" ref="E23:E41" si="25">MID(AJ23,3,1)</f>
        <v/>
      </c>
      <c r="F23" s="225" t="str">
        <f t="shared" ref="F23:F41" si="26">MID(AJ23,4,1)</f>
        <v/>
      </c>
      <c r="G23" s="225" t="str">
        <f t="shared" ref="G23:G41" si="27">MID(AJ23,5,1)</f>
        <v/>
      </c>
      <c r="H23" s="225" t="str">
        <f t="shared" ref="H23:H41" si="28">MID(AJ23,6,1)</f>
        <v/>
      </c>
      <c r="I23" s="225" t="str">
        <f t="shared" ref="I23:I41" si="29">MID(AJ23,7,1)</f>
        <v/>
      </c>
      <c r="J23" s="225" t="str">
        <f t="shared" ref="J23:J41" si="30">MID(AJ23,8,1)</f>
        <v/>
      </c>
      <c r="K23" s="225" t="str">
        <f t="shared" ref="K23:K41" si="31">MID(AJ23,9,1)</f>
        <v/>
      </c>
      <c r="L23" s="226" t="str">
        <f t="shared" ref="L23:L41" si="32">MID(AJ23,10,1)</f>
        <v/>
      </c>
      <c r="M23" s="285" t="str">
        <f t="shared" si="10"/>
        <v/>
      </c>
      <c r="N23" s="243" t="str">
        <f t="shared" si="11"/>
        <v/>
      </c>
      <c r="O23" s="242" t="str">
        <f t="shared" si="12"/>
        <v/>
      </c>
      <c r="P23" s="243" t="str">
        <f t="shared" si="13"/>
        <v/>
      </c>
      <c r="Q23" s="242" t="str">
        <f t="shared" si="14"/>
        <v/>
      </c>
      <c r="R23" s="243" t="str">
        <f t="shared" si="15"/>
        <v/>
      </c>
      <c r="S23" s="226" t="str">
        <f t="shared" si="16"/>
        <v/>
      </c>
      <c r="T23" s="809" t="str">
        <f t="shared" si="17"/>
        <v>1.男 2.女</v>
      </c>
      <c r="U23" s="810"/>
      <c r="V23" s="811"/>
      <c r="W23" s="812" t="str">
        <f t="shared" si="18"/>
        <v/>
      </c>
      <c r="X23" s="813"/>
      <c r="Y23" s="814"/>
      <c r="Z23" s="812" t="str">
        <f t="shared" si="19"/>
        <v/>
      </c>
      <c r="AA23" s="814"/>
      <c r="AB23" s="286" t="str">
        <f t="shared" si="20"/>
        <v/>
      </c>
      <c r="AC23" s="795" t="str">
        <f t="shared" si="21"/>
        <v>［</v>
      </c>
      <c r="AD23" s="795"/>
      <c r="AE23" s="793" t="str">
        <f t="shared" si="22"/>
        <v>］</v>
      </c>
      <c r="AF23" s="794"/>
      <c r="AG23" s="126"/>
      <c r="AI23" s="112">
        <v>7</v>
      </c>
      <c r="AJ23" s="287"/>
      <c r="AK23" s="128"/>
      <c r="AL23" s="288"/>
      <c r="AM23" s="289" t="s">
        <v>331</v>
      </c>
      <c r="AN23" s="247"/>
      <c r="AO23" s="98" t="s">
        <v>36</v>
      </c>
      <c r="AP23" s="247"/>
      <c r="AQ23" s="98" t="s">
        <v>11</v>
      </c>
      <c r="AR23" s="247"/>
      <c r="AS23" s="98" t="s">
        <v>332</v>
      </c>
      <c r="AT23" s="128"/>
      <c r="AU23" s="246"/>
      <c r="AV23" s="128"/>
      <c r="AW23" s="290"/>
      <c r="AX23" s="245"/>
      <c r="AY23" s="291"/>
      <c r="AZ23" s="128"/>
      <c r="BA23" s="292"/>
      <c r="BB23" s="293"/>
      <c r="BC23" s="98"/>
      <c r="BD23" s="247"/>
    </row>
    <row r="24" spans="1:56" s="110" customFormat="1" ht="23.1" customHeight="1" thickBot="1" x14ac:dyDescent="0.2">
      <c r="A24" s="49" t="s">
        <v>177</v>
      </c>
      <c r="B24" s="38"/>
      <c r="C24" s="224" t="str">
        <f t="shared" si="23"/>
        <v/>
      </c>
      <c r="D24" s="225" t="str">
        <f t="shared" si="24"/>
        <v/>
      </c>
      <c r="E24" s="225" t="str">
        <f t="shared" si="25"/>
        <v/>
      </c>
      <c r="F24" s="225" t="str">
        <f t="shared" si="26"/>
        <v/>
      </c>
      <c r="G24" s="225" t="str">
        <f t="shared" si="27"/>
        <v/>
      </c>
      <c r="H24" s="225" t="str">
        <f t="shared" si="28"/>
        <v/>
      </c>
      <c r="I24" s="225" t="str">
        <f t="shared" si="29"/>
        <v/>
      </c>
      <c r="J24" s="225" t="str">
        <f t="shared" si="30"/>
        <v/>
      </c>
      <c r="K24" s="225" t="str">
        <f t="shared" si="31"/>
        <v/>
      </c>
      <c r="L24" s="226" t="str">
        <f t="shared" si="32"/>
        <v/>
      </c>
      <c r="M24" s="285" t="str">
        <f t="shared" si="10"/>
        <v/>
      </c>
      <c r="N24" s="243" t="str">
        <f t="shared" si="11"/>
        <v/>
      </c>
      <c r="O24" s="242" t="str">
        <f t="shared" si="12"/>
        <v/>
      </c>
      <c r="P24" s="243" t="str">
        <f t="shared" si="13"/>
        <v/>
      </c>
      <c r="Q24" s="242" t="str">
        <f t="shared" si="14"/>
        <v/>
      </c>
      <c r="R24" s="243" t="str">
        <f t="shared" si="15"/>
        <v/>
      </c>
      <c r="S24" s="226" t="str">
        <f t="shared" si="16"/>
        <v/>
      </c>
      <c r="T24" s="809" t="str">
        <f t="shared" si="17"/>
        <v>1.男 2.女</v>
      </c>
      <c r="U24" s="810"/>
      <c r="V24" s="811"/>
      <c r="W24" s="812" t="str">
        <f t="shared" si="18"/>
        <v/>
      </c>
      <c r="X24" s="813"/>
      <c r="Y24" s="814"/>
      <c r="Z24" s="812" t="str">
        <f t="shared" si="19"/>
        <v/>
      </c>
      <c r="AA24" s="814"/>
      <c r="AB24" s="286" t="str">
        <f t="shared" si="20"/>
        <v/>
      </c>
      <c r="AC24" s="795" t="str">
        <f t="shared" si="21"/>
        <v>［</v>
      </c>
      <c r="AD24" s="795"/>
      <c r="AE24" s="793" t="str">
        <f t="shared" si="22"/>
        <v>］</v>
      </c>
      <c r="AF24" s="794"/>
      <c r="AG24" s="126"/>
      <c r="AH24" s="100"/>
      <c r="AI24" s="112">
        <v>8</v>
      </c>
      <c r="AJ24" s="287"/>
      <c r="AK24" s="128"/>
      <c r="AL24" s="288"/>
      <c r="AM24" s="289" t="s">
        <v>331</v>
      </c>
      <c r="AN24" s="247"/>
      <c r="AO24" s="98" t="s">
        <v>36</v>
      </c>
      <c r="AP24" s="247"/>
      <c r="AQ24" s="98" t="s">
        <v>11</v>
      </c>
      <c r="AR24" s="247"/>
      <c r="AS24" s="98" t="s">
        <v>332</v>
      </c>
      <c r="AT24" s="128"/>
      <c r="AU24" s="246"/>
      <c r="AV24" s="128"/>
      <c r="AW24" s="290"/>
      <c r="AX24" s="245"/>
      <c r="AY24" s="291"/>
      <c r="AZ24" s="128"/>
      <c r="BA24" s="292"/>
      <c r="BB24" s="293"/>
      <c r="BC24" s="98"/>
      <c r="BD24" s="247"/>
    </row>
    <row r="25" spans="1:56" s="110" customFormat="1" ht="23.1" customHeight="1" thickBot="1" x14ac:dyDescent="0.2">
      <c r="A25" s="49" t="s">
        <v>178</v>
      </c>
      <c r="B25" s="38"/>
      <c r="C25" s="224" t="str">
        <f t="shared" si="23"/>
        <v/>
      </c>
      <c r="D25" s="225" t="str">
        <f t="shared" si="24"/>
        <v/>
      </c>
      <c r="E25" s="225" t="str">
        <f t="shared" si="25"/>
        <v/>
      </c>
      <c r="F25" s="225" t="str">
        <f t="shared" si="26"/>
        <v/>
      </c>
      <c r="G25" s="225" t="str">
        <f t="shared" si="27"/>
        <v/>
      </c>
      <c r="H25" s="225" t="str">
        <f t="shared" si="28"/>
        <v/>
      </c>
      <c r="I25" s="225" t="str">
        <f t="shared" si="29"/>
        <v/>
      </c>
      <c r="J25" s="225" t="str">
        <f t="shared" si="30"/>
        <v/>
      </c>
      <c r="K25" s="225" t="str">
        <f t="shared" si="31"/>
        <v/>
      </c>
      <c r="L25" s="226" t="str">
        <f t="shared" si="32"/>
        <v/>
      </c>
      <c r="M25" s="285" t="str">
        <f t="shared" si="10"/>
        <v/>
      </c>
      <c r="N25" s="243" t="str">
        <f t="shared" si="11"/>
        <v/>
      </c>
      <c r="O25" s="242" t="str">
        <f t="shared" si="12"/>
        <v/>
      </c>
      <c r="P25" s="243" t="str">
        <f t="shared" si="13"/>
        <v/>
      </c>
      <c r="Q25" s="242" t="str">
        <f t="shared" si="14"/>
        <v/>
      </c>
      <c r="R25" s="243" t="str">
        <f t="shared" si="15"/>
        <v/>
      </c>
      <c r="S25" s="226" t="str">
        <f t="shared" si="16"/>
        <v/>
      </c>
      <c r="T25" s="809" t="str">
        <f t="shared" si="17"/>
        <v>1.男 2.女</v>
      </c>
      <c r="U25" s="810"/>
      <c r="V25" s="811"/>
      <c r="W25" s="812" t="str">
        <f t="shared" si="18"/>
        <v/>
      </c>
      <c r="X25" s="813"/>
      <c r="Y25" s="814"/>
      <c r="Z25" s="812" t="str">
        <f t="shared" si="19"/>
        <v/>
      </c>
      <c r="AA25" s="814"/>
      <c r="AB25" s="286" t="str">
        <f t="shared" si="20"/>
        <v/>
      </c>
      <c r="AC25" s="795" t="str">
        <f t="shared" si="21"/>
        <v>［</v>
      </c>
      <c r="AD25" s="795"/>
      <c r="AE25" s="793" t="str">
        <f t="shared" si="22"/>
        <v>］</v>
      </c>
      <c r="AF25" s="794"/>
      <c r="AG25" s="126"/>
      <c r="AI25" s="112">
        <v>9</v>
      </c>
      <c r="AJ25" s="287"/>
      <c r="AK25" s="128"/>
      <c r="AL25" s="288"/>
      <c r="AM25" s="289" t="s">
        <v>331</v>
      </c>
      <c r="AN25" s="247"/>
      <c r="AO25" s="98" t="s">
        <v>36</v>
      </c>
      <c r="AP25" s="247"/>
      <c r="AQ25" s="98" t="s">
        <v>11</v>
      </c>
      <c r="AR25" s="247"/>
      <c r="AS25" s="98" t="s">
        <v>332</v>
      </c>
      <c r="AT25" s="128"/>
      <c r="AU25" s="246"/>
      <c r="AV25" s="128"/>
      <c r="AW25" s="290"/>
      <c r="AX25" s="245"/>
      <c r="AY25" s="291"/>
      <c r="AZ25" s="128"/>
      <c r="BA25" s="292"/>
      <c r="BB25" s="293"/>
      <c r="BC25" s="98"/>
      <c r="BD25" s="247"/>
    </row>
    <row r="26" spans="1:56" s="110" customFormat="1" ht="23.1" customHeight="1" thickBot="1" x14ac:dyDescent="0.2">
      <c r="A26" s="49" t="s">
        <v>179</v>
      </c>
      <c r="B26" s="38"/>
      <c r="C26" s="224" t="str">
        <f t="shared" si="23"/>
        <v/>
      </c>
      <c r="D26" s="225" t="str">
        <f t="shared" si="24"/>
        <v/>
      </c>
      <c r="E26" s="225" t="str">
        <f t="shared" si="25"/>
        <v/>
      </c>
      <c r="F26" s="225" t="str">
        <f t="shared" si="26"/>
        <v/>
      </c>
      <c r="G26" s="225" t="str">
        <f t="shared" si="27"/>
        <v/>
      </c>
      <c r="H26" s="225" t="str">
        <f t="shared" si="28"/>
        <v/>
      </c>
      <c r="I26" s="225" t="str">
        <f t="shared" si="29"/>
        <v/>
      </c>
      <c r="J26" s="225" t="str">
        <f t="shared" si="30"/>
        <v/>
      </c>
      <c r="K26" s="225" t="str">
        <f t="shared" si="31"/>
        <v/>
      </c>
      <c r="L26" s="226" t="str">
        <f t="shared" si="32"/>
        <v/>
      </c>
      <c r="M26" s="285" t="str">
        <f t="shared" si="10"/>
        <v/>
      </c>
      <c r="N26" s="243" t="str">
        <f t="shared" si="11"/>
        <v/>
      </c>
      <c r="O26" s="242" t="str">
        <f t="shared" si="12"/>
        <v/>
      </c>
      <c r="P26" s="243" t="str">
        <f t="shared" si="13"/>
        <v/>
      </c>
      <c r="Q26" s="242" t="str">
        <f t="shared" si="14"/>
        <v/>
      </c>
      <c r="R26" s="243" t="str">
        <f t="shared" si="15"/>
        <v/>
      </c>
      <c r="S26" s="226" t="str">
        <f t="shared" si="16"/>
        <v/>
      </c>
      <c r="T26" s="809" t="str">
        <f t="shared" si="17"/>
        <v>1.男 2.女</v>
      </c>
      <c r="U26" s="810"/>
      <c r="V26" s="811"/>
      <c r="W26" s="812" t="str">
        <f t="shared" si="18"/>
        <v/>
      </c>
      <c r="X26" s="813"/>
      <c r="Y26" s="814"/>
      <c r="Z26" s="812" t="str">
        <f t="shared" si="19"/>
        <v/>
      </c>
      <c r="AA26" s="814"/>
      <c r="AB26" s="286" t="str">
        <f t="shared" si="20"/>
        <v/>
      </c>
      <c r="AC26" s="795" t="str">
        <f t="shared" si="21"/>
        <v>［</v>
      </c>
      <c r="AD26" s="795"/>
      <c r="AE26" s="793" t="str">
        <f t="shared" si="22"/>
        <v>］</v>
      </c>
      <c r="AF26" s="794"/>
      <c r="AG26" s="126"/>
      <c r="AI26" s="112">
        <v>10</v>
      </c>
      <c r="AJ26" s="287"/>
      <c r="AK26" s="128"/>
      <c r="AL26" s="288"/>
      <c r="AM26" s="289" t="s">
        <v>331</v>
      </c>
      <c r="AN26" s="247"/>
      <c r="AO26" s="98" t="s">
        <v>36</v>
      </c>
      <c r="AP26" s="247"/>
      <c r="AQ26" s="98" t="s">
        <v>11</v>
      </c>
      <c r="AR26" s="247"/>
      <c r="AS26" s="98" t="s">
        <v>332</v>
      </c>
      <c r="AT26" s="128"/>
      <c r="AU26" s="246"/>
      <c r="AV26" s="128"/>
      <c r="AW26" s="290"/>
      <c r="AX26" s="245"/>
      <c r="AY26" s="291"/>
      <c r="AZ26" s="128"/>
      <c r="BA26" s="292"/>
      <c r="BB26" s="293"/>
      <c r="BC26" s="98"/>
      <c r="BD26" s="247"/>
    </row>
    <row r="27" spans="1:56" s="110" customFormat="1" ht="23.1" customHeight="1" thickBot="1" x14ac:dyDescent="0.2">
      <c r="A27" s="49" t="s">
        <v>180</v>
      </c>
      <c r="B27" s="38"/>
      <c r="C27" s="224" t="str">
        <f t="shared" si="23"/>
        <v/>
      </c>
      <c r="D27" s="225" t="str">
        <f t="shared" si="24"/>
        <v/>
      </c>
      <c r="E27" s="225" t="str">
        <f t="shared" si="25"/>
        <v/>
      </c>
      <c r="F27" s="225" t="str">
        <f t="shared" si="26"/>
        <v/>
      </c>
      <c r="G27" s="225" t="str">
        <f t="shared" si="27"/>
        <v/>
      </c>
      <c r="H27" s="225" t="str">
        <f t="shared" si="28"/>
        <v/>
      </c>
      <c r="I27" s="225" t="str">
        <f t="shared" si="29"/>
        <v/>
      </c>
      <c r="J27" s="225" t="str">
        <f t="shared" si="30"/>
        <v/>
      </c>
      <c r="K27" s="225" t="str">
        <f t="shared" si="31"/>
        <v/>
      </c>
      <c r="L27" s="226" t="str">
        <f t="shared" si="32"/>
        <v/>
      </c>
      <c r="M27" s="285" t="str">
        <f t="shared" si="10"/>
        <v/>
      </c>
      <c r="N27" s="243" t="str">
        <f t="shared" si="11"/>
        <v/>
      </c>
      <c r="O27" s="242" t="str">
        <f t="shared" si="12"/>
        <v/>
      </c>
      <c r="P27" s="243" t="str">
        <f t="shared" si="13"/>
        <v/>
      </c>
      <c r="Q27" s="242" t="str">
        <f t="shared" si="14"/>
        <v/>
      </c>
      <c r="R27" s="243" t="str">
        <f t="shared" si="15"/>
        <v/>
      </c>
      <c r="S27" s="226" t="str">
        <f t="shared" si="16"/>
        <v/>
      </c>
      <c r="T27" s="809" t="str">
        <f t="shared" si="17"/>
        <v>1.男 2.女</v>
      </c>
      <c r="U27" s="810"/>
      <c r="V27" s="811"/>
      <c r="W27" s="812" t="str">
        <f t="shared" si="18"/>
        <v/>
      </c>
      <c r="X27" s="813"/>
      <c r="Y27" s="814"/>
      <c r="Z27" s="812" t="str">
        <f t="shared" si="19"/>
        <v/>
      </c>
      <c r="AA27" s="814"/>
      <c r="AB27" s="286" t="str">
        <f t="shared" si="20"/>
        <v/>
      </c>
      <c r="AC27" s="795" t="str">
        <f t="shared" si="21"/>
        <v>［</v>
      </c>
      <c r="AD27" s="795"/>
      <c r="AE27" s="793" t="str">
        <f t="shared" si="22"/>
        <v>］</v>
      </c>
      <c r="AF27" s="794"/>
      <c r="AG27" s="127"/>
      <c r="AI27" s="112">
        <v>11</v>
      </c>
      <c r="AJ27" s="287"/>
      <c r="AK27" s="128"/>
      <c r="AL27" s="288"/>
      <c r="AM27" s="289" t="s">
        <v>331</v>
      </c>
      <c r="AN27" s="247"/>
      <c r="AO27" s="98" t="s">
        <v>36</v>
      </c>
      <c r="AP27" s="247"/>
      <c r="AQ27" s="98" t="s">
        <v>11</v>
      </c>
      <c r="AR27" s="247"/>
      <c r="AS27" s="98" t="s">
        <v>332</v>
      </c>
      <c r="AT27" s="128"/>
      <c r="AU27" s="246"/>
      <c r="AV27" s="128"/>
      <c r="AW27" s="290"/>
      <c r="AX27" s="245"/>
      <c r="AY27" s="291"/>
      <c r="AZ27" s="128"/>
      <c r="BA27" s="292"/>
      <c r="BB27" s="293"/>
      <c r="BC27" s="98"/>
      <c r="BD27" s="247"/>
    </row>
    <row r="28" spans="1:56" s="110" customFormat="1" ht="23.1" customHeight="1" thickBot="1" x14ac:dyDescent="0.2">
      <c r="A28" s="49" t="s">
        <v>181</v>
      </c>
      <c r="B28" s="38"/>
      <c r="C28" s="224" t="str">
        <f t="shared" si="23"/>
        <v/>
      </c>
      <c r="D28" s="225" t="str">
        <f t="shared" si="24"/>
        <v/>
      </c>
      <c r="E28" s="225" t="str">
        <f t="shared" si="25"/>
        <v/>
      </c>
      <c r="F28" s="225" t="str">
        <f t="shared" si="26"/>
        <v/>
      </c>
      <c r="G28" s="225" t="str">
        <f t="shared" si="27"/>
        <v/>
      </c>
      <c r="H28" s="225" t="str">
        <f t="shared" si="28"/>
        <v/>
      </c>
      <c r="I28" s="225" t="str">
        <f t="shared" si="29"/>
        <v/>
      </c>
      <c r="J28" s="225" t="str">
        <f t="shared" si="30"/>
        <v/>
      </c>
      <c r="K28" s="225" t="str">
        <f t="shared" si="31"/>
        <v/>
      </c>
      <c r="L28" s="226" t="str">
        <f t="shared" si="32"/>
        <v/>
      </c>
      <c r="M28" s="285" t="str">
        <f t="shared" si="10"/>
        <v/>
      </c>
      <c r="N28" s="243" t="str">
        <f t="shared" si="11"/>
        <v/>
      </c>
      <c r="O28" s="242" t="str">
        <f t="shared" si="12"/>
        <v/>
      </c>
      <c r="P28" s="243" t="str">
        <f t="shared" si="13"/>
        <v/>
      </c>
      <c r="Q28" s="242" t="str">
        <f t="shared" si="14"/>
        <v/>
      </c>
      <c r="R28" s="243" t="str">
        <f t="shared" si="15"/>
        <v/>
      </c>
      <c r="S28" s="226" t="str">
        <f t="shared" si="16"/>
        <v/>
      </c>
      <c r="T28" s="809" t="str">
        <f t="shared" si="17"/>
        <v>1.男 2.女</v>
      </c>
      <c r="U28" s="810"/>
      <c r="V28" s="811"/>
      <c r="W28" s="812" t="str">
        <f t="shared" si="18"/>
        <v/>
      </c>
      <c r="X28" s="813"/>
      <c r="Y28" s="814"/>
      <c r="Z28" s="812" t="str">
        <f t="shared" si="19"/>
        <v/>
      </c>
      <c r="AA28" s="814"/>
      <c r="AB28" s="286" t="str">
        <f t="shared" si="20"/>
        <v/>
      </c>
      <c r="AC28" s="795" t="str">
        <f t="shared" si="21"/>
        <v>［</v>
      </c>
      <c r="AD28" s="795"/>
      <c r="AE28" s="793" t="str">
        <f t="shared" si="22"/>
        <v>］</v>
      </c>
      <c r="AF28" s="794"/>
      <c r="AG28" s="127"/>
      <c r="AI28" s="112">
        <v>12</v>
      </c>
      <c r="AJ28" s="287"/>
      <c r="AK28" s="128"/>
      <c r="AL28" s="288"/>
      <c r="AM28" s="289" t="s">
        <v>331</v>
      </c>
      <c r="AN28" s="247"/>
      <c r="AO28" s="98" t="s">
        <v>36</v>
      </c>
      <c r="AP28" s="247"/>
      <c r="AQ28" s="98" t="s">
        <v>11</v>
      </c>
      <c r="AR28" s="247"/>
      <c r="AS28" s="98" t="s">
        <v>332</v>
      </c>
      <c r="AT28" s="128"/>
      <c r="AU28" s="246"/>
      <c r="AV28" s="128"/>
      <c r="AW28" s="290"/>
      <c r="AX28" s="245"/>
      <c r="AY28" s="291"/>
      <c r="AZ28" s="128"/>
      <c r="BA28" s="292"/>
      <c r="BB28" s="293"/>
      <c r="BC28" s="98"/>
      <c r="BD28" s="247"/>
    </row>
    <row r="29" spans="1:56" s="110" customFormat="1" ht="23.1" customHeight="1" thickBot="1" x14ac:dyDescent="0.2">
      <c r="A29" s="49" t="s">
        <v>182</v>
      </c>
      <c r="B29" s="38"/>
      <c r="C29" s="224" t="str">
        <f t="shared" si="23"/>
        <v/>
      </c>
      <c r="D29" s="225" t="str">
        <f t="shared" si="24"/>
        <v/>
      </c>
      <c r="E29" s="225" t="str">
        <f t="shared" si="25"/>
        <v/>
      </c>
      <c r="F29" s="225" t="str">
        <f t="shared" si="26"/>
        <v/>
      </c>
      <c r="G29" s="225" t="str">
        <f t="shared" si="27"/>
        <v/>
      </c>
      <c r="H29" s="225" t="str">
        <f t="shared" si="28"/>
        <v/>
      </c>
      <c r="I29" s="225" t="str">
        <f t="shared" si="29"/>
        <v/>
      </c>
      <c r="J29" s="225" t="str">
        <f t="shared" si="30"/>
        <v/>
      </c>
      <c r="K29" s="225" t="str">
        <f t="shared" si="31"/>
        <v/>
      </c>
      <c r="L29" s="226" t="str">
        <f t="shared" si="32"/>
        <v/>
      </c>
      <c r="M29" s="285" t="str">
        <f t="shared" si="10"/>
        <v/>
      </c>
      <c r="N29" s="243" t="str">
        <f t="shared" si="11"/>
        <v/>
      </c>
      <c r="O29" s="242" t="str">
        <f t="shared" si="12"/>
        <v/>
      </c>
      <c r="P29" s="243" t="str">
        <f t="shared" si="13"/>
        <v/>
      </c>
      <c r="Q29" s="242" t="str">
        <f t="shared" si="14"/>
        <v/>
      </c>
      <c r="R29" s="243" t="str">
        <f t="shared" si="15"/>
        <v/>
      </c>
      <c r="S29" s="226" t="str">
        <f t="shared" si="16"/>
        <v/>
      </c>
      <c r="T29" s="809" t="str">
        <f t="shared" si="17"/>
        <v>1.男 2.女</v>
      </c>
      <c r="U29" s="810"/>
      <c r="V29" s="811"/>
      <c r="W29" s="812" t="str">
        <f t="shared" si="18"/>
        <v/>
      </c>
      <c r="X29" s="813"/>
      <c r="Y29" s="814"/>
      <c r="Z29" s="812" t="str">
        <f t="shared" si="19"/>
        <v/>
      </c>
      <c r="AA29" s="814"/>
      <c r="AB29" s="286" t="str">
        <f t="shared" si="20"/>
        <v/>
      </c>
      <c r="AC29" s="795" t="str">
        <f t="shared" si="21"/>
        <v>［</v>
      </c>
      <c r="AD29" s="795"/>
      <c r="AE29" s="793" t="str">
        <f t="shared" si="22"/>
        <v>］</v>
      </c>
      <c r="AF29" s="794"/>
      <c r="AG29" s="127"/>
      <c r="AI29" s="112">
        <v>13</v>
      </c>
      <c r="AJ29" s="287"/>
      <c r="AK29" s="128"/>
      <c r="AL29" s="288"/>
      <c r="AM29" s="289" t="s">
        <v>331</v>
      </c>
      <c r="AN29" s="247"/>
      <c r="AO29" s="98" t="s">
        <v>36</v>
      </c>
      <c r="AP29" s="247"/>
      <c r="AQ29" s="98" t="s">
        <v>11</v>
      </c>
      <c r="AR29" s="247"/>
      <c r="AS29" s="98" t="s">
        <v>332</v>
      </c>
      <c r="AT29" s="128"/>
      <c r="AU29" s="246"/>
      <c r="AV29" s="128"/>
      <c r="AW29" s="290"/>
      <c r="AX29" s="245"/>
      <c r="AY29" s="291"/>
      <c r="AZ29" s="128"/>
      <c r="BA29" s="292"/>
      <c r="BB29" s="293"/>
      <c r="BC29" s="98"/>
      <c r="BD29" s="247"/>
    </row>
    <row r="30" spans="1:56" s="110" customFormat="1" ht="23.1" customHeight="1" thickBot="1" x14ac:dyDescent="0.2">
      <c r="A30" s="49" t="s">
        <v>183</v>
      </c>
      <c r="B30" s="38"/>
      <c r="C30" s="224" t="str">
        <f t="shared" si="23"/>
        <v/>
      </c>
      <c r="D30" s="225" t="str">
        <f t="shared" si="24"/>
        <v/>
      </c>
      <c r="E30" s="225" t="str">
        <f t="shared" si="25"/>
        <v/>
      </c>
      <c r="F30" s="225" t="str">
        <f t="shared" si="26"/>
        <v/>
      </c>
      <c r="G30" s="225" t="str">
        <f t="shared" si="27"/>
        <v/>
      </c>
      <c r="H30" s="225" t="str">
        <f t="shared" si="28"/>
        <v/>
      </c>
      <c r="I30" s="225" t="str">
        <f t="shared" si="29"/>
        <v/>
      </c>
      <c r="J30" s="225" t="str">
        <f t="shared" si="30"/>
        <v/>
      </c>
      <c r="K30" s="225" t="str">
        <f t="shared" si="31"/>
        <v/>
      </c>
      <c r="L30" s="226" t="str">
        <f t="shared" si="32"/>
        <v/>
      </c>
      <c r="M30" s="285" t="str">
        <f t="shared" si="10"/>
        <v/>
      </c>
      <c r="N30" s="243" t="str">
        <f t="shared" si="11"/>
        <v/>
      </c>
      <c r="O30" s="242" t="str">
        <f t="shared" si="12"/>
        <v/>
      </c>
      <c r="P30" s="243" t="str">
        <f t="shared" si="13"/>
        <v/>
      </c>
      <c r="Q30" s="242" t="str">
        <f t="shared" si="14"/>
        <v/>
      </c>
      <c r="R30" s="243" t="str">
        <f t="shared" si="15"/>
        <v/>
      </c>
      <c r="S30" s="226" t="str">
        <f t="shared" si="16"/>
        <v/>
      </c>
      <c r="T30" s="809" t="str">
        <f t="shared" si="17"/>
        <v>1.男 2.女</v>
      </c>
      <c r="U30" s="810"/>
      <c r="V30" s="811"/>
      <c r="W30" s="812" t="str">
        <f t="shared" si="18"/>
        <v/>
      </c>
      <c r="X30" s="813"/>
      <c r="Y30" s="814"/>
      <c r="Z30" s="812" t="str">
        <f t="shared" si="19"/>
        <v/>
      </c>
      <c r="AA30" s="814"/>
      <c r="AB30" s="286" t="str">
        <f t="shared" si="20"/>
        <v/>
      </c>
      <c r="AC30" s="795" t="str">
        <f t="shared" si="21"/>
        <v>［</v>
      </c>
      <c r="AD30" s="795"/>
      <c r="AE30" s="793" t="str">
        <f t="shared" si="22"/>
        <v>］</v>
      </c>
      <c r="AF30" s="794"/>
      <c r="AG30" s="127"/>
      <c r="AI30" s="112">
        <v>14</v>
      </c>
      <c r="AJ30" s="287"/>
      <c r="AK30" s="128"/>
      <c r="AL30" s="288"/>
      <c r="AM30" s="289" t="s">
        <v>331</v>
      </c>
      <c r="AN30" s="247"/>
      <c r="AO30" s="98" t="s">
        <v>36</v>
      </c>
      <c r="AP30" s="247"/>
      <c r="AQ30" s="98" t="s">
        <v>11</v>
      </c>
      <c r="AR30" s="247"/>
      <c r="AS30" s="98" t="s">
        <v>332</v>
      </c>
      <c r="AT30" s="128"/>
      <c r="AU30" s="246"/>
      <c r="AV30" s="128"/>
      <c r="AW30" s="290"/>
      <c r="AX30" s="245"/>
      <c r="AY30" s="291"/>
      <c r="AZ30" s="128"/>
      <c r="BA30" s="292"/>
      <c r="BB30" s="293"/>
      <c r="BC30" s="98"/>
      <c r="BD30" s="247"/>
    </row>
    <row r="31" spans="1:56" s="110" customFormat="1" ht="23.1" customHeight="1" thickBot="1" x14ac:dyDescent="0.2">
      <c r="A31" s="49" t="s">
        <v>184</v>
      </c>
      <c r="B31" s="38"/>
      <c r="C31" s="224" t="str">
        <f t="shared" si="23"/>
        <v/>
      </c>
      <c r="D31" s="225" t="str">
        <f t="shared" si="24"/>
        <v/>
      </c>
      <c r="E31" s="225" t="str">
        <f t="shared" si="25"/>
        <v/>
      </c>
      <c r="F31" s="225" t="str">
        <f t="shared" si="26"/>
        <v/>
      </c>
      <c r="G31" s="225" t="str">
        <f t="shared" si="27"/>
        <v/>
      </c>
      <c r="H31" s="225" t="str">
        <f t="shared" si="28"/>
        <v/>
      </c>
      <c r="I31" s="225" t="str">
        <f t="shared" si="29"/>
        <v/>
      </c>
      <c r="J31" s="225" t="str">
        <f t="shared" si="30"/>
        <v/>
      </c>
      <c r="K31" s="225" t="str">
        <f t="shared" si="31"/>
        <v/>
      </c>
      <c r="L31" s="226" t="str">
        <f t="shared" si="32"/>
        <v/>
      </c>
      <c r="M31" s="285" t="str">
        <f t="shared" si="10"/>
        <v/>
      </c>
      <c r="N31" s="243" t="str">
        <f t="shared" si="11"/>
        <v/>
      </c>
      <c r="O31" s="242" t="str">
        <f t="shared" si="12"/>
        <v/>
      </c>
      <c r="P31" s="243" t="str">
        <f t="shared" si="13"/>
        <v/>
      </c>
      <c r="Q31" s="242" t="str">
        <f t="shared" si="14"/>
        <v/>
      </c>
      <c r="R31" s="243" t="str">
        <f t="shared" si="15"/>
        <v/>
      </c>
      <c r="S31" s="226" t="str">
        <f t="shared" si="16"/>
        <v/>
      </c>
      <c r="T31" s="809" t="str">
        <f t="shared" si="17"/>
        <v>1.男 2.女</v>
      </c>
      <c r="U31" s="810"/>
      <c r="V31" s="811"/>
      <c r="W31" s="812" t="str">
        <f t="shared" si="18"/>
        <v/>
      </c>
      <c r="X31" s="813"/>
      <c r="Y31" s="814"/>
      <c r="Z31" s="812" t="str">
        <f t="shared" si="19"/>
        <v/>
      </c>
      <c r="AA31" s="814"/>
      <c r="AB31" s="286" t="str">
        <f t="shared" si="20"/>
        <v/>
      </c>
      <c r="AC31" s="795" t="str">
        <f t="shared" si="21"/>
        <v>［</v>
      </c>
      <c r="AD31" s="795"/>
      <c r="AE31" s="793" t="str">
        <f t="shared" si="22"/>
        <v>］</v>
      </c>
      <c r="AF31" s="794"/>
      <c r="AG31" s="127"/>
      <c r="AH31" s="100"/>
      <c r="AI31" s="112">
        <v>15</v>
      </c>
      <c r="AJ31" s="287"/>
      <c r="AK31" s="128"/>
      <c r="AL31" s="288"/>
      <c r="AM31" s="289" t="s">
        <v>331</v>
      </c>
      <c r="AN31" s="247"/>
      <c r="AO31" s="98" t="s">
        <v>36</v>
      </c>
      <c r="AP31" s="247"/>
      <c r="AQ31" s="98" t="s">
        <v>11</v>
      </c>
      <c r="AR31" s="247"/>
      <c r="AS31" s="98" t="s">
        <v>332</v>
      </c>
      <c r="AT31" s="128"/>
      <c r="AU31" s="246"/>
      <c r="AV31" s="128"/>
      <c r="AW31" s="290"/>
      <c r="AX31" s="245"/>
      <c r="AY31" s="291"/>
      <c r="AZ31" s="128"/>
      <c r="BA31" s="292"/>
      <c r="BB31" s="293"/>
      <c r="BC31" s="98"/>
      <c r="BD31" s="247"/>
    </row>
    <row r="32" spans="1:56" s="110" customFormat="1" ht="23.1" customHeight="1" thickBot="1" x14ac:dyDescent="0.2">
      <c r="A32" s="49" t="s">
        <v>185</v>
      </c>
      <c r="B32" s="38"/>
      <c r="C32" s="224" t="str">
        <f t="shared" si="23"/>
        <v/>
      </c>
      <c r="D32" s="225" t="str">
        <f t="shared" si="24"/>
        <v/>
      </c>
      <c r="E32" s="225" t="str">
        <f t="shared" si="25"/>
        <v/>
      </c>
      <c r="F32" s="225" t="str">
        <f t="shared" si="26"/>
        <v/>
      </c>
      <c r="G32" s="225" t="str">
        <f t="shared" si="27"/>
        <v/>
      </c>
      <c r="H32" s="225" t="str">
        <f t="shared" si="28"/>
        <v/>
      </c>
      <c r="I32" s="225" t="str">
        <f t="shared" si="29"/>
        <v/>
      </c>
      <c r="J32" s="225" t="str">
        <f t="shared" si="30"/>
        <v/>
      </c>
      <c r="K32" s="225" t="str">
        <f t="shared" si="31"/>
        <v/>
      </c>
      <c r="L32" s="226" t="str">
        <f t="shared" si="32"/>
        <v/>
      </c>
      <c r="M32" s="285" t="str">
        <f t="shared" si="10"/>
        <v/>
      </c>
      <c r="N32" s="243" t="str">
        <f t="shared" si="11"/>
        <v/>
      </c>
      <c r="O32" s="242" t="str">
        <f t="shared" si="12"/>
        <v/>
      </c>
      <c r="P32" s="243" t="str">
        <f t="shared" si="13"/>
        <v/>
      </c>
      <c r="Q32" s="242" t="str">
        <f t="shared" si="14"/>
        <v/>
      </c>
      <c r="R32" s="243" t="str">
        <f t="shared" si="15"/>
        <v/>
      </c>
      <c r="S32" s="226" t="str">
        <f t="shared" si="16"/>
        <v/>
      </c>
      <c r="T32" s="809" t="str">
        <f t="shared" si="17"/>
        <v>1.男 2.女</v>
      </c>
      <c r="U32" s="810"/>
      <c r="V32" s="811"/>
      <c r="W32" s="812" t="str">
        <f t="shared" si="18"/>
        <v/>
      </c>
      <c r="X32" s="813"/>
      <c r="Y32" s="814"/>
      <c r="Z32" s="812" t="str">
        <f t="shared" si="19"/>
        <v/>
      </c>
      <c r="AA32" s="814"/>
      <c r="AB32" s="286" t="str">
        <f t="shared" si="20"/>
        <v/>
      </c>
      <c r="AC32" s="795" t="str">
        <f t="shared" si="21"/>
        <v>［</v>
      </c>
      <c r="AD32" s="795"/>
      <c r="AE32" s="793" t="str">
        <f t="shared" si="22"/>
        <v>］</v>
      </c>
      <c r="AF32" s="794"/>
      <c r="AG32" s="127"/>
      <c r="AI32" s="112">
        <v>16</v>
      </c>
      <c r="AJ32" s="287"/>
      <c r="AK32" s="128"/>
      <c r="AL32" s="288"/>
      <c r="AM32" s="289" t="s">
        <v>331</v>
      </c>
      <c r="AN32" s="247"/>
      <c r="AO32" s="98" t="s">
        <v>36</v>
      </c>
      <c r="AP32" s="247"/>
      <c r="AQ32" s="98" t="s">
        <v>11</v>
      </c>
      <c r="AR32" s="247"/>
      <c r="AS32" s="98" t="s">
        <v>332</v>
      </c>
      <c r="AT32" s="128"/>
      <c r="AU32" s="246"/>
      <c r="AV32" s="128"/>
      <c r="AW32" s="290"/>
      <c r="AX32" s="245"/>
      <c r="AY32" s="291"/>
      <c r="AZ32" s="128"/>
      <c r="BA32" s="292"/>
      <c r="BB32" s="293"/>
      <c r="BC32" s="98"/>
      <c r="BD32" s="247"/>
    </row>
    <row r="33" spans="1:56" s="110" customFormat="1" ht="23.1" customHeight="1" thickBot="1" x14ac:dyDescent="0.2">
      <c r="A33" s="49" t="s">
        <v>186</v>
      </c>
      <c r="B33" s="38"/>
      <c r="C33" s="224" t="str">
        <f t="shared" si="23"/>
        <v/>
      </c>
      <c r="D33" s="225" t="str">
        <f t="shared" si="24"/>
        <v/>
      </c>
      <c r="E33" s="225" t="str">
        <f t="shared" si="25"/>
        <v/>
      </c>
      <c r="F33" s="225" t="str">
        <f t="shared" si="26"/>
        <v/>
      </c>
      <c r="G33" s="225" t="str">
        <f t="shared" si="27"/>
        <v/>
      </c>
      <c r="H33" s="225" t="str">
        <f t="shared" si="28"/>
        <v/>
      </c>
      <c r="I33" s="225" t="str">
        <f t="shared" si="29"/>
        <v/>
      </c>
      <c r="J33" s="225" t="str">
        <f t="shared" si="30"/>
        <v/>
      </c>
      <c r="K33" s="225" t="str">
        <f t="shared" si="31"/>
        <v/>
      </c>
      <c r="L33" s="226" t="str">
        <f t="shared" si="32"/>
        <v/>
      </c>
      <c r="M33" s="285" t="str">
        <f t="shared" si="10"/>
        <v/>
      </c>
      <c r="N33" s="243" t="str">
        <f t="shared" si="11"/>
        <v/>
      </c>
      <c r="O33" s="242" t="str">
        <f t="shared" si="12"/>
        <v/>
      </c>
      <c r="P33" s="243" t="str">
        <f t="shared" si="13"/>
        <v/>
      </c>
      <c r="Q33" s="242" t="str">
        <f t="shared" si="14"/>
        <v/>
      </c>
      <c r="R33" s="243" t="str">
        <f t="shared" si="15"/>
        <v/>
      </c>
      <c r="S33" s="226" t="str">
        <f t="shared" si="16"/>
        <v/>
      </c>
      <c r="T33" s="809" t="str">
        <f t="shared" si="17"/>
        <v>1.男 2.女</v>
      </c>
      <c r="U33" s="810"/>
      <c r="V33" s="811"/>
      <c r="W33" s="812" t="str">
        <f t="shared" si="18"/>
        <v/>
      </c>
      <c r="X33" s="813"/>
      <c r="Y33" s="814"/>
      <c r="Z33" s="812" t="str">
        <f t="shared" si="19"/>
        <v/>
      </c>
      <c r="AA33" s="814"/>
      <c r="AB33" s="286" t="str">
        <f t="shared" si="20"/>
        <v/>
      </c>
      <c r="AC33" s="795" t="str">
        <f t="shared" si="21"/>
        <v>［</v>
      </c>
      <c r="AD33" s="795"/>
      <c r="AE33" s="793" t="str">
        <f t="shared" si="22"/>
        <v>］</v>
      </c>
      <c r="AF33" s="794"/>
      <c r="AG33" s="127"/>
      <c r="AI33" s="112">
        <v>17</v>
      </c>
      <c r="AJ33" s="287"/>
      <c r="AK33" s="128"/>
      <c r="AL33" s="288"/>
      <c r="AM33" s="289" t="s">
        <v>331</v>
      </c>
      <c r="AN33" s="247"/>
      <c r="AO33" s="98" t="s">
        <v>36</v>
      </c>
      <c r="AP33" s="247"/>
      <c r="AQ33" s="98" t="s">
        <v>11</v>
      </c>
      <c r="AR33" s="247"/>
      <c r="AS33" s="98" t="s">
        <v>332</v>
      </c>
      <c r="AT33" s="128"/>
      <c r="AU33" s="246"/>
      <c r="AV33" s="128"/>
      <c r="AW33" s="290"/>
      <c r="AX33" s="245"/>
      <c r="AY33" s="291"/>
      <c r="AZ33" s="128"/>
      <c r="BA33" s="292"/>
      <c r="BB33" s="293"/>
      <c r="BC33" s="98"/>
      <c r="BD33" s="247"/>
    </row>
    <row r="34" spans="1:56" s="110" customFormat="1" ht="23.1" customHeight="1" thickBot="1" x14ac:dyDescent="0.2">
      <c r="A34" s="49" t="s">
        <v>187</v>
      </c>
      <c r="B34" s="38"/>
      <c r="C34" s="224" t="str">
        <f t="shared" si="23"/>
        <v/>
      </c>
      <c r="D34" s="225" t="str">
        <f t="shared" si="24"/>
        <v/>
      </c>
      <c r="E34" s="225" t="str">
        <f t="shared" si="25"/>
        <v/>
      </c>
      <c r="F34" s="225" t="str">
        <f t="shared" si="26"/>
        <v/>
      </c>
      <c r="G34" s="225" t="str">
        <f t="shared" si="27"/>
        <v/>
      </c>
      <c r="H34" s="225" t="str">
        <f t="shared" si="28"/>
        <v/>
      </c>
      <c r="I34" s="225" t="str">
        <f t="shared" si="29"/>
        <v/>
      </c>
      <c r="J34" s="225" t="str">
        <f t="shared" si="30"/>
        <v/>
      </c>
      <c r="K34" s="225" t="str">
        <f t="shared" si="31"/>
        <v/>
      </c>
      <c r="L34" s="226" t="str">
        <f t="shared" si="32"/>
        <v/>
      </c>
      <c r="M34" s="285" t="str">
        <f t="shared" si="10"/>
        <v/>
      </c>
      <c r="N34" s="243" t="str">
        <f t="shared" si="11"/>
        <v/>
      </c>
      <c r="O34" s="242" t="str">
        <f t="shared" si="12"/>
        <v/>
      </c>
      <c r="P34" s="243" t="str">
        <f t="shared" si="13"/>
        <v/>
      </c>
      <c r="Q34" s="242" t="str">
        <f t="shared" si="14"/>
        <v/>
      </c>
      <c r="R34" s="243" t="str">
        <f t="shared" si="15"/>
        <v/>
      </c>
      <c r="S34" s="226" t="str">
        <f t="shared" si="16"/>
        <v/>
      </c>
      <c r="T34" s="809" t="str">
        <f t="shared" si="17"/>
        <v>1.男 2.女</v>
      </c>
      <c r="U34" s="810"/>
      <c r="V34" s="811"/>
      <c r="W34" s="812" t="str">
        <f t="shared" si="18"/>
        <v/>
      </c>
      <c r="X34" s="813"/>
      <c r="Y34" s="814"/>
      <c r="Z34" s="812" t="str">
        <f t="shared" si="19"/>
        <v/>
      </c>
      <c r="AA34" s="814"/>
      <c r="AB34" s="286" t="str">
        <f t="shared" si="20"/>
        <v/>
      </c>
      <c r="AC34" s="795" t="str">
        <f t="shared" si="21"/>
        <v>［</v>
      </c>
      <c r="AD34" s="795"/>
      <c r="AE34" s="793" t="str">
        <f t="shared" si="22"/>
        <v>］</v>
      </c>
      <c r="AF34" s="794"/>
      <c r="AG34" s="127"/>
      <c r="AI34" s="112">
        <v>18</v>
      </c>
      <c r="AJ34" s="287"/>
      <c r="AK34" s="128"/>
      <c r="AL34" s="288"/>
      <c r="AM34" s="289" t="s">
        <v>331</v>
      </c>
      <c r="AN34" s="247"/>
      <c r="AO34" s="98" t="s">
        <v>36</v>
      </c>
      <c r="AP34" s="247"/>
      <c r="AQ34" s="98" t="s">
        <v>11</v>
      </c>
      <c r="AR34" s="247"/>
      <c r="AS34" s="98" t="s">
        <v>332</v>
      </c>
      <c r="AT34" s="128"/>
      <c r="AU34" s="246"/>
      <c r="AV34" s="128"/>
      <c r="AW34" s="290"/>
      <c r="AX34" s="245"/>
      <c r="AY34" s="291"/>
      <c r="AZ34" s="128"/>
      <c r="BA34" s="292"/>
      <c r="BB34" s="293"/>
      <c r="BC34" s="98"/>
      <c r="BD34" s="247"/>
    </row>
    <row r="35" spans="1:56" s="110" customFormat="1" ht="23.1" customHeight="1" thickBot="1" x14ac:dyDescent="0.2">
      <c r="A35" s="49" t="s">
        <v>188</v>
      </c>
      <c r="B35" s="38"/>
      <c r="C35" s="224" t="str">
        <f t="shared" si="23"/>
        <v/>
      </c>
      <c r="D35" s="225" t="str">
        <f t="shared" si="24"/>
        <v/>
      </c>
      <c r="E35" s="225" t="str">
        <f t="shared" si="25"/>
        <v/>
      </c>
      <c r="F35" s="225" t="str">
        <f t="shared" si="26"/>
        <v/>
      </c>
      <c r="G35" s="225" t="str">
        <f t="shared" si="27"/>
        <v/>
      </c>
      <c r="H35" s="225" t="str">
        <f t="shared" si="28"/>
        <v/>
      </c>
      <c r="I35" s="225" t="str">
        <f t="shared" si="29"/>
        <v/>
      </c>
      <c r="J35" s="225" t="str">
        <f t="shared" si="30"/>
        <v/>
      </c>
      <c r="K35" s="225" t="str">
        <f t="shared" si="31"/>
        <v/>
      </c>
      <c r="L35" s="226" t="str">
        <f t="shared" si="32"/>
        <v/>
      </c>
      <c r="M35" s="285" t="str">
        <f t="shared" si="10"/>
        <v/>
      </c>
      <c r="N35" s="243" t="str">
        <f t="shared" si="11"/>
        <v/>
      </c>
      <c r="O35" s="242" t="str">
        <f t="shared" si="12"/>
        <v/>
      </c>
      <c r="P35" s="243" t="str">
        <f t="shared" si="13"/>
        <v/>
      </c>
      <c r="Q35" s="242" t="str">
        <f t="shared" si="14"/>
        <v/>
      </c>
      <c r="R35" s="243" t="str">
        <f t="shared" si="15"/>
        <v/>
      </c>
      <c r="S35" s="226" t="str">
        <f t="shared" si="16"/>
        <v/>
      </c>
      <c r="T35" s="809" t="str">
        <f t="shared" si="17"/>
        <v>1.男 2.女</v>
      </c>
      <c r="U35" s="810"/>
      <c r="V35" s="811"/>
      <c r="W35" s="812" t="str">
        <f t="shared" si="18"/>
        <v/>
      </c>
      <c r="X35" s="813"/>
      <c r="Y35" s="814"/>
      <c r="Z35" s="812" t="str">
        <f t="shared" si="19"/>
        <v/>
      </c>
      <c r="AA35" s="814"/>
      <c r="AB35" s="286" t="str">
        <f t="shared" si="20"/>
        <v/>
      </c>
      <c r="AC35" s="795" t="str">
        <f t="shared" si="21"/>
        <v>［</v>
      </c>
      <c r="AD35" s="795"/>
      <c r="AE35" s="793" t="str">
        <f t="shared" si="22"/>
        <v>］</v>
      </c>
      <c r="AF35" s="794"/>
      <c r="AG35" s="127"/>
      <c r="AI35" s="112">
        <v>19</v>
      </c>
      <c r="AJ35" s="287"/>
      <c r="AK35" s="128"/>
      <c r="AL35" s="288"/>
      <c r="AM35" s="289" t="s">
        <v>331</v>
      </c>
      <c r="AN35" s="247"/>
      <c r="AO35" s="98" t="s">
        <v>36</v>
      </c>
      <c r="AP35" s="247"/>
      <c r="AQ35" s="98" t="s">
        <v>11</v>
      </c>
      <c r="AR35" s="247"/>
      <c r="AS35" s="98" t="s">
        <v>332</v>
      </c>
      <c r="AT35" s="128"/>
      <c r="AU35" s="246"/>
      <c r="AV35" s="128"/>
      <c r="AW35" s="290"/>
      <c r="AX35" s="245"/>
      <c r="AY35" s="291"/>
      <c r="AZ35" s="128"/>
      <c r="BA35" s="292"/>
      <c r="BB35" s="293"/>
      <c r="BC35" s="98"/>
      <c r="BD35" s="247"/>
    </row>
    <row r="36" spans="1:56" s="110" customFormat="1" ht="23.1" customHeight="1" thickBot="1" x14ac:dyDescent="0.2">
      <c r="A36" s="49" t="s">
        <v>189</v>
      </c>
      <c r="B36" s="38"/>
      <c r="C36" s="224" t="str">
        <f t="shared" si="23"/>
        <v/>
      </c>
      <c r="D36" s="225" t="str">
        <f t="shared" si="24"/>
        <v/>
      </c>
      <c r="E36" s="225" t="str">
        <f t="shared" si="25"/>
        <v/>
      </c>
      <c r="F36" s="225" t="str">
        <f t="shared" si="26"/>
        <v/>
      </c>
      <c r="G36" s="225" t="str">
        <f t="shared" si="27"/>
        <v/>
      </c>
      <c r="H36" s="225" t="str">
        <f t="shared" si="28"/>
        <v/>
      </c>
      <c r="I36" s="225" t="str">
        <f t="shared" si="29"/>
        <v/>
      </c>
      <c r="J36" s="225" t="str">
        <f t="shared" si="30"/>
        <v/>
      </c>
      <c r="K36" s="225" t="str">
        <f t="shared" si="31"/>
        <v/>
      </c>
      <c r="L36" s="226" t="str">
        <f t="shared" si="32"/>
        <v/>
      </c>
      <c r="M36" s="285" t="str">
        <f t="shared" si="10"/>
        <v/>
      </c>
      <c r="N36" s="243" t="str">
        <f t="shared" si="11"/>
        <v/>
      </c>
      <c r="O36" s="242" t="str">
        <f t="shared" si="12"/>
        <v/>
      </c>
      <c r="P36" s="243" t="str">
        <f t="shared" si="13"/>
        <v/>
      </c>
      <c r="Q36" s="242" t="str">
        <f t="shared" si="14"/>
        <v/>
      </c>
      <c r="R36" s="243" t="str">
        <f t="shared" si="15"/>
        <v/>
      </c>
      <c r="S36" s="226" t="str">
        <f t="shared" si="16"/>
        <v/>
      </c>
      <c r="T36" s="809" t="str">
        <f t="shared" si="17"/>
        <v>1.男 2.女</v>
      </c>
      <c r="U36" s="810"/>
      <c r="V36" s="811"/>
      <c r="W36" s="812" t="str">
        <f t="shared" si="18"/>
        <v/>
      </c>
      <c r="X36" s="813"/>
      <c r="Y36" s="814"/>
      <c r="Z36" s="812" t="str">
        <f t="shared" si="19"/>
        <v/>
      </c>
      <c r="AA36" s="814"/>
      <c r="AB36" s="286" t="str">
        <f t="shared" si="20"/>
        <v/>
      </c>
      <c r="AC36" s="795" t="str">
        <f t="shared" si="21"/>
        <v>［</v>
      </c>
      <c r="AD36" s="795"/>
      <c r="AE36" s="793" t="str">
        <f t="shared" si="22"/>
        <v>］</v>
      </c>
      <c r="AF36" s="794"/>
      <c r="AG36" s="127"/>
      <c r="AI36" s="112">
        <v>20</v>
      </c>
      <c r="AJ36" s="287"/>
      <c r="AK36" s="128"/>
      <c r="AL36" s="288"/>
      <c r="AM36" s="289" t="s">
        <v>331</v>
      </c>
      <c r="AN36" s="247"/>
      <c r="AO36" s="98" t="s">
        <v>36</v>
      </c>
      <c r="AP36" s="247"/>
      <c r="AQ36" s="98" t="s">
        <v>11</v>
      </c>
      <c r="AR36" s="247"/>
      <c r="AS36" s="98" t="s">
        <v>332</v>
      </c>
      <c r="AT36" s="128"/>
      <c r="AU36" s="246"/>
      <c r="AV36" s="128"/>
      <c r="AW36" s="290"/>
      <c r="AX36" s="245"/>
      <c r="AY36" s="291"/>
      <c r="AZ36" s="128"/>
      <c r="BA36" s="292"/>
      <c r="BB36" s="293"/>
      <c r="BC36" s="98"/>
      <c r="BD36" s="247"/>
    </row>
    <row r="37" spans="1:56" s="110" customFormat="1" ht="23.1" customHeight="1" thickBot="1" x14ac:dyDescent="0.2">
      <c r="A37" s="49" t="s">
        <v>190</v>
      </c>
      <c r="B37" s="38"/>
      <c r="C37" s="224" t="str">
        <f t="shared" si="23"/>
        <v/>
      </c>
      <c r="D37" s="225" t="str">
        <f t="shared" si="24"/>
        <v/>
      </c>
      <c r="E37" s="225" t="str">
        <f t="shared" si="25"/>
        <v/>
      </c>
      <c r="F37" s="225" t="str">
        <f t="shared" si="26"/>
        <v/>
      </c>
      <c r="G37" s="225" t="str">
        <f t="shared" si="27"/>
        <v/>
      </c>
      <c r="H37" s="225" t="str">
        <f t="shared" si="28"/>
        <v/>
      </c>
      <c r="I37" s="225" t="str">
        <f t="shared" si="29"/>
        <v/>
      </c>
      <c r="J37" s="225" t="str">
        <f t="shared" si="30"/>
        <v/>
      </c>
      <c r="K37" s="225" t="str">
        <f t="shared" si="31"/>
        <v/>
      </c>
      <c r="L37" s="226" t="str">
        <f t="shared" si="32"/>
        <v/>
      </c>
      <c r="M37" s="285" t="str">
        <f t="shared" si="10"/>
        <v/>
      </c>
      <c r="N37" s="243" t="str">
        <f t="shared" si="11"/>
        <v/>
      </c>
      <c r="O37" s="242" t="str">
        <f t="shared" si="12"/>
        <v/>
      </c>
      <c r="P37" s="243" t="str">
        <f t="shared" si="13"/>
        <v/>
      </c>
      <c r="Q37" s="242" t="str">
        <f t="shared" si="14"/>
        <v/>
      </c>
      <c r="R37" s="243" t="str">
        <f t="shared" si="15"/>
        <v/>
      </c>
      <c r="S37" s="226" t="str">
        <f t="shared" si="16"/>
        <v/>
      </c>
      <c r="T37" s="809" t="str">
        <f t="shared" si="17"/>
        <v>1.男 2.女</v>
      </c>
      <c r="U37" s="810"/>
      <c r="V37" s="811"/>
      <c r="W37" s="812" t="str">
        <f t="shared" si="18"/>
        <v/>
      </c>
      <c r="X37" s="813"/>
      <c r="Y37" s="814"/>
      <c r="Z37" s="812" t="str">
        <f t="shared" si="19"/>
        <v/>
      </c>
      <c r="AA37" s="814"/>
      <c r="AB37" s="286" t="str">
        <f t="shared" si="20"/>
        <v/>
      </c>
      <c r="AC37" s="795" t="str">
        <f t="shared" si="21"/>
        <v>［</v>
      </c>
      <c r="AD37" s="795"/>
      <c r="AE37" s="793" t="str">
        <f t="shared" si="22"/>
        <v>］</v>
      </c>
      <c r="AF37" s="794"/>
      <c r="AG37" s="127"/>
      <c r="AI37" s="112">
        <v>21</v>
      </c>
      <c r="AJ37" s="287"/>
      <c r="AK37" s="128"/>
      <c r="AL37" s="288"/>
      <c r="AM37" s="289" t="s">
        <v>331</v>
      </c>
      <c r="AN37" s="247"/>
      <c r="AO37" s="98" t="s">
        <v>36</v>
      </c>
      <c r="AP37" s="247"/>
      <c r="AQ37" s="98" t="s">
        <v>11</v>
      </c>
      <c r="AR37" s="247"/>
      <c r="AS37" s="98" t="s">
        <v>332</v>
      </c>
      <c r="AT37" s="128"/>
      <c r="AU37" s="246"/>
      <c r="AV37" s="128"/>
      <c r="AW37" s="290"/>
      <c r="AX37" s="245"/>
      <c r="AY37" s="291"/>
      <c r="AZ37" s="128"/>
      <c r="BA37" s="292"/>
      <c r="BB37" s="293"/>
      <c r="BC37" s="98"/>
      <c r="BD37" s="247"/>
    </row>
    <row r="38" spans="1:56" s="110" customFormat="1" ht="23.1" customHeight="1" thickBot="1" x14ac:dyDescent="0.2">
      <c r="A38" s="49" t="s">
        <v>191</v>
      </c>
      <c r="B38" s="38"/>
      <c r="C38" s="224" t="str">
        <f t="shared" si="23"/>
        <v/>
      </c>
      <c r="D38" s="225" t="str">
        <f t="shared" si="24"/>
        <v/>
      </c>
      <c r="E38" s="225" t="str">
        <f t="shared" si="25"/>
        <v/>
      </c>
      <c r="F38" s="225" t="str">
        <f t="shared" si="26"/>
        <v/>
      </c>
      <c r="G38" s="225" t="str">
        <f t="shared" si="27"/>
        <v/>
      </c>
      <c r="H38" s="225" t="str">
        <f t="shared" si="28"/>
        <v/>
      </c>
      <c r="I38" s="225" t="str">
        <f t="shared" si="29"/>
        <v/>
      </c>
      <c r="J38" s="225" t="str">
        <f t="shared" si="30"/>
        <v/>
      </c>
      <c r="K38" s="225" t="str">
        <f t="shared" si="31"/>
        <v/>
      </c>
      <c r="L38" s="226" t="str">
        <f t="shared" si="32"/>
        <v/>
      </c>
      <c r="M38" s="285" t="str">
        <f t="shared" si="10"/>
        <v/>
      </c>
      <c r="N38" s="243" t="str">
        <f t="shared" si="11"/>
        <v/>
      </c>
      <c r="O38" s="242" t="str">
        <f t="shared" si="12"/>
        <v/>
      </c>
      <c r="P38" s="243" t="str">
        <f t="shared" si="13"/>
        <v/>
      </c>
      <c r="Q38" s="242" t="str">
        <f t="shared" si="14"/>
        <v/>
      </c>
      <c r="R38" s="243" t="str">
        <f t="shared" si="15"/>
        <v/>
      </c>
      <c r="S38" s="226" t="str">
        <f t="shared" si="16"/>
        <v/>
      </c>
      <c r="T38" s="809" t="str">
        <f t="shared" si="17"/>
        <v>1.男 2.女</v>
      </c>
      <c r="U38" s="810"/>
      <c r="V38" s="811"/>
      <c r="W38" s="812" t="str">
        <f t="shared" si="18"/>
        <v/>
      </c>
      <c r="X38" s="813"/>
      <c r="Y38" s="814"/>
      <c r="Z38" s="812" t="str">
        <f t="shared" si="19"/>
        <v/>
      </c>
      <c r="AA38" s="814"/>
      <c r="AB38" s="286" t="str">
        <f t="shared" si="20"/>
        <v/>
      </c>
      <c r="AC38" s="795" t="str">
        <f t="shared" si="21"/>
        <v>［</v>
      </c>
      <c r="AD38" s="795"/>
      <c r="AE38" s="793" t="str">
        <f t="shared" si="22"/>
        <v>］</v>
      </c>
      <c r="AF38" s="794"/>
      <c r="AG38" s="127"/>
      <c r="AH38" s="100"/>
      <c r="AI38" s="112">
        <v>22</v>
      </c>
      <c r="AJ38" s="287"/>
      <c r="AK38" s="128"/>
      <c r="AL38" s="288"/>
      <c r="AM38" s="289" t="s">
        <v>331</v>
      </c>
      <c r="AN38" s="247"/>
      <c r="AO38" s="98" t="s">
        <v>36</v>
      </c>
      <c r="AP38" s="247"/>
      <c r="AQ38" s="98" t="s">
        <v>11</v>
      </c>
      <c r="AR38" s="247"/>
      <c r="AS38" s="98" t="s">
        <v>332</v>
      </c>
      <c r="AT38" s="128"/>
      <c r="AU38" s="246"/>
      <c r="AV38" s="128"/>
      <c r="AW38" s="290"/>
      <c r="AX38" s="245"/>
      <c r="AY38" s="291"/>
      <c r="AZ38" s="128"/>
      <c r="BA38" s="292"/>
      <c r="BB38" s="293"/>
      <c r="BC38" s="98"/>
      <c r="BD38" s="247"/>
    </row>
    <row r="39" spans="1:56" s="110" customFormat="1" ht="23.1" customHeight="1" thickBot="1" x14ac:dyDescent="0.2">
      <c r="A39" s="49" t="s">
        <v>192</v>
      </c>
      <c r="B39" s="38"/>
      <c r="C39" s="224" t="str">
        <f t="shared" si="23"/>
        <v/>
      </c>
      <c r="D39" s="225" t="str">
        <f t="shared" si="24"/>
        <v/>
      </c>
      <c r="E39" s="225" t="str">
        <f t="shared" si="25"/>
        <v/>
      </c>
      <c r="F39" s="225" t="str">
        <f t="shared" si="26"/>
        <v/>
      </c>
      <c r="G39" s="225" t="str">
        <f t="shared" si="27"/>
        <v/>
      </c>
      <c r="H39" s="225" t="str">
        <f t="shared" si="28"/>
        <v/>
      </c>
      <c r="I39" s="225" t="str">
        <f t="shared" si="29"/>
        <v/>
      </c>
      <c r="J39" s="225" t="str">
        <f t="shared" si="30"/>
        <v/>
      </c>
      <c r="K39" s="225" t="str">
        <f t="shared" si="31"/>
        <v/>
      </c>
      <c r="L39" s="226" t="str">
        <f t="shared" si="32"/>
        <v/>
      </c>
      <c r="M39" s="285" t="str">
        <f t="shared" si="10"/>
        <v/>
      </c>
      <c r="N39" s="243" t="str">
        <f t="shared" si="11"/>
        <v/>
      </c>
      <c r="O39" s="242" t="str">
        <f t="shared" si="12"/>
        <v/>
      </c>
      <c r="P39" s="243" t="str">
        <f t="shared" si="13"/>
        <v/>
      </c>
      <c r="Q39" s="242" t="str">
        <f t="shared" si="14"/>
        <v/>
      </c>
      <c r="R39" s="243" t="str">
        <f t="shared" si="15"/>
        <v/>
      </c>
      <c r="S39" s="226" t="str">
        <f t="shared" si="16"/>
        <v/>
      </c>
      <c r="T39" s="809" t="str">
        <f t="shared" si="17"/>
        <v>1.男 2.女</v>
      </c>
      <c r="U39" s="810"/>
      <c r="V39" s="811"/>
      <c r="W39" s="812" t="str">
        <f t="shared" si="18"/>
        <v/>
      </c>
      <c r="X39" s="813"/>
      <c r="Y39" s="814"/>
      <c r="Z39" s="812" t="str">
        <f t="shared" si="19"/>
        <v/>
      </c>
      <c r="AA39" s="814"/>
      <c r="AB39" s="286" t="str">
        <f t="shared" si="20"/>
        <v/>
      </c>
      <c r="AC39" s="795" t="str">
        <f t="shared" si="21"/>
        <v>［</v>
      </c>
      <c r="AD39" s="795"/>
      <c r="AE39" s="793" t="str">
        <f t="shared" si="22"/>
        <v>］</v>
      </c>
      <c r="AF39" s="794"/>
      <c r="AG39" s="127"/>
      <c r="AI39" s="112">
        <v>23</v>
      </c>
      <c r="AJ39" s="287"/>
      <c r="AK39" s="128"/>
      <c r="AL39" s="288"/>
      <c r="AM39" s="289" t="s">
        <v>331</v>
      </c>
      <c r="AN39" s="247"/>
      <c r="AO39" s="98" t="s">
        <v>36</v>
      </c>
      <c r="AP39" s="247"/>
      <c r="AQ39" s="98" t="s">
        <v>11</v>
      </c>
      <c r="AR39" s="247"/>
      <c r="AS39" s="98" t="s">
        <v>332</v>
      </c>
      <c r="AT39" s="128"/>
      <c r="AU39" s="246"/>
      <c r="AV39" s="128"/>
      <c r="AW39" s="290"/>
      <c r="AX39" s="245"/>
      <c r="AY39" s="291"/>
      <c r="AZ39" s="128"/>
      <c r="BA39" s="292"/>
      <c r="BB39" s="293"/>
      <c r="BC39" s="98"/>
      <c r="BD39" s="247"/>
    </row>
    <row r="40" spans="1:56" s="110" customFormat="1" ht="23.1" customHeight="1" thickBot="1" x14ac:dyDescent="0.2">
      <c r="A40" s="49" t="s">
        <v>193</v>
      </c>
      <c r="B40" s="38"/>
      <c r="C40" s="224" t="str">
        <f t="shared" si="23"/>
        <v/>
      </c>
      <c r="D40" s="225" t="str">
        <f t="shared" si="24"/>
        <v/>
      </c>
      <c r="E40" s="225" t="str">
        <f t="shared" si="25"/>
        <v/>
      </c>
      <c r="F40" s="225" t="str">
        <f t="shared" si="26"/>
        <v/>
      </c>
      <c r="G40" s="225" t="str">
        <f t="shared" si="27"/>
        <v/>
      </c>
      <c r="H40" s="225" t="str">
        <f t="shared" si="28"/>
        <v/>
      </c>
      <c r="I40" s="225" t="str">
        <f t="shared" si="29"/>
        <v/>
      </c>
      <c r="J40" s="225" t="str">
        <f t="shared" si="30"/>
        <v/>
      </c>
      <c r="K40" s="225" t="str">
        <f t="shared" si="31"/>
        <v/>
      </c>
      <c r="L40" s="226" t="str">
        <f t="shared" si="32"/>
        <v/>
      </c>
      <c r="M40" s="285" t="str">
        <f t="shared" si="10"/>
        <v/>
      </c>
      <c r="N40" s="243" t="str">
        <f t="shared" si="11"/>
        <v/>
      </c>
      <c r="O40" s="242" t="str">
        <f t="shared" si="12"/>
        <v/>
      </c>
      <c r="P40" s="243" t="str">
        <f t="shared" si="13"/>
        <v/>
      </c>
      <c r="Q40" s="242" t="str">
        <f t="shared" si="14"/>
        <v/>
      </c>
      <c r="R40" s="243" t="str">
        <f t="shared" si="15"/>
        <v/>
      </c>
      <c r="S40" s="226" t="str">
        <f t="shared" si="16"/>
        <v/>
      </c>
      <c r="T40" s="809" t="str">
        <f t="shared" si="17"/>
        <v>1.男 2.女</v>
      </c>
      <c r="U40" s="810"/>
      <c r="V40" s="811"/>
      <c r="W40" s="812" t="str">
        <f t="shared" si="18"/>
        <v/>
      </c>
      <c r="X40" s="813"/>
      <c r="Y40" s="814"/>
      <c r="Z40" s="812" t="str">
        <f t="shared" si="19"/>
        <v/>
      </c>
      <c r="AA40" s="814"/>
      <c r="AB40" s="286" t="str">
        <f t="shared" si="20"/>
        <v/>
      </c>
      <c r="AC40" s="795" t="str">
        <f t="shared" si="21"/>
        <v>［</v>
      </c>
      <c r="AD40" s="795"/>
      <c r="AE40" s="793" t="str">
        <f t="shared" si="22"/>
        <v>］</v>
      </c>
      <c r="AF40" s="794"/>
      <c r="AG40" s="818" t="s">
        <v>152</v>
      </c>
      <c r="AH40" s="819"/>
      <c r="AI40" s="112">
        <v>24</v>
      </c>
      <c r="AJ40" s="287"/>
      <c r="AK40" s="128"/>
      <c r="AL40" s="288"/>
      <c r="AM40" s="289" t="s">
        <v>331</v>
      </c>
      <c r="AN40" s="247"/>
      <c r="AO40" s="98" t="s">
        <v>36</v>
      </c>
      <c r="AP40" s="247"/>
      <c r="AQ40" s="98" t="s">
        <v>11</v>
      </c>
      <c r="AR40" s="247"/>
      <c r="AS40" s="98" t="s">
        <v>332</v>
      </c>
      <c r="AT40" s="128"/>
      <c r="AU40" s="246"/>
      <c r="AV40" s="128"/>
      <c r="AW40" s="290"/>
      <c r="AX40" s="245"/>
      <c r="AY40" s="291"/>
      <c r="AZ40" s="128"/>
      <c r="BA40" s="292"/>
      <c r="BB40" s="293"/>
      <c r="BC40" s="98"/>
      <c r="BD40" s="247"/>
    </row>
    <row r="41" spans="1:56" s="110" customFormat="1" ht="23.1" customHeight="1" thickBot="1" x14ac:dyDescent="0.2">
      <c r="A41" s="49" t="s">
        <v>194</v>
      </c>
      <c r="B41" s="38"/>
      <c r="C41" s="224" t="str">
        <f t="shared" si="23"/>
        <v/>
      </c>
      <c r="D41" s="225" t="str">
        <f t="shared" si="24"/>
        <v/>
      </c>
      <c r="E41" s="225" t="str">
        <f t="shared" si="25"/>
        <v/>
      </c>
      <c r="F41" s="225" t="str">
        <f t="shared" si="26"/>
        <v/>
      </c>
      <c r="G41" s="225" t="str">
        <f t="shared" si="27"/>
        <v/>
      </c>
      <c r="H41" s="225" t="str">
        <f t="shared" si="28"/>
        <v/>
      </c>
      <c r="I41" s="225" t="str">
        <f t="shared" si="29"/>
        <v/>
      </c>
      <c r="J41" s="225" t="str">
        <f t="shared" si="30"/>
        <v/>
      </c>
      <c r="K41" s="225" t="str">
        <f t="shared" si="31"/>
        <v/>
      </c>
      <c r="L41" s="226" t="str">
        <f t="shared" si="32"/>
        <v/>
      </c>
      <c r="M41" s="285" t="str">
        <f t="shared" si="10"/>
        <v/>
      </c>
      <c r="N41" s="243" t="str">
        <f t="shared" si="11"/>
        <v/>
      </c>
      <c r="O41" s="242" t="str">
        <f t="shared" si="12"/>
        <v/>
      </c>
      <c r="P41" s="243" t="str">
        <f t="shared" si="13"/>
        <v/>
      </c>
      <c r="Q41" s="242" t="str">
        <f t="shared" si="14"/>
        <v/>
      </c>
      <c r="R41" s="243" t="str">
        <f t="shared" si="15"/>
        <v/>
      </c>
      <c r="S41" s="226" t="str">
        <f t="shared" si="16"/>
        <v/>
      </c>
      <c r="T41" s="809" t="str">
        <f t="shared" si="17"/>
        <v>1.男 2.女</v>
      </c>
      <c r="U41" s="810"/>
      <c r="V41" s="811"/>
      <c r="W41" s="812" t="str">
        <f t="shared" si="18"/>
        <v/>
      </c>
      <c r="X41" s="813"/>
      <c r="Y41" s="814"/>
      <c r="Z41" s="812" t="str">
        <f t="shared" si="19"/>
        <v/>
      </c>
      <c r="AA41" s="814"/>
      <c r="AB41" s="286" t="str">
        <f t="shared" si="20"/>
        <v/>
      </c>
      <c r="AC41" s="795" t="str">
        <f t="shared" si="21"/>
        <v>［</v>
      </c>
      <c r="AD41" s="795"/>
      <c r="AE41" s="793" t="str">
        <f t="shared" si="22"/>
        <v>］</v>
      </c>
      <c r="AF41" s="794"/>
      <c r="AG41" s="127"/>
      <c r="AH41" s="48" t="s">
        <v>100</v>
      </c>
      <c r="AI41" s="112">
        <v>25</v>
      </c>
      <c r="AJ41" s="287"/>
      <c r="AK41" s="128"/>
      <c r="AL41" s="288"/>
      <c r="AM41" s="289" t="s">
        <v>331</v>
      </c>
      <c r="AN41" s="247"/>
      <c r="AO41" s="98" t="s">
        <v>36</v>
      </c>
      <c r="AP41" s="247"/>
      <c r="AQ41" s="98" t="s">
        <v>11</v>
      </c>
      <c r="AR41" s="247"/>
      <c r="AS41" s="98" t="s">
        <v>332</v>
      </c>
      <c r="AT41" s="128"/>
      <c r="AU41" s="246"/>
      <c r="AV41" s="128"/>
      <c r="AW41" s="290"/>
      <c r="AX41" s="245"/>
      <c r="AY41" s="291"/>
      <c r="AZ41" s="128"/>
      <c r="BA41" s="292"/>
      <c r="BB41" s="293"/>
      <c r="BC41" s="98"/>
      <c r="BD41" s="247"/>
    </row>
    <row r="42" spans="1:56" s="110" customFormat="1" ht="15.95" customHeight="1" x14ac:dyDescent="0.15">
      <c r="AE42" s="800"/>
      <c r="AF42" s="800"/>
      <c r="AG42" s="800"/>
      <c r="AH42" s="800"/>
      <c r="AI42" s="112"/>
      <c r="AJ42" s="98"/>
      <c r="AU42" s="216"/>
      <c r="BB42" s="128"/>
    </row>
    <row r="43" spans="1:56" s="110" customFormat="1" ht="15.95" customHeight="1" x14ac:dyDescent="0.15">
      <c r="A43" s="49"/>
      <c r="C43" s="100"/>
      <c r="D43" s="100"/>
      <c r="E43" s="100"/>
      <c r="F43" s="100"/>
      <c r="G43" s="100"/>
      <c r="H43" s="49"/>
      <c r="I43" s="49"/>
      <c r="J43" s="49"/>
      <c r="K43" s="49"/>
      <c r="L43" s="49"/>
      <c r="M43" s="49"/>
      <c r="N43" s="129"/>
      <c r="O43" s="129"/>
      <c r="P43" s="129"/>
      <c r="Q43" s="49"/>
      <c r="R43" s="49"/>
      <c r="S43" s="49"/>
      <c r="T43" s="49"/>
      <c r="U43" s="49"/>
      <c r="V43" s="49"/>
      <c r="W43" s="49"/>
      <c r="X43" s="49"/>
      <c r="Y43" s="49"/>
      <c r="Z43" s="49"/>
      <c r="AA43" s="49"/>
      <c r="AB43" s="49"/>
      <c r="AF43" s="38"/>
      <c r="AG43" s="38"/>
      <c r="AI43" s="112"/>
      <c r="AJ43" s="112"/>
      <c r="AU43" s="216"/>
      <c r="BB43" s="128"/>
    </row>
    <row r="44" spans="1:56" s="110" customFormat="1" ht="15.95" customHeight="1" x14ac:dyDescent="0.15">
      <c r="A44" s="49"/>
      <c r="C44" s="100"/>
      <c r="D44" s="100"/>
      <c r="E44" s="100"/>
      <c r="F44" s="100"/>
      <c r="G44" s="100"/>
      <c r="H44" s="49"/>
      <c r="I44" s="49"/>
      <c r="J44" s="49"/>
      <c r="K44" s="49"/>
      <c r="L44" s="49"/>
      <c r="M44" s="49"/>
      <c r="N44" s="129"/>
      <c r="O44" s="129"/>
      <c r="P44" s="129"/>
      <c r="Q44" s="49"/>
      <c r="R44" s="49"/>
      <c r="S44" s="49"/>
      <c r="T44" s="49"/>
      <c r="U44" s="49"/>
      <c r="V44" s="49"/>
      <c r="W44" s="49"/>
      <c r="X44" s="49"/>
      <c r="Y44" s="49"/>
      <c r="Z44" s="49"/>
      <c r="AA44" s="49"/>
      <c r="AB44" s="49"/>
      <c r="AF44" s="38"/>
      <c r="AG44" s="38"/>
      <c r="AH44" s="54"/>
      <c r="AI44" s="112"/>
      <c r="AJ44" s="112"/>
      <c r="AU44" s="216"/>
      <c r="BB44" s="128"/>
    </row>
    <row r="45" spans="1:56" s="110" customFormat="1" ht="15.95" customHeight="1" x14ac:dyDescent="0.15">
      <c r="A45" s="49"/>
      <c r="C45" s="100"/>
      <c r="D45" s="100"/>
      <c r="E45" s="100"/>
      <c r="F45" s="100"/>
      <c r="G45" s="100"/>
      <c r="H45" s="49"/>
      <c r="I45" s="49"/>
      <c r="J45" s="49"/>
      <c r="K45" s="49"/>
      <c r="L45" s="49"/>
      <c r="M45" s="49"/>
      <c r="N45" s="129"/>
      <c r="O45" s="129"/>
      <c r="P45" s="129"/>
      <c r="Q45" s="49"/>
      <c r="R45" s="49"/>
      <c r="S45" s="49"/>
      <c r="T45" s="49"/>
      <c r="U45" s="49"/>
      <c r="V45" s="49"/>
      <c r="W45" s="49"/>
      <c r="X45" s="49"/>
      <c r="Y45" s="49"/>
      <c r="Z45" s="49"/>
      <c r="AA45" s="49"/>
      <c r="AB45" s="49"/>
      <c r="AF45" s="38"/>
      <c r="AG45" s="38"/>
      <c r="AH45" s="54"/>
      <c r="AI45" s="112"/>
      <c r="AJ45" s="112"/>
      <c r="AU45" s="216"/>
      <c r="BB45" s="128"/>
    </row>
    <row r="46" spans="1:56" s="110" customFormat="1" ht="15.95" customHeight="1" x14ac:dyDescent="0.15">
      <c r="A46" s="49"/>
      <c r="C46" s="100"/>
      <c r="D46" s="100"/>
      <c r="E46" s="100"/>
      <c r="F46" s="100"/>
      <c r="G46" s="100"/>
      <c r="H46" s="49"/>
      <c r="I46" s="49"/>
      <c r="J46" s="49"/>
      <c r="K46" s="49"/>
      <c r="L46" s="49"/>
      <c r="M46" s="49"/>
      <c r="N46" s="129"/>
      <c r="O46" s="129"/>
      <c r="P46" s="129"/>
      <c r="Q46" s="49"/>
      <c r="R46" s="49"/>
      <c r="S46" s="49"/>
      <c r="T46" s="49"/>
      <c r="U46" s="49"/>
      <c r="V46" s="49"/>
      <c r="W46" s="49"/>
      <c r="X46" s="49"/>
      <c r="Y46" s="49"/>
      <c r="Z46" s="49"/>
      <c r="AA46" s="49"/>
      <c r="AB46" s="49"/>
      <c r="AF46" s="38"/>
      <c r="AG46" s="38"/>
      <c r="AH46" s="54"/>
      <c r="AI46" s="112"/>
      <c r="AJ46" s="112"/>
      <c r="AU46" s="216"/>
      <c r="BB46" s="128"/>
    </row>
    <row r="47" spans="1:56" s="110" customFormat="1" ht="15.95" customHeight="1" x14ac:dyDescent="0.15">
      <c r="A47" s="49"/>
      <c r="C47" s="100"/>
      <c r="D47" s="100"/>
      <c r="E47" s="100"/>
      <c r="F47" s="100"/>
      <c r="G47" s="100"/>
      <c r="H47" s="49"/>
      <c r="I47" s="49"/>
      <c r="J47" s="49"/>
      <c r="K47" s="49"/>
      <c r="L47" s="49"/>
      <c r="M47" s="49"/>
      <c r="N47" s="129"/>
      <c r="O47" s="129"/>
      <c r="P47" s="129"/>
      <c r="Q47" s="49"/>
      <c r="R47" s="49"/>
      <c r="S47" s="49"/>
      <c r="T47" s="49"/>
      <c r="U47" s="49"/>
      <c r="V47" s="49"/>
      <c r="W47" s="49"/>
      <c r="X47" s="49"/>
      <c r="Y47" s="49"/>
      <c r="Z47" s="49"/>
      <c r="AA47" s="49"/>
      <c r="AB47" s="49"/>
      <c r="AF47" s="38"/>
      <c r="AG47" s="38"/>
      <c r="AH47" s="54"/>
      <c r="AI47" s="112"/>
      <c r="AJ47" s="130"/>
      <c r="AU47" s="216"/>
      <c r="BB47" s="128"/>
    </row>
    <row r="48" spans="1:56" s="110" customFormat="1" ht="15.95" customHeight="1" x14ac:dyDescent="0.15">
      <c r="D48" s="100"/>
      <c r="E48" s="100"/>
      <c r="F48" s="100"/>
      <c r="H48" s="49"/>
      <c r="I48" s="49"/>
      <c r="J48" s="49"/>
      <c r="K48" s="49"/>
      <c r="L48" s="49"/>
      <c r="M48" s="49"/>
      <c r="N48" s="49"/>
      <c r="O48" s="49"/>
      <c r="P48" s="49"/>
      <c r="Q48" s="49"/>
      <c r="R48" s="49"/>
      <c r="S48" s="49"/>
      <c r="T48" s="49"/>
      <c r="U48" s="49"/>
      <c r="V48" s="49"/>
      <c r="W48" s="49"/>
      <c r="X48" s="49"/>
      <c r="Y48" s="49"/>
      <c r="Z48" s="49"/>
      <c r="AA48" s="49"/>
      <c r="AB48" s="49"/>
      <c r="AI48" s="131"/>
      <c r="AJ48" s="112"/>
      <c r="AU48" s="216"/>
      <c r="BB48" s="128"/>
    </row>
    <row r="49" spans="1:54" s="110" customFormat="1" ht="15.95" customHeight="1" x14ac:dyDescent="0.15">
      <c r="C49" s="100"/>
      <c r="D49" s="100"/>
      <c r="E49" s="100"/>
      <c r="F49" s="100"/>
      <c r="G49" s="100"/>
      <c r="H49" s="129"/>
      <c r="I49" s="129"/>
      <c r="J49" s="129"/>
      <c r="K49" s="129"/>
      <c r="L49" s="129"/>
      <c r="M49" s="129"/>
      <c r="N49" s="49"/>
      <c r="O49" s="49"/>
      <c r="P49" s="129"/>
      <c r="Q49" s="129"/>
      <c r="R49" s="129"/>
      <c r="S49" s="129"/>
      <c r="T49" s="129"/>
      <c r="U49" s="129"/>
      <c r="V49" s="129"/>
      <c r="W49" s="129"/>
      <c r="X49" s="129"/>
      <c r="Y49" s="129"/>
      <c r="Z49" s="129"/>
      <c r="AA49" s="129"/>
      <c r="AB49" s="129"/>
      <c r="AC49" s="100"/>
      <c r="AD49" s="100"/>
      <c r="AE49" s="100"/>
      <c r="AF49" s="100"/>
      <c r="AG49" s="100"/>
      <c r="AH49" s="100"/>
      <c r="AI49" s="131"/>
      <c r="AJ49" s="112"/>
      <c r="AU49" s="216"/>
      <c r="BB49" s="128"/>
    </row>
    <row r="50" spans="1:54" s="110" customFormat="1" ht="15.95" customHeight="1" x14ac:dyDescent="0.15">
      <c r="C50" s="100"/>
      <c r="D50" s="100"/>
      <c r="E50" s="100"/>
      <c r="F50" s="100"/>
      <c r="G50" s="100"/>
      <c r="H50" s="129"/>
      <c r="I50" s="129"/>
      <c r="J50" s="129"/>
      <c r="K50" s="129"/>
      <c r="L50" s="129"/>
      <c r="M50" s="129"/>
      <c r="N50" s="49"/>
      <c r="O50" s="49"/>
      <c r="P50" s="129"/>
      <c r="Q50" s="129"/>
      <c r="R50" s="129"/>
      <c r="S50" s="129"/>
      <c r="T50" s="129"/>
      <c r="U50" s="129"/>
      <c r="V50" s="129"/>
      <c r="W50" s="129"/>
      <c r="X50" s="129"/>
      <c r="Y50" s="129"/>
      <c r="Z50" s="129"/>
      <c r="AA50" s="129"/>
      <c r="AB50" s="129"/>
      <c r="AC50" s="100"/>
      <c r="AD50" s="100"/>
      <c r="AF50" s="54"/>
      <c r="AG50" s="54"/>
      <c r="AI50" s="132"/>
      <c r="AU50" s="216"/>
      <c r="BB50" s="128"/>
    </row>
    <row r="51" spans="1:54" s="110" customFormat="1" ht="15.95" customHeight="1" x14ac:dyDescent="0.15">
      <c r="C51" s="100"/>
      <c r="F51" s="100"/>
      <c r="G51" s="100"/>
      <c r="H51" s="100"/>
      <c r="I51" s="100"/>
      <c r="J51" s="100"/>
      <c r="K51" s="100"/>
      <c r="L51" s="100"/>
      <c r="M51" s="100"/>
      <c r="P51" s="100"/>
      <c r="Q51" s="100"/>
      <c r="R51" s="100"/>
      <c r="S51" s="100"/>
      <c r="T51" s="100"/>
      <c r="U51" s="100"/>
      <c r="V51" s="100"/>
      <c r="W51" s="100"/>
      <c r="X51" s="100"/>
      <c r="Y51" s="100"/>
      <c r="Z51" s="100"/>
      <c r="AA51" s="100"/>
      <c r="AB51" s="100"/>
      <c r="AC51" s="100"/>
      <c r="AD51" s="100"/>
      <c r="AI51" s="133"/>
      <c r="AU51" s="216"/>
      <c r="BB51" s="128"/>
    </row>
    <row r="52" spans="1:54" s="110" customFormat="1" ht="15.95" customHeight="1" x14ac:dyDescent="0.15">
      <c r="M52" s="100"/>
      <c r="P52" s="100"/>
      <c r="Q52" s="100"/>
      <c r="R52" s="100"/>
      <c r="S52" s="100"/>
      <c r="T52" s="100"/>
      <c r="U52" s="100"/>
      <c r="V52" s="100"/>
      <c r="W52" s="100"/>
      <c r="X52" s="100"/>
      <c r="Y52" s="100"/>
      <c r="Z52" s="100"/>
      <c r="AA52" s="100"/>
      <c r="AB52" s="100"/>
      <c r="AC52" s="100"/>
      <c r="AD52" s="100"/>
      <c r="AE52" s="100"/>
      <c r="AF52" s="100"/>
      <c r="AG52" s="100"/>
      <c r="AH52" s="100"/>
      <c r="AI52" s="133"/>
      <c r="AU52" s="216"/>
      <c r="BB52" s="128"/>
    </row>
    <row r="53" spans="1:54" s="110" customFormat="1" ht="15.95" customHeight="1" x14ac:dyDescent="0.15">
      <c r="M53" s="100"/>
      <c r="P53" s="100"/>
      <c r="Q53" s="100"/>
      <c r="R53" s="100"/>
      <c r="S53" s="100"/>
      <c r="T53" s="100"/>
      <c r="U53" s="100"/>
      <c r="V53" s="100"/>
      <c r="W53" s="100"/>
      <c r="X53" s="100"/>
      <c r="Y53" s="100"/>
      <c r="Z53" s="100"/>
      <c r="AA53" s="100"/>
      <c r="AB53" s="100"/>
      <c r="AC53" s="100"/>
      <c r="AD53" s="100"/>
      <c r="AI53" s="105"/>
      <c r="AU53" s="216"/>
      <c r="BB53" s="128"/>
    </row>
    <row r="54" spans="1:54" ht="15.95" customHeight="1" x14ac:dyDescent="0.15">
      <c r="AI54" s="105"/>
      <c r="AJ54" s="110"/>
    </row>
    <row r="55" spans="1:54" ht="15.95" customHeight="1" x14ac:dyDescent="0.1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J55" s="110"/>
    </row>
    <row r="56" spans="1:54" ht="15.95" customHeight="1" x14ac:dyDescent="0.15">
      <c r="AI56" s="105"/>
      <c r="AJ56" s="110"/>
    </row>
    <row r="57" spans="1:54" ht="15.95" customHeight="1" x14ac:dyDescent="0.15">
      <c r="AI57" s="132"/>
      <c r="AJ57" s="110"/>
    </row>
    <row r="58" spans="1:54" ht="15.95" customHeight="1" x14ac:dyDescent="0.15">
      <c r="D58" s="43"/>
      <c r="E58" s="43"/>
      <c r="F58" s="43"/>
      <c r="G58" s="43"/>
      <c r="K58" s="43"/>
      <c r="L58" s="43"/>
      <c r="M58" s="43"/>
      <c r="N58" s="43"/>
      <c r="O58" s="43"/>
      <c r="P58" s="43"/>
      <c r="Q58" s="43"/>
      <c r="R58" s="43"/>
      <c r="AJ58" s="110"/>
    </row>
    <row r="59" spans="1:54" ht="15.95" customHeight="1" x14ac:dyDescent="0.15">
      <c r="L59" s="43"/>
      <c r="M59" s="43"/>
      <c r="AJ59" s="110"/>
    </row>
    <row r="60" spans="1:54" ht="15.95" customHeight="1" x14ac:dyDescent="0.15">
      <c r="AJ60" s="110"/>
    </row>
    <row r="61" spans="1:54" ht="15.95" customHeight="1" x14ac:dyDescent="0.15">
      <c r="AJ61" s="116"/>
    </row>
    <row r="62" spans="1:54" ht="15.95" customHeight="1" x14ac:dyDescent="0.15">
      <c r="C62" s="43"/>
      <c r="D62" s="43"/>
      <c r="E62" s="43"/>
      <c r="F62" s="43"/>
      <c r="G62" s="43"/>
      <c r="I62" s="43"/>
      <c r="J62" s="43"/>
      <c r="K62" s="43"/>
      <c r="L62" s="43"/>
      <c r="M62" s="43"/>
      <c r="N62" s="43"/>
      <c r="O62" s="43"/>
      <c r="P62" s="43"/>
      <c r="Q62" s="43"/>
      <c r="R62" s="43"/>
      <c r="S62" s="43"/>
      <c r="V62" s="43"/>
      <c r="W62" s="43"/>
      <c r="X62" s="43"/>
      <c r="Y62" s="43"/>
      <c r="AI62" s="112"/>
      <c r="AJ62" s="116"/>
    </row>
    <row r="63" spans="1:54" ht="15.95" customHeight="1" x14ac:dyDescent="0.15">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I63" s="112"/>
      <c r="AJ63" s="112"/>
    </row>
    <row r="64" spans="1:54" ht="15.95" customHeight="1" x14ac:dyDescent="0.15">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I64" s="112"/>
      <c r="AJ64" s="112"/>
    </row>
    <row r="65" spans="3:36" ht="15.95" customHeight="1" x14ac:dyDescent="0.15">
      <c r="AI65" s="112"/>
      <c r="AJ65" s="112"/>
    </row>
    <row r="66" spans="3:36" ht="15.95" customHeight="1" x14ac:dyDescent="0.15">
      <c r="AI66" s="131"/>
      <c r="AJ66" s="112"/>
    </row>
    <row r="67" spans="3:36" ht="15.95" customHeight="1" x14ac:dyDescent="0.15">
      <c r="AI67" s="131"/>
      <c r="AJ67" s="112"/>
    </row>
    <row r="68" spans="3:36" ht="15.95" customHeight="1" x14ac:dyDescent="0.15">
      <c r="AI68" s="134"/>
      <c r="AJ68" s="130"/>
    </row>
    <row r="69" spans="3:36" ht="15.95" customHeight="1" x14ac:dyDescent="0.15">
      <c r="D69" s="43"/>
      <c r="E69" s="43"/>
      <c r="F69" s="43"/>
      <c r="T69" s="43"/>
      <c r="U69" s="43"/>
      <c r="V69" s="43"/>
      <c r="W69" s="43"/>
      <c r="X69" s="43"/>
      <c r="Y69" s="43"/>
      <c r="AI69" s="105"/>
      <c r="AJ69" s="112"/>
    </row>
    <row r="70" spans="3:36" ht="15.95" customHeight="1" x14ac:dyDescent="0.15">
      <c r="C70" s="43"/>
      <c r="D70" s="43"/>
      <c r="E70" s="43"/>
      <c r="F70" s="43"/>
      <c r="G70" s="43"/>
      <c r="M70" s="43"/>
      <c r="N70" s="43"/>
      <c r="O70" s="43"/>
      <c r="P70" s="43"/>
      <c r="Q70" s="43"/>
      <c r="R70" s="43"/>
      <c r="S70" s="43"/>
      <c r="T70" s="43"/>
      <c r="U70" s="43"/>
      <c r="V70" s="43"/>
      <c r="W70" s="43"/>
      <c r="X70" s="43"/>
      <c r="Y70" s="43"/>
      <c r="Z70" s="43"/>
      <c r="AA70" s="43"/>
      <c r="AB70" s="43"/>
      <c r="AC70" s="43"/>
      <c r="AD70" s="43"/>
      <c r="AE70" s="43"/>
      <c r="AF70" s="43"/>
      <c r="AG70" s="43"/>
      <c r="AJ70" s="112"/>
    </row>
    <row r="71" spans="3:36" ht="15.95" customHeight="1" x14ac:dyDescent="0.15">
      <c r="C71" s="43"/>
      <c r="D71" s="43"/>
      <c r="E71" s="43"/>
      <c r="F71" s="43"/>
      <c r="G71" s="43"/>
      <c r="AJ71" s="116"/>
    </row>
    <row r="72" spans="3:36" ht="15.95" customHeight="1" x14ac:dyDescent="0.15">
      <c r="C72" s="43"/>
      <c r="D72" s="43"/>
      <c r="E72" s="43"/>
      <c r="F72" s="43"/>
      <c r="G72" s="43"/>
      <c r="AJ72" s="116"/>
    </row>
    <row r="73" spans="3:36" ht="15.95" customHeight="1" x14ac:dyDescent="0.15">
      <c r="D73" s="43"/>
      <c r="E73" s="43"/>
      <c r="F73" s="43"/>
      <c r="AE73" s="43"/>
      <c r="AF73" s="43"/>
      <c r="AG73" s="43"/>
      <c r="AH73" s="43"/>
      <c r="AI73" s="133"/>
      <c r="AJ73" s="116"/>
    </row>
    <row r="74" spans="3:36" ht="15.95" customHeight="1" x14ac:dyDescent="0.15">
      <c r="C74" s="43"/>
      <c r="D74" s="43"/>
      <c r="E74" s="43"/>
      <c r="F74" s="43"/>
      <c r="G74" s="43"/>
      <c r="AI74" s="112"/>
      <c r="AJ74" s="112"/>
    </row>
    <row r="75" spans="3:36" ht="15.95" customHeight="1" x14ac:dyDescent="0.15">
      <c r="AI75" s="112"/>
      <c r="AJ75" s="112"/>
    </row>
    <row r="76" spans="3:36" ht="15.95" customHeight="1" x14ac:dyDescent="0.15">
      <c r="AI76" s="112"/>
      <c r="AJ76" s="112"/>
    </row>
    <row r="77" spans="3:36" ht="15.95" customHeight="1" x14ac:dyDescent="0.15">
      <c r="AI77" s="131"/>
      <c r="AJ77" s="112"/>
    </row>
    <row r="78" spans="3:36" ht="15.95" customHeight="1" x14ac:dyDescent="0.15">
      <c r="AI78" s="131"/>
      <c r="AJ78" s="112"/>
    </row>
    <row r="79" spans="3:36" ht="15.95" customHeight="1" x14ac:dyDescent="0.15">
      <c r="D79" s="43"/>
      <c r="E79" s="43"/>
      <c r="F79" s="43"/>
      <c r="AI79" s="134"/>
      <c r="AJ79" s="130"/>
    </row>
    <row r="80" spans="3:36" ht="15.95" customHeight="1" x14ac:dyDescent="0.15">
      <c r="D80" s="43"/>
      <c r="E80" s="43"/>
      <c r="F80" s="43"/>
      <c r="AI80" s="105"/>
      <c r="AJ80" s="112"/>
    </row>
    <row r="81" spans="4:36" ht="15.95" customHeight="1" x14ac:dyDescent="0.15">
      <c r="D81" s="43"/>
      <c r="E81" s="43"/>
      <c r="F81" s="43"/>
      <c r="AE81" s="43"/>
      <c r="AF81" s="43"/>
      <c r="AG81" s="43"/>
      <c r="AH81" s="43"/>
      <c r="AJ81" s="112"/>
    </row>
    <row r="82" spans="4:36" ht="15.95" customHeight="1" x14ac:dyDescent="0.15">
      <c r="D82" s="43"/>
      <c r="E82" s="43"/>
      <c r="F82" s="43"/>
      <c r="AI82" s="132"/>
      <c r="AJ82" s="116"/>
    </row>
    <row r="83" spans="4:36" ht="15.95" customHeight="1" x14ac:dyDescent="0.15">
      <c r="AI83" s="133"/>
      <c r="AJ83" s="116"/>
    </row>
    <row r="84" spans="4:36" ht="15.95" customHeight="1" x14ac:dyDescent="0.15">
      <c r="AI84" s="133"/>
      <c r="AJ84" s="116"/>
    </row>
    <row r="85" spans="4:36" ht="15.95" customHeight="1" x14ac:dyDescent="0.15">
      <c r="AI85" s="112"/>
      <c r="AJ85" s="112"/>
    </row>
    <row r="86" spans="4:36" ht="15.95" customHeight="1" x14ac:dyDescent="0.15">
      <c r="AI86" s="112"/>
      <c r="AJ86" s="112"/>
    </row>
    <row r="87" spans="4:36" ht="15.95" customHeight="1" x14ac:dyDescent="0.15">
      <c r="D87" s="43"/>
      <c r="E87" s="43"/>
      <c r="F87" s="43"/>
      <c r="AI87" s="112"/>
      <c r="AJ87" s="112"/>
    </row>
    <row r="88" spans="4:36" ht="15.95" customHeight="1" x14ac:dyDescent="0.15">
      <c r="D88" s="43"/>
      <c r="E88" s="43"/>
      <c r="F88" s="43"/>
      <c r="AI88" s="131"/>
      <c r="AJ88" s="112"/>
    </row>
    <row r="89" spans="4:36" ht="15.95" customHeight="1" x14ac:dyDescent="0.15">
      <c r="D89" s="43"/>
      <c r="E89" s="43"/>
      <c r="F89" s="43"/>
      <c r="AE89" s="43"/>
      <c r="AF89" s="43"/>
      <c r="AG89" s="43"/>
      <c r="AH89" s="43"/>
      <c r="AI89" s="131"/>
      <c r="AJ89" s="112"/>
    </row>
    <row r="90" spans="4:36" ht="15.95" customHeight="1" x14ac:dyDescent="0.15">
      <c r="D90" s="43"/>
      <c r="E90" s="43"/>
      <c r="F90" s="43"/>
      <c r="AI90" s="134"/>
      <c r="AJ90" s="130"/>
    </row>
    <row r="91" spans="4:36" ht="15.95" customHeight="1" x14ac:dyDescent="0.15">
      <c r="AI91" s="105"/>
      <c r="AJ91" s="112"/>
    </row>
    <row r="92" spans="4:36" ht="15.95" customHeight="1" x14ac:dyDescent="0.15">
      <c r="AJ92" s="112"/>
    </row>
    <row r="93" spans="4:36" ht="15.95" customHeight="1" x14ac:dyDescent="0.15">
      <c r="AI93" s="132"/>
      <c r="AJ93" s="116"/>
    </row>
    <row r="94" spans="4:36" ht="15.95" customHeight="1" x14ac:dyDescent="0.15">
      <c r="D94" s="43"/>
      <c r="E94" s="43"/>
      <c r="F94" s="43"/>
      <c r="AI94" s="133"/>
      <c r="AJ94" s="116"/>
    </row>
    <row r="95" spans="4:36" ht="15.95" customHeight="1" x14ac:dyDescent="0.15">
      <c r="D95" s="43"/>
      <c r="E95" s="43"/>
      <c r="F95" s="43"/>
      <c r="AI95" s="133"/>
      <c r="AJ95" s="116"/>
    </row>
    <row r="96" spans="4:36" ht="15.95" customHeight="1" x14ac:dyDescent="0.15">
      <c r="D96" s="43"/>
      <c r="E96" s="43"/>
      <c r="F96" s="43"/>
      <c r="AE96" s="43"/>
      <c r="AF96" s="43"/>
      <c r="AG96" s="43"/>
      <c r="AH96" s="43"/>
      <c r="AI96" s="112"/>
      <c r="AJ96" s="112"/>
    </row>
    <row r="97" spans="1:36" ht="15.95" customHeight="1" x14ac:dyDescent="0.15">
      <c r="D97" s="43"/>
      <c r="E97" s="43"/>
      <c r="F97" s="43"/>
      <c r="AI97" s="112"/>
      <c r="AJ97" s="112"/>
    </row>
    <row r="98" spans="1:36" ht="15.95" customHeight="1" x14ac:dyDescent="0.15">
      <c r="AI98" s="112"/>
      <c r="AJ98" s="112"/>
    </row>
    <row r="99" spans="1:36" ht="15.95" customHeight="1" x14ac:dyDescent="0.15">
      <c r="AI99" s="131"/>
      <c r="AJ99" s="112"/>
    </row>
    <row r="100" spans="1:36" ht="15.95" customHeight="1" x14ac:dyDescent="0.15">
      <c r="AI100" s="131"/>
      <c r="AJ100" s="112"/>
    </row>
    <row r="101" spans="1:36" ht="15.95" customHeight="1" x14ac:dyDescent="0.15">
      <c r="D101" s="43"/>
      <c r="E101" s="43"/>
      <c r="F101" s="43"/>
      <c r="AI101" s="134"/>
      <c r="AJ101" s="130"/>
    </row>
    <row r="102" spans="1:36" ht="15.95" customHeight="1" x14ac:dyDescent="0.15">
      <c r="D102" s="43"/>
      <c r="E102" s="43"/>
      <c r="F102" s="43"/>
      <c r="AI102" s="105"/>
      <c r="AJ102" s="112"/>
    </row>
    <row r="103" spans="1:36" ht="15.95" customHeight="1" x14ac:dyDescent="0.15">
      <c r="D103" s="43"/>
      <c r="E103" s="43"/>
      <c r="F103" s="43"/>
      <c r="AE103" s="43"/>
      <c r="AF103" s="43"/>
      <c r="AG103" s="43"/>
      <c r="AH103" s="43"/>
      <c r="AJ103" s="112"/>
    </row>
    <row r="104" spans="1:36" ht="15.95" customHeight="1" x14ac:dyDescent="0.15">
      <c r="D104" s="43"/>
      <c r="E104" s="43"/>
      <c r="F104" s="43"/>
      <c r="AI104" s="135"/>
      <c r="AJ104" s="116"/>
    </row>
    <row r="105" spans="1:36" ht="15.95" customHeight="1" x14ac:dyDescent="0.15">
      <c r="AI105" s="135"/>
      <c r="AJ105" s="116"/>
    </row>
    <row r="106" spans="1:36" ht="15.95" customHeight="1" x14ac:dyDescent="0.15">
      <c r="AI106" s="135"/>
      <c r="AJ106" s="116"/>
    </row>
    <row r="107" spans="1:36" ht="15.9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135"/>
      <c r="AJ107" s="116"/>
    </row>
    <row r="108" spans="1:36" ht="15.95" customHeight="1" x14ac:dyDescent="0.15">
      <c r="AI108" s="136"/>
      <c r="AJ108" s="116"/>
    </row>
    <row r="109" spans="1:36" ht="15.95" customHeight="1" x14ac:dyDescent="0.15">
      <c r="AI109" s="135"/>
      <c r="AJ109" s="116"/>
    </row>
    <row r="110" spans="1:36" ht="15.95" customHeight="1" x14ac:dyDescent="0.15">
      <c r="D110" s="43"/>
      <c r="E110" s="43"/>
      <c r="F110" s="43"/>
      <c r="G110" s="43"/>
      <c r="K110" s="43"/>
      <c r="L110" s="43"/>
      <c r="M110" s="43"/>
      <c r="N110" s="43"/>
      <c r="O110" s="43"/>
      <c r="P110" s="43"/>
      <c r="Q110" s="43"/>
      <c r="R110" s="43"/>
      <c r="AI110" s="135"/>
      <c r="AJ110" s="116"/>
    </row>
    <row r="111" spans="1:36" ht="15.95" customHeight="1" x14ac:dyDescent="0.15">
      <c r="L111" s="43"/>
      <c r="M111" s="43"/>
      <c r="AI111" s="135"/>
      <c r="AJ111" s="116"/>
    </row>
    <row r="112" spans="1:36" ht="15.95" customHeight="1" x14ac:dyDescent="0.15">
      <c r="AI112" s="136"/>
      <c r="AJ112" s="116"/>
    </row>
    <row r="113" spans="3:36" ht="15.95" customHeight="1" x14ac:dyDescent="0.15">
      <c r="AI113" s="135"/>
      <c r="AJ113" s="116"/>
    </row>
    <row r="114" spans="3:36" ht="15.95" customHeight="1" x14ac:dyDescent="0.15">
      <c r="C114" s="43"/>
      <c r="D114" s="43"/>
      <c r="E114" s="43"/>
      <c r="F114" s="43"/>
      <c r="G114" s="43"/>
      <c r="I114" s="43"/>
      <c r="J114" s="43"/>
      <c r="K114" s="43"/>
      <c r="L114" s="43"/>
      <c r="M114" s="43"/>
      <c r="N114" s="43"/>
      <c r="O114" s="43"/>
      <c r="P114" s="43"/>
      <c r="Q114" s="43"/>
      <c r="R114" s="43"/>
      <c r="S114" s="43"/>
      <c r="V114" s="43"/>
      <c r="W114" s="43"/>
      <c r="X114" s="43"/>
      <c r="Y114" s="43"/>
      <c r="AI114" s="135"/>
      <c r="AJ114" s="116"/>
    </row>
    <row r="115" spans="3:36" ht="15.95" customHeight="1" x14ac:dyDescent="0.15">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I115" s="135"/>
      <c r="AJ115" s="116"/>
    </row>
    <row r="116" spans="3:36" ht="15.95" customHeight="1" x14ac:dyDescent="0.15">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I116" s="135"/>
      <c r="AJ116" s="116"/>
    </row>
    <row r="117" spans="3:36" ht="15.95" customHeight="1" x14ac:dyDescent="0.15">
      <c r="AI117" s="135"/>
      <c r="AJ117" s="116"/>
    </row>
    <row r="118" spans="3:36" ht="15.95" customHeight="1" x14ac:dyDescent="0.15">
      <c r="AI118" s="135"/>
      <c r="AJ118" s="116"/>
    </row>
    <row r="119" spans="3:36" ht="15.95" customHeight="1" x14ac:dyDescent="0.15">
      <c r="AI119" s="135"/>
      <c r="AJ119" s="116"/>
    </row>
    <row r="120" spans="3:36" ht="15.95" customHeight="1" x14ac:dyDescent="0.15">
      <c r="AI120" s="135"/>
      <c r="AJ120" s="116"/>
    </row>
    <row r="121" spans="3:36" ht="15.95" customHeight="1" x14ac:dyDescent="0.15">
      <c r="D121" s="43"/>
      <c r="E121" s="43"/>
      <c r="F121" s="43"/>
      <c r="AI121" s="135"/>
      <c r="AJ121" s="116"/>
    </row>
    <row r="122" spans="3:36" ht="15.95" customHeight="1" x14ac:dyDescent="0.15">
      <c r="D122" s="43"/>
      <c r="E122" s="43"/>
      <c r="F122" s="43"/>
      <c r="AI122" s="135"/>
      <c r="AJ122" s="116"/>
    </row>
    <row r="123" spans="3:36" ht="15.95" customHeight="1" x14ac:dyDescent="0.15">
      <c r="D123" s="43"/>
      <c r="E123" s="43"/>
      <c r="F123" s="43"/>
      <c r="AE123" s="43"/>
      <c r="AF123" s="43"/>
      <c r="AG123" s="43"/>
      <c r="AH123" s="43"/>
      <c r="AI123" s="135"/>
      <c r="AJ123" s="116"/>
    </row>
    <row r="124" spans="3:36" ht="15.95" customHeight="1" x14ac:dyDescent="0.15">
      <c r="D124" s="43"/>
      <c r="E124" s="43"/>
      <c r="F124" s="43"/>
      <c r="AI124" s="135"/>
      <c r="AJ124" s="116"/>
    </row>
    <row r="125" spans="3:36" ht="15.95" customHeight="1" x14ac:dyDescent="0.15">
      <c r="AI125" s="135"/>
      <c r="AJ125" s="116"/>
    </row>
    <row r="126" spans="3:36" ht="15.95" customHeight="1" x14ac:dyDescent="0.15">
      <c r="AI126" s="135"/>
      <c r="AJ126" s="116"/>
    </row>
    <row r="127" spans="3:36" ht="15.95" customHeight="1" x14ac:dyDescent="0.15">
      <c r="AI127" s="135"/>
      <c r="AJ127" s="116"/>
    </row>
    <row r="128" spans="3:36" ht="15.95" customHeight="1" x14ac:dyDescent="0.15">
      <c r="D128" s="43"/>
      <c r="E128" s="43"/>
      <c r="F128" s="43"/>
      <c r="AI128" s="136"/>
      <c r="AJ128" s="116"/>
    </row>
    <row r="129" spans="4:36" ht="15.95" customHeight="1" x14ac:dyDescent="0.15">
      <c r="D129" s="43"/>
      <c r="E129" s="43"/>
      <c r="F129" s="43"/>
      <c r="AI129" s="135"/>
      <c r="AJ129" s="116"/>
    </row>
    <row r="130" spans="4:36" ht="15.95" customHeight="1" x14ac:dyDescent="0.15">
      <c r="D130" s="43"/>
      <c r="E130" s="43"/>
      <c r="F130" s="43"/>
      <c r="AE130" s="43"/>
      <c r="AF130" s="43"/>
      <c r="AG130" s="43"/>
      <c r="AH130" s="43"/>
      <c r="AI130" s="135"/>
      <c r="AJ130" s="116"/>
    </row>
    <row r="131" spans="4:36" ht="15.95" customHeight="1" x14ac:dyDescent="0.15">
      <c r="D131" s="43"/>
      <c r="E131" s="43"/>
      <c r="F131" s="43"/>
      <c r="AI131" s="135"/>
      <c r="AJ131" s="116"/>
    </row>
    <row r="132" spans="4:36" ht="15.95" customHeight="1" x14ac:dyDescent="0.15">
      <c r="AI132" s="135"/>
      <c r="AJ132" s="116"/>
    </row>
    <row r="133" spans="4:36" ht="15.95" customHeight="1" x14ac:dyDescent="0.15">
      <c r="AI133" s="135"/>
      <c r="AJ133" s="116"/>
    </row>
    <row r="134" spans="4:36" ht="15.95" customHeight="1" x14ac:dyDescent="0.15">
      <c r="AI134" s="135"/>
      <c r="AJ134" s="116"/>
    </row>
    <row r="135" spans="4:36" ht="15.95" customHeight="1" x14ac:dyDescent="0.15">
      <c r="AI135" s="136"/>
      <c r="AJ135" s="116"/>
    </row>
    <row r="136" spans="4:36" ht="15.95" customHeight="1" x14ac:dyDescent="0.15">
      <c r="AI136" s="135"/>
      <c r="AJ136" s="116"/>
    </row>
    <row r="137" spans="4:36" ht="15.95" customHeight="1" x14ac:dyDescent="0.15">
      <c r="AI137" s="135"/>
      <c r="AJ137" s="116"/>
    </row>
    <row r="138" spans="4:36" ht="15.95" customHeight="1" x14ac:dyDescent="0.15">
      <c r="AI138" s="135"/>
      <c r="AJ138" s="116"/>
    </row>
    <row r="139" spans="4:36" ht="15.95" customHeight="1" x14ac:dyDescent="0.15">
      <c r="AI139" s="135"/>
      <c r="AJ139" s="116"/>
    </row>
    <row r="140" spans="4:36" ht="15.95" customHeight="1" x14ac:dyDescent="0.15">
      <c r="AI140" s="135"/>
      <c r="AJ140" s="116"/>
    </row>
    <row r="141" spans="4:36" ht="15.95" customHeight="1" x14ac:dyDescent="0.15">
      <c r="AI141" s="135"/>
      <c r="AJ141" s="116"/>
    </row>
    <row r="142" spans="4:36" ht="15.95" customHeight="1" x14ac:dyDescent="0.15">
      <c r="AI142" s="136"/>
      <c r="AJ142" s="116"/>
    </row>
    <row r="143" spans="4:36" ht="15.95" customHeight="1" x14ac:dyDescent="0.15">
      <c r="AI143" s="135"/>
      <c r="AJ143" s="116"/>
    </row>
    <row r="144" spans="4:36" ht="15.95" customHeight="1" x14ac:dyDescent="0.15">
      <c r="AI144" s="135"/>
      <c r="AJ144" s="116"/>
    </row>
    <row r="145" spans="35:36" ht="15.95" customHeight="1" x14ac:dyDescent="0.15">
      <c r="AI145" s="135"/>
      <c r="AJ145" s="116"/>
    </row>
    <row r="146" spans="35:36" ht="15.95" customHeight="1" x14ac:dyDescent="0.15">
      <c r="AI146" s="135"/>
      <c r="AJ146" s="116"/>
    </row>
    <row r="147" spans="35:36" ht="15.95" customHeight="1" x14ac:dyDescent="0.15">
      <c r="AI147" s="135"/>
      <c r="AJ147" s="116"/>
    </row>
    <row r="148" spans="35:36" ht="15.95" customHeight="1" x14ac:dyDescent="0.15">
      <c r="AI148" s="135"/>
      <c r="AJ148" s="116"/>
    </row>
    <row r="149" spans="35:36" ht="15.95" customHeight="1" x14ac:dyDescent="0.15">
      <c r="AI149" s="136"/>
      <c r="AJ149" s="116"/>
    </row>
    <row r="150" spans="35:36" ht="15.95" customHeight="1" x14ac:dyDescent="0.15">
      <c r="AI150" s="135"/>
      <c r="AJ150" s="116"/>
    </row>
    <row r="151" spans="35:36" ht="15.95" customHeight="1" x14ac:dyDescent="0.15">
      <c r="AI151" s="135"/>
      <c r="AJ151" s="116"/>
    </row>
    <row r="152" spans="35:36" ht="15.95" customHeight="1" x14ac:dyDescent="0.15">
      <c r="AI152" s="135"/>
      <c r="AJ152" s="116"/>
    </row>
    <row r="153" spans="35:36" ht="15.95" customHeight="1" x14ac:dyDescent="0.15">
      <c r="AI153" s="135"/>
      <c r="AJ153" s="116"/>
    </row>
    <row r="154" spans="35:36" ht="15.95" customHeight="1" x14ac:dyDescent="0.15">
      <c r="AI154" s="135"/>
      <c r="AJ154" s="116"/>
    </row>
    <row r="155" spans="35:36" ht="15.95" customHeight="1" x14ac:dyDescent="0.15">
      <c r="AI155" s="135"/>
      <c r="AJ155" s="116"/>
    </row>
    <row r="156" spans="35:36" ht="15.95" customHeight="1" x14ac:dyDescent="0.15">
      <c r="AI156" s="136"/>
      <c r="AJ156" s="116"/>
    </row>
    <row r="157" spans="35:36" ht="15.95" customHeight="1" x14ac:dyDescent="0.15">
      <c r="AI157" s="135"/>
      <c r="AJ157" s="116"/>
    </row>
    <row r="158" spans="35:36" ht="15.95" customHeight="1" x14ac:dyDescent="0.15">
      <c r="AI158" s="135"/>
      <c r="AJ158" s="116"/>
    </row>
    <row r="159" spans="35:36" ht="15.95" customHeight="1" x14ac:dyDescent="0.15">
      <c r="AI159" s="135"/>
      <c r="AJ159" s="116"/>
    </row>
    <row r="160" spans="35:36" ht="15.95" customHeight="1" x14ac:dyDescent="0.15">
      <c r="AI160" s="135"/>
      <c r="AJ160" s="116"/>
    </row>
    <row r="161" spans="35:36" ht="15.95" customHeight="1" x14ac:dyDescent="0.15">
      <c r="AI161" s="135"/>
      <c r="AJ161" s="116"/>
    </row>
    <row r="162" spans="35:36" ht="15.95" customHeight="1" x14ac:dyDescent="0.15">
      <c r="AI162" s="135"/>
      <c r="AJ162" s="116"/>
    </row>
    <row r="163" spans="35:36" ht="15.95" customHeight="1" x14ac:dyDescent="0.15">
      <c r="AI163" s="133"/>
      <c r="AJ163" s="110"/>
    </row>
    <row r="164" spans="35:36" ht="15.95" customHeight="1" x14ac:dyDescent="0.15">
      <c r="AI164" s="136"/>
      <c r="AJ164" s="110"/>
    </row>
    <row r="165" spans="35:36" ht="15.95" customHeight="1" x14ac:dyDescent="0.15">
      <c r="AI165" s="133"/>
      <c r="AJ165" s="110"/>
    </row>
    <row r="166" spans="35:36" ht="15.95" customHeight="1" x14ac:dyDescent="0.15">
      <c r="AI166" s="133"/>
      <c r="AJ166" s="110"/>
    </row>
    <row r="167" spans="35:36" ht="15.95" customHeight="1" x14ac:dyDescent="0.15">
      <c r="AI167" s="133"/>
      <c r="AJ167" s="110"/>
    </row>
    <row r="168" spans="35:36" ht="15.95" customHeight="1" x14ac:dyDescent="0.15">
      <c r="AI168" s="133"/>
      <c r="AJ168" s="110"/>
    </row>
    <row r="169" spans="35:36" ht="15.95" customHeight="1" x14ac:dyDescent="0.15">
      <c r="AI169" s="133"/>
      <c r="AJ169" s="110"/>
    </row>
    <row r="170" spans="35:36" ht="15.95" customHeight="1" x14ac:dyDescent="0.15">
      <c r="AI170" s="133"/>
      <c r="AJ170" s="110"/>
    </row>
    <row r="171" spans="35:36" ht="15.95" customHeight="1" x14ac:dyDescent="0.15">
      <c r="AI171" s="133"/>
      <c r="AJ171" s="110"/>
    </row>
    <row r="172" spans="35:36" ht="15.95" customHeight="1" x14ac:dyDescent="0.15">
      <c r="AI172" s="133"/>
      <c r="AJ172" s="110"/>
    </row>
    <row r="173" spans="35:36" ht="15.95" customHeight="1" x14ac:dyDescent="0.15">
      <c r="AI173" s="133"/>
      <c r="AJ173" s="110"/>
    </row>
    <row r="174" spans="35:36" ht="15.95" customHeight="1" x14ac:dyDescent="0.15">
      <c r="AI174" s="133"/>
      <c r="AJ174" s="110"/>
    </row>
    <row r="175" spans="35:36" ht="15.95" customHeight="1" x14ac:dyDescent="0.15">
      <c r="AI175" s="133"/>
      <c r="AJ175" s="110"/>
    </row>
    <row r="176" spans="35:36" ht="15.95" customHeight="1" x14ac:dyDescent="0.15">
      <c r="AI176" s="133"/>
      <c r="AJ176" s="110"/>
    </row>
    <row r="177" spans="35:36" ht="15.95" customHeight="1" x14ac:dyDescent="0.15">
      <c r="AI177" s="133"/>
      <c r="AJ177" s="110"/>
    </row>
    <row r="178" spans="35:36" ht="15.95" customHeight="1" x14ac:dyDescent="0.15">
      <c r="AI178" s="133"/>
      <c r="AJ178" s="110"/>
    </row>
    <row r="179" spans="35:36" ht="15.95" customHeight="1" x14ac:dyDescent="0.15">
      <c r="AI179" s="133"/>
      <c r="AJ179" s="110"/>
    </row>
    <row r="180" spans="35:36" ht="15.95" customHeight="1" x14ac:dyDescent="0.15">
      <c r="AI180" s="133"/>
      <c r="AJ180" s="110"/>
    </row>
    <row r="181" spans="35:36" ht="15.95" customHeight="1" x14ac:dyDescent="0.15">
      <c r="AI181" s="133"/>
      <c r="AJ181" s="110"/>
    </row>
    <row r="182" spans="35:36" ht="15.95" customHeight="1" x14ac:dyDescent="0.15">
      <c r="AI182" s="133"/>
      <c r="AJ182" s="110"/>
    </row>
    <row r="183" spans="35:36" ht="15.95" customHeight="1" x14ac:dyDescent="0.15">
      <c r="AI183" s="133"/>
      <c r="AJ183" s="110"/>
    </row>
    <row r="184" spans="35:36" ht="15.95" customHeight="1" x14ac:dyDescent="0.15">
      <c r="AI184" s="133"/>
      <c r="AJ184" s="110"/>
    </row>
    <row r="185" spans="35:36" ht="15.95" customHeight="1" x14ac:dyDescent="0.15">
      <c r="AI185" s="133"/>
      <c r="AJ185" s="110"/>
    </row>
    <row r="186" spans="35:36" ht="15.95" customHeight="1" x14ac:dyDescent="0.15">
      <c r="AI186" s="133"/>
      <c r="AJ186" s="110"/>
    </row>
    <row r="187" spans="35:36" ht="15.95" customHeight="1" x14ac:dyDescent="0.15">
      <c r="AI187" s="133"/>
      <c r="AJ187" s="110"/>
    </row>
    <row r="188" spans="35:36" ht="15.95" customHeight="1" x14ac:dyDescent="0.15">
      <c r="AI188" s="133"/>
      <c r="AJ188" s="110"/>
    </row>
    <row r="189" spans="35:36" ht="15.95" customHeight="1" x14ac:dyDescent="0.15">
      <c r="AI189" s="133"/>
      <c r="AJ189" s="110"/>
    </row>
    <row r="190" spans="35:36" ht="15.95" customHeight="1" x14ac:dyDescent="0.15">
      <c r="AI190" s="133"/>
      <c r="AJ190" s="110"/>
    </row>
    <row r="191" spans="35:36" ht="15.95" customHeight="1" x14ac:dyDescent="0.15">
      <c r="AI191" s="133"/>
      <c r="AJ191" s="110"/>
    </row>
    <row r="192" spans="35:36" ht="15.95" customHeight="1" x14ac:dyDescent="0.15">
      <c r="AI192" s="133"/>
      <c r="AJ192" s="110"/>
    </row>
    <row r="193" spans="35:36" ht="15.95" customHeight="1" x14ac:dyDescent="0.15">
      <c r="AI193" s="133"/>
      <c r="AJ193" s="110"/>
    </row>
    <row r="194" spans="35:36" ht="15.95" customHeight="1" x14ac:dyDescent="0.15">
      <c r="AI194" s="133"/>
      <c r="AJ194" s="110"/>
    </row>
    <row r="195" spans="35:36" ht="15.95" customHeight="1" x14ac:dyDescent="0.15">
      <c r="AI195" s="133"/>
      <c r="AJ195" s="110"/>
    </row>
    <row r="196" spans="35:36" ht="15.95" customHeight="1" x14ac:dyDescent="0.15">
      <c r="AI196" s="133"/>
      <c r="AJ196" s="110"/>
    </row>
    <row r="197" spans="35:36" ht="15.95" customHeight="1" x14ac:dyDescent="0.15">
      <c r="AI197" s="133"/>
      <c r="AJ197" s="110"/>
    </row>
    <row r="198" spans="35:36" ht="15.95" customHeight="1" x14ac:dyDescent="0.15">
      <c r="AI198" s="133"/>
      <c r="AJ198" s="110"/>
    </row>
    <row r="199" spans="35:36" ht="15.95" customHeight="1" x14ac:dyDescent="0.15">
      <c r="AI199" s="133"/>
      <c r="AJ199" s="110"/>
    </row>
    <row r="200" spans="35:36" ht="15.95" customHeight="1" x14ac:dyDescent="0.15">
      <c r="AI200" s="133"/>
      <c r="AJ200" s="110"/>
    </row>
    <row r="201" spans="35:36" ht="15.95" customHeight="1" x14ac:dyDescent="0.15">
      <c r="AI201" s="133"/>
      <c r="AJ201" s="110"/>
    </row>
    <row r="202" spans="35:36" ht="15.95" customHeight="1" x14ac:dyDescent="0.15">
      <c r="AI202" s="133"/>
      <c r="AJ202" s="110"/>
    </row>
    <row r="203" spans="35:36" ht="15.95" customHeight="1" x14ac:dyDescent="0.15">
      <c r="AI203" s="133"/>
      <c r="AJ203" s="110"/>
    </row>
    <row r="204" spans="35:36" ht="15.95" customHeight="1" x14ac:dyDescent="0.15">
      <c r="AI204" s="133"/>
      <c r="AJ204" s="110"/>
    </row>
    <row r="205" spans="35:36" ht="15.95" customHeight="1" x14ac:dyDescent="0.15">
      <c r="AI205" s="133"/>
      <c r="AJ205" s="110"/>
    </row>
    <row r="206" spans="35:36" ht="15.95" customHeight="1" x14ac:dyDescent="0.15">
      <c r="AI206" s="133"/>
      <c r="AJ206" s="110"/>
    </row>
    <row r="207" spans="35:36" ht="15.95" customHeight="1" x14ac:dyDescent="0.15">
      <c r="AI207" s="133"/>
      <c r="AJ207" s="110"/>
    </row>
    <row r="208" spans="35:36" ht="15.95" customHeight="1" x14ac:dyDescent="0.15">
      <c r="AI208" s="133"/>
      <c r="AJ208" s="110"/>
    </row>
    <row r="209" spans="35:36" ht="15.95" customHeight="1" x14ac:dyDescent="0.15">
      <c r="AI209" s="133"/>
      <c r="AJ209" s="110"/>
    </row>
    <row r="210" spans="35:36" ht="15.95" customHeight="1" x14ac:dyDescent="0.15">
      <c r="AI210" s="133"/>
      <c r="AJ210" s="110"/>
    </row>
    <row r="211" spans="35:36" ht="15.95" customHeight="1" x14ac:dyDescent="0.15">
      <c r="AI211" s="133"/>
      <c r="AJ211" s="110"/>
    </row>
    <row r="212" spans="35:36" ht="15.95" customHeight="1" x14ac:dyDescent="0.15">
      <c r="AI212" s="133"/>
      <c r="AJ212" s="110"/>
    </row>
    <row r="213" spans="35:36" ht="15.95" customHeight="1" x14ac:dyDescent="0.15">
      <c r="AI213" s="133"/>
      <c r="AJ213" s="110"/>
    </row>
    <row r="214" spans="35:36" ht="15.95" customHeight="1" x14ac:dyDescent="0.15">
      <c r="AI214" s="133"/>
      <c r="AJ214" s="110"/>
    </row>
    <row r="215" spans="35:36" ht="15.95" customHeight="1" x14ac:dyDescent="0.15">
      <c r="AI215" s="133"/>
      <c r="AJ215" s="110"/>
    </row>
    <row r="216" spans="35:36" ht="15.95" customHeight="1" x14ac:dyDescent="0.15">
      <c r="AI216" s="133"/>
      <c r="AJ216" s="110"/>
    </row>
    <row r="217" spans="35:36" ht="15.95" customHeight="1" x14ac:dyDescent="0.15">
      <c r="AI217" s="133"/>
      <c r="AJ217" s="110"/>
    </row>
    <row r="218" spans="35:36" ht="15.95" customHeight="1" x14ac:dyDescent="0.15">
      <c r="AI218" s="133"/>
      <c r="AJ218" s="110"/>
    </row>
    <row r="219" spans="35:36" ht="15.95" customHeight="1" x14ac:dyDescent="0.15">
      <c r="AI219" s="133"/>
      <c r="AJ219" s="110"/>
    </row>
    <row r="220" spans="35:36" ht="15.95" customHeight="1" x14ac:dyDescent="0.15">
      <c r="AI220" s="133"/>
      <c r="AJ220" s="110"/>
    </row>
    <row r="221" spans="35:36" ht="15.95" customHeight="1" x14ac:dyDescent="0.15">
      <c r="AI221" s="133"/>
      <c r="AJ221" s="110"/>
    </row>
    <row r="222" spans="35:36" ht="15.95" customHeight="1" x14ac:dyDescent="0.15">
      <c r="AI222" s="133"/>
      <c r="AJ222" s="110"/>
    </row>
    <row r="223" spans="35:36" ht="15.95" customHeight="1" x14ac:dyDescent="0.15">
      <c r="AI223" s="133"/>
      <c r="AJ223" s="110"/>
    </row>
    <row r="224" spans="35:36" ht="15.95" customHeight="1" x14ac:dyDescent="0.15">
      <c r="AI224" s="133"/>
      <c r="AJ224" s="110"/>
    </row>
    <row r="225" spans="35:36" ht="15.95" customHeight="1" x14ac:dyDescent="0.15">
      <c r="AI225" s="133"/>
      <c r="AJ225" s="110"/>
    </row>
    <row r="226" spans="35:36" ht="15.95" customHeight="1" x14ac:dyDescent="0.15">
      <c r="AI226" s="133"/>
      <c r="AJ226" s="110"/>
    </row>
    <row r="227" spans="35:36" ht="15.95" customHeight="1" x14ac:dyDescent="0.15">
      <c r="AI227" s="133"/>
      <c r="AJ227" s="110"/>
    </row>
    <row r="228" spans="35:36" ht="15.95" customHeight="1" x14ac:dyDescent="0.15">
      <c r="AI228" s="133"/>
      <c r="AJ228" s="110"/>
    </row>
    <row r="229" spans="35:36" ht="15.95" customHeight="1" x14ac:dyDescent="0.15">
      <c r="AI229" s="133"/>
      <c r="AJ229" s="110"/>
    </row>
    <row r="230" spans="35:36" ht="15.95" customHeight="1" x14ac:dyDescent="0.15">
      <c r="AI230" s="133"/>
      <c r="AJ230" s="110"/>
    </row>
    <row r="231" spans="35:36" ht="15.95" customHeight="1" x14ac:dyDescent="0.15">
      <c r="AI231" s="133"/>
      <c r="AJ231" s="110"/>
    </row>
    <row r="232" spans="35:36" ht="15.95" customHeight="1" x14ac:dyDescent="0.15">
      <c r="AI232" s="133"/>
      <c r="AJ232" s="110"/>
    </row>
    <row r="233" spans="35:36" ht="15.95" customHeight="1" x14ac:dyDescent="0.15">
      <c r="AI233" s="133"/>
      <c r="AJ233" s="110"/>
    </row>
    <row r="234" spans="35:36" ht="15.95" customHeight="1" x14ac:dyDescent="0.15">
      <c r="AI234" s="133"/>
      <c r="AJ234" s="110"/>
    </row>
    <row r="235" spans="35:36" ht="15.95" customHeight="1" x14ac:dyDescent="0.15">
      <c r="AI235" s="133"/>
      <c r="AJ235" s="110"/>
    </row>
    <row r="236" spans="35:36" ht="15.95" customHeight="1" x14ac:dyDescent="0.15">
      <c r="AI236" s="133"/>
      <c r="AJ236" s="110"/>
    </row>
    <row r="237" spans="35:36" ht="15.95" customHeight="1" x14ac:dyDescent="0.15">
      <c r="AI237" s="133"/>
      <c r="AJ237" s="110"/>
    </row>
    <row r="238" spans="35:36" ht="15.95" customHeight="1" x14ac:dyDescent="0.15">
      <c r="AI238" s="133"/>
      <c r="AJ238" s="110"/>
    </row>
    <row r="239" spans="35:36" ht="15.95" customHeight="1" x14ac:dyDescent="0.15">
      <c r="AI239" s="133"/>
      <c r="AJ239" s="110"/>
    </row>
    <row r="240" spans="35:36" ht="15.95" customHeight="1" x14ac:dyDescent="0.15">
      <c r="AI240" s="133"/>
      <c r="AJ240" s="110"/>
    </row>
    <row r="241" spans="35:36" ht="15.95" customHeight="1" x14ac:dyDescent="0.15">
      <c r="AI241" s="133"/>
      <c r="AJ241" s="110"/>
    </row>
    <row r="242" spans="35:36" ht="15.95" customHeight="1" x14ac:dyDescent="0.15">
      <c r="AI242" s="133"/>
      <c r="AJ242" s="110"/>
    </row>
    <row r="243" spans="35:36" ht="15.95" customHeight="1" x14ac:dyDescent="0.15">
      <c r="AI243" s="133"/>
      <c r="AJ243" s="110"/>
    </row>
    <row r="244" spans="35:36" ht="15.95" customHeight="1" x14ac:dyDescent="0.15">
      <c r="AI244" s="133"/>
      <c r="AJ244" s="110"/>
    </row>
    <row r="245" spans="35:36" ht="15.95" customHeight="1" x14ac:dyDescent="0.15">
      <c r="AI245" s="133"/>
      <c r="AJ245" s="110"/>
    </row>
    <row r="246" spans="35:36" ht="15.95" customHeight="1" x14ac:dyDescent="0.15">
      <c r="AI246" s="133"/>
      <c r="AJ246" s="110"/>
    </row>
    <row r="247" spans="35:36" ht="15.95" customHeight="1" x14ac:dyDescent="0.15">
      <c r="AI247" s="133"/>
      <c r="AJ247" s="110"/>
    </row>
    <row r="248" spans="35:36" ht="15.95" customHeight="1" x14ac:dyDescent="0.15">
      <c r="AI248" s="133"/>
      <c r="AJ248" s="110"/>
    </row>
    <row r="249" spans="35:36" ht="15.95" customHeight="1" x14ac:dyDescent="0.15">
      <c r="AI249" s="133"/>
      <c r="AJ249" s="110"/>
    </row>
    <row r="250" spans="35:36" ht="15.95" customHeight="1" x14ac:dyDescent="0.15">
      <c r="AI250" s="133"/>
      <c r="AJ250" s="110"/>
    </row>
    <row r="251" spans="35:36" ht="15.95" customHeight="1" x14ac:dyDescent="0.15">
      <c r="AI251" s="133"/>
      <c r="AJ251" s="110"/>
    </row>
    <row r="252" spans="35:36" ht="15.95" customHeight="1" x14ac:dyDescent="0.15">
      <c r="AI252" s="133"/>
      <c r="AJ252" s="110"/>
    </row>
    <row r="253" spans="35:36" ht="15.95" customHeight="1" x14ac:dyDescent="0.15">
      <c r="AI253" s="133"/>
      <c r="AJ253" s="110"/>
    </row>
    <row r="254" spans="35:36" ht="15.95" customHeight="1" x14ac:dyDescent="0.15">
      <c r="AI254" s="133"/>
      <c r="AJ254" s="110"/>
    </row>
    <row r="255" spans="35:36" ht="15.95" customHeight="1" x14ac:dyDescent="0.15">
      <c r="AI255" s="133"/>
      <c r="AJ255" s="110"/>
    </row>
    <row r="256" spans="35:36" ht="15.95" customHeight="1" x14ac:dyDescent="0.15">
      <c r="AI256" s="133"/>
      <c r="AJ256" s="110"/>
    </row>
    <row r="257" spans="35:36" ht="15.95" customHeight="1" x14ac:dyDescent="0.15">
      <c r="AI257" s="133"/>
      <c r="AJ257" s="110"/>
    </row>
    <row r="258" spans="35:36" ht="15.95" customHeight="1" x14ac:dyDescent="0.15">
      <c r="AI258" s="133"/>
      <c r="AJ258" s="110"/>
    </row>
    <row r="259" spans="35:36" ht="15.95" customHeight="1" x14ac:dyDescent="0.15">
      <c r="AI259" s="133"/>
      <c r="AJ259" s="110"/>
    </row>
    <row r="260" spans="35:36" ht="15.95" customHeight="1" x14ac:dyDescent="0.15">
      <c r="AI260" s="133"/>
      <c r="AJ260" s="110"/>
    </row>
    <row r="261" spans="35:36" ht="15.95" customHeight="1" x14ac:dyDescent="0.15">
      <c r="AI261" s="133"/>
      <c r="AJ261" s="110"/>
    </row>
    <row r="262" spans="35:36" ht="15.95" customHeight="1" x14ac:dyDescent="0.15">
      <c r="AI262" s="133"/>
      <c r="AJ262" s="110"/>
    </row>
    <row r="263" spans="35:36" ht="15.95" customHeight="1" x14ac:dyDescent="0.15">
      <c r="AI263" s="133"/>
      <c r="AJ263" s="110"/>
    </row>
    <row r="264" spans="35:36" ht="15.95" customHeight="1" x14ac:dyDescent="0.15">
      <c r="AI264" s="133"/>
      <c r="AJ264" s="110"/>
    </row>
    <row r="265" spans="35:36" ht="15.95" customHeight="1" x14ac:dyDescent="0.15">
      <c r="AI265" s="133"/>
      <c r="AJ265" s="110"/>
    </row>
    <row r="266" spans="35:36" ht="15.95" customHeight="1" x14ac:dyDescent="0.15">
      <c r="AI266" s="133"/>
      <c r="AJ266" s="110"/>
    </row>
    <row r="267" spans="35:36" ht="15.95" customHeight="1" x14ac:dyDescent="0.15">
      <c r="AI267" s="133"/>
      <c r="AJ267" s="110"/>
    </row>
    <row r="268" spans="35:36" ht="15.95" customHeight="1" x14ac:dyDescent="0.15">
      <c r="AI268" s="133"/>
      <c r="AJ268" s="110"/>
    </row>
    <row r="269" spans="35:36" ht="15.95" customHeight="1" x14ac:dyDescent="0.15">
      <c r="AI269" s="133"/>
      <c r="AJ269" s="110"/>
    </row>
    <row r="270" spans="35:36" ht="15.95" customHeight="1" x14ac:dyDescent="0.15">
      <c r="AI270" s="133"/>
      <c r="AJ270" s="110"/>
    </row>
    <row r="271" spans="35:36" ht="15.95" customHeight="1" x14ac:dyDescent="0.15">
      <c r="AI271" s="133"/>
      <c r="AJ271" s="110"/>
    </row>
    <row r="272" spans="35:36" ht="15.95" customHeight="1" x14ac:dyDescent="0.15">
      <c r="AI272" s="133"/>
      <c r="AJ272" s="110"/>
    </row>
    <row r="273" spans="35:36" ht="15.95" customHeight="1" x14ac:dyDescent="0.15">
      <c r="AI273" s="133"/>
      <c r="AJ273" s="110"/>
    </row>
    <row r="274" spans="35:36" ht="15.95" customHeight="1" x14ac:dyDescent="0.15">
      <c r="AI274" s="133"/>
      <c r="AJ274" s="110"/>
    </row>
    <row r="275" spans="35:36" ht="15.95" customHeight="1" x14ac:dyDescent="0.15">
      <c r="AI275" s="133"/>
      <c r="AJ275" s="110"/>
    </row>
    <row r="276" spans="35:36" ht="15.95" customHeight="1" x14ac:dyDescent="0.15">
      <c r="AI276" s="133"/>
      <c r="AJ276" s="110"/>
    </row>
    <row r="277" spans="35:36" ht="15.95" customHeight="1" x14ac:dyDescent="0.15">
      <c r="AI277" s="133"/>
      <c r="AJ277" s="110"/>
    </row>
    <row r="278" spans="35:36" ht="15.95" customHeight="1" x14ac:dyDescent="0.15">
      <c r="AI278" s="133"/>
      <c r="AJ278" s="110"/>
    </row>
  </sheetData>
  <sheetProtection sheet="1" objects="1" scenarios="1"/>
  <mergeCells count="156">
    <mergeCell ref="AI13:AI14"/>
    <mergeCell ref="BB11:BC11"/>
    <mergeCell ref="BB13:BC13"/>
    <mergeCell ref="AY12:BA14"/>
    <mergeCell ref="AJ13:AV15"/>
    <mergeCell ref="AE42:AH42"/>
    <mergeCell ref="T39:V39"/>
    <mergeCell ref="W39:Y39"/>
    <mergeCell ref="Z39:AA39"/>
    <mergeCell ref="T40:V40"/>
    <mergeCell ref="W40:Y40"/>
    <mergeCell ref="Z40:AA40"/>
    <mergeCell ref="AG40:AH40"/>
    <mergeCell ref="AC41:AD41"/>
    <mergeCell ref="AE41:AF41"/>
    <mergeCell ref="T37:V37"/>
    <mergeCell ref="W37:Y37"/>
    <mergeCell ref="Z37:AA37"/>
    <mergeCell ref="T38:V38"/>
    <mergeCell ref="W38:Y38"/>
    <mergeCell ref="Z38:AA38"/>
    <mergeCell ref="T41:V41"/>
    <mergeCell ref="W41:Y41"/>
    <mergeCell ref="Z41:AA41"/>
    <mergeCell ref="T34:V34"/>
    <mergeCell ref="W34:Y34"/>
    <mergeCell ref="Z34:AA34"/>
    <mergeCell ref="T35:V35"/>
    <mergeCell ref="W35:Y35"/>
    <mergeCell ref="Z35:AA35"/>
    <mergeCell ref="T36:V36"/>
    <mergeCell ref="W36:Y36"/>
    <mergeCell ref="Z36:AA36"/>
    <mergeCell ref="T31:V31"/>
    <mergeCell ref="W31:Y31"/>
    <mergeCell ref="Z31:AA31"/>
    <mergeCell ref="T32:V32"/>
    <mergeCell ref="W32:Y32"/>
    <mergeCell ref="Z32:AA32"/>
    <mergeCell ref="T33:V33"/>
    <mergeCell ref="W33:Y33"/>
    <mergeCell ref="Z33:AA33"/>
    <mergeCell ref="T28:V28"/>
    <mergeCell ref="W28:Y28"/>
    <mergeCell ref="Z28:AA28"/>
    <mergeCell ref="T29:V29"/>
    <mergeCell ref="W29:Y29"/>
    <mergeCell ref="Z29:AA29"/>
    <mergeCell ref="T30:V30"/>
    <mergeCell ref="W30:Y30"/>
    <mergeCell ref="Z30:AA30"/>
    <mergeCell ref="T25:V25"/>
    <mergeCell ref="W25:Y25"/>
    <mergeCell ref="Z25:AA25"/>
    <mergeCell ref="T26:V26"/>
    <mergeCell ref="W26:Y26"/>
    <mergeCell ref="Z26:AA26"/>
    <mergeCell ref="T27:V27"/>
    <mergeCell ref="W27:Y27"/>
    <mergeCell ref="Z27:AA27"/>
    <mergeCell ref="T22:V22"/>
    <mergeCell ref="W22:Y22"/>
    <mergeCell ref="Z22:AA22"/>
    <mergeCell ref="T23:V23"/>
    <mergeCell ref="W23:Y23"/>
    <mergeCell ref="Z23:AA23"/>
    <mergeCell ref="T24:V24"/>
    <mergeCell ref="W24:Y24"/>
    <mergeCell ref="Z24:AA24"/>
    <mergeCell ref="T19:V19"/>
    <mergeCell ref="W19:Y19"/>
    <mergeCell ref="Z19:AA19"/>
    <mergeCell ref="T20:V20"/>
    <mergeCell ref="W20:Y20"/>
    <mergeCell ref="Z20:AA20"/>
    <mergeCell ref="T21:V21"/>
    <mergeCell ref="W21:Y21"/>
    <mergeCell ref="Z21:AA21"/>
    <mergeCell ref="T16:V16"/>
    <mergeCell ref="W16:Y16"/>
    <mergeCell ref="Z16:AA16"/>
    <mergeCell ref="AB16:AF16"/>
    <mergeCell ref="T17:V17"/>
    <mergeCell ref="W17:Y17"/>
    <mergeCell ref="Z17:AA17"/>
    <mergeCell ref="T18:V18"/>
    <mergeCell ref="W18:Y18"/>
    <mergeCell ref="Z18:AA18"/>
    <mergeCell ref="L8:M8"/>
    <mergeCell ref="E11:H11"/>
    <mergeCell ref="E12:H12"/>
    <mergeCell ref="O12:V12"/>
    <mergeCell ref="A1:AH1"/>
    <mergeCell ref="A2:AH2"/>
    <mergeCell ref="A5:AH5"/>
    <mergeCell ref="D7:G7"/>
    <mergeCell ref="K7:R7"/>
    <mergeCell ref="I11:AA11"/>
    <mergeCell ref="I12:L12"/>
    <mergeCell ref="W12:Z12"/>
    <mergeCell ref="AD9:AF9"/>
    <mergeCell ref="AD3:AF3"/>
    <mergeCell ref="AZ16:BB16"/>
    <mergeCell ref="AC18:AD18"/>
    <mergeCell ref="AC19:AD19"/>
    <mergeCell ref="AC20:AD20"/>
    <mergeCell ref="AE18:AF18"/>
    <mergeCell ref="AE19:AF19"/>
    <mergeCell ref="AE20:AF20"/>
    <mergeCell ref="AL16:AR16"/>
    <mergeCell ref="AE17:AF17"/>
    <mergeCell ref="AC17:AD17"/>
    <mergeCell ref="AC26:AD26"/>
    <mergeCell ref="AC27:AD27"/>
    <mergeCell ref="AC28:AD28"/>
    <mergeCell ref="AC29:AD29"/>
    <mergeCell ref="AC30:AD30"/>
    <mergeCell ref="AC21:AD21"/>
    <mergeCell ref="AC22:AD22"/>
    <mergeCell ref="AC23:AD23"/>
    <mergeCell ref="AC24:AD24"/>
    <mergeCell ref="AC25:AD25"/>
    <mergeCell ref="AC36:AD36"/>
    <mergeCell ref="AC37:AD37"/>
    <mergeCell ref="AC38:AD38"/>
    <mergeCell ref="AC39:AD39"/>
    <mergeCell ref="AC40:AD40"/>
    <mergeCell ref="AC31:AD31"/>
    <mergeCell ref="AC32:AD32"/>
    <mergeCell ref="AC33:AD33"/>
    <mergeCell ref="AC34:AD34"/>
    <mergeCell ref="AC35:AD35"/>
    <mergeCell ref="AJ12:AT12"/>
    <mergeCell ref="AE36:AF36"/>
    <mergeCell ref="AE37:AF37"/>
    <mergeCell ref="AE38:AF38"/>
    <mergeCell ref="AE39:AF39"/>
    <mergeCell ref="AE40:AF40"/>
    <mergeCell ref="AE31:AF31"/>
    <mergeCell ref="AE32:AF32"/>
    <mergeCell ref="AE33:AF33"/>
    <mergeCell ref="AE34:AF34"/>
    <mergeCell ref="AE35:AF35"/>
    <mergeCell ref="AE26:AF26"/>
    <mergeCell ref="AE27:AF27"/>
    <mergeCell ref="AE28:AF28"/>
    <mergeCell ref="AE29:AF29"/>
    <mergeCell ref="AE30:AF30"/>
    <mergeCell ref="AE21:AF21"/>
    <mergeCell ref="AE22:AF22"/>
    <mergeCell ref="AE23:AF23"/>
    <mergeCell ref="AE24:AF24"/>
    <mergeCell ref="AE25:AF25"/>
    <mergeCell ref="C15:AF15"/>
    <mergeCell ref="C16:L16"/>
    <mergeCell ref="M16:S16"/>
  </mergeCells>
  <phoneticPr fontId="2"/>
  <dataValidations count="2">
    <dataValidation type="textLength" imeMode="disabled" operator="equal" allowBlank="1" showInputMessage="1" showErrorMessage="1" error="2桁の数字を入力ください。" prompt="2桁の数字を入力ください。" sqref="AN17:AN41 AP17:AP41 AR17:AR41" xr:uid="{00000000-0002-0000-0E00-000000000000}">
      <formula1>2</formula1>
    </dataValidation>
    <dataValidation type="textLength" operator="equal" allowBlank="1" showInputMessage="1" showErrorMessage="1" prompt="6桁で入力ください。_x000a_5桁未満の場合は0を左詰めしてください。" sqref="BD17:BD41" xr:uid="{00000000-0002-0000-0E00-000001000000}">
      <formula1>6</formula1>
    </dataValidation>
  </dataValidations>
  <pageMargins left="0.59055118110236227" right="0.59055118110236227" top="0.59055118110236227" bottom="0.39370078740157483" header="0.51181102362204722" footer="0.51181102362204722"/>
  <pageSetup paperSize="9" scale="93"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E00-000002000000}">
          <x14:formula1>
            <xm:f>コード１!$I$2:$I$6</xm:f>
          </x14:formula1>
          <xm:sqref>AL17:AL41</xm:sqref>
        </x14:dataValidation>
        <x14:dataValidation type="list" allowBlank="1" showInputMessage="1" showErrorMessage="1" xr:uid="{00000000-0002-0000-0E00-000003000000}">
          <x14:formula1>
            <xm:f>コード１!$E$8:$E$9</xm:f>
          </x14:formula1>
          <xm:sqref>AU17:AU41</xm:sqref>
        </x14:dataValidation>
        <x14:dataValidation type="list" allowBlank="1" showInputMessage="1" showErrorMessage="1" xr:uid="{00000000-0002-0000-0E00-000004000000}">
          <x14:formula1>
            <xm:f>コード１!$C$8:$C$9</xm:f>
          </x14:formula1>
          <xm:sqref>BA17:BA41</xm:sqref>
        </x14:dataValidation>
        <x14:dataValidation type="list" allowBlank="1" showInputMessage="1" showErrorMessage="1" xr:uid="{00000000-0002-0000-0E00-000005000000}">
          <x14:formula1>
            <xm:f>コード１!$C$13:$C$73</xm:f>
          </x14:formula1>
          <xm:sqref>BB17:BB41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BF278"/>
  <sheetViews>
    <sheetView view="pageBreakPreview" zoomScale="90" zoomScaleNormal="100" zoomScaleSheetLayoutView="90" workbookViewId="0">
      <selection activeCell="AH9" sqref="AH9:BA10"/>
    </sheetView>
  </sheetViews>
  <sheetFormatPr defaultColWidth="3.375" defaultRowHeight="15.95" customHeight="1" x14ac:dyDescent="0.15"/>
  <cols>
    <col min="1" max="1" width="4.5" style="38" bestFit="1" customWidth="1"/>
    <col min="2" max="2" width="1.625" style="38" customWidth="1"/>
    <col min="3" max="25" width="2.875" style="38" customWidth="1"/>
    <col min="26" max="27" width="3.125" style="38" customWidth="1"/>
    <col min="28" max="34" width="2.875" style="38" customWidth="1"/>
    <col min="35" max="35" width="3.625" style="101" customWidth="1"/>
    <col min="36" max="36" width="25.375" style="38" customWidth="1"/>
    <col min="37" max="37" width="2.25" style="38" customWidth="1"/>
    <col min="38" max="38" width="5.75" style="38" customWidth="1"/>
    <col min="39" max="39" width="2.5" style="38" customWidth="1"/>
    <col min="40" max="40" width="4" style="38" customWidth="1"/>
    <col min="41" max="41" width="2.875" style="38" customWidth="1"/>
    <col min="42" max="42" width="4" style="38" customWidth="1"/>
    <col min="43" max="43" width="2.875" style="38" customWidth="1"/>
    <col min="44" max="44" width="4" style="38" customWidth="1"/>
    <col min="45" max="45" width="2.875" style="38" customWidth="1"/>
    <col min="46" max="46" width="2.25" style="38" customWidth="1"/>
    <col min="47" max="47" width="5.75" style="207" customWidth="1"/>
    <col min="48" max="48" width="2.25" style="38" customWidth="1"/>
    <col min="49" max="49" width="10.125" style="38" customWidth="1"/>
    <col min="50" max="50" width="2.25" style="38" customWidth="1"/>
    <col min="51" max="51" width="7.625" style="38" customWidth="1"/>
    <col min="52" max="52" width="2.25" style="38" customWidth="1"/>
    <col min="53" max="53" width="3.375" style="38"/>
    <col min="54" max="54" width="6.75" style="98" customWidth="1"/>
    <col min="55" max="55" width="1.25" style="38" customWidth="1"/>
    <col min="56" max="56" width="8.375" style="38" customWidth="1"/>
    <col min="57" max="260" width="3.375" style="38"/>
    <col min="261" max="261" width="4.625" style="38" customWidth="1"/>
    <col min="262" max="262" width="2.125" style="38" customWidth="1"/>
    <col min="263" max="304" width="2.875" style="38" customWidth="1"/>
    <col min="305" max="516" width="3.375" style="38"/>
    <col min="517" max="517" width="4.625" style="38" customWidth="1"/>
    <col min="518" max="518" width="2.125" style="38" customWidth="1"/>
    <col min="519" max="560" width="2.875" style="38" customWidth="1"/>
    <col min="561" max="772" width="3.375" style="38"/>
    <col min="773" max="773" width="4.625" style="38" customWidth="1"/>
    <col min="774" max="774" width="2.125" style="38" customWidth="1"/>
    <col min="775" max="816" width="2.875" style="38" customWidth="1"/>
    <col min="817" max="1028" width="3.375" style="38"/>
    <col min="1029" max="1029" width="4.625" style="38" customWidth="1"/>
    <col min="1030" max="1030" width="2.125" style="38" customWidth="1"/>
    <col min="1031" max="1072" width="2.875" style="38" customWidth="1"/>
    <col min="1073" max="1284" width="3.375" style="38"/>
    <col min="1285" max="1285" width="4.625" style="38" customWidth="1"/>
    <col min="1286" max="1286" width="2.125" style="38" customWidth="1"/>
    <col min="1287" max="1328" width="2.875" style="38" customWidth="1"/>
    <col min="1329" max="1540" width="3.375" style="38"/>
    <col min="1541" max="1541" width="4.625" style="38" customWidth="1"/>
    <col min="1542" max="1542" width="2.125" style="38" customWidth="1"/>
    <col min="1543" max="1584" width="2.875" style="38" customWidth="1"/>
    <col min="1585" max="1796" width="3.375" style="38"/>
    <col min="1797" max="1797" width="4.625" style="38" customWidth="1"/>
    <col min="1798" max="1798" width="2.125" style="38" customWidth="1"/>
    <col min="1799" max="1840" width="2.875" style="38" customWidth="1"/>
    <col min="1841" max="2052" width="3.375" style="38"/>
    <col min="2053" max="2053" width="4.625" style="38" customWidth="1"/>
    <col min="2054" max="2054" width="2.125" style="38" customWidth="1"/>
    <col min="2055" max="2096" width="2.875" style="38" customWidth="1"/>
    <col min="2097" max="2308" width="3.375" style="38"/>
    <col min="2309" max="2309" width="4.625" style="38" customWidth="1"/>
    <col min="2310" max="2310" width="2.125" style="38" customWidth="1"/>
    <col min="2311" max="2352" width="2.875" style="38" customWidth="1"/>
    <col min="2353" max="2564" width="3.375" style="38"/>
    <col min="2565" max="2565" width="4.625" style="38" customWidth="1"/>
    <col min="2566" max="2566" width="2.125" style="38" customWidth="1"/>
    <col min="2567" max="2608" width="2.875" style="38" customWidth="1"/>
    <col min="2609" max="2820" width="3.375" style="38"/>
    <col min="2821" max="2821" width="4.625" style="38" customWidth="1"/>
    <col min="2822" max="2822" width="2.125" style="38" customWidth="1"/>
    <col min="2823" max="2864" width="2.875" style="38" customWidth="1"/>
    <col min="2865" max="3076" width="3.375" style="38"/>
    <col min="3077" max="3077" width="4.625" style="38" customWidth="1"/>
    <col min="3078" max="3078" width="2.125" style="38" customWidth="1"/>
    <col min="3079" max="3120" width="2.875" style="38" customWidth="1"/>
    <col min="3121" max="3332" width="3.375" style="38"/>
    <col min="3333" max="3333" width="4.625" style="38" customWidth="1"/>
    <col min="3334" max="3334" width="2.125" style="38" customWidth="1"/>
    <col min="3335" max="3376" width="2.875" style="38" customWidth="1"/>
    <col min="3377" max="3588" width="3.375" style="38"/>
    <col min="3589" max="3589" width="4.625" style="38" customWidth="1"/>
    <col min="3590" max="3590" width="2.125" style="38" customWidth="1"/>
    <col min="3591" max="3632" width="2.875" style="38" customWidth="1"/>
    <col min="3633" max="3844" width="3.375" style="38"/>
    <col min="3845" max="3845" width="4.625" style="38" customWidth="1"/>
    <col min="3846" max="3846" width="2.125" style="38" customWidth="1"/>
    <col min="3847" max="3888" width="2.875" style="38" customWidth="1"/>
    <col min="3889" max="4100" width="3.375" style="38"/>
    <col min="4101" max="4101" width="4.625" style="38" customWidth="1"/>
    <col min="4102" max="4102" width="2.125" style="38" customWidth="1"/>
    <col min="4103" max="4144" width="2.875" style="38" customWidth="1"/>
    <col min="4145" max="4356" width="3.375" style="38"/>
    <col min="4357" max="4357" width="4.625" style="38" customWidth="1"/>
    <col min="4358" max="4358" width="2.125" style="38" customWidth="1"/>
    <col min="4359" max="4400" width="2.875" style="38" customWidth="1"/>
    <col min="4401" max="4612" width="3.375" style="38"/>
    <col min="4613" max="4613" width="4.625" style="38" customWidth="1"/>
    <col min="4614" max="4614" width="2.125" style="38" customWidth="1"/>
    <col min="4615" max="4656" width="2.875" style="38" customWidth="1"/>
    <col min="4657" max="4868" width="3.375" style="38"/>
    <col min="4869" max="4869" width="4.625" style="38" customWidth="1"/>
    <col min="4870" max="4870" width="2.125" style="38" customWidth="1"/>
    <col min="4871" max="4912" width="2.875" style="38" customWidth="1"/>
    <col min="4913" max="5124" width="3.375" style="38"/>
    <col min="5125" max="5125" width="4.625" style="38" customWidth="1"/>
    <col min="5126" max="5126" width="2.125" style="38" customWidth="1"/>
    <col min="5127" max="5168" width="2.875" style="38" customWidth="1"/>
    <col min="5169" max="5380" width="3.375" style="38"/>
    <col min="5381" max="5381" width="4.625" style="38" customWidth="1"/>
    <col min="5382" max="5382" width="2.125" style="38" customWidth="1"/>
    <col min="5383" max="5424" width="2.875" style="38" customWidth="1"/>
    <col min="5425" max="5636" width="3.375" style="38"/>
    <col min="5637" max="5637" width="4.625" style="38" customWidth="1"/>
    <col min="5638" max="5638" width="2.125" style="38" customWidth="1"/>
    <col min="5639" max="5680" width="2.875" style="38" customWidth="1"/>
    <col min="5681" max="5892" width="3.375" style="38"/>
    <col min="5893" max="5893" width="4.625" style="38" customWidth="1"/>
    <col min="5894" max="5894" width="2.125" style="38" customWidth="1"/>
    <col min="5895" max="5936" width="2.875" style="38" customWidth="1"/>
    <col min="5937" max="6148" width="3.375" style="38"/>
    <col min="6149" max="6149" width="4.625" style="38" customWidth="1"/>
    <col min="6150" max="6150" width="2.125" style="38" customWidth="1"/>
    <col min="6151" max="6192" width="2.875" style="38" customWidth="1"/>
    <col min="6193" max="6404" width="3.375" style="38"/>
    <col min="6405" max="6405" width="4.625" style="38" customWidth="1"/>
    <col min="6406" max="6406" width="2.125" style="38" customWidth="1"/>
    <col min="6407" max="6448" width="2.875" style="38" customWidth="1"/>
    <col min="6449" max="6660" width="3.375" style="38"/>
    <col min="6661" max="6661" width="4.625" style="38" customWidth="1"/>
    <col min="6662" max="6662" width="2.125" style="38" customWidth="1"/>
    <col min="6663" max="6704" width="2.875" style="38" customWidth="1"/>
    <col min="6705" max="6916" width="3.375" style="38"/>
    <col min="6917" max="6917" width="4.625" style="38" customWidth="1"/>
    <col min="6918" max="6918" width="2.125" style="38" customWidth="1"/>
    <col min="6919" max="6960" width="2.875" style="38" customWidth="1"/>
    <col min="6961" max="7172" width="3.375" style="38"/>
    <col min="7173" max="7173" width="4.625" style="38" customWidth="1"/>
    <col min="7174" max="7174" width="2.125" style="38" customWidth="1"/>
    <col min="7175" max="7216" width="2.875" style="38" customWidth="1"/>
    <col min="7217" max="7428" width="3.375" style="38"/>
    <col min="7429" max="7429" width="4.625" style="38" customWidth="1"/>
    <col min="7430" max="7430" width="2.125" style="38" customWidth="1"/>
    <col min="7431" max="7472" width="2.875" style="38" customWidth="1"/>
    <col min="7473" max="7684" width="3.375" style="38"/>
    <col min="7685" max="7685" width="4.625" style="38" customWidth="1"/>
    <col min="7686" max="7686" width="2.125" style="38" customWidth="1"/>
    <col min="7687" max="7728" width="2.875" style="38" customWidth="1"/>
    <col min="7729" max="7940" width="3.375" style="38"/>
    <col min="7941" max="7941" width="4.625" style="38" customWidth="1"/>
    <col min="7942" max="7942" width="2.125" style="38" customWidth="1"/>
    <col min="7943" max="7984" width="2.875" style="38" customWidth="1"/>
    <col min="7985" max="8196" width="3.375" style="38"/>
    <col min="8197" max="8197" width="4.625" style="38" customWidth="1"/>
    <col min="8198" max="8198" width="2.125" style="38" customWidth="1"/>
    <col min="8199" max="8240" width="2.875" style="38" customWidth="1"/>
    <col min="8241" max="8452" width="3.375" style="38"/>
    <col min="8453" max="8453" width="4.625" style="38" customWidth="1"/>
    <col min="8454" max="8454" width="2.125" style="38" customWidth="1"/>
    <col min="8455" max="8496" width="2.875" style="38" customWidth="1"/>
    <col min="8497" max="8708" width="3.375" style="38"/>
    <col min="8709" max="8709" width="4.625" style="38" customWidth="1"/>
    <col min="8710" max="8710" width="2.125" style="38" customWidth="1"/>
    <col min="8711" max="8752" width="2.875" style="38" customWidth="1"/>
    <col min="8753" max="8964" width="3.375" style="38"/>
    <col min="8965" max="8965" width="4.625" style="38" customWidth="1"/>
    <col min="8966" max="8966" width="2.125" style="38" customWidth="1"/>
    <col min="8967" max="9008" width="2.875" style="38" customWidth="1"/>
    <col min="9009" max="9220" width="3.375" style="38"/>
    <col min="9221" max="9221" width="4.625" style="38" customWidth="1"/>
    <col min="9222" max="9222" width="2.125" style="38" customWidth="1"/>
    <col min="9223" max="9264" width="2.875" style="38" customWidth="1"/>
    <col min="9265" max="9476" width="3.375" style="38"/>
    <col min="9477" max="9477" width="4.625" style="38" customWidth="1"/>
    <col min="9478" max="9478" width="2.125" style="38" customWidth="1"/>
    <col min="9479" max="9520" width="2.875" style="38" customWidth="1"/>
    <col min="9521" max="9732" width="3.375" style="38"/>
    <col min="9733" max="9733" width="4.625" style="38" customWidth="1"/>
    <col min="9734" max="9734" width="2.125" style="38" customWidth="1"/>
    <col min="9735" max="9776" width="2.875" style="38" customWidth="1"/>
    <col min="9777" max="9988" width="3.375" style="38"/>
    <col min="9989" max="9989" width="4.625" style="38" customWidth="1"/>
    <col min="9990" max="9990" width="2.125" style="38" customWidth="1"/>
    <col min="9991" max="10032" width="2.875" style="38" customWidth="1"/>
    <col min="10033" max="10244" width="3.375" style="38"/>
    <col min="10245" max="10245" width="4.625" style="38" customWidth="1"/>
    <col min="10246" max="10246" width="2.125" style="38" customWidth="1"/>
    <col min="10247" max="10288" width="2.875" style="38" customWidth="1"/>
    <col min="10289" max="10500" width="3.375" style="38"/>
    <col min="10501" max="10501" width="4.625" style="38" customWidth="1"/>
    <col min="10502" max="10502" width="2.125" style="38" customWidth="1"/>
    <col min="10503" max="10544" width="2.875" style="38" customWidth="1"/>
    <col min="10545" max="10756" width="3.375" style="38"/>
    <col min="10757" max="10757" width="4.625" style="38" customWidth="1"/>
    <col min="10758" max="10758" width="2.125" style="38" customWidth="1"/>
    <col min="10759" max="10800" width="2.875" style="38" customWidth="1"/>
    <col min="10801" max="11012" width="3.375" style="38"/>
    <col min="11013" max="11013" width="4.625" style="38" customWidth="1"/>
    <col min="11014" max="11014" width="2.125" style="38" customWidth="1"/>
    <col min="11015" max="11056" width="2.875" style="38" customWidth="1"/>
    <col min="11057" max="11268" width="3.375" style="38"/>
    <col min="11269" max="11269" width="4.625" style="38" customWidth="1"/>
    <col min="11270" max="11270" width="2.125" style="38" customWidth="1"/>
    <col min="11271" max="11312" width="2.875" style="38" customWidth="1"/>
    <col min="11313" max="11524" width="3.375" style="38"/>
    <col min="11525" max="11525" width="4.625" style="38" customWidth="1"/>
    <col min="11526" max="11526" width="2.125" style="38" customWidth="1"/>
    <col min="11527" max="11568" width="2.875" style="38" customWidth="1"/>
    <col min="11569" max="11780" width="3.375" style="38"/>
    <col min="11781" max="11781" width="4.625" style="38" customWidth="1"/>
    <col min="11782" max="11782" width="2.125" style="38" customWidth="1"/>
    <col min="11783" max="11824" width="2.875" style="38" customWidth="1"/>
    <col min="11825" max="12036" width="3.375" style="38"/>
    <col min="12037" max="12037" width="4.625" style="38" customWidth="1"/>
    <col min="12038" max="12038" width="2.125" style="38" customWidth="1"/>
    <col min="12039" max="12080" width="2.875" style="38" customWidth="1"/>
    <col min="12081" max="12292" width="3.375" style="38"/>
    <col min="12293" max="12293" width="4.625" style="38" customWidth="1"/>
    <col min="12294" max="12294" width="2.125" style="38" customWidth="1"/>
    <col min="12295" max="12336" width="2.875" style="38" customWidth="1"/>
    <col min="12337" max="12548" width="3.375" style="38"/>
    <col min="12549" max="12549" width="4.625" style="38" customWidth="1"/>
    <col min="12550" max="12550" width="2.125" style="38" customWidth="1"/>
    <col min="12551" max="12592" width="2.875" style="38" customWidth="1"/>
    <col min="12593" max="12804" width="3.375" style="38"/>
    <col min="12805" max="12805" width="4.625" style="38" customWidth="1"/>
    <col min="12806" max="12806" width="2.125" style="38" customWidth="1"/>
    <col min="12807" max="12848" width="2.875" style="38" customWidth="1"/>
    <col min="12849" max="13060" width="3.375" style="38"/>
    <col min="13061" max="13061" width="4.625" style="38" customWidth="1"/>
    <col min="13062" max="13062" width="2.125" style="38" customWidth="1"/>
    <col min="13063" max="13104" width="2.875" style="38" customWidth="1"/>
    <col min="13105" max="13316" width="3.375" style="38"/>
    <col min="13317" max="13317" width="4.625" style="38" customWidth="1"/>
    <col min="13318" max="13318" width="2.125" style="38" customWidth="1"/>
    <col min="13319" max="13360" width="2.875" style="38" customWidth="1"/>
    <col min="13361" max="13572" width="3.375" style="38"/>
    <col min="13573" max="13573" width="4.625" style="38" customWidth="1"/>
    <col min="13574" max="13574" width="2.125" style="38" customWidth="1"/>
    <col min="13575" max="13616" width="2.875" style="38" customWidth="1"/>
    <col min="13617" max="13828" width="3.375" style="38"/>
    <col min="13829" max="13829" width="4.625" style="38" customWidth="1"/>
    <col min="13830" max="13830" width="2.125" style="38" customWidth="1"/>
    <col min="13831" max="13872" width="2.875" style="38" customWidth="1"/>
    <col min="13873" max="14084" width="3.375" style="38"/>
    <col min="14085" max="14085" width="4.625" style="38" customWidth="1"/>
    <col min="14086" max="14086" width="2.125" style="38" customWidth="1"/>
    <col min="14087" max="14128" width="2.875" style="38" customWidth="1"/>
    <col min="14129" max="14340" width="3.375" style="38"/>
    <col min="14341" max="14341" width="4.625" style="38" customWidth="1"/>
    <col min="14342" max="14342" width="2.125" style="38" customWidth="1"/>
    <col min="14343" max="14384" width="2.875" style="38" customWidth="1"/>
    <col min="14385" max="14596" width="3.375" style="38"/>
    <col min="14597" max="14597" width="4.625" style="38" customWidth="1"/>
    <col min="14598" max="14598" width="2.125" style="38" customWidth="1"/>
    <col min="14599" max="14640" width="2.875" style="38" customWidth="1"/>
    <col min="14641" max="14852" width="3.375" style="38"/>
    <col min="14853" max="14853" width="4.625" style="38" customWidth="1"/>
    <col min="14854" max="14854" width="2.125" style="38" customWidth="1"/>
    <col min="14855" max="14896" width="2.875" style="38" customWidth="1"/>
    <col min="14897" max="15108" width="3.375" style="38"/>
    <col min="15109" max="15109" width="4.625" style="38" customWidth="1"/>
    <col min="15110" max="15110" width="2.125" style="38" customWidth="1"/>
    <col min="15111" max="15152" width="2.875" style="38" customWidth="1"/>
    <col min="15153" max="15364" width="3.375" style="38"/>
    <col min="15365" max="15365" width="4.625" style="38" customWidth="1"/>
    <col min="15366" max="15366" width="2.125" style="38" customWidth="1"/>
    <col min="15367" max="15408" width="2.875" style="38" customWidth="1"/>
    <col min="15409" max="15620" width="3.375" style="38"/>
    <col min="15621" max="15621" width="4.625" style="38" customWidth="1"/>
    <col min="15622" max="15622" width="2.125" style="38" customWidth="1"/>
    <col min="15623" max="15664" width="2.875" style="38" customWidth="1"/>
    <col min="15665" max="15876" width="3.375" style="38"/>
    <col min="15877" max="15877" width="4.625" style="38" customWidth="1"/>
    <col min="15878" max="15878" width="2.125" style="38" customWidth="1"/>
    <col min="15879" max="15920" width="2.875" style="38" customWidth="1"/>
    <col min="15921" max="16132" width="3.375" style="38"/>
    <col min="16133" max="16133" width="4.625" style="38" customWidth="1"/>
    <col min="16134" max="16134" width="2.125" style="38" customWidth="1"/>
    <col min="16135" max="16176" width="2.875" style="38" customWidth="1"/>
    <col min="16177" max="16384" width="3.375" style="38"/>
  </cols>
  <sheetData>
    <row r="1" spans="1:58" ht="20.100000000000001" customHeight="1" x14ac:dyDescent="0.15">
      <c r="A1" s="800"/>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97"/>
    </row>
    <row r="2" spans="1:58" ht="24.95" customHeight="1" x14ac:dyDescent="0.15">
      <c r="A2" s="595" t="s">
        <v>4889</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99"/>
    </row>
    <row r="3" spans="1:58" ht="15.9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100"/>
      <c r="AD3" s="519" t="s">
        <v>148</v>
      </c>
      <c r="AE3" s="519"/>
      <c r="AF3" s="519"/>
      <c r="AG3" s="43"/>
      <c r="AH3" s="43"/>
    </row>
    <row r="4" spans="1:58" ht="15.95" customHeight="1" x14ac:dyDescent="0.15">
      <c r="AD4" s="102" t="s">
        <v>75</v>
      </c>
      <c r="AE4" s="103" t="s">
        <v>98</v>
      </c>
      <c r="AF4" s="104" t="s">
        <v>99</v>
      </c>
      <c r="AG4" s="49"/>
      <c r="AI4" s="105"/>
    </row>
    <row r="5" spans="1:58" ht="24.95" customHeight="1" x14ac:dyDescent="0.15">
      <c r="A5" s="595" t="s">
        <v>97</v>
      </c>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c r="AH5" s="595"/>
      <c r="AI5" s="105"/>
    </row>
    <row r="6" spans="1:58" ht="15.95" customHeight="1" x14ac:dyDescent="0.15">
      <c r="AC6" s="49"/>
      <c r="AD6" s="49"/>
      <c r="AE6" s="49"/>
      <c r="AF6" s="49"/>
      <c r="AG6" s="49"/>
      <c r="AI6" s="106"/>
    </row>
    <row r="7" spans="1:58" ht="15.95" customHeight="1" thickBot="1" x14ac:dyDescent="0.2">
      <c r="D7" s="411" t="s">
        <v>5</v>
      </c>
      <c r="E7" s="411"/>
      <c r="F7" s="411"/>
      <c r="G7" s="411"/>
      <c r="K7" s="429" t="s">
        <v>6</v>
      </c>
      <c r="L7" s="429"/>
      <c r="M7" s="429"/>
      <c r="N7" s="429"/>
      <c r="O7" s="429"/>
      <c r="P7" s="429"/>
      <c r="Q7" s="429"/>
      <c r="R7" s="429"/>
    </row>
    <row r="8" spans="1:58" ht="15.95" customHeight="1" thickBot="1" x14ac:dyDescent="0.2">
      <c r="C8" s="107" t="s">
        <v>100</v>
      </c>
      <c r="D8" s="108"/>
      <c r="E8" s="108"/>
      <c r="F8" s="108"/>
      <c r="G8" s="108"/>
      <c r="H8" s="109"/>
      <c r="J8" s="224" t="str">
        <f>添6!J9</f>
        <v>1</v>
      </c>
      <c r="K8" s="226" t="str">
        <f>添6!K9</f>
        <v>3</v>
      </c>
      <c r="L8" s="450" t="str">
        <f>添6!L9:M9</f>
        <v>（ 1 ）</v>
      </c>
      <c r="M8" s="451"/>
      <c r="N8" s="224" t="str">
        <f>添6!N9</f>
        <v>0</v>
      </c>
      <c r="O8" s="225" t="str">
        <f>添6!O9</f>
        <v>1</v>
      </c>
      <c r="P8" s="225" t="str">
        <f>添6!P9</f>
        <v>5</v>
      </c>
      <c r="Q8" s="225" t="str">
        <f>添6!Q9</f>
        <v>0</v>
      </c>
      <c r="R8" s="225" t="str">
        <f>添6!R9</f>
        <v>0</v>
      </c>
      <c r="S8" s="226" t="str">
        <f>添6!S9</f>
        <v>0</v>
      </c>
      <c r="AJ8" s="98"/>
    </row>
    <row r="9" spans="1:58" ht="15.95" customHeight="1" x14ac:dyDescent="0.15">
      <c r="C9" s="110"/>
      <c r="D9" s="110"/>
      <c r="E9" s="110"/>
      <c r="F9" s="110"/>
      <c r="G9" s="110"/>
      <c r="H9" s="110"/>
      <c r="J9" s="110"/>
      <c r="K9" s="110"/>
      <c r="L9" s="216"/>
      <c r="M9" s="216"/>
      <c r="N9" s="110"/>
      <c r="O9" s="110"/>
      <c r="P9" s="110"/>
      <c r="Q9" s="110"/>
      <c r="R9" s="110"/>
      <c r="S9" s="110"/>
      <c r="AC9" s="111"/>
      <c r="AD9" s="804" t="s">
        <v>14</v>
      </c>
      <c r="AE9" s="804"/>
      <c r="AF9" s="804"/>
      <c r="AG9" s="53"/>
      <c r="AI9" s="112"/>
      <c r="AJ9" s="112"/>
    </row>
    <row r="10" spans="1:58" ht="15.95" customHeight="1" thickBot="1" x14ac:dyDescent="0.2">
      <c r="C10" s="110"/>
      <c r="D10" s="110"/>
      <c r="E10" s="110"/>
      <c r="F10" s="110"/>
      <c r="G10" s="110"/>
      <c r="H10" s="110"/>
      <c r="J10" s="110"/>
      <c r="K10" s="110"/>
      <c r="L10" s="216"/>
      <c r="M10" s="216"/>
      <c r="N10" s="110"/>
      <c r="O10" s="110"/>
      <c r="P10" s="110"/>
      <c r="Q10" s="110"/>
      <c r="R10" s="110"/>
      <c r="S10" s="110"/>
      <c r="AD10" s="113" t="s">
        <v>101</v>
      </c>
      <c r="AE10" s="114"/>
      <c r="AF10" s="115"/>
      <c r="AG10" s="116"/>
    </row>
    <row r="11" spans="1:58" ht="15.95" customHeight="1" thickBot="1" x14ac:dyDescent="0.2">
      <c r="C11" s="110"/>
      <c r="D11" s="110"/>
      <c r="E11" s="798" t="s">
        <v>17</v>
      </c>
      <c r="F11" s="798"/>
      <c r="G11" s="798"/>
      <c r="H11" s="798"/>
      <c r="I11" s="801" t="str">
        <f>IF(AJ12="","","　"&amp;AJ12)</f>
        <v>　神奈川営業所</v>
      </c>
      <c r="J11" s="801"/>
      <c r="K11" s="801"/>
      <c r="L11" s="801"/>
      <c r="M11" s="801"/>
      <c r="N11" s="801"/>
      <c r="O11" s="801"/>
      <c r="P11" s="801"/>
      <c r="Q11" s="801"/>
      <c r="R11" s="801"/>
      <c r="S11" s="801"/>
      <c r="T11" s="801"/>
      <c r="U11" s="801"/>
      <c r="V11" s="801"/>
      <c r="W11" s="801"/>
      <c r="X11" s="801"/>
      <c r="Y11" s="801"/>
      <c r="Z11" s="801"/>
      <c r="AA11" s="801"/>
      <c r="AI11" s="112" t="s">
        <v>17</v>
      </c>
      <c r="AY11" s="112" t="s">
        <v>102</v>
      </c>
      <c r="BB11" s="475"/>
      <c r="BC11" s="476"/>
      <c r="BD11" s="98" t="s">
        <v>93</v>
      </c>
    </row>
    <row r="12" spans="1:58" ht="15.95" customHeight="1" thickBot="1" x14ac:dyDescent="0.2">
      <c r="C12" s="110"/>
      <c r="D12" s="110"/>
      <c r="E12" s="798" t="s">
        <v>102</v>
      </c>
      <c r="F12" s="798"/>
      <c r="G12" s="798"/>
      <c r="H12" s="798"/>
      <c r="I12" s="802">
        <f>IF(BB11&lt;&gt;"",BB11,IF(COUNTA(AJ17:AJ41)=0,"",COUNTA(AJ17:AJ41)))</f>
        <v>3</v>
      </c>
      <c r="J12" s="802"/>
      <c r="K12" s="802"/>
      <c r="L12" s="802"/>
      <c r="M12" s="216" t="s">
        <v>93</v>
      </c>
      <c r="N12" s="110"/>
      <c r="O12" s="799" t="s">
        <v>103</v>
      </c>
      <c r="P12" s="799"/>
      <c r="Q12" s="799"/>
      <c r="R12" s="799"/>
      <c r="S12" s="799"/>
      <c r="T12" s="799"/>
      <c r="U12" s="799"/>
      <c r="V12" s="799"/>
      <c r="W12" s="803">
        <f>IF(BB13&lt;&gt;"",BB13,IF(COUNTIF(AB17:AB41,"○")=0,"",COUNTIF(AB17:AB41,"○")))</f>
        <v>1</v>
      </c>
      <c r="X12" s="803"/>
      <c r="Y12" s="803"/>
      <c r="Z12" s="803"/>
      <c r="AA12" s="207" t="s">
        <v>93</v>
      </c>
      <c r="AI12" s="112"/>
      <c r="AJ12" s="790" t="s">
        <v>4771</v>
      </c>
      <c r="AK12" s="791"/>
      <c r="AL12" s="791"/>
      <c r="AM12" s="791"/>
      <c r="AN12" s="791"/>
      <c r="AO12" s="791"/>
      <c r="AP12" s="791"/>
      <c r="AQ12" s="791"/>
      <c r="AR12" s="791"/>
      <c r="AS12" s="791"/>
      <c r="AT12" s="792"/>
      <c r="AU12" s="117" t="s">
        <v>575</v>
      </c>
      <c r="AV12" s="110"/>
      <c r="AY12" s="816" t="s">
        <v>4723</v>
      </c>
      <c r="AZ12" s="816"/>
      <c r="BA12" s="816"/>
    </row>
    <row r="13" spans="1:58" ht="15.95" customHeight="1" thickBot="1" x14ac:dyDescent="0.2">
      <c r="AI13" s="815"/>
      <c r="AJ13" s="817"/>
      <c r="AK13" s="817"/>
      <c r="AL13" s="817"/>
      <c r="AM13" s="817"/>
      <c r="AN13" s="817"/>
      <c r="AO13" s="817"/>
      <c r="AP13" s="817"/>
      <c r="AQ13" s="817"/>
      <c r="AR13" s="817"/>
      <c r="AS13" s="817"/>
      <c r="AT13" s="817"/>
      <c r="AU13" s="817"/>
      <c r="AV13" s="817"/>
      <c r="AW13" s="118"/>
      <c r="AX13" s="118"/>
      <c r="AY13" s="816"/>
      <c r="AZ13" s="816"/>
      <c r="BA13" s="816"/>
      <c r="BB13" s="475"/>
      <c r="BC13" s="476"/>
      <c r="BD13" s="98" t="s">
        <v>93</v>
      </c>
    </row>
    <row r="14" spans="1:58" ht="15.95" customHeight="1" thickBot="1" x14ac:dyDescent="0.2">
      <c r="A14" s="207" t="s">
        <v>0</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815"/>
      <c r="AJ14" s="817"/>
      <c r="AK14" s="817"/>
      <c r="AL14" s="817"/>
      <c r="AM14" s="817"/>
      <c r="AN14" s="817"/>
      <c r="AO14" s="817"/>
      <c r="AP14" s="817"/>
      <c r="AQ14" s="817"/>
      <c r="AR14" s="817"/>
      <c r="AS14" s="817"/>
      <c r="AT14" s="817"/>
      <c r="AU14" s="817"/>
      <c r="AV14" s="817"/>
      <c r="AW14" s="118"/>
      <c r="AX14" s="118"/>
      <c r="AY14" s="816"/>
      <c r="AZ14" s="816"/>
      <c r="BA14" s="816"/>
    </row>
    <row r="15" spans="1:58" ht="15.95" customHeight="1" thickBot="1" x14ac:dyDescent="0.2">
      <c r="A15" s="47" t="s">
        <v>171</v>
      </c>
      <c r="C15" s="362" t="s">
        <v>150</v>
      </c>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4"/>
      <c r="AG15" s="216"/>
      <c r="AH15" s="110"/>
      <c r="AI15" s="112"/>
      <c r="AJ15" s="817"/>
      <c r="AK15" s="817"/>
      <c r="AL15" s="817"/>
      <c r="AM15" s="817"/>
      <c r="AN15" s="817"/>
      <c r="AO15" s="817"/>
      <c r="AP15" s="817"/>
      <c r="AQ15" s="817"/>
      <c r="AR15" s="817"/>
      <c r="AS15" s="817"/>
      <c r="AT15" s="817"/>
      <c r="AU15" s="817"/>
      <c r="AV15" s="817"/>
      <c r="AW15" s="118"/>
    </row>
    <row r="16" spans="1:58" ht="32.1" customHeight="1" thickBot="1" x14ac:dyDescent="0.2">
      <c r="C16" s="362" t="s">
        <v>149</v>
      </c>
      <c r="D16" s="363"/>
      <c r="E16" s="363"/>
      <c r="F16" s="363"/>
      <c r="G16" s="363"/>
      <c r="H16" s="363"/>
      <c r="I16" s="363"/>
      <c r="J16" s="363"/>
      <c r="K16" s="363"/>
      <c r="L16" s="364"/>
      <c r="M16" s="503" t="s">
        <v>151</v>
      </c>
      <c r="N16" s="504"/>
      <c r="O16" s="504"/>
      <c r="P16" s="504"/>
      <c r="Q16" s="504"/>
      <c r="R16" s="504"/>
      <c r="S16" s="505"/>
      <c r="T16" s="805" t="s">
        <v>104</v>
      </c>
      <c r="U16" s="806"/>
      <c r="V16" s="807"/>
      <c r="W16" s="808" t="s">
        <v>105</v>
      </c>
      <c r="X16" s="806"/>
      <c r="Y16" s="807"/>
      <c r="Z16" s="808" t="s">
        <v>106</v>
      </c>
      <c r="AA16" s="807"/>
      <c r="AB16" s="808" t="s">
        <v>107</v>
      </c>
      <c r="AC16" s="806"/>
      <c r="AD16" s="806"/>
      <c r="AE16" s="806"/>
      <c r="AF16" s="807"/>
      <c r="AG16" s="119"/>
      <c r="AH16" s="110"/>
      <c r="AI16" s="112"/>
      <c r="AJ16" s="220" t="s">
        <v>334</v>
      </c>
      <c r="AK16" s="120"/>
      <c r="AL16" s="797" t="s">
        <v>333</v>
      </c>
      <c r="AM16" s="797"/>
      <c r="AN16" s="797"/>
      <c r="AO16" s="797"/>
      <c r="AP16" s="797"/>
      <c r="AQ16" s="797"/>
      <c r="AR16" s="797"/>
      <c r="AS16" s="120"/>
      <c r="AT16" s="120"/>
      <c r="AU16" s="220" t="s">
        <v>104</v>
      </c>
      <c r="AV16" s="120"/>
      <c r="AW16" s="121" t="s">
        <v>338</v>
      </c>
      <c r="AX16" s="120"/>
      <c r="AY16" s="122" t="s">
        <v>339</v>
      </c>
      <c r="AZ16" s="796" t="s">
        <v>403</v>
      </c>
      <c r="BA16" s="796"/>
      <c r="BB16" s="796"/>
      <c r="BC16" s="123"/>
      <c r="BD16" s="124" t="s">
        <v>404</v>
      </c>
      <c r="BE16" s="125"/>
      <c r="BF16" s="125"/>
    </row>
    <row r="17" spans="1:56" ht="23.1" customHeight="1" thickBot="1" x14ac:dyDescent="0.2">
      <c r="A17" s="49" t="s">
        <v>165</v>
      </c>
      <c r="C17" s="224" t="str">
        <f t="shared" ref="C17:C41" si="0">LEFT(AJ17)</f>
        <v>伊</v>
      </c>
      <c r="D17" s="225" t="str">
        <f t="shared" ref="D17:D41" si="1">MID(AJ17,2,1)</f>
        <v>藤</v>
      </c>
      <c r="E17" s="225" t="str">
        <f t="shared" ref="E17:E41" si="2">MID(AJ17,3,1)</f>
        <v>　</v>
      </c>
      <c r="F17" s="225" t="str">
        <f t="shared" ref="F17:F41" si="3">MID(AJ17,4,1)</f>
        <v>五</v>
      </c>
      <c r="G17" s="225" t="str">
        <f t="shared" ref="G17:G41" si="4">MID(AJ17,5,1)</f>
        <v>郎</v>
      </c>
      <c r="H17" s="225" t="str">
        <f t="shared" ref="H17:H41" si="5">MID(AJ17,6,1)</f>
        <v/>
      </c>
      <c r="I17" s="225" t="str">
        <f t="shared" ref="I17:I41" si="6">MID(AJ17,7,1)</f>
        <v/>
      </c>
      <c r="J17" s="225" t="str">
        <f t="shared" ref="J17:J41" si="7">MID(AJ17,8,1)</f>
        <v/>
      </c>
      <c r="K17" s="225" t="str">
        <f t="shared" ref="K17:K41" si="8">MID(AJ17,9,1)</f>
        <v/>
      </c>
      <c r="L17" s="226" t="str">
        <f t="shared" ref="L17:L41" si="9">MID(AJ17,10,1)</f>
        <v/>
      </c>
      <c r="M17" s="285" t="str">
        <f>LEFT(AL17)</f>
        <v>S</v>
      </c>
      <c r="N17" s="243" t="str">
        <f>LEFT(AN17)</f>
        <v>5</v>
      </c>
      <c r="O17" s="242" t="str">
        <f>MID(AN17,2,1)</f>
        <v>9</v>
      </c>
      <c r="P17" s="243" t="str">
        <f>LEFT(AP17)</f>
        <v>1</v>
      </c>
      <c r="Q17" s="242" t="str">
        <f>MID(AP17,2,1)</f>
        <v>0</v>
      </c>
      <c r="R17" s="243" t="str">
        <f>LEFT(AR17)</f>
        <v>0</v>
      </c>
      <c r="S17" s="226" t="str">
        <f>MID(AR17,2,1)</f>
        <v>8</v>
      </c>
      <c r="T17" s="809" t="str">
        <f>IF(AU17="","1.男 2.女",LEFT(AU17,3))</f>
        <v>1.男</v>
      </c>
      <c r="U17" s="810"/>
      <c r="V17" s="811"/>
      <c r="W17" s="812" t="str">
        <f>IF(AW17="","",AW17)</f>
        <v>16100101</v>
      </c>
      <c r="X17" s="813"/>
      <c r="Y17" s="814"/>
      <c r="Z17" s="812" t="str">
        <f>IF(AY17="","",AY17)</f>
        <v>営業所長</v>
      </c>
      <c r="AA17" s="814"/>
      <c r="AB17" s="286" t="str">
        <f>IF(BA17="","",BA17)</f>
        <v/>
      </c>
      <c r="AC17" s="795" t="str">
        <f>IF(BB17="","［","［"&amp;"（"&amp;BB17&amp;"）")</f>
        <v>［</v>
      </c>
      <c r="AD17" s="795"/>
      <c r="AE17" s="793" t="str">
        <f>IF(BD17="","］",BD17&amp;"］")</f>
        <v>］</v>
      </c>
      <c r="AF17" s="794"/>
      <c r="AG17" s="126"/>
      <c r="AH17" s="100"/>
      <c r="AI17" s="112">
        <v>1</v>
      </c>
      <c r="AJ17" s="287" t="s">
        <v>4779</v>
      </c>
      <c r="AK17" s="98"/>
      <c r="AL17" s="288" t="s">
        <v>288</v>
      </c>
      <c r="AM17" s="289" t="s">
        <v>331</v>
      </c>
      <c r="AN17" s="247" t="s">
        <v>4869</v>
      </c>
      <c r="AO17" s="98" t="s">
        <v>36</v>
      </c>
      <c r="AP17" s="247" t="s">
        <v>4871</v>
      </c>
      <c r="AQ17" s="98" t="s">
        <v>11</v>
      </c>
      <c r="AR17" s="247" t="s">
        <v>4850</v>
      </c>
      <c r="AS17" s="98" t="s">
        <v>12</v>
      </c>
      <c r="AT17" s="98"/>
      <c r="AU17" s="246" t="s">
        <v>336</v>
      </c>
      <c r="AV17" s="98"/>
      <c r="AW17" s="290" t="s">
        <v>4884</v>
      </c>
      <c r="AX17" s="245"/>
      <c r="AY17" s="291" t="s">
        <v>4868</v>
      </c>
      <c r="AZ17" s="98"/>
      <c r="BA17" s="292"/>
      <c r="BB17" s="293"/>
      <c r="BC17" s="98"/>
      <c r="BD17" s="247"/>
    </row>
    <row r="18" spans="1:56" s="110" customFormat="1" ht="23.1" customHeight="1" thickBot="1" x14ac:dyDescent="0.2">
      <c r="A18" s="49" t="s">
        <v>166</v>
      </c>
      <c r="B18" s="38"/>
      <c r="C18" s="224" t="str">
        <f t="shared" si="0"/>
        <v>佐</v>
      </c>
      <c r="D18" s="225" t="str">
        <f t="shared" si="1"/>
        <v>久</v>
      </c>
      <c r="E18" s="225" t="str">
        <f t="shared" si="2"/>
        <v>間</v>
      </c>
      <c r="F18" s="225" t="str">
        <f t="shared" si="3"/>
        <v>　</v>
      </c>
      <c r="G18" s="225" t="str">
        <f t="shared" si="4"/>
        <v>六</v>
      </c>
      <c r="H18" s="225" t="str">
        <f t="shared" si="5"/>
        <v>郎</v>
      </c>
      <c r="I18" s="225" t="str">
        <f t="shared" si="6"/>
        <v/>
      </c>
      <c r="J18" s="225" t="str">
        <f t="shared" si="7"/>
        <v/>
      </c>
      <c r="K18" s="225" t="str">
        <f t="shared" si="8"/>
        <v/>
      </c>
      <c r="L18" s="226" t="str">
        <f t="shared" si="9"/>
        <v/>
      </c>
      <c r="M18" s="285" t="str">
        <f t="shared" ref="M18:M41" si="10">LEFT(AL18)</f>
        <v>S</v>
      </c>
      <c r="N18" s="243" t="str">
        <f t="shared" ref="N18:N41" si="11">LEFT(AN18)</f>
        <v>6</v>
      </c>
      <c r="O18" s="242" t="str">
        <f t="shared" ref="O18:O41" si="12">MID(AN18,2,1)</f>
        <v>3</v>
      </c>
      <c r="P18" s="243" t="str">
        <f t="shared" ref="P18:P41" si="13">LEFT(AP18)</f>
        <v>0</v>
      </c>
      <c r="Q18" s="242" t="str">
        <f t="shared" ref="Q18:Q41" si="14">MID(AP18,2,1)</f>
        <v>6</v>
      </c>
      <c r="R18" s="243" t="str">
        <f t="shared" ref="R18:R41" si="15">LEFT(AR18)</f>
        <v>2</v>
      </c>
      <c r="S18" s="226" t="str">
        <f t="shared" ref="S18:S41" si="16">MID(AR18,2,1)</f>
        <v>8</v>
      </c>
      <c r="T18" s="809" t="str">
        <f t="shared" ref="T18:T41" si="17">IF(AU18="","1.男 2.女",LEFT(AU18,3))</f>
        <v>1.男</v>
      </c>
      <c r="U18" s="810"/>
      <c r="V18" s="811"/>
      <c r="W18" s="812" t="str">
        <f t="shared" ref="W18:W41" si="18">IF(AW18="","",AW18)</f>
        <v>16100102</v>
      </c>
      <c r="X18" s="813"/>
      <c r="Y18" s="814"/>
      <c r="Z18" s="812" t="str">
        <f t="shared" ref="Z18:Z41" si="19">IF(AY18="","",AY18)</f>
        <v>営業課長</v>
      </c>
      <c r="AA18" s="814"/>
      <c r="AB18" s="286" t="str">
        <f t="shared" ref="AB18:AB41" si="20">IF(BA18="","",BA18)</f>
        <v>○</v>
      </c>
      <c r="AC18" s="795" t="str">
        <f t="shared" ref="AC18:AC41" si="21">IF(BB18="","［","［"&amp;"（"&amp;BB18&amp;"）")</f>
        <v>［（神奈川）</v>
      </c>
      <c r="AD18" s="795"/>
      <c r="AE18" s="793" t="str">
        <f t="shared" ref="AE18:AE41" si="22">IF(BD18="","］",BD18&amp;"］")</f>
        <v>025074］</v>
      </c>
      <c r="AF18" s="794"/>
      <c r="AG18" s="126"/>
      <c r="AI18" s="112">
        <v>2</v>
      </c>
      <c r="AJ18" s="287" t="s">
        <v>4785</v>
      </c>
      <c r="AK18" s="128"/>
      <c r="AL18" s="288" t="s">
        <v>288</v>
      </c>
      <c r="AM18" s="289" t="s">
        <v>331</v>
      </c>
      <c r="AN18" s="247" t="s">
        <v>4870</v>
      </c>
      <c r="AO18" s="98" t="s">
        <v>36</v>
      </c>
      <c r="AP18" s="247" t="s">
        <v>4873</v>
      </c>
      <c r="AQ18" s="98" t="s">
        <v>11</v>
      </c>
      <c r="AR18" s="247" t="s">
        <v>4872</v>
      </c>
      <c r="AS18" s="98" t="s">
        <v>12</v>
      </c>
      <c r="AT18" s="128"/>
      <c r="AU18" s="246" t="s">
        <v>336</v>
      </c>
      <c r="AV18" s="128"/>
      <c r="AW18" s="290" t="s">
        <v>4885</v>
      </c>
      <c r="AX18" s="245"/>
      <c r="AY18" s="291" t="s">
        <v>4867</v>
      </c>
      <c r="AZ18" s="128"/>
      <c r="BA18" s="292" t="s">
        <v>4845</v>
      </c>
      <c r="BB18" s="293" t="s">
        <v>385</v>
      </c>
      <c r="BC18" s="98"/>
      <c r="BD18" s="247" t="s">
        <v>4865</v>
      </c>
    </row>
    <row r="19" spans="1:56" s="110" customFormat="1" ht="23.1" customHeight="1" thickBot="1" x14ac:dyDescent="0.2">
      <c r="A19" s="49" t="s">
        <v>172</v>
      </c>
      <c r="B19" s="38"/>
      <c r="C19" s="224" t="str">
        <f t="shared" si="0"/>
        <v>野</v>
      </c>
      <c r="D19" s="225" t="str">
        <f t="shared" si="1"/>
        <v>原</v>
      </c>
      <c r="E19" s="225" t="str">
        <f t="shared" si="2"/>
        <v>　</v>
      </c>
      <c r="F19" s="225" t="str">
        <f t="shared" si="3"/>
        <v>浩</v>
      </c>
      <c r="G19" s="225" t="str">
        <f t="shared" si="4"/>
        <v/>
      </c>
      <c r="H19" s="225" t="str">
        <f t="shared" si="5"/>
        <v/>
      </c>
      <c r="I19" s="225" t="str">
        <f t="shared" si="6"/>
        <v/>
      </c>
      <c r="J19" s="225" t="str">
        <f t="shared" si="7"/>
        <v/>
      </c>
      <c r="K19" s="225" t="str">
        <f t="shared" si="8"/>
        <v/>
      </c>
      <c r="L19" s="226" t="str">
        <f t="shared" si="9"/>
        <v/>
      </c>
      <c r="M19" s="285" t="str">
        <f t="shared" si="10"/>
        <v>H</v>
      </c>
      <c r="N19" s="243" t="str">
        <f t="shared" si="11"/>
        <v>0</v>
      </c>
      <c r="O19" s="242" t="str">
        <f t="shared" si="12"/>
        <v>6</v>
      </c>
      <c r="P19" s="243" t="str">
        <f t="shared" si="13"/>
        <v>0</v>
      </c>
      <c r="Q19" s="242" t="str">
        <f t="shared" si="14"/>
        <v>1</v>
      </c>
      <c r="R19" s="243" t="str">
        <f t="shared" si="15"/>
        <v>1</v>
      </c>
      <c r="S19" s="226" t="str">
        <f t="shared" si="16"/>
        <v>7</v>
      </c>
      <c r="T19" s="809" t="str">
        <f t="shared" si="17"/>
        <v>1.男</v>
      </c>
      <c r="U19" s="810"/>
      <c r="V19" s="811"/>
      <c r="W19" s="812" t="str">
        <f t="shared" si="18"/>
        <v>16100103</v>
      </c>
      <c r="X19" s="813"/>
      <c r="Y19" s="814"/>
      <c r="Z19" s="812" t="str">
        <f t="shared" si="19"/>
        <v>営業</v>
      </c>
      <c r="AA19" s="814"/>
      <c r="AB19" s="286" t="str">
        <f t="shared" si="20"/>
        <v/>
      </c>
      <c r="AC19" s="795" t="str">
        <f t="shared" si="21"/>
        <v>［（神奈川）</v>
      </c>
      <c r="AD19" s="795"/>
      <c r="AE19" s="793" t="str">
        <f t="shared" si="22"/>
        <v>026000］</v>
      </c>
      <c r="AF19" s="794"/>
      <c r="AG19" s="126"/>
      <c r="AI19" s="112">
        <v>3</v>
      </c>
      <c r="AJ19" s="287" t="s">
        <v>4887</v>
      </c>
      <c r="AK19" s="128"/>
      <c r="AL19" s="288" t="s">
        <v>283</v>
      </c>
      <c r="AM19" s="289" t="s">
        <v>331</v>
      </c>
      <c r="AN19" s="247" t="s">
        <v>4874</v>
      </c>
      <c r="AO19" s="98" t="s">
        <v>36</v>
      </c>
      <c r="AP19" s="247" t="s">
        <v>4875</v>
      </c>
      <c r="AQ19" s="98" t="s">
        <v>11</v>
      </c>
      <c r="AR19" s="247" t="s">
        <v>4876</v>
      </c>
      <c r="AS19" s="98" t="s">
        <v>12</v>
      </c>
      <c r="AT19" s="128"/>
      <c r="AU19" s="246" t="s">
        <v>336</v>
      </c>
      <c r="AV19" s="128"/>
      <c r="AW19" s="290" t="s">
        <v>4886</v>
      </c>
      <c r="AX19" s="245"/>
      <c r="AY19" s="291" t="s">
        <v>4851</v>
      </c>
      <c r="AZ19" s="128"/>
      <c r="BA19" s="292"/>
      <c r="BB19" s="293" t="s">
        <v>385</v>
      </c>
      <c r="BC19" s="98"/>
      <c r="BD19" s="247" t="s">
        <v>4866</v>
      </c>
    </row>
    <row r="20" spans="1:56" s="110" customFormat="1" ht="23.1" customHeight="1" thickBot="1" x14ac:dyDescent="0.2">
      <c r="A20" s="49" t="s">
        <v>173</v>
      </c>
      <c r="B20" s="38"/>
      <c r="C20" s="224" t="str">
        <f t="shared" si="0"/>
        <v/>
      </c>
      <c r="D20" s="225" t="str">
        <f t="shared" si="1"/>
        <v/>
      </c>
      <c r="E20" s="225" t="str">
        <f t="shared" si="2"/>
        <v/>
      </c>
      <c r="F20" s="225" t="str">
        <f t="shared" si="3"/>
        <v/>
      </c>
      <c r="G20" s="225" t="str">
        <f t="shared" si="4"/>
        <v/>
      </c>
      <c r="H20" s="225" t="str">
        <f t="shared" si="5"/>
        <v/>
      </c>
      <c r="I20" s="225" t="str">
        <f t="shared" si="6"/>
        <v/>
      </c>
      <c r="J20" s="225" t="str">
        <f t="shared" si="7"/>
        <v/>
      </c>
      <c r="K20" s="225" t="str">
        <f t="shared" si="8"/>
        <v/>
      </c>
      <c r="L20" s="226" t="str">
        <f t="shared" si="9"/>
        <v/>
      </c>
      <c r="M20" s="285" t="str">
        <f t="shared" si="10"/>
        <v/>
      </c>
      <c r="N20" s="243" t="str">
        <f t="shared" si="11"/>
        <v/>
      </c>
      <c r="O20" s="242" t="str">
        <f t="shared" si="12"/>
        <v/>
      </c>
      <c r="P20" s="243" t="str">
        <f t="shared" si="13"/>
        <v/>
      </c>
      <c r="Q20" s="242" t="str">
        <f t="shared" si="14"/>
        <v/>
      </c>
      <c r="R20" s="243" t="str">
        <f t="shared" si="15"/>
        <v/>
      </c>
      <c r="S20" s="226" t="str">
        <f t="shared" si="16"/>
        <v/>
      </c>
      <c r="T20" s="809" t="str">
        <f t="shared" si="17"/>
        <v>1.男 2.女</v>
      </c>
      <c r="U20" s="810"/>
      <c r="V20" s="811"/>
      <c r="W20" s="812" t="str">
        <f t="shared" si="18"/>
        <v/>
      </c>
      <c r="X20" s="813"/>
      <c r="Y20" s="814"/>
      <c r="Z20" s="812" t="str">
        <f t="shared" si="19"/>
        <v/>
      </c>
      <c r="AA20" s="814"/>
      <c r="AB20" s="286" t="str">
        <f t="shared" si="20"/>
        <v/>
      </c>
      <c r="AC20" s="795" t="str">
        <f t="shared" si="21"/>
        <v>［</v>
      </c>
      <c r="AD20" s="795"/>
      <c r="AE20" s="793" t="str">
        <f t="shared" si="22"/>
        <v>］</v>
      </c>
      <c r="AF20" s="794"/>
      <c r="AG20" s="126"/>
      <c r="AI20" s="112">
        <v>4</v>
      </c>
      <c r="AJ20" s="287"/>
      <c r="AK20" s="128"/>
      <c r="AL20" s="288"/>
      <c r="AM20" s="289" t="s">
        <v>331</v>
      </c>
      <c r="AN20" s="247"/>
      <c r="AO20" s="98" t="s">
        <v>36</v>
      </c>
      <c r="AP20" s="247"/>
      <c r="AQ20" s="98" t="s">
        <v>11</v>
      </c>
      <c r="AR20" s="247"/>
      <c r="AS20" s="98" t="s">
        <v>12</v>
      </c>
      <c r="AT20" s="128"/>
      <c r="AU20" s="246"/>
      <c r="AV20" s="128"/>
      <c r="AW20" s="290"/>
      <c r="AX20" s="245"/>
      <c r="AY20" s="291"/>
      <c r="AZ20" s="128"/>
      <c r="BA20" s="292"/>
      <c r="BB20" s="293"/>
      <c r="BC20" s="98"/>
      <c r="BD20" s="247"/>
    </row>
    <row r="21" spans="1:56" s="110" customFormat="1" ht="23.1" customHeight="1" thickBot="1" x14ac:dyDescent="0.2">
      <c r="A21" s="49" t="s">
        <v>174</v>
      </c>
      <c r="B21" s="38"/>
      <c r="C21" s="224" t="str">
        <f t="shared" si="0"/>
        <v/>
      </c>
      <c r="D21" s="225" t="str">
        <f t="shared" si="1"/>
        <v/>
      </c>
      <c r="E21" s="225" t="str">
        <f t="shared" si="2"/>
        <v/>
      </c>
      <c r="F21" s="225" t="str">
        <f t="shared" si="3"/>
        <v/>
      </c>
      <c r="G21" s="225" t="str">
        <f t="shared" si="4"/>
        <v/>
      </c>
      <c r="H21" s="225" t="str">
        <f t="shared" si="5"/>
        <v/>
      </c>
      <c r="I21" s="225" t="str">
        <f t="shared" si="6"/>
        <v/>
      </c>
      <c r="J21" s="225" t="str">
        <f t="shared" si="7"/>
        <v/>
      </c>
      <c r="K21" s="225" t="str">
        <f t="shared" si="8"/>
        <v/>
      </c>
      <c r="L21" s="226" t="str">
        <f t="shared" si="9"/>
        <v/>
      </c>
      <c r="M21" s="285" t="str">
        <f t="shared" si="10"/>
        <v/>
      </c>
      <c r="N21" s="243" t="str">
        <f t="shared" si="11"/>
        <v/>
      </c>
      <c r="O21" s="242" t="str">
        <f t="shared" si="12"/>
        <v/>
      </c>
      <c r="P21" s="243" t="str">
        <f t="shared" si="13"/>
        <v/>
      </c>
      <c r="Q21" s="242" t="str">
        <f t="shared" si="14"/>
        <v/>
      </c>
      <c r="R21" s="243" t="str">
        <f t="shared" si="15"/>
        <v/>
      </c>
      <c r="S21" s="226" t="str">
        <f t="shared" si="16"/>
        <v/>
      </c>
      <c r="T21" s="809" t="str">
        <f t="shared" si="17"/>
        <v>1.男 2.女</v>
      </c>
      <c r="U21" s="810"/>
      <c r="V21" s="811"/>
      <c r="W21" s="812" t="str">
        <f t="shared" si="18"/>
        <v/>
      </c>
      <c r="X21" s="813"/>
      <c r="Y21" s="814"/>
      <c r="Z21" s="812" t="str">
        <f t="shared" si="19"/>
        <v/>
      </c>
      <c r="AA21" s="814"/>
      <c r="AB21" s="286" t="str">
        <f t="shared" si="20"/>
        <v/>
      </c>
      <c r="AC21" s="795" t="str">
        <f t="shared" si="21"/>
        <v>［</v>
      </c>
      <c r="AD21" s="795"/>
      <c r="AE21" s="793" t="str">
        <f t="shared" si="22"/>
        <v>］</v>
      </c>
      <c r="AF21" s="794"/>
      <c r="AG21" s="126"/>
      <c r="AI21" s="112">
        <v>5</v>
      </c>
      <c r="AJ21" s="287"/>
      <c r="AK21" s="128"/>
      <c r="AL21" s="288"/>
      <c r="AM21" s="289" t="s">
        <v>331</v>
      </c>
      <c r="AN21" s="247"/>
      <c r="AO21" s="98" t="s">
        <v>36</v>
      </c>
      <c r="AP21" s="247"/>
      <c r="AQ21" s="98" t="s">
        <v>11</v>
      </c>
      <c r="AR21" s="247"/>
      <c r="AS21" s="98" t="s">
        <v>12</v>
      </c>
      <c r="AT21" s="128"/>
      <c r="AU21" s="246"/>
      <c r="AV21" s="128"/>
      <c r="AW21" s="290"/>
      <c r="AX21" s="245"/>
      <c r="AY21" s="291"/>
      <c r="AZ21" s="128"/>
      <c r="BA21" s="292"/>
      <c r="BB21" s="293"/>
      <c r="BC21" s="98"/>
      <c r="BD21" s="247"/>
    </row>
    <row r="22" spans="1:56" s="110" customFormat="1" ht="23.1" customHeight="1" thickBot="1" x14ac:dyDescent="0.2">
      <c r="A22" s="49" t="s">
        <v>175</v>
      </c>
      <c r="B22" s="38"/>
      <c r="C22" s="224" t="str">
        <f t="shared" si="0"/>
        <v/>
      </c>
      <c r="D22" s="225" t="str">
        <f t="shared" si="1"/>
        <v/>
      </c>
      <c r="E22" s="225" t="str">
        <f t="shared" si="2"/>
        <v/>
      </c>
      <c r="F22" s="225" t="str">
        <f t="shared" si="3"/>
        <v/>
      </c>
      <c r="G22" s="225" t="str">
        <f t="shared" si="4"/>
        <v/>
      </c>
      <c r="H22" s="225" t="str">
        <f t="shared" si="5"/>
        <v/>
      </c>
      <c r="I22" s="225" t="str">
        <f t="shared" si="6"/>
        <v/>
      </c>
      <c r="J22" s="225" t="str">
        <f t="shared" si="7"/>
        <v/>
      </c>
      <c r="K22" s="225" t="str">
        <f t="shared" si="8"/>
        <v/>
      </c>
      <c r="L22" s="226" t="str">
        <f t="shared" si="9"/>
        <v/>
      </c>
      <c r="M22" s="285" t="str">
        <f t="shared" si="10"/>
        <v/>
      </c>
      <c r="N22" s="243" t="str">
        <f t="shared" si="11"/>
        <v/>
      </c>
      <c r="O22" s="242" t="str">
        <f t="shared" si="12"/>
        <v/>
      </c>
      <c r="P22" s="243" t="str">
        <f t="shared" si="13"/>
        <v/>
      </c>
      <c r="Q22" s="242" t="str">
        <f t="shared" si="14"/>
        <v/>
      </c>
      <c r="R22" s="243" t="str">
        <f t="shared" si="15"/>
        <v/>
      </c>
      <c r="S22" s="226" t="str">
        <f t="shared" si="16"/>
        <v/>
      </c>
      <c r="T22" s="809" t="str">
        <f t="shared" si="17"/>
        <v>1.男 2.女</v>
      </c>
      <c r="U22" s="810"/>
      <c r="V22" s="811"/>
      <c r="W22" s="812" t="str">
        <f t="shared" si="18"/>
        <v/>
      </c>
      <c r="X22" s="813"/>
      <c r="Y22" s="814"/>
      <c r="Z22" s="812" t="str">
        <f t="shared" si="19"/>
        <v/>
      </c>
      <c r="AA22" s="814"/>
      <c r="AB22" s="286" t="str">
        <f t="shared" si="20"/>
        <v/>
      </c>
      <c r="AC22" s="795" t="str">
        <f t="shared" si="21"/>
        <v>［</v>
      </c>
      <c r="AD22" s="795"/>
      <c r="AE22" s="793" t="str">
        <f t="shared" si="22"/>
        <v>］</v>
      </c>
      <c r="AF22" s="794"/>
      <c r="AG22" s="126"/>
      <c r="AI22" s="112">
        <v>6</v>
      </c>
      <c r="AJ22" s="287"/>
      <c r="AK22" s="128"/>
      <c r="AL22" s="288"/>
      <c r="AM22" s="289" t="s">
        <v>331</v>
      </c>
      <c r="AN22" s="247"/>
      <c r="AO22" s="98" t="s">
        <v>36</v>
      </c>
      <c r="AP22" s="247"/>
      <c r="AQ22" s="98" t="s">
        <v>11</v>
      </c>
      <c r="AR22" s="247"/>
      <c r="AS22" s="98" t="s">
        <v>12</v>
      </c>
      <c r="AT22" s="128"/>
      <c r="AU22" s="246"/>
      <c r="AV22" s="128"/>
      <c r="AW22" s="290"/>
      <c r="AX22" s="245"/>
      <c r="AY22" s="291"/>
      <c r="AZ22" s="128"/>
      <c r="BA22" s="292"/>
      <c r="BB22" s="293"/>
      <c r="BC22" s="98"/>
      <c r="BD22" s="247"/>
    </row>
    <row r="23" spans="1:56" s="110" customFormat="1" ht="23.1" customHeight="1" thickBot="1" x14ac:dyDescent="0.2">
      <c r="A23" s="49" t="s">
        <v>176</v>
      </c>
      <c r="B23" s="38"/>
      <c r="C23" s="224" t="str">
        <f t="shared" si="0"/>
        <v/>
      </c>
      <c r="D23" s="225" t="str">
        <f t="shared" si="1"/>
        <v/>
      </c>
      <c r="E23" s="225" t="str">
        <f t="shared" si="2"/>
        <v/>
      </c>
      <c r="F23" s="225" t="str">
        <f t="shared" si="3"/>
        <v/>
      </c>
      <c r="G23" s="225" t="str">
        <f t="shared" si="4"/>
        <v/>
      </c>
      <c r="H23" s="225" t="str">
        <f t="shared" si="5"/>
        <v/>
      </c>
      <c r="I23" s="225" t="str">
        <f t="shared" si="6"/>
        <v/>
      </c>
      <c r="J23" s="225" t="str">
        <f t="shared" si="7"/>
        <v/>
      </c>
      <c r="K23" s="225" t="str">
        <f t="shared" si="8"/>
        <v/>
      </c>
      <c r="L23" s="226" t="str">
        <f t="shared" si="9"/>
        <v/>
      </c>
      <c r="M23" s="285" t="str">
        <f t="shared" si="10"/>
        <v/>
      </c>
      <c r="N23" s="243" t="str">
        <f t="shared" si="11"/>
        <v/>
      </c>
      <c r="O23" s="242" t="str">
        <f t="shared" si="12"/>
        <v/>
      </c>
      <c r="P23" s="243" t="str">
        <f t="shared" si="13"/>
        <v/>
      </c>
      <c r="Q23" s="242" t="str">
        <f t="shared" si="14"/>
        <v/>
      </c>
      <c r="R23" s="243" t="str">
        <f t="shared" si="15"/>
        <v/>
      </c>
      <c r="S23" s="226" t="str">
        <f t="shared" si="16"/>
        <v/>
      </c>
      <c r="T23" s="809" t="str">
        <f t="shared" si="17"/>
        <v>1.男 2.女</v>
      </c>
      <c r="U23" s="810"/>
      <c r="V23" s="811"/>
      <c r="W23" s="812" t="str">
        <f t="shared" si="18"/>
        <v/>
      </c>
      <c r="X23" s="813"/>
      <c r="Y23" s="814"/>
      <c r="Z23" s="812" t="str">
        <f t="shared" si="19"/>
        <v/>
      </c>
      <c r="AA23" s="814"/>
      <c r="AB23" s="286" t="str">
        <f t="shared" si="20"/>
        <v/>
      </c>
      <c r="AC23" s="795" t="str">
        <f t="shared" si="21"/>
        <v>［</v>
      </c>
      <c r="AD23" s="795"/>
      <c r="AE23" s="793" t="str">
        <f t="shared" si="22"/>
        <v>］</v>
      </c>
      <c r="AF23" s="794"/>
      <c r="AG23" s="126"/>
      <c r="AI23" s="112">
        <v>7</v>
      </c>
      <c r="AJ23" s="287"/>
      <c r="AK23" s="128"/>
      <c r="AL23" s="288"/>
      <c r="AM23" s="289" t="s">
        <v>331</v>
      </c>
      <c r="AN23" s="247"/>
      <c r="AO23" s="98" t="s">
        <v>36</v>
      </c>
      <c r="AP23" s="247"/>
      <c r="AQ23" s="98" t="s">
        <v>11</v>
      </c>
      <c r="AR23" s="247"/>
      <c r="AS23" s="98" t="s">
        <v>12</v>
      </c>
      <c r="AT23" s="128"/>
      <c r="AU23" s="246"/>
      <c r="AV23" s="128"/>
      <c r="AW23" s="290"/>
      <c r="AX23" s="245"/>
      <c r="AY23" s="291"/>
      <c r="AZ23" s="128"/>
      <c r="BA23" s="292"/>
      <c r="BB23" s="293"/>
      <c r="BC23" s="98"/>
      <c r="BD23" s="247"/>
    </row>
    <row r="24" spans="1:56" s="110" customFormat="1" ht="23.1" customHeight="1" thickBot="1" x14ac:dyDescent="0.2">
      <c r="A24" s="49" t="s">
        <v>177</v>
      </c>
      <c r="B24" s="38"/>
      <c r="C24" s="224" t="str">
        <f t="shared" si="0"/>
        <v/>
      </c>
      <c r="D24" s="225" t="str">
        <f t="shared" si="1"/>
        <v/>
      </c>
      <c r="E24" s="225" t="str">
        <f t="shared" si="2"/>
        <v/>
      </c>
      <c r="F24" s="225" t="str">
        <f t="shared" si="3"/>
        <v/>
      </c>
      <c r="G24" s="225" t="str">
        <f t="shared" si="4"/>
        <v/>
      </c>
      <c r="H24" s="225" t="str">
        <f t="shared" si="5"/>
        <v/>
      </c>
      <c r="I24" s="225" t="str">
        <f t="shared" si="6"/>
        <v/>
      </c>
      <c r="J24" s="225" t="str">
        <f t="shared" si="7"/>
        <v/>
      </c>
      <c r="K24" s="225" t="str">
        <f t="shared" si="8"/>
        <v/>
      </c>
      <c r="L24" s="226" t="str">
        <f t="shared" si="9"/>
        <v/>
      </c>
      <c r="M24" s="285" t="str">
        <f t="shared" si="10"/>
        <v/>
      </c>
      <c r="N24" s="243" t="str">
        <f t="shared" si="11"/>
        <v/>
      </c>
      <c r="O24" s="242" t="str">
        <f t="shared" si="12"/>
        <v/>
      </c>
      <c r="P24" s="243" t="str">
        <f t="shared" si="13"/>
        <v/>
      </c>
      <c r="Q24" s="242" t="str">
        <f t="shared" si="14"/>
        <v/>
      </c>
      <c r="R24" s="243" t="str">
        <f t="shared" si="15"/>
        <v/>
      </c>
      <c r="S24" s="226" t="str">
        <f t="shared" si="16"/>
        <v/>
      </c>
      <c r="T24" s="809" t="str">
        <f t="shared" si="17"/>
        <v>1.男 2.女</v>
      </c>
      <c r="U24" s="810"/>
      <c r="V24" s="811"/>
      <c r="W24" s="812" t="str">
        <f t="shared" si="18"/>
        <v/>
      </c>
      <c r="X24" s="813"/>
      <c r="Y24" s="814"/>
      <c r="Z24" s="812" t="str">
        <f t="shared" si="19"/>
        <v/>
      </c>
      <c r="AA24" s="814"/>
      <c r="AB24" s="286" t="str">
        <f t="shared" si="20"/>
        <v/>
      </c>
      <c r="AC24" s="795" t="str">
        <f t="shared" si="21"/>
        <v>［</v>
      </c>
      <c r="AD24" s="795"/>
      <c r="AE24" s="793" t="str">
        <f t="shared" si="22"/>
        <v>］</v>
      </c>
      <c r="AF24" s="794"/>
      <c r="AG24" s="126"/>
      <c r="AH24" s="100"/>
      <c r="AI24" s="112">
        <v>8</v>
      </c>
      <c r="AJ24" s="287"/>
      <c r="AK24" s="128"/>
      <c r="AL24" s="288"/>
      <c r="AM24" s="289" t="s">
        <v>331</v>
      </c>
      <c r="AN24" s="247"/>
      <c r="AO24" s="98" t="s">
        <v>36</v>
      </c>
      <c r="AP24" s="247"/>
      <c r="AQ24" s="98" t="s">
        <v>11</v>
      </c>
      <c r="AR24" s="247"/>
      <c r="AS24" s="98" t="s">
        <v>12</v>
      </c>
      <c r="AT24" s="128"/>
      <c r="AU24" s="246"/>
      <c r="AV24" s="128"/>
      <c r="AW24" s="290"/>
      <c r="AX24" s="245"/>
      <c r="AY24" s="291"/>
      <c r="AZ24" s="128"/>
      <c r="BA24" s="292"/>
      <c r="BB24" s="293"/>
      <c r="BC24" s="98"/>
      <c r="BD24" s="247"/>
    </row>
    <row r="25" spans="1:56" s="110" customFormat="1" ht="23.1" customHeight="1" thickBot="1" x14ac:dyDescent="0.2">
      <c r="A25" s="49" t="s">
        <v>178</v>
      </c>
      <c r="B25" s="38"/>
      <c r="C25" s="224" t="str">
        <f t="shared" si="0"/>
        <v/>
      </c>
      <c r="D25" s="225" t="str">
        <f t="shared" si="1"/>
        <v/>
      </c>
      <c r="E25" s="225" t="str">
        <f t="shared" si="2"/>
        <v/>
      </c>
      <c r="F25" s="225" t="str">
        <f t="shared" si="3"/>
        <v/>
      </c>
      <c r="G25" s="225" t="str">
        <f t="shared" si="4"/>
        <v/>
      </c>
      <c r="H25" s="225" t="str">
        <f t="shared" si="5"/>
        <v/>
      </c>
      <c r="I25" s="225" t="str">
        <f t="shared" si="6"/>
        <v/>
      </c>
      <c r="J25" s="225" t="str">
        <f t="shared" si="7"/>
        <v/>
      </c>
      <c r="K25" s="225" t="str">
        <f t="shared" si="8"/>
        <v/>
      </c>
      <c r="L25" s="226" t="str">
        <f t="shared" si="9"/>
        <v/>
      </c>
      <c r="M25" s="285" t="str">
        <f t="shared" si="10"/>
        <v/>
      </c>
      <c r="N25" s="243" t="str">
        <f t="shared" si="11"/>
        <v/>
      </c>
      <c r="O25" s="242" t="str">
        <f t="shared" si="12"/>
        <v/>
      </c>
      <c r="P25" s="243" t="str">
        <f t="shared" si="13"/>
        <v/>
      </c>
      <c r="Q25" s="242" t="str">
        <f t="shared" si="14"/>
        <v/>
      </c>
      <c r="R25" s="243" t="str">
        <f t="shared" si="15"/>
        <v/>
      </c>
      <c r="S25" s="226" t="str">
        <f t="shared" si="16"/>
        <v/>
      </c>
      <c r="T25" s="809" t="str">
        <f t="shared" si="17"/>
        <v>1.男 2.女</v>
      </c>
      <c r="U25" s="810"/>
      <c r="V25" s="811"/>
      <c r="W25" s="812" t="str">
        <f t="shared" si="18"/>
        <v/>
      </c>
      <c r="X25" s="813"/>
      <c r="Y25" s="814"/>
      <c r="Z25" s="812" t="str">
        <f t="shared" si="19"/>
        <v/>
      </c>
      <c r="AA25" s="814"/>
      <c r="AB25" s="286" t="str">
        <f t="shared" si="20"/>
        <v/>
      </c>
      <c r="AC25" s="795" t="str">
        <f t="shared" si="21"/>
        <v>［</v>
      </c>
      <c r="AD25" s="795"/>
      <c r="AE25" s="793" t="str">
        <f t="shared" si="22"/>
        <v>］</v>
      </c>
      <c r="AF25" s="794"/>
      <c r="AG25" s="126"/>
      <c r="AI25" s="112">
        <v>9</v>
      </c>
      <c r="AJ25" s="287"/>
      <c r="AK25" s="128"/>
      <c r="AL25" s="288"/>
      <c r="AM25" s="289" t="s">
        <v>331</v>
      </c>
      <c r="AN25" s="247"/>
      <c r="AO25" s="98" t="s">
        <v>36</v>
      </c>
      <c r="AP25" s="247"/>
      <c r="AQ25" s="98" t="s">
        <v>11</v>
      </c>
      <c r="AR25" s="247"/>
      <c r="AS25" s="98" t="s">
        <v>12</v>
      </c>
      <c r="AT25" s="128"/>
      <c r="AU25" s="246"/>
      <c r="AV25" s="128"/>
      <c r="AW25" s="290"/>
      <c r="AX25" s="245"/>
      <c r="AY25" s="291"/>
      <c r="AZ25" s="128"/>
      <c r="BA25" s="292"/>
      <c r="BB25" s="293"/>
      <c r="BC25" s="98"/>
      <c r="BD25" s="247"/>
    </row>
    <row r="26" spans="1:56" s="110" customFormat="1" ht="23.1" customHeight="1" thickBot="1" x14ac:dyDescent="0.2">
      <c r="A26" s="49" t="s">
        <v>179</v>
      </c>
      <c r="B26" s="38"/>
      <c r="C26" s="224" t="str">
        <f t="shared" si="0"/>
        <v/>
      </c>
      <c r="D26" s="225" t="str">
        <f t="shared" si="1"/>
        <v/>
      </c>
      <c r="E26" s="225" t="str">
        <f t="shared" si="2"/>
        <v/>
      </c>
      <c r="F26" s="225" t="str">
        <f t="shared" si="3"/>
        <v/>
      </c>
      <c r="G26" s="225" t="str">
        <f t="shared" si="4"/>
        <v/>
      </c>
      <c r="H26" s="225" t="str">
        <f t="shared" si="5"/>
        <v/>
      </c>
      <c r="I26" s="225" t="str">
        <f t="shared" si="6"/>
        <v/>
      </c>
      <c r="J26" s="225" t="str">
        <f t="shared" si="7"/>
        <v/>
      </c>
      <c r="K26" s="225" t="str">
        <f t="shared" si="8"/>
        <v/>
      </c>
      <c r="L26" s="226" t="str">
        <f t="shared" si="9"/>
        <v/>
      </c>
      <c r="M26" s="285" t="str">
        <f t="shared" si="10"/>
        <v/>
      </c>
      <c r="N26" s="243" t="str">
        <f t="shared" si="11"/>
        <v/>
      </c>
      <c r="O26" s="242" t="str">
        <f t="shared" si="12"/>
        <v/>
      </c>
      <c r="P26" s="243" t="str">
        <f t="shared" si="13"/>
        <v/>
      </c>
      <c r="Q26" s="242" t="str">
        <f t="shared" si="14"/>
        <v/>
      </c>
      <c r="R26" s="243" t="str">
        <f t="shared" si="15"/>
        <v/>
      </c>
      <c r="S26" s="226" t="str">
        <f t="shared" si="16"/>
        <v/>
      </c>
      <c r="T26" s="809" t="str">
        <f t="shared" si="17"/>
        <v>1.男 2.女</v>
      </c>
      <c r="U26" s="810"/>
      <c r="V26" s="811"/>
      <c r="W26" s="812" t="str">
        <f t="shared" si="18"/>
        <v/>
      </c>
      <c r="X26" s="813"/>
      <c r="Y26" s="814"/>
      <c r="Z26" s="812" t="str">
        <f t="shared" si="19"/>
        <v/>
      </c>
      <c r="AA26" s="814"/>
      <c r="AB26" s="286" t="str">
        <f t="shared" si="20"/>
        <v/>
      </c>
      <c r="AC26" s="795" t="str">
        <f t="shared" si="21"/>
        <v>［</v>
      </c>
      <c r="AD26" s="795"/>
      <c r="AE26" s="793" t="str">
        <f t="shared" si="22"/>
        <v>］</v>
      </c>
      <c r="AF26" s="794"/>
      <c r="AG26" s="126"/>
      <c r="AI26" s="112">
        <v>10</v>
      </c>
      <c r="AJ26" s="287"/>
      <c r="AK26" s="128"/>
      <c r="AL26" s="288"/>
      <c r="AM26" s="289" t="s">
        <v>331</v>
      </c>
      <c r="AN26" s="247"/>
      <c r="AO26" s="98" t="s">
        <v>36</v>
      </c>
      <c r="AP26" s="247"/>
      <c r="AQ26" s="98" t="s">
        <v>11</v>
      </c>
      <c r="AR26" s="247"/>
      <c r="AS26" s="98" t="s">
        <v>12</v>
      </c>
      <c r="AT26" s="128"/>
      <c r="AU26" s="246"/>
      <c r="AV26" s="128"/>
      <c r="AW26" s="290"/>
      <c r="AX26" s="245"/>
      <c r="AY26" s="291"/>
      <c r="AZ26" s="128"/>
      <c r="BA26" s="292"/>
      <c r="BB26" s="293"/>
      <c r="BC26" s="98"/>
      <c r="BD26" s="247"/>
    </row>
    <row r="27" spans="1:56" s="110" customFormat="1" ht="23.1" customHeight="1" thickBot="1" x14ac:dyDescent="0.2">
      <c r="A27" s="49" t="s">
        <v>180</v>
      </c>
      <c r="B27" s="38"/>
      <c r="C27" s="224" t="str">
        <f t="shared" si="0"/>
        <v/>
      </c>
      <c r="D27" s="225" t="str">
        <f t="shared" si="1"/>
        <v/>
      </c>
      <c r="E27" s="225" t="str">
        <f t="shared" si="2"/>
        <v/>
      </c>
      <c r="F27" s="225" t="str">
        <f t="shared" si="3"/>
        <v/>
      </c>
      <c r="G27" s="225" t="str">
        <f t="shared" si="4"/>
        <v/>
      </c>
      <c r="H27" s="225" t="str">
        <f t="shared" si="5"/>
        <v/>
      </c>
      <c r="I27" s="225" t="str">
        <f t="shared" si="6"/>
        <v/>
      </c>
      <c r="J27" s="225" t="str">
        <f t="shared" si="7"/>
        <v/>
      </c>
      <c r="K27" s="225" t="str">
        <f t="shared" si="8"/>
        <v/>
      </c>
      <c r="L27" s="226" t="str">
        <f t="shared" si="9"/>
        <v/>
      </c>
      <c r="M27" s="285" t="str">
        <f t="shared" si="10"/>
        <v/>
      </c>
      <c r="N27" s="243" t="str">
        <f t="shared" si="11"/>
        <v/>
      </c>
      <c r="O27" s="242" t="str">
        <f t="shared" si="12"/>
        <v/>
      </c>
      <c r="P27" s="243" t="str">
        <f t="shared" si="13"/>
        <v/>
      </c>
      <c r="Q27" s="242" t="str">
        <f t="shared" si="14"/>
        <v/>
      </c>
      <c r="R27" s="243" t="str">
        <f t="shared" si="15"/>
        <v/>
      </c>
      <c r="S27" s="226" t="str">
        <f t="shared" si="16"/>
        <v/>
      </c>
      <c r="T27" s="809" t="str">
        <f t="shared" si="17"/>
        <v>1.男 2.女</v>
      </c>
      <c r="U27" s="810"/>
      <c r="V27" s="811"/>
      <c r="W27" s="812" t="str">
        <f t="shared" si="18"/>
        <v/>
      </c>
      <c r="X27" s="813"/>
      <c r="Y27" s="814"/>
      <c r="Z27" s="812" t="str">
        <f t="shared" si="19"/>
        <v/>
      </c>
      <c r="AA27" s="814"/>
      <c r="AB27" s="286" t="str">
        <f t="shared" si="20"/>
        <v/>
      </c>
      <c r="AC27" s="795" t="str">
        <f t="shared" si="21"/>
        <v>［</v>
      </c>
      <c r="AD27" s="795"/>
      <c r="AE27" s="793" t="str">
        <f t="shared" si="22"/>
        <v>］</v>
      </c>
      <c r="AF27" s="794"/>
      <c r="AG27" s="127"/>
      <c r="AI27" s="112">
        <v>11</v>
      </c>
      <c r="AJ27" s="287"/>
      <c r="AK27" s="128"/>
      <c r="AL27" s="288"/>
      <c r="AM27" s="289" t="s">
        <v>331</v>
      </c>
      <c r="AN27" s="247"/>
      <c r="AO27" s="98" t="s">
        <v>36</v>
      </c>
      <c r="AP27" s="247"/>
      <c r="AQ27" s="98" t="s">
        <v>11</v>
      </c>
      <c r="AR27" s="247"/>
      <c r="AS27" s="98" t="s">
        <v>12</v>
      </c>
      <c r="AT27" s="128"/>
      <c r="AU27" s="246"/>
      <c r="AV27" s="128"/>
      <c r="AW27" s="290"/>
      <c r="AX27" s="245"/>
      <c r="AY27" s="291"/>
      <c r="AZ27" s="128"/>
      <c r="BA27" s="292"/>
      <c r="BB27" s="293"/>
      <c r="BC27" s="98"/>
      <c r="BD27" s="247"/>
    </row>
    <row r="28" spans="1:56" s="110" customFormat="1" ht="23.1" customHeight="1" thickBot="1" x14ac:dyDescent="0.2">
      <c r="A28" s="49" t="s">
        <v>181</v>
      </c>
      <c r="B28" s="38"/>
      <c r="C28" s="224" t="str">
        <f t="shared" si="0"/>
        <v/>
      </c>
      <c r="D28" s="225" t="str">
        <f t="shared" si="1"/>
        <v/>
      </c>
      <c r="E28" s="225" t="str">
        <f t="shared" si="2"/>
        <v/>
      </c>
      <c r="F28" s="225" t="str">
        <f t="shared" si="3"/>
        <v/>
      </c>
      <c r="G28" s="225" t="str">
        <f t="shared" si="4"/>
        <v/>
      </c>
      <c r="H28" s="225" t="str">
        <f t="shared" si="5"/>
        <v/>
      </c>
      <c r="I28" s="225" t="str">
        <f t="shared" si="6"/>
        <v/>
      </c>
      <c r="J28" s="225" t="str">
        <f t="shared" si="7"/>
        <v/>
      </c>
      <c r="K28" s="225" t="str">
        <f t="shared" si="8"/>
        <v/>
      </c>
      <c r="L28" s="226" t="str">
        <f t="shared" si="9"/>
        <v/>
      </c>
      <c r="M28" s="285" t="str">
        <f t="shared" si="10"/>
        <v/>
      </c>
      <c r="N28" s="243" t="str">
        <f t="shared" si="11"/>
        <v/>
      </c>
      <c r="O28" s="242" t="str">
        <f t="shared" si="12"/>
        <v/>
      </c>
      <c r="P28" s="243" t="str">
        <f t="shared" si="13"/>
        <v/>
      </c>
      <c r="Q28" s="242" t="str">
        <f t="shared" si="14"/>
        <v/>
      </c>
      <c r="R28" s="243" t="str">
        <f t="shared" si="15"/>
        <v/>
      </c>
      <c r="S28" s="226" t="str">
        <f t="shared" si="16"/>
        <v/>
      </c>
      <c r="T28" s="809" t="str">
        <f t="shared" si="17"/>
        <v>1.男 2.女</v>
      </c>
      <c r="U28" s="810"/>
      <c r="V28" s="811"/>
      <c r="W28" s="812" t="str">
        <f t="shared" si="18"/>
        <v/>
      </c>
      <c r="X28" s="813"/>
      <c r="Y28" s="814"/>
      <c r="Z28" s="812" t="str">
        <f t="shared" si="19"/>
        <v/>
      </c>
      <c r="AA28" s="814"/>
      <c r="AB28" s="286" t="str">
        <f t="shared" si="20"/>
        <v/>
      </c>
      <c r="AC28" s="795" t="str">
        <f t="shared" si="21"/>
        <v>［</v>
      </c>
      <c r="AD28" s="795"/>
      <c r="AE28" s="793" t="str">
        <f t="shared" si="22"/>
        <v>］</v>
      </c>
      <c r="AF28" s="794"/>
      <c r="AG28" s="127"/>
      <c r="AI28" s="112">
        <v>12</v>
      </c>
      <c r="AJ28" s="287"/>
      <c r="AK28" s="128"/>
      <c r="AL28" s="288"/>
      <c r="AM28" s="289" t="s">
        <v>331</v>
      </c>
      <c r="AN28" s="247"/>
      <c r="AO28" s="98" t="s">
        <v>36</v>
      </c>
      <c r="AP28" s="247"/>
      <c r="AQ28" s="98" t="s">
        <v>11</v>
      </c>
      <c r="AR28" s="247"/>
      <c r="AS28" s="98" t="s">
        <v>12</v>
      </c>
      <c r="AT28" s="128"/>
      <c r="AU28" s="246"/>
      <c r="AV28" s="128"/>
      <c r="AW28" s="290"/>
      <c r="AX28" s="245"/>
      <c r="AY28" s="291"/>
      <c r="AZ28" s="128"/>
      <c r="BA28" s="292"/>
      <c r="BB28" s="293"/>
      <c r="BC28" s="98"/>
      <c r="BD28" s="247"/>
    </row>
    <row r="29" spans="1:56" s="110" customFormat="1" ht="23.1" customHeight="1" thickBot="1" x14ac:dyDescent="0.2">
      <c r="A29" s="49" t="s">
        <v>182</v>
      </c>
      <c r="B29" s="38"/>
      <c r="C29" s="224" t="str">
        <f t="shared" si="0"/>
        <v/>
      </c>
      <c r="D29" s="225" t="str">
        <f t="shared" si="1"/>
        <v/>
      </c>
      <c r="E29" s="225" t="str">
        <f t="shared" si="2"/>
        <v/>
      </c>
      <c r="F29" s="225" t="str">
        <f t="shared" si="3"/>
        <v/>
      </c>
      <c r="G29" s="225" t="str">
        <f t="shared" si="4"/>
        <v/>
      </c>
      <c r="H29" s="225" t="str">
        <f t="shared" si="5"/>
        <v/>
      </c>
      <c r="I29" s="225" t="str">
        <f t="shared" si="6"/>
        <v/>
      </c>
      <c r="J29" s="225" t="str">
        <f t="shared" si="7"/>
        <v/>
      </c>
      <c r="K29" s="225" t="str">
        <f t="shared" si="8"/>
        <v/>
      </c>
      <c r="L29" s="226" t="str">
        <f t="shared" si="9"/>
        <v/>
      </c>
      <c r="M29" s="285" t="str">
        <f t="shared" si="10"/>
        <v/>
      </c>
      <c r="N29" s="243" t="str">
        <f t="shared" si="11"/>
        <v/>
      </c>
      <c r="O29" s="242" t="str">
        <f t="shared" si="12"/>
        <v/>
      </c>
      <c r="P29" s="243" t="str">
        <f t="shared" si="13"/>
        <v/>
      </c>
      <c r="Q29" s="242" t="str">
        <f t="shared" si="14"/>
        <v/>
      </c>
      <c r="R29" s="243" t="str">
        <f t="shared" si="15"/>
        <v/>
      </c>
      <c r="S29" s="226" t="str">
        <f t="shared" si="16"/>
        <v/>
      </c>
      <c r="T29" s="809" t="str">
        <f t="shared" si="17"/>
        <v>1.男 2.女</v>
      </c>
      <c r="U29" s="810"/>
      <c r="V29" s="811"/>
      <c r="W29" s="812" t="str">
        <f t="shared" si="18"/>
        <v/>
      </c>
      <c r="X29" s="813"/>
      <c r="Y29" s="814"/>
      <c r="Z29" s="812" t="str">
        <f t="shared" si="19"/>
        <v/>
      </c>
      <c r="AA29" s="814"/>
      <c r="AB29" s="286" t="str">
        <f t="shared" si="20"/>
        <v/>
      </c>
      <c r="AC29" s="795" t="str">
        <f t="shared" si="21"/>
        <v>［</v>
      </c>
      <c r="AD29" s="795"/>
      <c r="AE29" s="793" t="str">
        <f t="shared" si="22"/>
        <v>］</v>
      </c>
      <c r="AF29" s="794"/>
      <c r="AG29" s="127"/>
      <c r="AI29" s="112">
        <v>13</v>
      </c>
      <c r="AJ29" s="287"/>
      <c r="AK29" s="128"/>
      <c r="AL29" s="288"/>
      <c r="AM29" s="289" t="s">
        <v>331</v>
      </c>
      <c r="AN29" s="247"/>
      <c r="AO29" s="98" t="s">
        <v>36</v>
      </c>
      <c r="AP29" s="247"/>
      <c r="AQ29" s="98" t="s">
        <v>11</v>
      </c>
      <c r="AR29" s="247"/>
      <c r="AS29" s="98" t="s">
        <v>12</v>
      </c>
      <c r="AT29" s="128"/>
      <c r="AU29" s="246"/>
      <c r="AV29" s="128"/>
      <c r="AW29" s="290"/>
      <c r="AX29" s="245"/>
      <c r="AY29" s="291"/>
      <c r="AZ29" s="128"/>
      <c r="BA29" s="292"/>
      <c r="BB29" s="293"/>
      <c r="BC29" s="98"/>
      <c r="BD29" s="247"/>
    </row>
    <row r="30" spans="1:56" s="110" customFormat="1" ht="23.1" customHeight="1" thickBot="1" x14ac:dyDescent="0.2">
      <c r="A30" s="49" t="s">
        <v>183</v>
      </c>
      <c r="B30" s="38"/>
      <c r="C30" s="224" t="str">
        <f t="shared" si="0"/>
        <v/>
      </c>
      <c r="D30" s="225" t="str">
        <f t="shared" si="1"/>
        <v/>
      </c>
      <c r="E30" s="225" t="str">
        <f t="shared" si="2"/>
        <v/>
      </c>
      <c r="F30" s="225" t="str">
        <f t="shared" si="3"/>
        <v/>
      </c>
      <c r="G30" s="225" t="str">
        <f t="shared" si="4"/>
        <v/>
      </c>
      <c r="H30" s="225" t="str">
        <f t="shared" si="5"/>
        <v/>
      </c>
      <c r="I30" s="225" t="str">
        <f t="shared" si="6"/>
        <v/>
      </c>
      <c r="J30" s="225" t="str">
        <f t="shared" si="7"/>
        <v/>
      </c>
      <c r="K30" s="225" t="str">
        <f t="shared" si="8"/>
        <v/>
      </c>
      <c r="L30" s="226" t="str">
        <f t="shared" si="9"/>
        <v/>
      </c>
      <c r="M30" s="285" t="str">
        <f t="shared" si="10"/>
        <v/>
      </c>
      <c r="N30" s="243" t="str">
        <f t="shared" si="11"/>
        <v/>
      </c>
      <c r="O30" s="242" t="str">
        <f t="shared" si="12"/>
        <v/>
      </c>
      <c r="P30" s="243" t="str">
        <f t="shared" si="13"/>
        <v/>
      </c>
      <c r="Q30" s="242" t="str">
        <f t="shared" si="14"/>
        <v/>
      </c>
      <c r="R30" s="243" t="str">
        <f t="shared" si="15"/>
        <v/>
      </c>
      <c r="S30" s="226" t="str">
        <f t="shared" si="16"/>
        <v/>
      </c>
      <c r="T30" s="809" t="str">
        <f t="shared" si="17"/>
        <v>1.男 2.女</v>
      </c>
      <c r="U30" s="810"/>
      <c r="V30" s="811"/>
      <c r="W30" s="812" t="str">
        <f t="shared" si="18"/>
        <v/>
      </c>
      <c r="X30" s="813"/>
      <c r="Y30" s="814"/>
      <c r="Z30" s="812" t="str">
        <f t="shared" si="19"/>
        <v/>
      </c>
      <c r="AA30" s="814"/>
      <c r="AB30" s="286" t="str">
        <f t="shared" si="20"/>
        <v/>
      </c>
      <c r="AC30" s="795" t="str">
        <f t="shared" si="21"/>
        <v>［</v>
      </c>
      <c r="AD30" s="795"/>
      <c r="AE30" s="793" t="str">
        <f t="shared" si="22"/>
        <v>］</v>
      </c>
      <c r="AF30" s="794"/>
      <c r="AG30" s="127"/>
      <c r="AI30" s="112">
        <v>14</v>
      </c>
      <c r="AJ30" s="287"/>
      <c r="AK30" s="128"/>
      <c r="AL30" s="288"/>
      <c r="AM30" s="289" t="s">
        <v>331</v>
      </c>
      <c r="AN30" s="247"/>
      <c r="AO30" s="98" t="s">
        <v>36</v>
      </c>
      <c r="AP30" s="247"/>
      <c r="AQ30" s="98" t="s">
        <v>11</v>
      </c>
      <c r="AR30" s="247"/>
      <c r="AS30" s="98" t="s">
        <v>12</v>
      </c>
      <c r="AT30" s="128"/>
      <c r="AU30" s="246"/>
      <c r="AV30" s="128"/>
      <c r="AW30" s="290"/>
      <c r="AX30" s="245"/>
      <c r="AY30" s="291"/>
      <c r="AZ30" s="128"/>
      <c r="BA30" s="292"/>
      <c r="BB30" s="293"/>
      <c r="BC30" s="98"/>
      <c r="BD30" s="247"/>
    </row>
    <row r="31" spans="1:56" s="110" customFormat="1" ht="23.1" customHeight="1" thickBot="1" x14ac:dyDescent="0.2">
      <c r="A31" s="49" t="s">
        <v>184</v>
      </c>
      <c r="B31" s="38"/>
      <c r="C31" s="224" t="str">
        <f t="shared" si="0"/>
        <v/>
      </c>
      <c r="D31" s="225" t="str">
        <f t="shared" si="1"/>
        <v/>
      </c>
      <c r="E31" s="225" t="str">
        <f t="shared" si="2"/>
        <v/>
      </c>
      <c r="F31" s="225" t="str">
        <f t="shared" si="3"/>
        <v/>
      </c>
      <c r="G31" s="225" t="str">
        <f t="shared" si="4"/>
        <v/>
      </c>
      <c r="H31" s="225" t="str">
        <f t="shared" si="5"/>
        <v/>
      </c>
      <c r="I31" s="225" t="str">
        <f t="shared" si="6"/>
        <v/>
      </c>
      <c r="J31" s="225" t="str">
        <f t="shared" si="7"/>
        <v/>
      </c>
      <c r="K31" s="225" t="str">
        <f t="shared" si="8"/>
        <v/>
      </c>
      <c r="L31" s="226" t="str">
        <f t="shared" si="9"/>
        <v/>
      </c>
      <c r="M31" s="285" t="str">
        <f t="shared" si="10"/>
        <v/>
      </c>
      <c r="N31" s="243" t="str">
        <f t="shared" si="11"/>
        <v/>
      </c>
      <c r="O31" s="242" t="str">
        <f t="shared" si="12"/>
        <v/>
      </c>
      <c r="P31" s="243" t="str">
        <f t="shared" si="13"/>
        <v/>
      </c>
      <c r="Q31" s="242" t="str">
        <f t="shared" si="14"/>
        <v/>
      </c>
      <c r="R31" s="243" t="str">
        <f t="shared" si="15"/>
        <v/>
      </c>
      <c r="S31" s="226" t="str">
        <f t="shared" si="16"/>
        <v/>
      </c>
      <c r="T31" s="809" t="str">
        <f t="shared" si="17"/>
        <v>1.男 2.女</v>
      </c>
      <c r="U31" s="810"/>
      <c r="V31" s="811"/>
      <c r="W31" s="812" t="str">
        <f t="shared" si="18"/>
        <v/>
      </c>
      <c r="X31" s="813"/>
      <c r="Y31" s="814"/>
      <c r="Z31" s="812" t="str">
        <f t="shared" si="19"/>
        <v/>
      </c>
      <c r="AA31" s="814"/>
      <c r="AB31" s="286" t="str">
        <f t="shared" si="20"/>
        <v/>
      </c>
      <c r="AC31" s="795" t="str">
        <f t="shared" si="21"/>
        <v>［</v>
      </c>
      <c r="AD31" s="795"/>
      <c r="AE31" s="793" t="str">
        <f t="shared" si="22"/>
        <v>］</v>
      </c>
      <c r="AF31" s="794"/>
      <c r="AG31" s="127"/>
      <c r="AH31" s="100"/>
      <c r="AI31" s="112">
        <v>15</v>
      </c>
      <c r="AJ31" s="287"/>
      <c r="AK31" s="128"/>
      <c r="AL31" s="288"/>
      <c r="AM31" s="289" t="s">
        <v>331</v>
      </c>
      <c r="AN31" s="247"/>
      <c r="AO31" s="98" t="s">
        <v>36</v>
      </c>
      <c r="AP31" s="247"/>
      <c r="AQ31" s="98" t="s">
        <v>11</v>
      </c>
      <c r="AR31" s="247"/>
      <c r="AS31" s="98" t="s">
        <v>12</v>
      </c>
      <c r="AT31" s="128"/>
      <c r="AU31" s="246"/>
      <c r="AV31" s="128"/>
      <c r="AW31" s="290"/>
      <c r="AX31" s="245"/>
      <c r="AY31" s="291"/>
      <c r="AZ31" s="128"/>
      <c r="BA31" s="292"/>
      <c r="BB31" s="293"/>
      <c r="BC31" s="98"/>
      <c r="BD31" s="247"/>
    </row>
    <row r="32" spans="1:56" s="110" customFormat="1" ht="23.1" customHeight="1" thickBot="1" x14ac:dyDescent="0.2">
      <c r="A32" s="49" t="s">
        <v>185</v>
      </c>
      <c r="B32" s="38"/>
      <c r="C32" s="224" t="str">
        <f t="shared" si="0"/>
        <v/>
      </c>
      <c r="D32" s="225" t="str">
        <f t="shared" si="1"/>
        <v/>
      </c>
      <c r="E32" s="225" t="str">
        <f t="shared" si="2"/>
        <v/>
      </c>
      <c r="F32" s="225" t="str">
        <f t="shared" si="3"/>
        <v/>
      </c>
      <c r="G32" s="225" t="str">
        <f t="shared" si="4"/>
        <v/>
      </c>
      <c r="H32" s="225" t="str">
        <f t="shared" si="5"/>
        <v/>
      </c>
      <c r="I32" s="225" t="str">
        <f t="shared" si="6"/>
        <v/>
      </c>
      <c r="J32" s="225" t="str">
        <f t="shared" si="7"/>
        <v/>
      </c>
      <c r="K32" s="225" t="str">
        <f t="shared" si="8"/>
        <v/>
      </c>
      <c r="L32" s="226" t="str">
        <f t="shared" si="9"/>
        <v/>
      </c>
      <c r="M32" s="285" t="str">
        <f t="shared" si="10"/>
        <v/>
      </c>
      <c r="N32" s="243" t="str">
        <f t="shared" si="11"/>
        <v/>
      </c>
      <c r="O32" s="242" t="str">
        <f t="shared" si="12"/>
        <v/>
      </c>
      <c r="P32" s="243" t="str">
        <f t="shared" si="13"/>
        <v/>
      </c>
      <c r="Q32" s="242" t="str">
        <f t="shared" si="14"/>
        <v/>
      </c>
      <c r="R32" s="243" t="str">
        <f t="shared" si="15"/>
        <v/>
      </c>
      <c r="S32" s="226" t="str">
        <f t="shared" si="16"/>
        <v/>
      </c>
      <c r="T32" s="809" t="str">
        <f t="shared" si="17"/>
        <v>1.男 2.女</v>
      </c>
      <c r="U32" s="810"/>
      <c r="V32" s="811"/>
      <c r="W32" s="812" t="str">
        <f t="shared" si="18"/>
        <v/>
      </c>
      <c r="X32" s="813"/>
      <c r="Y32" s="814"/>
      <c r="Z32" s="812" t="str">
        <f t="shared" si="19"/>
        <v/>
      </c>
      <c r="AA32" s="814"/>
      <c r="AB32" s="286" t="str">
        <f t="shared" si="20"/>
        <v/>
      </c>
      <c r="AC32" s="795" t="str">
        <f t="shared" si="21"/>
        <v>［</v>
      </c>
      <c r="AD32" s="795"/>
      <c r="AE32" s="793" t="str">
        <f t="shared" si="22"/>
        <v>］</v>
      </c>
      <c r="AF32" s="794"/>
      <c r="AG32" s="127"/>
      <c r="AI32" s="112">
        <v>16</v>
      </c>
      <c r="AJ32" s="287"/>
      <c r="AK32" s="128"/>
      <c r="AL32" s="288"/>
      <c r="AM32" s="289" t="s">
        <v>331</v>
      </c>
      <c r="AN32" s="247"/>
      <c r="AO32" s="98" t="s">
        <v>36</v>
      </c>
      <c r="AP32" s="247"/>
      <c r="AQ32" s="98" t="s">
        <v>11</v>
      </c>
      <c r="AR32" s="247"/>
      <c r="AS32" s="98" t="s">
        <v>12</v>
      </c>
      <c r="AT32" s="128"/>
      <c r="AU32" s="246"/>
      <c r="AV32" s="128"/>
      <c r="AW32" s="290"/>
      <c r="AX32" s="245"/>
      <c r="AY32" s="291"/>
      <c r="AZ32" s="128"/>
      <c r="BA32" s="292"/>
      <c r="BB32" s="293"/>
      <c r="BC32" s="98"/>
      <c r="BD32" s="247"/>
    </row>
    <row r="33" spans="1:56" s="110" customFormat="1" ht="23.1" customHeight="1" thickBot="1" x14ac:dyDescent="0.2">
      <c r="A33" s="49" t="s">
        <v>186</v>
      </c>
      <c r="B33" s="38"/>
      <c r="C33" s="224" t="str">
        <f t="shared" si="0"/>
        <v/>
      </c>
      <c r="D33" s="225" t="str">
        <f t="shared" si="1"/>
        <v/>
      </c>
      <c r="E33" s="225" t="str">
        <f t="shared" si="2"/>
        <v/>
      </c>
      <c r="F33" s="225" t="str">
        <f t="shared" si="3"/>
        <v/>
      </c>
      <c r="G33" s="225" t="str">
        <f t="shared" si="4"/>
        <v/>
      </c>
      <c r="H33" s="225" t="str">
        <f t="shared" si="5"/>
        <v/>
      </c>
      <c r="I33" s="225" t="str">
        <f t="shared" si="6"/>
        <v/>
      </c>
      <c r="J33" s="225" t="str">
        <f t="shared" si="7"/>
        <v/>
      </c>
      <c r="K33" s="225" t="str">
        <f t="shared" si="8"/>
        <v/>
      </c>
      <c r="L33" s="226" t="str">
        <f t="shared" si="9"/>
        <v/>
      </c>
      <c r="M33" s="285" t="str">
        <f t="shared" si="10"/>
        <v/>
      </c>
      <c r="N33" s="243" t="str">
        <f t="shared" si="11"/>
        <v/>
      </c>
      <c r="O33" s="242" t="str">
        <f t="shared" si="12"/>
        <v/>
      </c>
      <c r="P33" s="243" t="str">
        <f t="shared" si="13"/>
        <v/>
      </c>
      <c r="Q33" s="242" t="str">
        <f t="shared" si="14"/>
        <v/>
      </c>
      <c r="R33" s="243" t="str">
        <f t="shared" si="15"/>
        <v/>
      </c>
      <c r="S33" s="226" t="str">
        <f t="shared" si="16"/>
        <v/>
      </c>
      <c r="T33" s="809" t="str">
        <f t="shared" si="17"/>
        <v>1.男 2.女</v>
      </c>
      <c r="U33" s="810"/>
      <c r="V33" s="811"/>
      <c r="W33" s="812" t="str">
        <f t="shared" si="18"/>
        <v/>
      </c>
      <c r="X33" s="813"/>
      <c r="Y33" s="814"/>
      <c r="Z33" s="812" t="str">
        <f t="shared" si="19"/>
        <v/>
      </c>
      <c r="AA33" s="814"/>
      <c r="AB33" s="286" t="str">
        <f t="shared" si="20"/>
        <v/>
      </c>
      <c r="AC33" s="795" t="str">
        <f t="shared" si="21"/>
        <v>［</v>
      </c>
      <c r="AD33" s="795"/>
      <c r="AE33" s="793" t="str">
        <f t="shared" si="22"/>
        <v>］</v>
      </c>
      <c r="AF33" s="794"/>
      <c r="AG33" s="127"/>
      <c r="AI33" s="112">
        <v>17</v>
      </c>
      <c r="AJ33" s="287"/>
      <c r="AK33" s="128"/>
      <c r="AL33" s="288"/>
      <c r="AM33" s="289" t="s">
        <v>331</v>
      </c>
      <c r="AN33" s="247"/>
      <c r="AO33" s="98" t="s">
        <v>36</v>
      </c>
      <c r="AP33" s="247"/>
      <c r="AQ33" s="98" t="s">
        <v>11</v>
      </c>
      <c r="AR33" s="247"/>
      <c r="AS33" s="98" t="s">
        <v>12</v>
      </c>
      <c r="AT33" s="128"/>
      <c r="AU33" s="246"/>
      <c r="AV33" s="128"/>
      <c r="AW33" s="290"/>
      <c r="AX33" s="245"/>
      <c r="AY33" s="291"/>
      <c r="AZ33" s="128"/>
      <c r="BA33" s="292"/>
      <c r="BB33" s="293"/>
      <c r="BC33" s="98"/>
      <c r="BD33" s="247"/>
    </row>
    <row r="34" spans="1:56" s="110" customFormat="1" ht="23.1" customHeight="1" thickBot="1" x14ac:dyDescent="0.2">
      <c r="A34" s="49" t="s">
        <v>187</v>
      </c>
      <c r="B34" s="38"/>
      <c r="C34" s="224" t="str">
        <f t="shared" si="0"/>
        <v/>
      </c>
      <c r="D34" s="225" t="str">
        <f t="shared" si="1"/>
        <v/>
      </c>
      <c r="E34" s="225" t="str">
        <f t="shared" si="2"/>
        <v/>
      </c>
      <c r="F34" s="225" t="str">
        <f t="shared" si="3"/>
        <v/>
      </c>
      <c r="G34" s="225" t="str">
        <f t="shared" si="4"/>
        <v/>
      </c>
      <c r="H34" s="225" t="str">
        <f t="shared" si="5"/>
        <v/>
      </c>
      <c r="I34" s="225" t="str">
        <f t="shared" si="6"/>
        <v/>
      </c>
      <c r="J34" s="225" t="str">
        <f t="shared" si="7"/>
        <v/>
      </c>
      <c r="K34" s="225" t="str">
        <f t="shared" si="8"/>
        <v/>
      </c>
      <c r="L34" s="226" t="str">
        <f t="shared" si="9"/>
        <v/>
      </c>
      <c r="M34" s="285" t="str">
        <f t="shared" si="10"/>
        <v/>
      </c>
      <c r="N34" s="243" t="str">
        <f t="shared" si="11"/>
        <v/>
      </c>
      <c r="O34" s="242" t="str">
        <f t="shared" si="12"/>
        <v/>
      </c>
      <c r="P34" s="243" t="str">
        <f t="shared" si="13"/>
        <v/>
      </c>
      <c r="Q34" s="242" t="str">
        <f t="shared" si="14"/>
        <v/>
      </c>
      <c r="R34" s="243" t="str">
        <f t="shared" si="15"/>
        <v/>
      </c>
      <c r="S34" s="226" t="str">
        <f t="shared" si="16"/>
        <v/>
      </c>
      <c r="T34" s="809" t="str">
        <f t="shared" si="17"/>
        <v>1.男 2.女</v>
      </c>
      <c r="U34" s="810"/>
      <c r="V34" s="811"/>
      <c r="W34" s="812" t="str">
        <f t="shared" si="18"/>
        <v/>
      </c>
      <c r="X34" s="813"/>
      <c r="Y34" s="814"/>
      <c r="Z34" s="812" t="str">
        <f t="shared" si="19"/>
        <v/>
      </c>
      <c r="AA34" s="814"/>
      <c r="AB34" s="286" t="str">
        <f t="shared" si="20"/>
        <v/>
      </c>
      <c r="AC34" s="795" t="str">
        <f t="shared" si="21"/>
        <v>［</v>
      </c>
      <c r="AD34" s="795"/>
      <c r="AE34" s="793" t="str">
        <f t="shared" si="22"/>
        <v>］</v>
      </c>
      <c r="AF34" s="794"/>
      <c r="AG34" s="127"/>
      <c r="AI34" s="112">
        <v>18</v>
      </c>
      <c r="AJ34" s="287"/>
      <c r="AK34" s="128"/>
      <c r="AL34" s="288"/>
      <c r="AM34" s="289" t="s">
        <v>331</v>
      </c>
      <c r="AN34" s="247"/>
      <c r="AO34" s="98" t="s">
        <v>36</v>
      </c>
      <c r="AP34" s="247"/>
      <c r="AQ34" s="98" t="s">
        <v>11</v>
      </c>
      <c r="AR34" s="247"/>
      <c r="AS34" s="98" t="s">
        <v>12</v>
      </c>
      <c r="AT34" s="128"/>
      <c r="AU34" s="246"/>
      <c r="AV34" s="128"/>
      <c r="AW34" s="290"/>
      <c r="AX34" s="245"/>
      <c r="AY34" s="291"/>
      <c r="AZ34" s="128"/>
      <c r="BA34" s="292"/>
      <c r="BB34" s="293"/>
      <c r="BC34" s="98"/>
      <c r="BD34" s="247"/>
    </row>
    <row r="35" spans="1:56" s="110" customFormat="1" ht="23.1" customHeight="1" thickBot="1" x14ac:dyDescent="0.2">
      <c r="A35" s="49" t="s">
        <v>188</v>
      </c>
      <c r="B35" s="38"/>
      <c r="C35" s="224" t="str">
        <f t="shared" si="0"/>
        <v/>
      </c>
      <c r="D35" s="225" t="str">
        <f t="shared" si="1"/>
        <v/>
      </c>
      <c r="E35" s="225" t="str">
        <f t="shared" si="2"/>
        <v/>
      </c>
      <c r="F35" s="225" t="str">
        <f t="shared" si="3"/>
        <v/>
      </c>
      <c r="G35" s="225" t="str">
        <f t="shared" si="4"/>
        <v/>
      </c>
      <c r="H35" s="225" t="str">
        <f t="shared" si="5"/>
        <v/>
      </c>
      <c r="I35" s="225" t="str">
        <f t="shared" si="6"/>
        <v/>
      </c>
      <c r="J35" s="225" t="str">
        <f t="shared" si="7"/>
        <v/>
      </c>
      <c r="K35" s="225" t="str">
        <f t="shared" si="8"/>
        <v/>
      </c>
      <c r="L35" s="226" t="str">
        <f t="shared" si="9"/>
        <v/>
      </c>
      <c r="M35" s="285" t="str">
        <f t="shared" si="10"/>
        <v/>
      </c>
      <c r="N35" s="243" t="str">
        <f t="shared" si="11"/>
        <v/>
      </c>
      <c r="O35" s="242" t="str">
        <f t="shared" si="12"/>
        <v/>
      </c>
      <c r="P35" s="243" t="str">
        <f t="shared" si="13"/>
        <v/>
      </c>
      <c r="Q35" s="242" t="str">
        <f t="shared" si="14"/>
        <v/>
      </c>
      <c r="R35" s="243" t="str">
        <f t="shared" si="15"/>
        <v/>
      </c>
      <c r="S35" s="226" t="str">
        <f t="shared" si="16"/>
        <v/>
      </c>
      <c r="T35" s="809" t="str">
        <f t="shared" si="17"/>
        <v>1.男 2.女</v>
      </c>
      <c r="U35" s="810"/>
      <c r="V35" s="811"/>
      <c r="W35" s="812" t="str">
        <f t="shared" si="18"/>
        <v/>
      </c>
      <c r="X35" s="813"/>
      <c r="Y35" s="814"/>
      <c r="Z35" s="812" t="str">
        <f t="shared" si="19"/>
        <v/>
      </c>
      <c r="AA35" s="814"/>
      <c r="AB35" s="286" t="str">
        <f t="shared" si="20"/>
        <v/>
      </c>
      <c r="AC35" s="795" t="str">
        <f t="shared" si="21"/>
        <v>［</v>
      </c>
      <c r="AD35" s="795"/>
      <c r="AE35" s="793" t="str">
        <f t="shared" si="22"/>
        <v>］</v>
      </c>
      <c r="AF35" s="794"/>
      <c r="AG35" s="127"/>
      <c r="AI35" s="112">
        <v>19</v>
      </c>
      <c r="AJ35" s="287"/>
      <c r="AK35" s="128"/>
      <c r="AL35" s="288"/>
      <c r="AM35" s="289" t="s">
        <v>331</v>
      </c>
      <c r="AN35" s="247"/>
      <c r="AO35" s="98" t="s">
        <v>36</v>
      </c>
      <c r="AP35" s="247"/>
      <c r="AQ35" s="98" t="s">
        <v>11</v>
      </c>
      <c r="AR35" s="247"/>
      <c r="AS35" s="98" t="s">
        <v>12</v>
      </c>
      <c r="AT35" s="128"/>
      <c r="AU35" s="246"/>
      <c r="AV35" s="128"/>
      <c r="AW35" s="290"/>
      <c r="AX35" s="245"/>
      <c r="AY35" s="291"/>
      <c r="AZ35" s="128"/>
      <c r="BA35" s="292"/>
      <c r="BB35" s="293"/>
      <c r="BC35" s="98"/>
      <c r="BD35" s="247"/>
    </row>
    <row r="36" spans="1:56" s="110" customFormat="1" ht="23.1" customHeight="1" thickBot="1" x14ac:dyDescent="0.2">
      <c r="A36" s="49" t="s">
        <v>189</v>
      </c>
      <c r="B36" s="38"/>
      <c r="C36" s="224" t="str">
        <f t="shared" si="0"/>
        <v/>
      </c>
      <c r="D36" s="225" t="str">
        <f t="shared" si="1"/>
        <v/>
      </c>
      <c r="E36" s="225" t="str">
        <f t="shared" si="2"/>
        <v/>
      </c>
      <c r="F36" s="225" t="str">
        <f t="shared" si="3"/>
        <v/>
      </c>
      <c r="G36" s="225" t="str">
        <f t="shared" si="4"/>
        <v/>
      </c>
      <c r="H36" s="225" t="str">
        <f t="shared" si="5"/>
        <v/>
      </c>
      <c r="I36" s="225" t="str">
        <f t="shared" si="6"/>
        <v/>
      </c>
      <c r="J36" s="225" t="str">
        <f t="shared" si="7"/>
        <v/>
      </c>
      <c r="K36" s="225" t="str">
        <f t="shared" si="8"/>
        <v/>
      </c>
      <c r="L36" s="226" t="str">
        <f t="shared" si="9"/>
        <v/>
      </c>
      <c r="M36" s="285" t="str">
        <f t="shared" si="10"/>
        <v/>
      </c>
      <c r="N36" s="243" t="str">
        <f t="shared" si="11"/>
        <v/>
      </c>
      <c r="O36" s="242" t="str">
        <f t="shared" si="12"/>
        <v/>
      </c>
      <c r="P36" s="243" t="str">
        <f t="shared" si="13"/>
        <v/>
      </c>
      <c r="Q36" s="242" t="str">
        <f t="shared" si="14"/>
        <v/>
      </c>
      <c r="R36" s="243" t="str">
        <f t="shared" si="15"/>
        <v/>
      </c>
      <c r="S36" s="226" t="str">
        <f t="shared" si="16"/>
        <v/>
      </c>
      <c r="T36" s="809" t="str">
        <f t="shared" si="17"/>
        <v>1.男 2.女</v>
      </c>
      <c r="U36" s="810"/>
      <c r="V36" s="811"/>
      <c r="W36" s="812" t="str">
        <f t="shared" si="18"/>
        <v/>
      </c>
      <c r="X36" s="813"/>
      <c r="Y36" s="814"/>
      <c r="Z36" s="812" t="str">
        <f t="shared" si="19"/>
        <v/>
      </c>
      <c r="AA36" s="814"/>
      <c r="AB36" s="286" t="str">
        <f t="shared" si="20"/>
        <v/>
      </c>
      <c r="AC36" s="795" t="str">
        <f t="shared" si="21"/>
        <v>［</v>
      </c>
      <c r="AD36" s="795"/>
      <c r="AE36" s="793" t="str">
        <f t="shared" si="22"/>
        <v>］</v>
      </c>
      <c r="AF36" s="794"/>
      <c r="AG36" s="127"/>
      <c r="AI36" s="112">
        <v>20</v>
      </c>
      <c r="AJ36" s="287"/>
      <c r="AK36" s="128"/>
      <c r="AL36" s="288"/>
      <c r="AM36" s="289" t="s">
        <v>331</v>
      </c>
      <c r="AN36" s="247"/>
      <c r="AO36" s="98" t="s">
        <v>36</v>
      </c>
      <c r="AP36" s="247"/>
      <c r="AQ36" s="98" t="s">
        <v>11</v>
      </c>
      <c r="AR36" s="247"/>
      <c r="AS36" s="98" t="s">
        <v>12</v>
      </c>
      <c r="AT36" s="128"/>
      <c r="AU36" s="246"/>
      <c r="AV36" s="128"/>
      <c r="AW36" s="290"/>
      <c r="AX36" s="245"/>
      <c r="AY36" s="291"/>
      <c r="AZ36" s="128"/>
      <c r="BA36" s="292"/>
      <c r="BB36" s="293"/>
      <c r="BC36" s="98"/>
      <c r="BD36" s="247"/>
    </row>
    <row r="37" spans="1:56" s="110" customFormat="1" ht="23.1" customHeight="1" thickBot="1" x14ac:dyDescent="0.2">
      <c r="A37" s="49" t="s">
        <v>190</v>
      </c>
      <c r="B37" s="38"/>
      <c r="C37" s="224" t="str">
        <f t="shared" si="0"/>
        <v/>
      </c>
      <c r="D37" s="225" t="str">
        <f t="shared" si="1"/>
        <v/>
      </c>
      <c r="E37" s="225" t="str">
        <f t="shared" si="2"/>
        <v/>
      </c>
      <c r="F37" s="225" t="str">
        <f t="shared" si="3"/>
        <v/>
      </c>
      <c r="G37" s="225" t="str">
        <f t="shared" si="4"/>
        <v/>
      </c>
      <c r="H37" s="225" t="str">
        <f t="shared" si="5"/>
        <v/>
      </c>
      <c r="I37" s="225" t="str">
        <f t="shared" si="6"/>
        <v/>
      </c>
      <c r="J37" s="225" t="str">
        <f t="shared" si="7"/>
        <v/>
      </c>
      <c r="K37" s="225" t="str">
        <f t="shared" si="8"/>
        <v/>
      </c>
      <c r="L37" s="226" t="str">
        <f t="shared" si="9"/>
        <v/>
      </c>
      <c r="M37" s="285" t="str">
        <f t="shared" si="10"/>
        <v/>
      </c>
      <c r="N37" s="243" t="str">
        <f t="shared" si="11"/>
        <v/>
      </c>
      <c r="O37" s="242" t="str">
        <f t="shared" si="12"/>
        <v/>
      </c>
      <c r="P37" s="243" t="str">
        <f t="shared" si="13"/>
        <v/>
      </c>
      <c r="Q37" s="242" t="str">
        <f t="shared" si="14"/>
        <v/>
      </c>
      <c r="R37" s="243" t="str">
        <f t="shared" si="15"/>
        <v/>
      </c>
      <c r="S37" s="226" t="str">
        <f t="shared" si="16"/>
        <v/>
      </c>
      <c r="T37" s="809" t="str">
        <f t="shared" si="17"/>
        <v>1.男 2.女</v>
      </c>
      <c r="U37" s="810"/>
      <c r="V37" s="811"/>
      <c r="W37" s="812" t="str">
        <f t="shared" si="18"/>
        <v/>
      </c>
      <c r="X37" s="813"/>
      <c r="Y37" s="814"/>
      <c r="Z37" s="812" t="str">
        <f t="shared" si="19"/>
        <v/>
      </c>
      <c r="AA37" s="814"/>
      <c r="AB37" s="286" t="str">
        <f t="shared" si="20"/>
        <v/>
      </c>
      <c r="AC37" s="795" t="str">
        <f t="shared" si="21"/>
        <v>［</v>
      </c>
      <c r="AD37" s="795"/>
      <c r="AE37" s="793" t="str">
        <f t="shared" si="22"/>
        <v>］</v>
      </c>
      <c r="AF37" s="794"/>
      <c r="AG37" s="127"/>
      <c r="AI37" s="112">
        <v>21</v>
      </c>
      <c r="AJ37" s="287"/>
      <c r="AK37" s="128"/>
      <c r="AL37" s="288"/>
      <c r="AM37" s="289" t="s">
        <v>331</v>
      </c>
      <c r="AN37" s="247"/>
      <c r="AO37" s="98" t="s">
        <v>36</v>
      </c>
      <c r="AP37" s="247"/>
      <c r="AQ37" s="98" t="s">
        <v>11</v>
      </c>
      <c r="AR37" s="247"/>
      <c r="AS37" s="98" t="s">
        <v>12</v>
      </c>
      <c r="AT37" s="128"/>
      <c r="AU37" s="246"/>
      <c r="AV37" s="128"/>
      <c r="AW37" s="290"/>
      <c r="AX37" s="245"/>
      <c r="AY37" s="291"/>
      <c r="AZ37" s="128"/>
      <c r="BA37" s="292"/>
      <c r="BB37" s="293"/>
      <c r="BC37" s="98"/>
      <c r="BD37" s="247"/>
    </row>
    <row r="38" spans="1:56" s="110" customFormat="1" ht="23.1" customHeight="1" thickBot="1" x14ac:dyDescent="0.2">
      <c r="A38" s="49" t="s">
        <v>191</v>
      </c>
      <c r="B38" s="38"/>
      <c r="C38" s="224" t="str">
        <f t="shared" si="0"/>
        <v/>
      </c>
      <c r="D38" s="225" t="str">
        <f t="shared" si="1"/>
        <v/>
      </c>
      <c r="E38" s="225" t="str">
        <f t="shared" si="2"/>
        <v/>
      </c>
      <c r="F38" s="225" t="str">
        <f t="shared" si="3"/>
        <v/>
      </c>
      <c r="G38" s="225" t="str">
        <f t="shared" si="4"/>
        <v/>
      </c>
      <c r="H38" s="225" t="str">
        <f t="shared" si="5"/>
        <v/>
      </c>
      <c r="I38" s="225" t="str">
        <f t="shared" si="6"/>
        <v/>
      </c>
      <c r="J38" s="225" t="str">
        <f t="shared" si="7"/>
        <v/>
      </c>
      <c r="K38" s="225" t="str">
        <f t="shared" si="8"/>
        <v/>
      </c>
      <c r="L38" s="226" t="str">
        <f t="shared" si="9"/>
        <v/>
      </c>
      <c r="M38" s="285" t="str">
        <f t="shared" si="10"/>
        <v/>
      </c>
      <c r="N38" s="243" t="str">
        <f t="shared" si="11"/>
        <v/>
      </c>
      <c r="O38" s="242" t="str">
        <f t="shared" si="12"/>
        <v/>
      </c>
      <c r="P38" s="243" t="str">
        <f t="shared" si="13"/>
        <v/>
      </c>
      <c r="Q38" s="242" t="str">
        <f t="shared" si="14"/>
        <v/>
      </c>
      <c r="R38" s="243" t="str">
        <f t="shared" si="15"/>
        <v/>
      </c>
      <c r="S38" s="226" t="str">
        <f t="shared" si="16"/>
        <v/>
      </c>
      <c r="T38" s="809" t="str">
        <f t="shared" si="17"/>
        <v>1.男 2.女</v>
      </c>
      <c r="U38" s="810"/>
      <c r="V38" s="811"/>
      <c r="W38" s="812" t="str">
        <f t="shared" si="18"/>
        <v/>
      </c>
      <c r="X38" s="813"/>
      <c r="Y38" s="814"/>
      <c r="Z38" s="812" t="str">
        <f t="shared" si="19"/>
        <v/>
      </c>
      <c r="AA38" s="814"/>
      <c r="AB38" s="286" t="str">
        <f t="shared" si="20"/>
        <v/>
      </c>
      <c r="AC38" s="795" t="str">
        <f t="shared" si="21"/>
        <v>［</v>
      </c>
      <c r="AD38" s="795"/>
      <c r="AE38" s="793" t="str">
        <f t="shared" si="22"/>
        <v>］</v>
      </c>
      <c r="AF38" s="794"/>
      <c r="AG38" s="127"/>
      <c r="AH38" s="100"/>
      <c r="AI38" s="112">
        <v>22</v>
      </c>
      <c r="AJ38" s="287"/>
      <c r="AK38" s="128"/>
      <c r="AL38" s="288"/>
      <c r="AM38" s="289" t="s">
        <v>331</v>
      </c>
      <c r="AN38" s="247"/>
      <c r="AO38" s="98" t="s">
        <v>36</v>
      </c>
      <c r="AP38" s="247"/>
      <c r="AQ38" s="98" t="s">
        <v>11</v>
      </c>
      <c r="AR38" s="247"/>
      <c r="AS38" s="98" t="s">
        <v>12</v>
      </c>
      <c r="AT38" s="128"/>
      <c r="AU38" s="246"/>
      <c r="AV38" s="128"/>
      <c r="AW38" s="290"/>
      <c r="AX38" s="245"/>
      <c r="AY38" s="291"/>
      <c r="AZ38" s="128"/>
      <c r="BA38" s="292"/>
      <c r="BB38" s="293"/>
      <c r="BC38" s="98"/>
      <c r="BD38" s="247"/>
    </row>
    <row r="39" spans="1:56" s="110" customFormat="1" ht="23.1" customHeight="1" thickBot="1" x14ac:dyDescent="0.2">
      <c r="A39" s="49" t="s">
        <v>192</v>
      </c>
      <c r="B39" s="38"/>
      <c r="C39" s="224" t="str">
        <f t="shared" si="0"/>
        <v/>
      </c>
      <c r="D39" s="225" t="str">
        <f t="shared" si="1"/>
        <v/>
      </c>
      <c r="E39" s="225" t="str">
        <f t="shared" si="2"/>
        <v/>
      </c>
      <c r="F39" s="225" t="str">
        <f t="shared" si="3"/>
        <v/>
      </c>
      <c r="G39" s="225" t="str">
        <f t="shared" si="4"/>
        <v/>
      </c>
      <c r="H39" s="225" t="str">
        <f t="shared" si="5"/>
        <v/>
      </c>
      <c r="I39" s="225" t="str">
        <f t="shared" si="6"/>
        <v/>
      </c>
      <c r="J39" s="225" t="str">
        <f t="shared" si="7"/>
        <v/>
      </c>
      <c r="K39" s="225" t="str">
        <f t="shared" si="8"/>
        <v/>
      </c>
      <c r="L39" s="226" t="str">
        <f t="shared" si="9"/>
        <v/>
      </c>
      <c r="M39" s="285" t="str">
        <f t="shared" si="10"/>
        <v/>
      </c>
      <c r="N39" s="243" t="str">
        <f t="shared" si="11"/>
        <v/>
      </c>
      <c r="O39" s="242" t="str">
        <f t="shared" si="12"/>
        <v/>
      </c>
      <c r="P39" s="243" t="str">
        <f t="shared" si="13"/>
        <v/>
      </c>
      <c r="Q39" s="242" t="str">
        <f t="shared" si="14"/>
        <v/>
      </c>
      <c r="R39" s="243" t="str">
        <f t="shared" si="15"/>
        <v/>
      </c>
      <c r="S39" s="226" t="str">
        <f t="shared" si="16"/>
        <v/>
      </c>
      <c r="T39" s="809" t="str">
        <f t="shared" si="17"/>
        <v>1.男 2.女</v>
      </c>
      <c r="U39" s="810"/>
      <c r="V39" s="811"/>
      <c r="W39" s="812" t="str">
        <f t="shared" si="18"/>
        <v/>
      </c>
      <c r="X39" s="813"/>
      <c r="Y39" s="814"/>
      <c r="Z39" s="812" t="str">
        <f t="shared" si="19"/>
        <v/>
      </c>
      <c r="AA39" s="814"/>
      <c r="AB39" s="286" t="str">
        <f t="shared" si="20"/>
        <v/>
      </c>
      <c r="AC39" s="795" t="str">
        <f t="shared" si="21"/>
        <v>［</v>
      </c>
      <c r="AD39" s="795"/>
      <c r="AE39" s="793" t="str">
        <f t="shared" si="22"/>
        <v>］</v>
      </c>
      <c r="AF39" s="794"/>
      <c r="AG39" s="127"/>
      <c r="AI39" s="112">
        <v>23</v>
      </c>
      <c r="AJ39" s="287"/>
      <c r="AK39" s="128"/>
      <c r="AL39" s="288"/>
      <c r="AM39" s="289" t="s">
        <v>331</v>
      </c>
      <c r="AN39" s="247"/>
      <c r="AO39" s="98" t="s">
        <v>36</v>
      </c>
      <c r="AP39" s="247"/>
      <c r="AQ39" s="98" t="s">
        <v>11</v>
      </c>
      <c r="AR39" s="247"/>
      <c r="AS39" s="98" t="s">
        <v>12</v>
      </c>
      <c r="AT39" s="128"/>
      <c r="AU39" s="246"/>
      <c r="AV39" s="128"/>
      <c r="AW39" s="290"/>
      <c r="AX39" s="245"/>
      <c r="AY39" s="291"/>
      <c r="AZ39" s="128"/>
      <c r="BA39" s="292"/>
      <c r="BB39" s="293"/>
      <c r="BC39" s="98"/>
      <c r="BD39" s="247"/>
    </row>
    <row r="40" spans="1:56" s="110" customFormat="1" ht="23.1" customHeight="1" thickBot="1" x14ac:dyDescent="0.2">
      <c r="A40" s="49" t="s">
        <v>193</v>
      </c>
      <c r="B40" s="38"/>
      <c r="C40" s="224" t="str">
        <f t="shared" si="0"/>
        <v/>
      </c>
      <c r="D40" s="225" t="str">
        <f t="shared" si="1"/>
        <v/>
      </c>
      <c r="E40" s="225" t="str">
        <f t="shared" si="2"/>
        <v/>
      </c>
      <c r="F40" s="225" t="str">
        <f t="shared" si="3"/>
        <v/>
      </c>
      <c r="G40" s="225" t="str">
        <f t="shared" si="4"/>
        <v/>
      </c>
      <c r="H40" s="225" t="str">
        <f t="shared" si="5"/>
        <v/>
      </c>
      <c r="I40" s="225" t="str">
        <f t="shared" si="6"/>
        <v/>
      </c>
      <c r="J40" s="225" t="str">
        <f t="shared" si="7"/>
        <v/>
      </c>
      <c r="K40" s="225" t="str">
        <f t="shared" si="8"/>
        <v/>
      </c>
      <c r="L40" s="226" t="str">
        <f t="shared" si="9"/>
        <v/>
      </c>
      <c r="M40" s="285" t="str">
        <f t="shared" si="10"/>
        <v/>
      </c>
      <c r="N40" s="243" t="str">
        <f t="shared" si="11"/>
        <v/>
      </c>
      <c r="O40" s="242" t="str">
        <f t="shared" si="12"/>
        <v/>
      </c>
      <c r="P40" s="243" t="str">
        <f t="shared" si="13"/>
        <v/>
      </c>
      <c r="Q40" s="242" t="str">
        <f t="shared" si="14"/>
        <v/>
      </c>
      <c r="R40" s="243" t="str">
        <f t="shared" si="15"/>
        <v/>
      </c>
      <c r="S40" s="226" t="str">
        <f t="shared" si="16"/>
        <v/>
      </c>
      <c r="T40" s="809" t="str">
        <f t="shared" si="17"/>
        <v>1.男 2.女</v>
      </c>
      <c r="U40" s="810"/>
      <c r="V40" s="811"/>
      <c r="W40" s="812" t="str">
        <f t="shared" si="18"/>
        <v/>
      </c>
      <c r="X40" s="813"/>
      <c r="Y40" s="814"/>
      <c r="Z40" s="812" t="str">
        <f t="shared" si="19"/>
        <v/>
      </c>
      <c r="AA40" s="814"/>
      <c r="AB40" s="286" t="str">
        <f t="shared" si="20"/>
        <v/>
      </c>
      <c r="AC40" s="795" t="str">
        <f t="shared" si="21"/>
        <v>［</v>
      </c>
      <c r="AD40" s="795"/>
      <c r="AE40" s="793" t="str">
        <f t="shared" si="22"/>
        <v>］</v>
      </c>
      <c r="AF40" s="794"/>
      <c r="AG40" s="818" t="s">
        <v>9</v>
      </c>
      <c r="AH40" s="819"/>
      <c r="AI40" s="112">
        <v>24</v>
      </c>
      <c r="AJ40" s="287"/>
      <c r="AK40" s="128"/>
      <c r="AL40" s="288"/>
      <c r="AM40" s="289" t="s">
        <v>331</v>
      </c>
      <c r="AN40" s="247"/>
      <c r="AO40" s="98" t="s">
        <v>36</v>
      </c>
      <c r="AP40" s="247"/>
      <c r="AQ40" s="98" t="s">
        <v>11</v>
      </c>
      <c r="AR40" s="247"/>
      <c r="AS40" s="98" t="s">
        <v>12</v>
      </c>
      <c r="AT40" s="128"/>
      <c r="AU40" s="246"/>
      <c r="AV40" s="128"/>
      <c r="AW40" s="290"/>
      <c r="AX40" s="245"/>
      <c r="AY40" s="291"/>
      <c r="AZ40" s="128"/>
      <c r="BA40" s="292"/>
      <c r="BB40" s="293"/>
      <c r="BC40" s="98"/>
      <c r="BD40" s="247"/>
    </row>
    <row r="41" spans="1:56" s="110" customFormat="1" ht="23.1" customHeight="1" thickBot="1" x14ac:dyDescent="0.2">
      <c r="A41" s="49" t="s">
        <v>194</v>
      </c>
      <c r="B41" s="38"/>
      <c r="C41" s="224" t="str">
        <f t="shared" si="0"/>
        <v/>
      </c>
      <c r="D41" s="225" t="str">
        <f t="shared" si="1"/>
        <v/>
      </c>
      <c r="E41" s="225" t="str">
        <f t="shared" si="2"/>
        <v/>
      </c>
      <c r="F41" s="225" t="str">
        <f t="shared" si="3"/>
        <v/>
      </c>
      <c r="G41" s="225" t="str">
        <f t="shared" si="4"/>
        <v/>
      </c>
      <c r="H41" s="225" t="str">
        <f t="shared" si="5"/>
        <v/>
      </c>
      <c r="I41" s="225" t="str">
        <f t="shared" si="6"/>
        <v/>
      </c>
      <c r="J41" s="225" t="str">
        <f t="shared" si="7"/>
        <v/>
      </c>
      <c r="K41" s="225" t="str">
        <f t="shared" si="8"/>
        <v/>
      </c>
      <c r="L41" s="226" t="str">
        <f t="shared" si="9"/>
        <v/>
      </c>
      <c r="M41" s="285" t="str">
        <f t="shared" si="10"/>
        <v/>
      </c>
      <c r="N41" s="243" t="str">
        <f t="shared" si="11"/>
        <v/>
      </c>
      <c r="O41" s="242" t="str">
        <f t="shared" si="12"/>
        <v/>
      </c>
      <c r="P41" s="243" t="str">
        <f t="shared" si="13"/>
        <v/>
      </c>
      <c r="Q41" s="242" t="str">
        <f t="shared" si="14"/>
        <v/>
      </c>
      <c r="R41" s="243" t="str">
        <f t="shared" si="15"/>
        <v/>
      </c>
      <c r="S41" s="226" t="str">
        <f t="shared" si="16"/>
        <v/>
      </c>
      <c r="T41" s="809" t="str">
        <f t="shared" si="17"/>
        <v>1.男 2.女</v>
      </c>
      <c r="U41" s="810"/>
      <c r="V41" s="811"/>
      <c r="W41" s="812" t="str">
        <f t="shared" si="18"/>
        <v/>
      </c>
      <c r="X41" s="813"/>
      <c r="Y41" s="814"/>
      <c r="Z41" s="812" t="str">
        <f t="shared" si="19"/>
        <v/>
      </c>
      <c r="AA41" s="814"/>
      <c r="AB41" s="286" t="str">
        <f t="shared" si="20"/>
        <v/>
      </c>
      <c r="AC41" s="795" t="str">
        <f t="shared" si="21"/>
        <v>［</v>
      </c>
      <c r="AD41" s="795"/>
      <c r="AE41" s="793" t="str">
        <f t="shared" si="22"/>
        <v>］</v>
      </c>
      <c r="AF41" s="794"/>
      <c r="AG41" s="127"/>
      <c r="AH41" s="48" t="s">
        <v>100</v>
      </c>
      <c r="AI41" s="112">
        <v>25</v>
      </c>
      <c r="AJ41" s="287"/>
      <c r="AK41" s="128"/>
      <c r="AL41" s="288"/>
      <c r="AM41" s="289" t="s">
        <v>331</v>
      </c>
      <c r="AN41" s="247"/>
      <c r="AO41" s="98" t="s">
        <v>36</v>
      </c>
      <c r="AP41" s="247"/>
      <c r="AQ41" s="98" t="s">
        <v>11</v>
      </c>
      <c r="AR41" s="247"/>
      <c r="AS41" s="98" t="s">
        <v>12</v>
      </c>
      <c r="AT41" s="128"/>
      <c r="AU41" s="246"/>
      <c r="AV41" s="128"/>
      <c r="AW41" s="290"/>
      <c r="AX41" s="245"/>
      <c r="AY41" s="291"/>
      <c r="AZ41" s="128"/>
      <c r="BA41" s="292"/>
      <c r="BB41" s="293"/>
      <c r="BC41" s="98"/>
      <c r="BD41" s="247"/>
    </row>
    <row r="42" spans="1:56" s="110" customFormat="1" ht="15.95" customHeight="1" x14ac:dyDescent="0.15">
      <c r="AE42" s="800"/>
      <c r="AF42" s="800"/>
      <c r="AG42" s="800"/>
      <c r="AH42" s="800"/>
      <c r="AI42" s="112"/>
      <c r="AJ42" s="98"/>
      <c r="AU42" s="216"/>
      <c r="BB42" s="128"/>
    </row>
    <row r="43" spans="1:56" s="110" customFormat="1" ht="15.95" customHeight="1" x14ac:dyDescent="0.15">
      <c r="A43" s="49"/>
      <c r="C43" s="100"/>
      <c r="D43" s="100"/>
      <c r="E43" s="100"/>
      <c r="F43" s="100"/>
      <c r="G43" s="100"/>
      <c r="H43" s="49"/>
      <c r="I43" s="49"/>
      <c r="J43" s="49"/>
      <c r="K43" s="49"/>
      <c r="L43" s="49"/>
      <c r="M43" s="49"/>
      <c r="N43" s="129"/>
      <c r="O43" s="129"/>
      <c r="P43" s="129"/>
      <c r="Q43" s="49"/>
      <c r="R43" s="49"/>
      <c r="S43" s="49"/>
      <c r="T43" s="49"/>
      <c r="U43" s="49"/>
      <c r="V43" s="49"/>
      <c r="W43" s="49"/>
      <c r="X43" s="49"/>
      <c r="Y43" s="49"/>
      <c r="Z43" s="49"/>
      <c r="AA43" s="49"/>
      <c r="AB43" s="49"/>
      <c r="AF43" s="38"/>
      <c r="AG43" s="38"/>
      <c r="AI43" s="112"/>
      <c r="AJ43" s="112"/>
      <c r="AU43" s="216"/>
      <c r="BB43" s="128"/>
    </row>
    <row r="44" spans="1:56" s="110" customFormat="1" ht="15.95" customHeight="1" x14ac:dyDescent="0.15">
      <c r="A44" s="49"/>
      <c r="C44" s="100"/>
      <c r="D44" s="100"/>
      <c r="E44" s="100"/>
      <c r="F44" s="100"/>
      <c r="G44" s="100"/>
      <c r="H44" s="49"/>
      <c r="I44" s="49"/>
      <c r="J44" s="49"/>
      <c r="K44" s="49"/>
      <c r="L44" s="49"/>
      <c r="M44" s="49"/>
      <c r="N44" s="129"/>
      <c r="O44" s="129"/>
      <c r="P44" s="129"/>
      <c r="Q44" s="49"/>
      <c r="R44" s="49"/>
      <c r="S44" s="49"/>
      <c r="T44" s="49"/>
      <c r="U44" s="49"/>
      <c r="V44" s="49"/>
      <c r="W44" s="49"/>
      <c r="X44" s="49"/>
      <c r="Y44" s="49"/>
      <c r="Z44" s="49"/>
      <c r="AA44" s="49"/>
      <c r="AB44" s="49"/>
      <c r="AF44" s="38"/>
      <c r="AG44" s="38"/>
      <c r="AH44" s="54"/>
      <c r="AI44" s="112"/>
      <c r="AJ44" s="112"/>
      <c r="AU44" s="216"/>
      <c r="BB44" s="128"/>
    </row>
    <row r="45" spans="1:56" s="110" customFormat="1" ht="15.95" customHeight="1" x14ac:dyDescent="0.15">
      <c r="A45" s="49"/>
      <c r="C45" s="100"/>
      <c r="D45" s="100"/>
      <c r="E45" s="100"/>
      <c r="F45" s="100"/>
      <c r="G45" s="100"/>
      <c r="H45" s="49"/>
      <c r="I45" s="49"/>
      <c r="J45" s="49"/>
      <c r="K45" s="49"/>
      <c r="L45" s="49"/>
      <c r="M45" s="49"/>
      <c r="N45" s="129"/>
      <c r="O45" s="129"/>
      <c r="P45" s="129"/>
      <c r="Q45" s="49"/>
      <c r="R45" s="49"/>
      <c r="S45" s="49"/>
      <c r="T45" s="49"/>
      <c r="U45" s="49"/>
      <c r="V45" s="49"/>
      <c r="W45" s="49"/>
      <c r="X45" s="49"/>
      <c r="Y45" s="49"/>
      <c r="Z45" s="49"/>
      <c r="AA45" s="49"/>
      <c r="AB45" s="49"/>
      <c r="AF45" s="38"/>
      <c r="AG45" s="38"/>
      <c r="AH45" s="54"/>
      <c r="AI45" s="112"/>
      <c r="AJ45" s="112"/>
      <c r="AU45" s="216"/>
      <c r="BB45" s="128"/>
    </row>
    <row r="46" spans="1:56" s="110" customFormat="1" ht="15.95" customHeight="1" x14ac:dyDescent="0.15">
      <c r="A46" s="49"/>
      <c r="C46" s="100"/>
      <c r="D46" s="100"/>
      <c r="E46" s="100"/>
      <c r="F46" s="100"/>
      <c r="G46" s="100"/>
      <c r="H46" s="49"/>
      <c r="I46" s="49"/>
      <c r="J46" s="49"/>
      <c r="K46" s="49"/>
      <c r="L46" s="49"/>
      <c r="M46" s="49"/>
      <c r="N46" s="129"/>
      <c r="O46" s="129"/>
      <c r="P46" s="129"/>
      <c r="Q46" s="49"/>
      <c r="R46" s="49"/>
      <c r="S46" s="49"/>
      <c r="T46" s="49"/>
      <c r="U46" s="49"/>
      <c r="V46" s="49"/>
      <c r="W46" s="49"/>
      <c r="X46" s="49"/>
      <c r="Y46" s="49"/>
      <c r="Z46" s="49"/>
      <c r="AA46" s="49"/>
      <c r="AB46" s="49"/>
      <c r="AF46" s="38"/>
      <c r="AG46" s="38"/>
      <c r="AH46" s="54"/>
      <c r="AI46" s="112"/>
      <c r="AJ46" s="112"/>
      <c r="AU46" s="216"/>
      <c r="BB46" s="128"/>
    </row>
    <row r="47" spans="1:56" s="110" customFormat="1" ht="15.95" customHeight="1" x14ac:dyDescent="0.15">
      <c r="A47" s="49"/>
      <c r="C47" s="100"/>
      <c r="D47" s="100"/>
      <c r="E47" s="100"/>
      <c r="F47" s="100"/>
      <c r="G47" s="100"/>
      <c r="H47" s="49"/>
      <c r="I47" s="49"/>
      <c r="J47" s="49"/>
      <c r="K47" s="49"/>
      <c r="L47" s="49"/>
      <c r="M47" s="49"/>
      <c r="N47" s="129"/>
      <c r="O47" s="129"/>
      <c r="P47" s="129"/>
      <c r="Q47" s="49"/>
      <c r="R47" s="49"/>
      <c r="S47" s="49"/>
      <c r="T47" s="49"/>
      <c r="U47" s="49"/>
      <c r="V47" s="49"/>
      <c r="W47" s="49"/>
      <c r="X47" s="49"/>
      <c r="Y47" s="49"/>
      <c r="Z47" s="49"/>
      <c r="AA47" s="49"/>
      <c r="AB47" s="49"/>
      <c r="AF47" s="38"/>
      <c r="AG47" s="38"/>
      <c r="AH47" s="54"/>
      <c r="AI47" s="112"/>
      <c r="AJ47" s="130"/>
      <c r="AU47" s="216"/>
      <c r="BB47" s="128"/>
    </row>
    <row r="48" spans="1:56" s="110" customFormat="1" ht="15.95" customHeight="1" x14ac:dyDescent="0.15">
      <c r="D48" s="100"/>
      <c r="E48" s="100"/>
      <c r="F48" s="100"/>
      <c r="H48" s="49"/>
      <c r="I48" s="49"/>
      <c r="J48" s="49"/>
      <c r="K48" s="49"/>
      <c r="L48" s="49"/>
      <c r="M48" s="49"/>
      <c r="N48" s="49"/>
      <c r="O48" s="49"/>
      <c r="P48" s="49"/>
      <c r="Q48" s="49"/>
      <c r="R48" s="49"/>
      <c r="S48" s="49"/>
      <c r="T48" s="49"/>
      <c r="U48" s="49"/>
      <c r="V48" s="49"/>
      <c r="W48" s="49"/>
      <c r="X48" s="49"/>
      <c r="Y48" s="49"/>
      <c r="Z48" s="49"/>
      <c r="AA48" s="49"/>
      <c r="AB48" s="49"/>
      <c r="AI48" s="131"/>
      <c r="AJ48" s="112"/>
      <c r="AU48" s="216"/>
      <c r="BB48" s="128"/>
    </row>
    <row r="49" spans="1:54" s="110" customFormat="1" ht="15.95" customHeight="1" x14ac:dyDescent="0.15">
      <c r="C49" s="100"/>
      <c r="D49" s="100"/>
      <c r="E49" s="100"/>
      <c r="F49" s="100"/>
      <c r="G49" s="100"/>
      <c r="H49" s="129"/>
      <c r="I49" s="129"/>
      <c r="J49" s="129"/>
      <c r="K49" s="129"/>
      <c r="L49" s="129"/>
      <c r="M49" s="129"/>
      <c r="N49" s="49"/>
      <c r="O49" s="49"/>
      <c r="P49" s="129"/>
      <c r="Q49" s="129"/>
      <c r="R49" s="129"/>
      <c r="S49" s="129"/>
      <c r="T49" s="129"/>
      <c r="U49" s="129"/>
      <c r="V49" s="129"/>
      <c r="W49" s="129"/>
      <c r="X49" s="129"/>
      <c r="Y49" s="129"/>
      <c r="Z49" s="129"/>
      <c r="AA49" s="129"/>
      <c r="AB49" s="129"/>
      <c r="AC49" s="100"/>
      <c r="AD49" s="100"/>
      <c r="AE49" s="100"/>
      <c r="AF49" s="100"/>
      <c r="AG49" s="100"/>
      <c r="AH49" s="100"/>
      <c r="AI49" s="131"/>
      <c r="AJ49" s="112"/>
      <c r="AU49" s="216"/>
      <c r="BB49" s="128"/>
    </row>
    <row r="50" spans="1:54" s="110" customFormat="1" ht="15.95" customHeight="1" x14ac:dyDescent="0.15">
      <c r="C50" s="100"/>
      <c r="D50" s="100"/>
      <c r="E50" s="100"/>
      <c r="F50" s="100"/>
      <c r="G50" s="100"/>
      <c r="H50" s="129"/>
      <c r="I50" s="129"/>
      <c r="J50" s="129"/>
      <c r="K50" s="129"/>
      <c r="L50" s="129"/>
      <c r="M50" s="129"/>
      <c r="N50" s="49"/>
      <c r="O50" s="49"/>
      <c r="P50" s="129"/>
      <c r="Q50" s="129"/>
      <c r="R50" s="129"/>
      <c r="S50" s="129"/>
      <c r="T50" s="129"/>
      <c r="U50" s="129"/>
      <c r="V50" s="129"/>
      <c r="W50" s="129"/>
      <c r="X50" s="129"/>
      <c r="Y50" s="129"/>
      <c r="Z50" s="129"/>
      <c r="AA50" s="129"/>
      <c r="AB50" s="129"/>
      <c r="AC50" s="100"/>
      <c r="AD50" s="100"/>
      <c r="AF50" s="54"/>
      <c r="AG50" s="54"/>
      <c r="AI50" s="132"/>
      <c r="AU50" s="216"/>
      <c r="BB50" s="128"/>
    </row>
    <row r="51" spans="1:54" s="110" customFormat="1" ht="15.95" customHeight="1" x14ac:dyDescent="0.15">
      <c r="C51" s="100"/>
      <c r="F51" s="100"/>
      <c r="G51" s="100"/>
      <c r="H51" s="100"/>
      <c r="I51" s="100"/>
      <c r="J51" s="100"/>
      <c r="K51" s="100"/>
      <c r="L51" s="100"/>
      <c r="M51" s="100"/>
      <c r="P51" s="100"/>
      <c r="Q51" s="100"/>
      <c r="R51" s="100"/>
      <c r="S51" s="100"/>
      <c r="T51" s="100"/>
      <c r="U51" s="100"/>
      <c r="V51" s="100"/>
      <c r="W51" s="100"/>
      <c r="X51" s="100"/>
      <c r="Y51" s="100"/>
      <c r="Z51" s="100"/>
      <c r="AA51" s="100"/>
      <c r="AB51" s="100"/>
      <c r="AC51" s="100"/>
      <c r="AD51" s="100"/>
      <c r="AI51" s="133"/>
      <c r="AU51" s="216"/>
      <c r="BB51" s="128"/>
    </row>
    <row r="52" spans="1:54" s="110" customFormat="1" ht="15.95" customHeight="1" x14ac:dyDescent="0.15">
      <c r="M52" s="100"/>
      <c r="P52" s="100"/>
      <c r="Q52" s="100"/>
      <c r="R52" s="100"/>
      <c r="S52" s="100"/>
      <c r="T52" s="100"/>
      <c r="U52" s="100"/>
      <c r="V52" s="100"/>
      <c r="W52" s="100"/>
      <c r="X52" s="100"/>
      <c r="Y52" s="100"/>
      <c r="Z52" s="100"/>
      <c r="AA52" s="100"/>
      <c r="AB52" s="100"/>
      <c r="AC52" s="100"/>
      <c r="AD52" s="100"/>
      <c r="AE52" s="100"/>
      <c r="AF52" s="100"/>
      <c r="AG52" s="100"/>
      <c r="AH52" s="100"/>
      <c r="AI52" s="133"/>
      <c r="AU52" s="216"/>
      <c r="BB52" s="128"/>
    </row>
    <row r="53" spans="1:54" s="110" customFormat="1" ht="15.95" customHeight="1" x14ac:dyDescent="0.15">
      <c r="M53" s="100"/>
      <c r="P53" s="100"/>
      <c r="Q53" s="100"/>
      <c r="R53" s="100"/>
      <c r="S53" s="100"/>
      <c r="T53" s="100"/>
      <c r="U53" s="100"/>
      <c r="V53" s="100"/>
      <c r="W53" s="100"/>
      <c r="X53" s="100"/>
      <c r="Y53" s="100"/>
      <c r="Z53" s="100"/>
      <c r="AA53" s="100"/>
      <c r="AB53" s="100"/>
      <c r="AC53" s="100"/>
      <c r="AD53" s="100"/>
      <c r="AI53" s="105"/>
      <c r="AU53" s="216"/>
      <c r="BB53" s="128"/>
    </row>
    <row r="54" spans="1:54" ht="15.95" customHeight="1" x14ac:dyDescent="0.15">
      <c r="AI54" s="105"/>
      <c r="AJ54" s="110"/>
    </row>
    <row r="55" spans="1:54" ht="15.95" customHeight="1" x14ac:dyDescent="0.1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J55" s="110"/>
    </row>
    <row r="56" spans="1:54" ht="15.95" customHeight="1" x14ac:dyDescent="0.15">
      <c r="AI56" s="105"/>
      <c r="AJ56" s="110"/>
    </row>
    <row r="57" spans="1:54" ht="15.95" customHeight="1" x14ac:dyDescent="0.15">
      <c r="AI57" s="132"/>
      <c r="AJ57" s="110"/>
    </row>
    <row r="58" spans="1:54" ht="15.95" customHeight="1" x14ac:dyDescent="0.15">
      <c r="D58" s="43"/>
      <c r="E58" s="43"/>
      <c r="F58" s="43"/>
      <c r="G58" s="43"/>
      <c r="K58" s="43"/>
      <c r="L58" s="43"/>
      <c r="M58" s="43"/>
      <c r="N58" s="43"/>
      <c r="O58" s="43"/>
      <c r="P58" s="43"/>
      <c r="Q58" s="43"/>
      <c r="R58" s="43"/>
      <c r="AJ58" s="110"/>
    </row>
    <row r="59" spans="1:54" ht="15.95" customHeight="1" x14ac:dyDescent="0.15">
      <c r="L59" s="43"/>
      <c r="M59" s="43"/>
      <c r="AJ59" s="110"/>
    </row>
    <row r="60" spans="1:54" ht="15.95" customHeight="1" x14ac:dyDescent="0.15">
      <c r="AJ60" s="110"/>
    </row>
    <row r="61" spans="1:54" ht="15.95" customHeight="1" x14ac:dyDescent="0.15">
      <c r="AJ61" s="116"/>
    </row>
    <row r="62" spans="1:54" ht="15.95" customHeight="1" x14ac:dyDescent="0.15">
      <c r="C62" s="43"/>
      <c r="D62" s="43"/>
      <c r="E62" s="43"/>
      <c r="F62" s="43"/>
      <c r="G62" s="43"/>
      <c r="I62" s="43"/>
      <c r="J62" s="43"/>
      <c r="K62" s="43"/>
      <c r="L62" s="43"/>
      <c r="M62" s="43"/>
      <c r="N62" s="43"/>
      <c r="O62" s="43"/>
      <c r="P62" s="43"/>
      <c r="Q62" s="43"/>
      <c r="R62" s="43"/>
      <c r="S62" s="43"/>
      <c r="V62" s="43"/>
      <c r="W62" s="43"/>
      <c r="X62" s="43"/>
      <c r="Y62" s="43"/>
      <c r="AI62" s="112"/>
      <c r="AJ62" s="116"/>
    </row>
    <row r="63" spans="1:54" ht="15.95" customHeight="1" x14ac:dyDescent="0.15">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I63" s="112"/>
      <c r="AJ63" s="112"/>
    </row>
    <row r="64" spans="1:54" ht="15.95" customHeight="1" x14ac:dyDescent="0.15">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I64" s="112"/>
      <c r="AJ64" s="112"/>
    </row>
    <row r="65" spans="3:36" ht="15.95" customHeight="1" x14ac:dyDescent="0.15">
      <c r="AI65" s="112"/>
      <c r="AJ65" s="112"/>
    </row>
    <row r="66" spans="3:36" ht="15.95" customHeight="1" x14ac:dyDescent="0.15">
      <c r="AI66" s="131"/>
      <c r="AJ66" s="112"/>
    </row>
    <row r="67" spans="3:36" ht="15.95" customHeight="1" x14ac:dyDescent="0.15">
      <c r="AI67" s="131"/>
      <c r="AJ67" s="112"/>
    </row>
    <row r="68" spans="3:36" ht="15.95" customHeight="1" x14ac:dyDescent="0.15">
      <c r="AI68" s="134"/>
      <c r="AJ68" s="130"/>
    </row>
    <row r="69" spans="3:36" ht="15.95" customHeight="1" x14ac:dyDescent="0.15">
      <c r="D69" s="43"/>
      <c r="E69" s="43"/>
      <c r="F69" s="43"/>
      <c r="T69" s="43"/>
      <c r="U69" s="43"/>
      <c r="V69" s="43"/>
      <c r="W69" s="43"/>
      <c r="X69" s="43"/>
      <c r="Y69" s="43"/>
      <c r="AI69" s="105"/>
      <c r="AJ69" s="112"/>
    </row>
    <row r="70" spans="3:36" ht="15.95" customHeight="1" x14ac:dyDescent="0.15">
      <c r="C70" s="43"/>
      <c r="D70" s="43"/>
      <c r="E70" s="43"/>
      <c r="F70" s="43"/>
      <c r="G70" s="43"/>
      <c r="M70" s="43"/>
      <c r="N70" s="43"/>
      <c r="O70" s="43"/>
      <c r="P70" s="43"/>
      <c r="Q70" s="43"/>
      <c r="R70" s="43"/>
      <c r="S70" s="43"/>
      <c r="T70" s="43"/>
      <c r="U70" s="43"/>
      <c r="V70" s="43"/>
      <c r="W70" s="43"/>
      <c r="X70" s="43"/>
      <c r="Y70" s="43"/>
      <c r="Z70" s="43"/>
      <c r="AA70" s="43"/>
      <c r="AB70" s="43"/>
      <c r="AC70" s="43"/>
      <c r="AD70" s="43"/>
      <c r="AE70" s="43"/>
      <c r="AF70" s="43"/>
      <c r="AG70" s="43"/>
      <c r="AJ70" s="112"/>
    </row>
    <row r="71" spans="3:36" ht="15.95" customHeight="1" x14ac:dyDescent="0.15">
      <c r="C71" s="43"/>
      <c r="D71" s="43"/>
      <c r="E71" s="43"/>
      <c r="F71" s="43"/>
      <c r="G71" s="43"/>
      <c r="AJ71" s="116"/>
    </row>
    <row r="72" spans="3:36" ht="15.95" customHeight="1" x14ac:dyDescent="0.15">
      <c r="C72" s="43"/>
      <c r="D72" s="43"/>
      <c r="E72" s="43"/>
      <c r="F72" s="43"/>
      <c r="G72" s="43"/>
      <c r="AJ72" s="116"/>
    </row>
    <row r="73" spans="3:36" ht="15.95" customHeight="1" x14ac:dyDescent="0.15">
      <c r="D73" s="43"/>
      <c r="E73" s="43"/>
      <c r="F73" s="43"/>
      <c r="AE73" s="43"/>
      <c r="AF73" s="43"/>
      <c r="AG73" s="43"/>
      <c r="AH73" s="43"/>
      <c r="AI73" s="133"/>
      <c r="AJ73" s="116"/>
    </row>
    <row r="74" spans="3:36" ht="15.95" customHeight="1" x14ac:dyDescent="0.15">
      <c r="C74" s="43"/>
      <c r="D74" s="43"/>
      <c r="E74" s="43"/>
      <c r="F74" s="43"/>
      <c r="G74" s="43"/>
      <c r="AI74" s="112"/>
      <c r="AJ74" s="112"/>
    </row>
    <row r="75" spans="3:36" ht="15.95" customHeight="1" x14ac:dyDescent="0.15">
      <c r="AI75" s="112"/>
      <c r="AJ75" s="112"/>
    </row>
    <row r="76" spans="3:36" ht="15.95" customHeight="1" x14ac:dyDescent="0.15">
      <c r="AI76" s="112"/>
      <c r="AJ76" s="112"/>
    </row>
    <row r="77" spans="3:36" ht="15.95" customHeight="1" x14ac:dyDescent="0.15">
      <c r="AI77" s="131"/>
      <c r="AJ77" s="112"/>
    </row>
    <row r="78" spans="3:36" ht="15.95" customHeight="1" x14ac:dyDescent="0.15">
      <c r="AI78" s="131"/>
      <c r="AJ78" s="112"/>
    </row>
    <row r="79" spans="3:36" ht="15.95" customHeight="1" x14ac:dyDescent="0.15">
      <c r="D79" s="43"/>
      <c r="E79" s="43"/>
      <c r="F79" s="43"/>
      <c r="AI79" s="134"/>
      <c r="AJ79" s="130"/>
    </row>
    <row r="80" spans="3:36" ht="15.95" customHeight="1" x14ac:dyDescent="0.15">
      <c r="D80" s="43"/>
      <c r="E80" s="43"/>
      <c r="F80" s="43"/>
      <c r="AI80" s="105"/>
      <c r="AJ80" s="112"/>
    </row>
    <row r="81" spans="4:36" ht="15.95" customHeight="1" x14ac:dyDescent="0.15">
      <c r="D81" s="43"/>
      <c r="E81" s="43"/>
      <c r="F81" s="43"/>
      <c r="AE81" s="43"/>
      <c r="AF81" s="43"/>
      <c r="AG81" s="43"/>
      <c r="AH81" s="43"/>
      <c r="AJ81" s="112"/>
    </row>
    <row r="82" spans="4:36" ht="15.95" customHeight="1" x14ac:dyDescent="0.15">
      <c r="D82" s="43"/>
      <c r="E82" s="43"/>
      <c r="F82" s="43"/>
      <c r="AI82" s="132"/>
      <c r="AJ82" s="116"/>
    </row>
    <row r="83" spans="4:36" ht="15.95" customHeight="1" x14ac:dyDescent="0.15">
      <c r="AI83" s="133"/>
      <c r="AJ83" s="116"/>
    </row>
    <row r="84" spans="4:36" ht="15.95" customHeight="1" x14ac:dyDescent="0.15">
      <c r="AI84" s="133"/>
      <c r="AJ84" s="116"/>
    </row>
    <row r="85" spans="4:36" ht="15.95" customHeight="1" x14ac:dyDescent="0.15">
      <c r="AI85" s="112"/>
      <c r="AJ85" s="112"/>
    </row>
    <row r="86" spans="4:36" ht="15.95" customHeight="1" x14ac:dyDescent="0.15">
      <c r="AI86" s="112"/>
      <c r="AJ86" s="112"/>
    </row>
    <row r="87" spans="4:36" ht="15.95" customHeight="1" x14ac:dyDescent="0.15">
      <c r="D87" s="43"/>
      <c r="E87" s="43"/>
      <c r="F87" s="43"/>
      <c r="AI87" s="112"/>
      <c r="AJ87" s="112"/>
    </row>
    <row r="88" spans="4:36" ht="15.95" customHeight="1" x14ac:dyDescent="0.15">
      <c r="D88" s="43"/>
      <c r="E88" s="43"/>
      <c r="F88" s="43"/>
      <c r="AI88" s="131"/>
      <c r="AJ88" s="112"/>
    </row>
    <row r="89" spans="4:36" ht="15.95" customHeight="1" x14ac:dyDescent="0.15">
      <c r="D89" s="43"/>
      <c r="E89" s="43"/>
      <c r="F89" s="43"/>
      <c r="AE89" s="43"/>
      <c r="AF89" s="43"/>
      <c r="AG89" s="43"/>
      <c r="AH89" s="43"/>
      <c r="AI89" s="131"/>
      <c r="AJ89" s="112"/>
    </row>
    <row r="90" spans="4:36" ht="15.95" customHeight="1" x14ac:dyDescent="0.15">
      <c r="D90" s="43"/>
      <c r="E90" s="43"/>
      <c r="F90" s="43"/>
      <c r="AI90" s="134"/>
      <c r="AJ90" s="130"/>
    </row>
    <row r="91" spans="4:36" ht="15.95" customHeight="1" x14ac:dyDescent="0.15">
      <c r="AI91" s="105"/>
      <c r="AJ91" s="112"/>
    </row>
    <row r="92" spans="4:36" ht="15.95" customHeight="1" x14ac:dyDescent="0.15">
      <c r="AJ92" s="112"/>
    </row>
    <row r="93" spans="4:36" ht="15.95" customHeight="1" x14ac:dyDescent="0.15">
      <c r="AI93" s="132"/>
      <c r="AJ93" s="116"/>
    </row>
    <row r="94" spans="4:36" ht="15.95" customHeight="1" x14ac:dyDescent="0.15">
      <c r="D94" s="43"/>
      <c r="E94" s="43"/>
      <c r="F94" s="43"/>
      <c r="AI94" s="133"/>
      <c r="AJ94" s="116"/>
    </row>
    <row r="95" spans="4:36" ht="15.95" customHeight="1" x14ac:dyDescent="0.15">
      <c r="D95" s="43"/>
      <c r="E95" s="43"/>
      <c r="F95" s="43"/>
      <c r="AI95" s="133"/>
      <c r="AJ95" s="116"/>
    </row>
    <row r="96" spans="4:36" ht="15.95" customHeight="1" x14ac:dyDescent="0.15">
      <c r="D96" s="43"/>
      <c r="E96" s="43"/>
      <c r="F96" s="43"/>
      <c r="AE96" s="43"/>
      <c r="AF96" s="43"/>
      <c r="AG96" s="43"/>
      <c r="AH96" s="43"/>
      <c r="AI96" s="112"/>
      <c r="AJ96" s="112"/>
    </row>
    <row r="97" spans="1:36" ht="15.95" customHeight="1" x14ac:dyDescent="0.15">
      <c r="D97" s="43"/>
      <c r="E97" s="43"/>
      <c r="F97" s="43"/>
      <c r="AI97" s="112"/>
      <c r="AJ97" s="112"/>
    </row>
    <row r="98" spans="1:36" ht="15.95" customHeight="1" x14ac:dyDescent="0.15">
      <c r="AI98" s="112"/>
      <c r="AJ98" s="112"/>
    </row>
    <row r="99" spans="1:36" ht="15.95" customHeight="1" x14ac:dyDescent="0.15">
      <c r="AI99" s="131"/>
      <c r="AJ99" s="112"/>
    </row>
    <row r="100" spans="1:36" ht="15.95" customHeight="1" x14ac:dyDescent="0.15">
      <c r="AI100" s="131"/>
      <c r="AJ100" s="112"/>
    </row>
    <row r="101" spans="1:36" ht="15.95" customHeight="1" x14ac:dyDescent="0.15">
      <c r="D101" s="43"/>
      <c r="E101" s="43"/>
      <c r="F101" s="43"/>
      <c r="AI101" s="134"/>
      <c r="AJ101" s="130"/>
    </row>
    <row r="102" spans="1:36" ht="15.95" customHeight="1" x14ac:dyDescent="0.15">
      <c r="D102" s="43"/>
      <c r="E102" s="43"/>
      <c r="F102" s="43"/>
      <c r="AI102" s="105"/>
      <c r="AJ102" s="112"/>
    </row>
    <row r="103" spans="1:36" ht="15.95" customHeight="1" x14ac:dyDescent="0.15">
      <c r="D103" s="43"/>
      <c r="E103" s="43"/>
      <c r="F103" s="43"/>
      <c r="AE103" s="43"/>
      <c r="AF103" s="43"/>
      <c r="AG103" s="43"/>
      <c r="AH103" s="43"/>
      <c r="AJ103" s="112"/>
    </row>
    <row r="104" spans="1:36" ht="15.95" customHeight="1" x14ac:dyDescent="0.15">
      <c r="D104" s="43"/>
      <c r="E104" s="43"/>
      <c r="F104" s="43"/>
      <c r="AI104" s="135"/>
      <c r="AJ104" s="116"/>
    </row>
    <row r="105" spans="1:36" ht="15.95" customHeight="1" x14ac:dyDescent="0.15">
      <c r="AI105" s="135"/>
      <c r="AJ105" s="116"/>
    </row>
    <row r="106" spans="1:36" ht="15.95" customHeight="1" x14ac:dyDescent="0.15">
      <c r="AI106" s="135"/>
      <c r="AJ106" s="116"/>
    </row>
    <row r="107" spans="1:36" ht="15.9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135"/>
      <c r="AJ107" s="116"/>
    </row>
    <row r="108" spans="1:36" ht="15.95" customHeight="1" x14ac:dyDescent="0.15">
      <c r="AI108" s="136"/>
      <c r="AJ108" s="116"/>
    </row>
    <row r="109" spans="1:36" ht="15.95" customHeight="1" x14ac:dyDescent="0.15">
      <c r="AI109" s="135"/>
      <c r="AJ109" s="116"/>
    </row>
    <row r="110" spans="1:36" ht="15.95" customHeight="1" x14ac:dyDescent="0.15">
      <c r="D110" s="43"/>
      <c r="E110" s="43"/>
      <c r="F110" s="43"/>
      <c r="G110" s="43"/>
      <c r="K110" s="43"/>
      <c r="L110" s="43"/>
      <c r="M110" s="43"/>
      <c r="N110" s="43"/>
      <c r="O110" s="43"/>
      <c r="P110" s="43"/>
      <c r="Q110" s="43"/>
      <c r="R110" s="43"/>
      <c r="AI110" s="135"/>
      <c r="AJ110" s="116"/>
    </row>
    <row r="111" spans="1:36" ht="15.95" customHeight="1" x14ac:dyDescent="0.15">
      <c r="L111" s="43"/>
      <c r="M111" s="43"/>
      <c r="AI111" s="135"/>
      <c r="AJ111" s="116"/>
    </row>
    <row r="112" spans="1:36" ht="15.95" customHeight="1" x14ac:dyDescent="0.15">
      <c r="AI112" s="136"/>
      <c r="AJ112" s="116"/>
    </row>
    <row r="113" spans="3:36" ht="15.95" customHeight="1" x14ac:dyDescent="0.15">
      <c r="AI113" s="135"/>
      <c r="AJ113" s="116"/>
    </row>
    <row r="114" spans="3:36" ht="15.95" customHeight="1" x14ac:dyDescent="0.15">
      <c r="C114" s="43"/>
      <c r="D114" s="43"/>
      <c r="E114" s="43"/>
      <c r="F114" s="43"/>
      <c r="G114" s="43"/>
      <c r="I114" s="43"/>
      <c r="J114" s="43"/>
      <c r="K114" s="43"/>
      <c r="L114" s="43"/>
      <c r="M114" s="43"/>
      <c r="N114" s="43"/>
      <c r="O114" s="43"/>
      <c r="P114" s="43"/>
      <c r="Q114" s="43"/>
      <c r="R114" s="43"/>
      <c r="S114" s="43"/>
      <c r="V114" s="43"/>
      <c r="W114" s="43"/>
      <c r="X114" s="43"/>
      <c r="Y114" s="43"/>
      <c r="AI114" s="135"/>
      <c r="AJ114" s="116"/>
    </row>
    <row r="115" spans="3:36" ht="15.95" customHeight="1" x14ac:dyDescent="0.15">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I115" s="135"/>
      <c r="AJ115" s="116"/>
    </row>
    <row r="116" spans="3:36" ht="15.95" customHeight="1" x14ac:dyDescent="0.15">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I116" s="135"/>
      <c r="AJ116" s="116"/>
    </row>
    <row r="117" spans="3:36" ht="15.95" customHeight="1" x14ac:dyDescent="0.15">
      <c r="AI117" s="135"/>
      <c r="AJ117" s="116"/>
    </row>
    <row r="118" spans="3:36" ht="15.95" customHeight="1" x14ac:dyDescent="0.15">
      <c r="AI118" s="135"/>
      <c r="AJ118" s="116"/>
    </row>
    <row r="119" spans="3:36" ht="15.95" customHeight="1" x14ac:dyDescent="0.15">
      <c r="AI119" s="135"/>
      <c r="AJ119" s="116"/>
    </row>
    <row r="120" spans="3:36" ht="15.95" customHeight="1" x14ac:dyDescent="0.15">
      <c r="AI120" s="135"/>
      <c r="AJ120" s="116"/>
    </row>
    <row r="121" spans="3:36" ht="15.95" customHeight="1" x14ac:dyDescent="0.15">
      <c r="D121" s="43"/>
      <c r="E121" s="43"/>
      <c r="F121" s="43"/>
      <c r="AI121" s="135"/>
      <c r="AJ121" s="116"/>
    </row>
    <row r="122" spans="3:36" ht="15.95" customHeight="1" x14ac:dyDescent="0.15">
      <c r="D122" s="43"/>
      <c r="E122" s="43"/>
      <c r="F122" s="43"/>
      <c r="AI122" s="135"/>
      <c r="AJ122" s="116"/>
    </row>
    <row r="123" spans="3:36" ht="15.95" customHeight="1" x14ac:dyDescent="0.15">
      <c r="D123" s="43"/>
      <c r="E123" s="43"/>
      <c r="F123" s="43"/>
      <c r="AE123" s="43"/>
      <c r="AF123" s="43"/>
      <c r="AG123" s="43"/>
      <c r="AH123" s="43"/>
      <c r="AI123" s="135"/>
      <c r="AJ123" s="116"/>
    </row>
    <row r="124" spans="3:36" ht="15.95" customHeight="1" x14ac:dyDescent="0.15">
      <c r="D124" s="43"/>
      <c r="E124" s="43"/>
      <c r="F124" s="43"/>
      <c r="AI124" s="135"/>
      <c r="AJ124" s="116"/>
    </row>
    <row r="125" spans="3:36" ht="15.95" customHeight="1" x14ac:dyDescent="0.15">
      <c r="AI125" s="135"/>
      <c r="AJ125" s="116"/>
    </row>
    <row r="126" spans="3:36" ht="15.95" customHeight="1" x14ac:dyDescent="0.15">
      <c r="AI126" s="135"/>
      <c r="AJ126" s="116"/>
    </row>
    <row r="127" spans="3:36" ht="15.95" customHeight="1" x14ac:dyDescent="0.15">
      <c r="AI127" s="135"/>
      <c r="AJ127" s="116"/>
    </row>
    <row r="128" spans="3:36" ht="15.95" customHeight="1" x14ac:dyDescent="0.15">
      <c r="D128" s="43"/>
      <c r="E128" s="43"/>
      <c r="F128" s="43"/>
      <c r="AI128" s="136"/>
      <c r="AJ128" s="116"/>
    </row>
    <row r="129" spans="4:36" ht="15.95" customHeight="1" x14ac:dyDescent="0.15">
      <c r="D129" s="43"/>
      <c r="E129" s="43"/>
      <c r="F129" s="43"/>
      <c r="AI129" s="135"/>
      <c r="AJ129" s="116"/>
    </row>
    <row r="130" spans="4:36" ht="15.95" customHeight="1" x14ac:dyDescent="0.15">
      <c r="D130" s="43"/>
      <c r="E130" s="43"/>
      <c r="F130" s="43"/>
      <c r="AE130" s="43"/>
      <c r="AF130" s="43"/>
      <c r="AG130" s="43"/>
      <c r="AH130" s="43"/>
      <c r="AI130" s="135"/>
      <c r="AJ130" s="116"/>
    </row>
    <row r="131" spans="4:36" ht="15.95" customHeight="1" x14ac:dyDescent="0.15">
      <c r="D131" s="43"/>
      <c r="E131" s="43"/>
      <c r="F131" s="43"/>
      <c r="AI131" s="135"/>
      <c r="AJ131" s="116"/>
    </row>
    <row r="132" spans="4:36" ht="15.95" customHeight="1" x14ac:dyDescent="0.15">
      <c r="AI132" s="135"/>
      <c r="AJ132" s="116"/>
    </row>
    <row r="133" spans="4:36" ht="15.95" customHeight="1" x14ac:dyDescent="0.15">
      <c r="AI133" s="135"/>
      <c r="AJ133" s="116"/>
    </row>
    <row r="134" spans="4:36" ht="15.95" customHeight="1" x14ac:dyDescent="0.15">
      <c r="AI134" s="135"/>
      <c r="AJ134" s="116"/>
    </row>
    <row r="135" spans="4:36" ht="15.95" customHeight="1" x14ac:dyDescent="0.15">
      <c r="AI135" s="136"/>
      <c r="AJ135" s="116"/>
    </row>
    <row r="136" spans="4:36" ht="15.95" customHeight="1" x14ac:dyDescent="0.15">
      <c r="AI136" s="135"/>
      <c r="AJ136" s="116"/>
    </row>
    <row r="137" spans="4:36" ht="15.95" customHeight="1" x14ac:dyDescent="0.15">
      <c r="AI137" s="135"/>
      <c r="AJ137" s="116"/>
    </row>
    <row r="138" spans="4:36" ht="15.95" customHeight="1" x14ac:dyDescent="0.15">
      <c r="AI138" s="135"/>
      <c r="AJ138" s="116"/>
    </row>
    <row r="139" spans="4:36" ht="15.95" customHeight="1" x14ac:dyDescent="0.15">
      <c r="AI139" s="135"/>
      <c r="AJ139" s="116"/>
    </row>
    <row r="140" spans="4:36" ht="15.95" customHeight="1" x14ac:dyDescent="0.15">
      <c r="AI140" s="135"/>
      <c r="AJ140" s="116"/>
    </row>
    <row r="141" spans="4:36" ht="15.95" customHeight="1" x14ac:dyDescent="0.15">
      <c r="AI141" s="135"/>
      <c r="AJ141" s="116"/>
    </row>
    <row r="142" spans="4:36" ht="15.95" customHeight="1" x14ac:dyDescent="0.15">
      <c r="AI142" s="136"/>
      <c r="AJ142" s="116"/>
    </row>
    <row r="143" spans="4:36" ht="15.95" customHeight="1" x14ac:dyDescent="0.15">
      <c r="AI143" s="135"/>
      <c r="AJ143" s="116"/>
    </row>
    <row r="144" spans="4:36" ht="15.95" customHeight="1" x14ac:dyDescent="0.15">
      <c r="AI144" s="135"/>
      <c r="AJ144" s="116"/>
    </row>
    <row r="145" spans="35:36" ht="15.95" customHeight="1" x14ac:dyDescent="0.15">
      <c r="AI145" s="135"/>
      <c r="AJ145" s="116"/>
    </row>
    <row r="146" spans="35:36" ht="15.95" customHeight="1" x14ac:dyDescent="0.15">
      <c r="AI146" s="135"/>
      <c r="AJ146" s="116"/>
    </row>
    <row r="147" spans="35:36" ht="15.95" customHeight="1" x14ac:dyDescent="0.15">
      <c r="AI147" s="135"/>
      <c r="AJ147" s="116"/>
    </row>
    <row r="148" spans="35:36" ht="15.95" customHeight="1" x14ac:dyDescent="0.15">
      <c r="AI148" s="135"/>
      <c r="AJ148" s="116"/>
    </row>
    <row r="149" spans="35:36" ht="15.95" customHeight="1" x14ac:dyDescent="0.15">
      <c r="AI149" s="136"/>
      <c r="AJ149" s="116"/>
    </row>
    <row r="150" spans="35:36" ht="15.95" customHeight="1" x14ac:dyDescent="0.15">
      <c r="AI150" s="135"/>
      <c r="AJ150" s="116"/>
    </row>
    <row r="151" spans="35:36" ht="15.95" customHeight="1" x14ac:dyDescent="0.15">
      <c r="AI151" s="135"/>
      <c r="AJ151" s="116"/>
    </row>
    <row r="152" spans="35:36" ht="15.95" customHeight="1" x14ac:dyDescent="0.15">
      <c r="AI152" s="135"/>
      <c r="AJ152" s="116"/>
    </row>
    <row r="153" spans="35:36" ht="15.95" customHeight="1" x14ac:dyDescent="0.15">
      <c r="AI153" s="135"/>
      <c r="AJ153" s="116"/>
    </row>
    <row r="154" spans="35:36" ht="15.95" customHeight="1" x14ac:dyDescent="0.15">
      <c r="AI154" s="135"/>
      <c r="AJ154" s="116"/>
    </row>
    <row r="155" spans="35:36" ht="15.95" customHeight="1" x14ac:dyDescent="0.15">
      <c r="AI155" s="135"/>
      <c r="AJ155" s="116"/>
    </row>
    <row r="156" spans="35:36" ht="15.95" customHeight="1" x14ac:dyDescent="0.15">
      <c r="AI156" s="136"/>
      <c r="AJ156" s="116"/>
    </row>
    <row r="157" spans="35:36" ht="15.95" customHeight="1" x14ac:dyDescent="0.15">
      <c r="AI157" s="135"/>
      <c r="AJ157" s="116"/>
    </row>
    <row r="158" spans="35:36" ht="15.95" customHeight="1" x14ac:dyDescent="0.15">
      <c r="AI158" s="135"/>
      <c r="AJ158" s="116"/>
    </row>
    <row r="159" spans="35:36" ht="15.95" customHeight="1" x14ac:dyDescent="0.15">
      <c r="AI159" s="135"/>
      <c r="AJ159" s="116"/>
    </row>
    <row r="160" spans="35:36" ht="15.95" customHeight="1" x14ac:dyDescent="0.15">
      <c r="AI160" s="135"/>
      <c r="AJ160" s="116"/>
    </row>
    <row r="161" spans="35:36" ht="15.95" customHeight="1" x14ac:dyDescent="0.15">
      <c r="AI161" s="135"/>
      <c r="AJ161" s="116"/>
    </row>
    <row r="162" spans="35:36" ht="15.95" customHeight="1" x14ac:dyDescent="0.15">
      <c r="AI162" s="135"/>
      <c r="AJ162" s="116"/>
    </row>
    <row r="163" spans="35:36" ht="15.95" customHeight="1" x14ac:dyDescent="0.15">
      <c r="AI163" s="133"/>
      <c r="AJ163" s="110"/>
    </row>
    <row r="164" spans="35:36" ht="15.95" customHeight="1" x14ac:dyDescent="0.15">
      <c r="AI164" s="136"/>
      <c r="AJ164" s="110"/>
    </row>
    <row r="165" spans="35:36" ht="15.95" customHeight="1" x14ac:dyDescent="0.15">
      <c r="AI165" s="133"/>
      <c r="AJ165" s="110"/>
    </row>
    <row r="166" spans="35:36" ht="15.95" customHeight="1" x14ac:dyDescent="0.15">
      <c r="AI166" s="133"/>
      <c r="AJ166" s="110"/>
    </row>
    <row r="167" spans="35:36" ht="15.95" customHeight="1" x14ac:dyDescent="0.15">
      <c r="AI167" s="133"/>
      <c r="AJ167" s="110"/>
    </row>
    <row r="168" spans="35:36" ht="15.95" customHeight="1" x14ac:dyDescent="0.15">
      <c r="AI168" s="133"/>
      <c r="AJ168" s="110"/>
    </row>
    <row r="169" spans="35:36" ht="15.95" customHeight="1" x14ac:dyDescent="0.15">
      <c r="AI169" s="133"/>
      <c r="AJ169" s="110"/>
    </row>
    <row r="170" spans="35:36" ht="15.95" customHeight="1" x14ac:dyDescent="0.15">
      <c r="AI170" s="133"/>
      <c r="AJ170" s="110"/>
    </row>
    <row r="171" spans="35:36" ht="15.95" customHeight="1" x14ac:dyDescent="0.15">
      <c r="AI171" s="133"/>
      <c r="AJ171" s="110"/>
    </row>
    <row r="172" spans="35:36" ht="15.95" customHeight="1" x14ac:dyDescent="0.15">
      <c r="AI172" s="133"/>
      <c r="AJ172" s="110"/>
    </row>
    <row r="173" spans="35:36" ht="15.95" customHeight="1" x14ac:dyDescent="0.15">
      <c r="AI173" s="133"/>
      <c r="AJ173" s="110"/>
    </row>
    <row r="174" spans="35:36" ht="15.95" customHeight="1" x14ac:dyDescent="0.15">
      <c r="AI174" s="133"/>
      <c r="AJ174" s="110"/>
    </row>
    <row r="175" spans="35:36" ht="15.95" customHeight="1" x14ac:dyDescent="0.15">
      <c r="AI175" s="133"/>
      <c r="AJ175" s="110"/>
    </row>
    <row r="176" spans="35:36" ht="15.95" customHeight="1" x14ac:dyDescent="0.15">
      <c r="AI176" s="133"/>
      <c r="AJ176" s="110"/>
    </row>
    <row r="177" spans="35:36" ht="15.95" customHeight="1" x14ac:dyDescent="0.15">
      <c r="AI177" s="133"/>
      <c r="AJ177" s="110"/>
    </row>
    <row r="178" spans="35:36" ht="15.95" customHeight="1" x14ac:dyDescent="0.15">
      <c r="AI178" s="133"/>
      <c r="AJ178" s="110"/>
    </row>
    <row r="179" spans="35:36" ht="15.95" customHeight="1" x14ac:dyDescent="0.15">
      <c r="AI179" s="133"/>
      <c r="AJ179" s="110"/>
    </row>
    <row r="180" spans="35:36" ht="15.95" customHeight="1" x14ac:dyDescent="0.15">
      <c r="AI180" s="133"/>
      <c r="AJ180" s="110"/>
    </row>
    <row r="181" spans="35:36" ht="15.95" customHeight="1" x14ac:dyDescent="0.15">
      <c r="AI181" s="133"/>
      <c r="AJ181" s="110"/>
    </row>
    <row r="182" spans="35:36" ht="15.95" customHeight="1" x14ac:dyDescent="0.15">
      <c r="AI182" s="133"/>
      <c r="AJ182" s="110"/>
    </row>
    <row r="183" spans="35:36" ht="15.95" customHeight="1" x14ac:dyDescent="0.15">
      <c r="AI183" s="133"/>
      <c r="AJ183" s="110"/>
    </row>
    <row r="184" spans="35:36" ht="15.95" customHeight="1" x14ac:dyDescent="0.15">
      <c r="AI184" s="133"/>
      <c r="AJ184" s="110"/>
    </row>
    <row r="185" spans="35:36" ht="15.95" customHeight="1" x14ac:dyDescent="0.15">
      <c r="AI185" s="133"/>
      <c r="AJ185" s="110"/>
    </row>
    <row r="186" spans="35:36" ht="15.95" customHeight="1" x14ac:dyDescent="0.15">
      <c r="AI186" s="133"/>
      <c r="AJ186" s="110"/>
    </row>
    <row r="187" spans="35:36" ht="15.95" customHeight="1" x14ac:dyDescent="0.15">
      <c r="AI187" s="133"/>
      <c r="AJ187" s="110"/>
    </row>
    <row r="188" spans="35:36" ht="15.95" customHeight="1" x14ac:dyDescent="0.15">
      <c r="AI188" s="133"/>
      <c r="AJ188" s="110"/>
    </row>
    <row r="189" spans="35:36" ht="15.95" customHeight="1" x14ac:dyDescent="0.15">
      <c r="AI189" s="133"/>
      <c r="AJ189" s="110"/>
    </row>
    <row r="190" spans="35:36" ht="15.95" customHeight="1" x14ac:dyDescent="0.15">
      <c r="AI190" s="133"/>
      <c r="AJ190" s="110"/>
    </row>
    <row r="191" spans="35:36" ht="15.95" customHeight="1" x14ac:dyDescent="0.15">
      <c r="AI191" s="133"/>
      <c r="AJ191" s="110"/>
    </row>
    <row r="192" spans="35:36" ht="15.95" customHeight="1" x14ac:dyDescent="0.15">
      <c r="AI192" s="133"/>
      <c r="AJ192" s="110"/>
    </row>
    <row r="193" spans="35:36" ht="15.95" customHeight="1" x14ac:dyDescent="0.15">
      <c r="AI193" s="133"/>
      <c r="AJ193" s="110"/>
    </row>
    <row r="194" spans="35:36" ht="15.95" customHeight="1" x14ac:dyDescent="0.15">
      <c r="AI194" s="133"/>
      <c r="AJ194" s="110"/>
    </row>
    <row r="195" spans="35:36" ht="15.95" customHeight="1" x14ac:dyDescent="0.15">
      <c r="AI195" s="133"/>
      <c r="AJ195" s="110"/>
    </row>
    <row r="196" spans="35:36" ht="15.95" customHeight="1" x14ac:dyDescent="0.15">
      <c r="AI196" s="133"/>
      <c r="AJ196" s="110"/>
    </row>
    <row r="197" spans="35:36" ht="15.95" customHeight="1" x14ac:dyDescent="0.15">
      <c r="AI197" s="133"/>
      <c r="AJ197" s="110"/>
    </row>
    <row r="198" spans="35:36" ht="15.95" customHeight="1" x14ac:dyDescent="0.15">
      <c r="AI198" s="133"/>
      <c r="AJ198" s="110"/>
    </row>
    <row r="199" spans="35:36" ht="15.95" customHeight="1" x14ac:dyDescent="0.15">
      <c r="AI199" s="133"/>
      <c r="AJ199" s="110"/>
    </row>
    <row r="200" spans="35:36" ht="15.95" customHeight="1" x14ac:dyDescent="0.15">
      <c r="AI200" s="133"/>
      <c r="AJ200" s="110"/>
    </row>
    <row r="201" spans="35:36" ht="15.95" customHeight="1" x14ac:dyDescent="0.15">
      <c r="AI201" s="133"/>
      <c r="AJ201" s="110"/>
    </row>
    <row r="202" spans="35:36" ht="15.95" customHeight="1" x14ac:dyDescent="0.15">
      <c r="AI202" s="133"/>
      <c r="AJ202" s="110"/>
    </row>
    <row r="203" spans="35:36" ht="15.95" customHeight="1" x14ac:dyDescent="0.15">
      <c r="AI203" s="133"/>
      <c r="AJ203" s="110"/>
    </row>
    <row r="204" spans="35:36" ht="15.95" customHeight="1" x14ac:dyDescent="0.15">
      <c r="AI204" s="133"/>
      <c r="AJ204" s="110"/>
    </row>
    <row r="205" spans="35:36" ht="15.95" customHeight="1" x14ac:dyDescent="0.15">
      <c r="AI205" s="133"/>
      <c r="AJ205" s="110"/>
    </row>
    <row r="206" spans="35:36" ht="15.95" customHeight="1" x14ac:dyDescent="0.15">
      <c r="AI206" s="133"/>
      <c r="AJ206" s="110"/>
    </row>
    <row r="207" spans="35:36" ht="15.95" customHeight="1" x14ac:dyDescent="0.15">
      <c r="AI207" s="133"/>
      <c r="AJ207" s="110"/>
    </row>
    <row r="208" spans="35:36" ht="15.95" customHeight="1" x14ac:dyDescent="0.15">
      <c r="AI208" s="133"/>
      <c r="AJ208" s="110"/>
    </row>
    <row r="209" spans="35:36" ht="15.95" customHeight="1" x14ac:dyDescent="0.15">
      <c r="AI209" s="133"/>
      <c r="AJ209" s="110"/>
    </row>
    <row r="210" spans="35:36" ht="15.95" customHeight="1" x14ac:dyDescent="0.15">
      <c r="AI210" s="133"/>
      <c r="AJ210" s="110"/>
    </row>
    <row r="211" spans="35:36" ht="15.95" customHeight="1" x14ac:dyDescent="0.15">
      <c r="AI211" s="133"/>
      <c r="AJ211" s="110"/>
    </row>
    <row r="212" spans="35:36" ht="15.95" customHeight="1" x14ac:dyDescent="0.15">
      <c r="AI212" s="133"/>
      <c r="AJ212" s="110"/>
    </row>
    <row r="213" spans="35:36" ht="15.95" customHeight="1" x14ac:dyDescent="0.15">
      <c r="AI213" s="133"/>
      <c r="AJ213" s="110"/>
    </row>
    <row r="214" spans="35:36" ht="15.95" customHeight="1" x14ac:dyDescent="0.15">
      <c r="AI214" s="133"/>
      <c r="AJ214" s="110"/>
    </row>
    <row r="215" spans="35:36" ht="15.95" customHeight="1" x14ac:dyDescent="0.15">
      <c r="AI215" s="133"/>
      <c r="AJ215" s="110"/>
    </row>
    <row r="216" spans="35:36" ht="15.95" customHeight="1" x14ac:dyDescent="0.15">
      <c r="AI216" s="133"/>
      <c r="AJ216" s="110"/>
    </row>
    <row r="217" spans="35:36" ht="15.95" customHeight="1" x14ac:dyDescent="0.15">
      <c r="AI217" s="133"/>
      <c r="AJ217" s="110"/>
    </row>
    <row r="218" spans="35:36" ht="15.95" customHeight="1" x14ac:dyDescent="0.15">
      <c r="AI218" s="133"/>
      <c r="AJ218" s="110"/>
    </row>
    <row r="219" spans="35:36" ht="15.95" customHeight="1" x14ac:dyDescent="0.15">
      <c r="AI219" s="133"/>
      <c r="AJ219" s="110"/>
    </row>
    <row r="220" spans="35:36" ht="15.95" customHeight="1" x14ac:dyDescent="0.15">
      <c r="AI220" s="133"/>
      <c r="AJ220" s="110"/>
    </row>
    <row r="221" spans="35:36" ht="15.95" customHeight="1" x14ac:dyDescent="0.15">
      <c r="AI221" s="133"/>
      <c r="AJ221" s="110"/>
    </row>
    <row r="222" spans="35:36" ht="15.95" customHeight="1" x14ac:dyDescent="0.15">
      <c r="AI222" s="133"/>
      <c r="AJ222" s="110"/>
    </row>
    <row r="223" spans="35:36" ht="15.95" customHeight="1" x14ac:dyDescent="0.15">
      <c r="AI223" s="133"/>
      <c r="AJ223" s="110"/>
    </row>
    <row r="224" spans="35:36" ht="15.95" customHeight="1" x14ac:dyDescent="0.15">
      <c r="AI224" s="133"/>
      <c r="AJ224" s="110"/>
    </row>
    <row r="225" spans="35:36" ht="15.95" customHeight="1" x14ac:dyDescent="0.15">
      <c r="AI225" s="133"/>
      <c r="AJ225" s="110"/>
    </row>
    <row r="226" spans="35:36" ht="15.95" customHeight="1" x14ac:dyDescent="0.15">
      <c r="AI226" s="133"/>
      <c r="AJ226" s="110"/>
    </row>
    <row r="227" spans="35:36" ht="15.95" customHeight="1" x14ac:dyDescent="0.15">
      <c r="AI227" s="133"/>
      <c r="AJ227" s="110"/>
    </row>
    <row r="228" spans="35:36" ht="15.95" customHeight="1" x14ac:dyDescent="0.15">
      <c r="AI228" s="133"/>
      <c r="AJ228" s="110"/>
    </row>
    <row r="229" spans="35:36" ht="15.95" customHeight="1" x14ac:dyDescent="0.15">
      <c r="AI229" s="133"/>
      <c r="AJ229" s="110"/>
    </row>
    <row r="230" spans="35:36" ht="15.95" customHeight="1" x14ac:dyDescent="0.15">
      <c r="AI230" s="133"/>
      <c r="AJ230" s="110"/>
    </row>
    <row r="231" spans="35:36" ht="15.95" customHeight="1" x14ac:dyDescent="0.15">
      <c r="AI231" s="133"/>
      <c r="AJ231" s="110"/>
    </row>
    <row r="232" spans="35:36" ht="15.95" customHeight="1" x14ac:dyDescent="0.15">
      <c r="AI232" s="133"/>
      <c r="AJ232" s="110"/>
    </row>
    <row r="233" spans="35:36" ht="15.95" customHeight="1" x14ac:dyDescent="0.15">
      <c r="AI233" s="133"/>
      <c r="AJ233" s="110"/>
    </row>
    <row r="234" spans="35:36" ht="15.95" customHeight="1" x14ac:dyDescent="0.15">
      <c r="AI234" s="133"/>
      <c r="AJ234" s="110"/>
    </row>
    <row r="235" spans="35:36" ht="15.95" customHeight="1" x14ac:dyDescent="0.15">
      <c r="AI235" s="133"/>
      <c r="AJ235" s="110"/>
    </row>
    <row r="236" spans="35:36" ht="15.95" customHeight="1" x14ac:dyDescent="0.15">
      <c r="AI236" s="133"/>
      <c r="AJ236" s="110"/>
    </row>
    <row r="237" spans="35:36" ht="15.95" customHeight="1" x14ac:dyDescent="0.15">
      <c r="AI237" s="133"/>
      <c r="AJ237" s="110"/>
    </row>
    <row r="238" spans="35:36" ht="15.95" customHeight="1" x14ac:dyDescent="0.15">
      <c r="AI238" s="133"/>
      <c r="AJ238" s="110"/>
    </row>
    <row r="239" spans="35:36" ht="15.95" customHeight="1" x14ac:dyDescent="0.15">
      <c r="AI239" s="133"/>
      <c r="AJ239" s="110"/>
    </row>
    <row r="240" spans="35:36" ht="15.95" customHeight="1" x14ac:dyDescent="0.15">
      <c r="AI240" s="133"/>
      <c r="AJ240" s="110"/>
    </row>
    <row r="241" spans="35:36" ht="15.95" customHeight="1" x14ac:dyDescent="0.15">
      <c r="AI241" s="133"/>
      <c r="AJ241" s="110"/>
    </row>
    <row r="242" spans="35:36" ht="15.95" customHeight="1" x14ac:dyDescent="0.15">
      <c r="AI242" s="133"/>
      <c r="AJ242" s="110"/>
    </row>
    <row r="243" spans="35:36" ht="15.95" customHeight="1" x14ac:dyDescent="0.15">
      <c r="AI243" s="133"/>
      <c r="AJ243" s="110"/>
    </row>
    <row r="244" spans="35:36" ht="15.95" customHeight="1" x14ac:dyDescent="0.15">
      <c r="AI244" s="133"/>
      <c r="AJ244" s="110"/>
    </row>
    <row r="245" spans="35:36" ht="15.95" customHeight="1" x14ac:dyDescent="0.15">
      <c r="AI245" s="133"/>
      <c r="AJ245" s="110"/>
    </row>
    <row r="246" spans="35:36" ht="15.95" customHeight="1" x14ac:dyDescent="0.15">
      <c r="AI246" s="133"/>
      <c r="AJ246" s="110"/>
    </row>
    <row r="247" spans="35:36" ht="15.95" customHeight="1" x14ac:dyDescent="0.15">
      <c r="AI247" s="133"/>
      <c r="AJ247" s="110"/>
    </row>
    <row r="248" spans="35:36" ht="15.95" customHeight="1" x14ac:dyDescent="0.15">
      <c r="AI248" s="133"/>
      <c r="AJ248" s="110"/>
    </row>
    <row r="249" spans="35:36" ht="15.95" customHeight="1" x14ac:dyDescent="0.15">
      <c r="AI249" s="133"/>
      <c r="AJ249" s="110"/>
    </row>
    <row r="250" spans="35:36" ht="15.95" customHeight="1" x14ac:dyDescent="0.15">
      <c r="AI250" s="133"/>
      <c r="AJ250" s="110"/>
    </row>
    <row r="251" spans="35:36" ht="15.95" customHeight="1" x14ac:dyDescent="0.15">
      <c r="AI251" s="133"/>
      <c r="AJ251" s="110"/>
    </row>
    <row r="252" spans="35:36" ht="15.95" customHeight="1" x14ac:dyDescent="0.15">
      <c r="AI252" s="133"/>
      <c r="AJ252" s="110"/>
    </row>
    <row r="253" spans="35:36" ht="15.95" customHeight="1" x14ac:dyDescent="0.15">
      <c r="AI253" s="133"/>
      <c r="AJ253" s="110"/>
    </row>
    <row r="254" spans="35:36" ht="15.95" customHeight="1" x14ac:dyDescent="0.15">
      <c r="AI254" s="133"/>
      <c r="AJ254" s="110"/>
    </row>
    <row r="255" spans="35:36" ht="15.95" customHeight="1" x14ac:dyDescent="0.15">
      <c r="AI255" s="133"/>
      <c r="AJ255" s="110"/>
    </row>
    <row r="256" spans="35:36" ht="15.95" customHeight="1" x14ac:dyDescent="0.15">
      <c r="AI256" s="133"/>
      <c r="AJ256" s="110"/>
    </row>
    <row r="257" spans="35:36" ht="15.95" customHeight="1" x14ac:dyDescent="0.15">
      <c r="AI257" s="133"/>
      <c r="AJ257" s="110"/>
    </row>
    <row r="258" spans="35:36" ht="15.95" customHeight="1" x14ac:dyDescent="0.15">
      <c r="AI258" s="133"/>
      <c r="AJ258" s="110"/>
    </row>
    <row r="259" spans="35:36" ht="15.95" customHeight="1" x14ac:dyDescent="0.15">
      <c r="AI259" s="133"/>
      <c r="AJ259" s="110"/>
    </row>
    <row r="260" spans="35:36" ht="15.95" customHeight="1" x14ac:dyDescent="0.15">
      <c r="AI260" s="133"/>
      <c r="AJ260" s="110"/>
    </row>
    <row r="261" spans="35:36" ht="15.95" customHeight="1" x14ac:dyDescent="0.15">
      <c r="AI261" s="133"/>
      <c r="AJ261" s="110"/>
    </row>
    <row r="262" spans="35:36" ht="15.95" customHeight="1" x14ac:dyDescent="0.15">
      <c r="AI262" s="133"/>
      <c r="AJ262" s="110"/>
    </row>
    <row r="263" spans="35:36" ht="15.95" customHeight="1" x14ac:dyDescent="0.15">
      <c r="AI263" s="133"/>
      <c r="AJ263" s="110"/>
    </row>
    <row r="264" spans="35:36" ht="15.95" customHeight="1" x14ac:dyDescent="0.15">
      <c r="AI264" s="133"/>
      <c r="AJ264" s="110"/>
    </row>
    <row r="265" spans="35:36" ht="15.95" customHeight="1" x14ac:dyDescent="0.15">
      <c r="AI265" s="133"/>
      <c r="AJ265" s="110"/>
    </row>
    <row r="266" spans="35:36" ht="15.95" customHeight="1" x14ac:dyDescent="0.15">
      <c r="AI266" s="133"/>
      <c r="AJ266" s="110"/>
    </row>
    <row r="267" spans="35:36" ht="15.95" customHeight="1" x14ac:dyDescent="0.15">
      <c r="AI267" s="133"/>
      <c r="AJ267" s="110"/>
    </row>
    <row r="268" spans="35:36" ht="15.95" customHeight="1" x14ac:dyDescent="0.15">
      <c r="AI268" s="133"/>
      <c r="AJ268" s="110"/>
    </row>
    <row r="269" spans="35:36" ht="15.95" customHeight="1" x14ac:dyDescent="0.15">
      <c r="AI269" s="133"/>
      <c r="AJ269" s="110"/>
    </row>
    <row r="270" spans="35:36" ht="15.95" customHeight="1" x14ac:dyDescent="0.15">
      <c r="AI270" s="133"/>
      <c r="AJ270" s="110"/>
    </row>
    <row r="271" spans="35:36" ht="15.95" customHeight="1" x14ac:dyDescent="0.15">
      <c r="AI271" s="133"/>
      <c r="AJ271" s="110"/>
    </row>
    <row r="272" spans="35:36" ht="15.95" customHeight="1" x14ac:dyDescent="0.15">
      <c r="AI272" s="133"/>
      <c r="AJ272" s="110"/>
    </row>
    <row r="273" spans="35:36" ht="15.95" customHeight="1" x14ac:dyDescent="0.15">
      <c r="AI273" s="133"/>
      <c r="AJ273" s="110"/>
    </row>
    <row r="274" spans="35:36" ht="15.95" customHeight="1" x14ac:dyDescent="0.15">
      <c r="AI274" s="133"/>
      <c r="AJ274" s="110"/>
    </row>
    <row r="275" spans="35:36" ht="15.95" customHeight="1" x14ac:dyDescent="0.15">
      <c r="AI275" s="133"/>
      <c r="AJ275" s="110"/>
    </row>
    <row r="276" spans="35:36" ht="15.95" customHeight="1" x14ac:dyDescent="0.15">
      <c r="AI276" s="133"/>
      <c r="AJ276" s="110"/>
    </row>
    <row r="277" spans="35:36" ht="15.95" customHeight="1" x14ac:dyDescent="0.15">
      <c r="AI277" s="133"/>
      <c r="AJ277" s="110"/>
    </row>
    <row r="278" spans="35:36" ht="15.95" customHeight="1" x14ac:dyDescent="0.15">
      <c r="AI278" s="133"/>
      <c r="AJ278" s="110"/>
    </row>
  </sheetData>
  <sheetProtection sheet="1" objects="1" scenarios="1"/>
  <mergeCells count="156">
    <mergeCell ref="T41:V41"/>
    <mergeCell ref="W41:Y41"/>
    <mergeCell ref="Z41:AA41"/>
    <mergeCell ref="AC41:AD41"/>
    <mergeCell ref="AE41:AF41"/>
    <mergeCell ref="AE42:AH42"/>
    <mergeCell ref="T40:V40"/>
    <mergeCell ref="W40:Y40"/>
    <mergeCell ref="Z40:AA40"/>
    <mergeCell ref="AC40:AD40"/>
    <mergeCell ref="AE40:AF40"/>
    <mergeCell ref="AG40:AH40"/>
    <mergeCell ref="T38:V38"/>
    <mergeCell ref="W38:Y38"/>
    <mergeCell ref="Z38:AA38"/>
    <mergeCell ref="AC38:AD38"/>
    <mergeCell ref="AE38:AF38"/>
    <mergeCell ref="T39:V39"/>
    <mergeCell ref="W39:Y39"/>
    <mergeCell ref="Z39:AA39"/>
    <mergeCell ref="AC39:AD39"/>
    <mergeCell ref="AE39:AF39"/>
    <mergeCell ref="T36:V36"/>
    <mergeCell ref="W36:Y36"/>
    <mergeCell ref="Z36:AA36"/>
    <mergeCell ref="AC36:AD36"/>
    <mergeCell ref="AE36:AF36"/>
    <mergeCell ref="T37:V37"/>
    <mergeCell ref="W37:Y37"/>
    <mergeCell ref="Z37:AA37"/>
    <mergeCell ref="AC37:AD37"/>
    <mergeCell ref="AE37:AF37"/>
    <mergeCell ref="T34:V34"/>
    <mergeCell ref="W34:Y34"/>
    <mergeCell ref="Z34:AA34"/>
    <mergeCell ref="AC34:AD34"/>
    <mergeCell ref="AE34:AF34"/>
    <mergeCell ref="T35:V35"/>
    <mergeCell ref="W35:Y35"/>
    <mergeCell ref="Z35:AA35"/>
    <mergeCell ref="AC35:AD35"/>
    <mergeCell ref="AE35:AF35"/>
    <mergeCell ref="T32:V32"/>
    <mergeCell ref="W32:Y32"/>
    <mergeCell ref="Z32:AA32"/>
    <mergeCell ref="AC32:AD32"/>
    <mergeCell ref="AE32:AF32"/>
    <mergeCell ref="T33:V33"/>
    <mergeCell ref="W33:Y33"/>
    <mergeCell ref="Z33:AA33"/>
    <mergeCell ref="AC33:AD33"/>
    <mergeCell ref="AE33:AF33"/>
    <mergeCell ref="T30:V30"/>
    <mergeCell ref="W30:Y30"/>
    <mergeCell ref="Z30:AA30"/>
    <mergeCell ref="AC30:AD30"/>
    <mergeCell ref="AE30:AF30"/>
    <mergeCell ref="T31:V31"/>
    <mergeCell ref="W31:Y31"/>
    <mergeCell ref="Z31:AA31"/>
    <mergeCell ref="AC31:AD31"/>
    <mergeCell ref="AE31:AF31"/>
    <mergeCell ref="T28:V28"/>
    <mergeCell ref="W28:Y28"/>
    <mergeCell ref="Z28:AA28"/>
    <mergeCell ref="AC28:AD28"/>
    <mergeCell ref="AE28:AF28"/>
    <mergeCell ref="T29:V29"/>
    <mergeCell ref="W29:Y29"/>
    <mergeCell ref="Z29:AA29"/>
    <mergeCell ref="AC29:AD29"/>
    <mergeCell ref="AE29:AF29"/>
    <mergeCell ref="T26:V26"/>
    <mergeCell ref="W26:Y26"/>
    <mergeCell ref="Z26:AA26"/>
    <mergeCell ref="AC26:AD26"/>
    <mergeCell ref="AE26:AF26"/>
    <mergeCell ref="T27:V27"/>
    <mergeCell ref="W27:Y27"/>
    <mergeCell ref="Z27:AA27"/>
    <mergeCell ref="AC27:AD27"/>
    <mergeCell ref="AE27:AF27"/>
    <mergeCell ref="T24:V24"/>
    <mergeCell ref="W24:Y24"/>
    <mergeCell ref="Z24:AA24"/>
    <mergeCell ref="AC24:AD24"/>
    <mergeCell ref="AE24:AF24"/>
    <mergeCell ref="T25:V25"/>
    <mergeCell ref="W25:Y25"/>
    <mergeCell ref="Z25:AA25"/>
    <mergeCell ref="AC25:AD25"/>
    <mergeCell ref="AE25:AF25"/>
    <mergeCell ref="T22:V22"/>
    <mergeCell ref="W22:Y22"/>
    <mergeCell ref="Z22:AA22"/>
    <mergeCell ref="AC22:AD22"/>
    <mergeCell ref="AE22:AF22"/>
    <mergeCell ref="T23:V23"/>
    <mergeCell ref="W23:Y23"/>
    <mergeCell ref="Z23:AA23"/>
    <mergeCell ref="AC23:AD23"/>
    <mergeCell ref="AE23:AF23"/>
    <mergeCell ref="T20:V20"/>
    <mergeCell ref="W20:Y20"/>
    <mergeCell ref="Z20:AA20"/>
    <mergeCell ref="AC20:AD20"/>
    <mergeCell ref="AE20:AF20"/>
    <mergeCell ref="T21:V21"/>
    <mergeCell ref="W21:Y21"/>
    <mergeCell ref="Z21:AA21"/>
    <mergeCell ref="AC21:AD21"/>
    <mergeCell ref="AE21:AF21"/>
    <mergeCell ref="T18:V18"/>
    <mergeCell ref="W18:Y18"/>
    <mergeCell ref="Z18:AA18"/>
    <mergeCell ref="AC18:AD18"/>
    <mergeCell ref="AE18:AF18"/>
    <mergeCell ref="T19:V19"/>
    <mergeCell ref="W19:Y19"/>
    <mergeCell ref="Z19:AA19"/>
    <mergeCell ref="AC19:AD19"/>
    <mergeCell ref="AE19:AF19"/>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BB11:BC11"/>
    <mergeCell ref="E12:H12"/>
    <mergeCell ref="I12:L12"/>
    <mergeCell ref="O12:V12"/>
    <mergeCell ref="W12:Z12"/>
    <mergeCell ref="AJ12:AT12"/>
    <mergeCell ref="AB16:AF16"/>
    <mergeCell ref="AL16:AR16"/>
    <mergeCell ref="AZ16:BB16"/>
    <mergeCell ref="A1:AH1"/>
    <mergeCell ref="A2:AH2"/>
    <mergeCell ref="AD3:AF3"/>
    <mergeCell ref="A5:AH5"/>
    <mergeCell ref="D7:G7"/>
    <mergeCell ref="K7:R7"/>
    <mergeCell ref="L8:M8"/>
    <mergeCell ref="AD9:AF9"/>
    <mergeCell ref="E11:H11"/>
    <mergeCell ref="I11:AA11"/>
  </mergeCells>
  <phoneticPr fontId="2"/>
  <dataValidations count="2">
    <dataValidation type="textLength" operator="equal" allowBlank="1" showInputMessage="1" showErrorMessage="1" prompt="6桁で入力ください。_x000a_5桁未満の場合は0を左詰めしてください。" sqref="BD17:BD41" xr:uid="{00000000-0002-0000-0F00-000000000000}">
      <formula1>6</formula1>
    </dataValidation>
    <dataValidation type="textLength" imeMode="disabled" operator="equal" allowBlank="1" showInputMessage="1" showErrorMessage="1" error="2桁の数字を入力ください。" prompt="2桁の数字を入力ください。" sqref="AN17:AN41 AP17:AP41 AR17:AR41" xr:uid="{00000000-0002-0000-0F00-000001000000}">
      <formula1>2</formula1>
    </dataValidation>
  </dataValidations>
  <pageMargins left="0.59055118110236227" right="0.59055118110236227" top="0.59055118110236227" bottom="0.39370078740157483" header="0.51181102362204722" footer="0.51181102362204722"/>
  <pageSetup paperSize="9" scale="93"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F00-000002000000}">
          <x14:formula1>
            <xm:f>コード１!$C$13:$C$73</xm:f>
          </x14:formula1>
          <xm:sqref>BB17:BB41</xm:sqref>
        </x14:dataValidation>
        <x14:dataValidation type="list" allowBlank="1" showInputMessage="1" showErrorMessage="1" xr:uid="{00000000-0002-0000-0F00-000003000000}">
          <x14:formula1>
            <xm:f>コード１!$C$8:$C$9</xm:f>
          </x14:formula1>
          <xm:sqref>BA17:BA41</xm:sqref>
        </x14:dataValidation>
        <x14:dataValidation type="list" allowBlank="1" showInputMessage="1" showErrorMessage="1" xr:uid="{00000000-0002-0000-0F00-000004000000}">
          <x14:formula1>
            <xm:f>コード１!$E$8:$E$9</xm:f>
          </x14:formula1>
          <xm:sqref>AU17:AU41</xm:sqref>
        </x14:dataValidation>
        <x14:dataValidation type="list" allowBlank="1" showInputMessage="1" showErrorMessage="1" xr:uid="{00000000-0002-0000-0F00-000005000000}">
          <x14:formula1>
            <xm:f>コード１!$I$2:$I$6</xm:f>
          </x14:formula1>
          <xm:sqref>AL17:AL41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O73"/>
  <sheetViews>
    <sheetView zoomScale="90" zoomScaleNormal="90" workbookViewId="0">
      <selection activeCell="AH9" sqref="AH9:BA10"/>
    </sheetView>
  </sheetViews>
  <sheetFormatPr defaultRowHeight="13.5" x14ac:dyDescent="0.15"/>
  <cols>
    <col min="1" max="1" width="20.25" style="55" bestFit="1" customWidth="1"/>
    <col min="2" max="2" width="1" style="55" customWidth="1"/>
    <col min="3" max="3" width="17.25" style="55" customWidth="1"/>
    <col min="4" max="4" width="1" style="55" customWidth="1"/>
    <col min="5" max="5" width="14.125" style="55" bestFit="1" customWidth="1"/>
    <col min="6" max="6" width="1" style="55" customWidth="1"/>
    <col min="7" max="7" width="23.25" style="55" customWidth="1"/>
    <col min="8" max="8" width="1" style="55" customWidth="1"/>
    <col min="9" max="9" width="10" style="55" customWidth="1"/>
    <col min="10" max="10" width="1" style="55" customWidth="1"/>
    <col min="11" max="11" width="15.375" style="55" bestFit="1" customWidth="1"/>
    <col min="12" max="12" width="1" style="55" customWidth="1"/>
    <col min="13" max="13" width="27.375" style="55" bestFit="1" customWidth="1"/>
    <col min="14" max="14" width="1" style="55" customWidth="1"/>
    <col min="15" max="15" width="58.75" style="55" bestFit="1" customWidth="1"/>
    <col min="16" max="16384" width="9" style="55"/>
  </cols>
  <sheetData>
    <row r="1" spans="1:15" x14ac:dyDescent="0.15">
      <c r="A1" s="1" t="s">
        <v>315</v>
      </c>
      <c r="C1" s="1" t="s">
        <v>314</v>
      </c>
      <c r="E1" s="3" t="s">
        <v>313</v>
      </c>
      <c r="G1" s="2" t="s">
        <v>312</v>
      </c>
      <c r="I1" s="1" t="s">
        <v>311</v>
      </c>
      <c r="K1" s="1" t="s">
        <v>310</v>
      </c>
      <c r="M1" s="1" t="s">
        <v>309</v>
      </c>
      <c r="O1" s="1" t="s">
        <v>308</v>
      </c>
    </row>
    <row r="2" spans="1:15" x14ac:dyDescent="0.15">
      <c r="A2" s="56" t="s">
        <v>307</v>
      </c>
      <c r="B2" s="57"/>
      <c r="C2" s="56" t="s">
        <v>306</v>
      </c>
      <c r="D2" s="57"/>
      <c r="E2" s="56" t="s">
        <v>305</v>
      </c>
      <c r="F2" s="57"/>
      <c r="G2" s="56" t="s">
        <v>304</v>
      </c>
      <c r="H2" s="57"/>
      <c r="I2" s="56" t="s">
        <v>303</v>
      </c>
      <c r="J2" s="57"/>
      <c r="K2" s="56" t="s">
        <v>302</v>
      </c>
      <c r="L2" s="57"/>
      <c r="M2" s="56" t="s">
        <v>301</v>
      </c>
      <c r="N2" s="57"/>
      <c r="O2" s="56" t="s">
        <v>300</v>
      </c>
    </row>
    <row r="3" spans="1:15" x14ac:dyDescent="0.15">
      <c r="A3" s="56" t="s">
        <v>299</v>
      </c>
      <c r="B3" s="57"/>
      <c r="C3" s="56" t="s">
        <v>298</v>
      </c>
      <c r="D3" s="57"/>
      <c r="E3" s="56" t="s">
        <v>297</v>
      </c>
      <c r="F3" s="57"/>
      <c r="G3" s="56" t="s">
        <v>296</v>
      </c>
      <c r="H3" s="57"/>
      <c r="I3" s="56" t="s">
        <v>295</v>
      </c>
      <c r="J3" s="57"/>
      <c r="K3" s="56" t="s">
        <v>294</v>
      </c>
      <c r="L3" s="57"/>
      <c r="M3" s="56" t="s">
        <v>293</v>
      </c>
      <c r="N3" s="57"/>
      <c r="O3" s="56" t="s">
        <v>292</v>
      </c>
    </row>
    <row r="4" spans="1:15" x14ac:dyDescent="0.15">
      <c r="A4" s="56" t="s">
        <v>291</v>
      </c>
      <c r="B4" s="57"/>
      <c r="C4" s="56" t="s">
        <v>290</v>
      </c>
      <c r="D4" s="57"/>
      <c r="F4" s="57"/>
      <c r="G4" s="56" t="s">
        <v>289</v>
      </c>
      <c r="H4" s="57"/>
      <c r="I4" s="56" t="s">
        <v>288</v>
      </c>
      <c r="J4" s="57"/>
      <c r="K4" s="57"/>
      <c r="L4" s="57"/>
      <c r="M4" s="56" t="s">
        <v>287</v>
      </c>
      <c r="N4" s="57"/>
      <c r="O4" s="56" t="s">
        <v>286</v>
      </c>
    </row>
    <row r="5" spans="1:15" x14ac:dyDescent="0.15">
      <c r="A5" s="56" t="s">
        <v>285</v>
      </c>
      <c r="G5" s="56" t="s">
        <v>284</v>
      </c>
      <c r="I5" s="56" t="s">
        <v>283</v>
      </c>
      <c r="K5" s="57"/>
      <c r="M5" s="56" t="s">
        <v>282</v>
      </c>
      <c r="O5" s="56" t="s">
        <v>281</v>
      </c>
    </row>
    <row r="6" spans="1:15" x14ac:dyDescent="0.15">
      <c r="A6" s="56" t="s">
        <v>280</v>
      </c>
      <c r="G6" s="56" t="s">
        <v>279</v>
      </c>
      <c r="I6" s="56" t="s">
        <v>278</v>
      </c>
      <c r="K6" s="57"/>
      <c r="M6" s="56" t="s">
        <v>277</v>
      </c>
      <c r="O6" s="56" t="s">
        <v>276</v>
      </c>
    </row>
    <row r="7" spans="1:15" x14ac:dyDescent="0.15">
      <c r="A7" s="56" t="s">
        <v>275</v>
      </c>
      <c r="C7" s="3" t="s">
        <v>340</v>
      </c>
      <c r="E7" s="3" t="s">
        <v>104</v>
      </c>
      <c r="G7" s="56" t="s">
        <v>274</v>
      </c>
      <c r="M7" s="56" t="s">
        <v>273</v>
      </c>
      <c r="O7" s="56" t="s">
        <v>272</v>
      </c>
    </row>
    <row r="8" spans="1:15" x14ac:dyDescent="0.15">
      <c r="A8" s="56" t="s">
        <v>271</v>
      </c>
      <c r="C8" s="56"/>
      <c r="E8" s="56" t="s">
        <v>336</v>
      </c>
      <c r="G8" s="56" t="s">
        <v>270</v>
      </c>
      <c r="M8" s="56" t="s">
        <v>269</v>
      </c>
      <c r="O8" s="56" t="s">
        <v>268</v>
      </c>
    </row>
    <row r="9" spans="1:15" x14ac:dyDescent="0.15">
      <c r="A9" s="56" t="s">
        <v>267</v>
      </c>
      <c r="C9" s="56" t="s">
        <v>341</v>
      </c>
      <c r="E9" s="56" t="s">
        <v>337</v>
      </c>
      <c r="G9" s="56" t="s">
        <v>266</v>
      </c>
      <c r="M9" s="56" t="s">
        <v>265</v>
      </c>
      <c r="O9" s="56" t="s">
        <v>264</v>
      </c>
    </row>
    <row r="10" spans="1:15" x14ac:dyDescent="0.15">
      <c r="A10" s="56" t="s">
        <v>263</v>
      </c>
      <c r="G10" s="56" t="s">
        <v>262</v>
      </c>
      <c r="M10" s="56" t="s">
        <v>261</v>
      </c>
      <c r="O10" s="57"/>
    </row>
    <row r="11" spans="1:15" x14ac:dyDescent="0.15">
      <c r="A11" s="56" t="s">
        <v>260</v>
      </c>
      <c r="G11" s="56" t="s">
        <v>259</v>
      </c>
      <c r="M11" s="56" t="s">
        <v>258</v>
      </c>
      <c r="O11" s="57"/>
    </row>
    <row r="12" spans="1:15" x14ac:dyDescent="0.15">
      <c r="A12" s="56" t="s">
        <v>257</v>
      </c>
      <c r="C12" s="1" t="s">
        <v>402</v>
      </c>
      <c r="G12" s="56" t="s">
        <v>256</v>
      </c>
      <c r="M12" s="56" t="s">
        <v>255</v>
      </c>
      <c r="O12" s="57"/>
    </row>
    <row r="13" spans="1:15" x14ac:dyDescent="0.15">
      <c r="A13" s="56" t="s">
        <v>254</v>
      </c>
      <c r="C13" s="56"/>
      <c r="M13" s="56" t="s">
        <v>253</v>
      </c>
      <c r="O13" s="57"/>
    </row>
    <row r="14" spans="1:15" x14ac:dyDescent="0.15">
      <c r="A14" s="56" t="s">
        <v>252</v>
      </c>
      <c r="C14" s="56" t="s">
        <v>342</v>
      </c>
      <c r="G14" s="2" t="s">
        <v>312</v>
      </c>
      <c r="M14" s="56" t="s">
        <v>251</v>
      </c>
      <c r="O14" s="57"/>
    </row>
    <row r="15" spans="1:15" x14ac:dyDescent="0.15">
      <c r="A15" s="56" t="s">
        <v>250</v>
      </c>
      <c r="C15" s="56" t="s">
        <v>343</v>
      </c>
      <c r="G15" s="56" t="s">
        <v>576</v>
      </c>
      <c r="M15" s="56" t="s">
        <v>249</v>
      </c>
      <c r="O15" s="57"/>
    </row>
    <row r="16" spans="1:15" x14ac:dyDescent="0.15">
      <c r="A16" s="56" t="s">
        <v>248</v>
      </c>
      <c r="C16" s="56" t="s">
        <v>344</v>
      </c>
      <c r="G16" s="56" t="s">
        <v>577</v>
      </c>
      <c r="O16" s="57"/>
    </row>
    <row r="17" spans="1:3" x14ac:dyDescent="0.15">
      <c r="A17" s="56" t="s">
        <v>247</v>
      </c>
      <c r="C17" s="56" t="s">
        <v>345</v>
      </c>
    </row>
    <row r="18" spans="1:3" x14ac:dyDescent="0.15">
      <c r="A18" s="56" t="s">
        <v>246</v>
      </c>
      <c r="C18" s="56" t="s">
        <v>346</v>
      </c>
    </row>
    <row r="19" spans="1:3" x14ac:dyDescent="0.15">
      <c r="A19" s="56" t="s">
        <v>245</v>
      </c>
      <c r="C19" s="56" t="s">
        <v>347</v>
      </c>
    </row>
    <row r="20" spans="1:3" x14ac:dyDescent="0.15">
      <c r="A20" s="56" t="s">
        <v>244</v>
      </c>
      <c r="C20" s="56" t="s">
        <v>348</v>
      </c>
    </row>
    <row r="21" spans="1:3" x14ac:dyDescent="0.15">
      <c r="A21" s="56" t="s">
        <v>243</v>
      </c>
      <c r="C21" s="56" t="s">
        <v>349</v>
      </c>
    </row>
    <row r="22" spans="1:3" x14ac:dyDescent="0.15">
      <c r="A22" s="56" t="s">
        <v>242</v>
      </c>
      <c r="C22" s="56" t="s">
        <v>350</v>
      </c>
    </row>
    <row r="23" spans="1:3" x14ac:dyDescent="0.15">
      <c r="A23" s="56" t="s">
        <v>241</v>
      </c>
      <c r="C23" s="56" t="s">
        <v>351</v>
      </c>
    </row>
    <row r="24" spans="1:3" x14ac:dyDescent="0.15">
      <c r="A24" s="56" t="s">
        <v>240</v>
      </c>
      <c r="C24" s="56" t="s">
        <v>352</v>
      </c>
    </row>
    <row r="25" spans="1:3" x14ac:dyDescent="0.15">
      <c r="A25" s="56" t="s">
        <v>239</v>
      </c>
      <c r="C25" s="56" t="s">
        <v>353</v>
      </c>
    </row>
    <row r="26" spans="1:3" x14ac:dyDescent="0.15">
      <c r="A26" s="56" t="s">
        <v>238</v>
      </c>
      <c r="C26" s="56" t="s">
        <v>385</v>
      </c>
    </row>
    <row r="27" spans="1:3" x14ac:dyDescent="0.15">
      <c r="A27" s="56" t="s">
        <v>237</v>
      </c>
      <c r="C27" s="56" t="s">
        <v>354</v>
      </c>
    </row>
    <row r="28" spans="1:3" x14ac:dyDescent="0.15">
      <c r="A28" s="56" t="s">
        <v>236</v>
      </c>
      <c r="C28" s="56" t="s">
        <v>355</v>
      </c>
    </row>
    <row r="29" spans="1:3" x14ac:dyDescent="0.15">
      <c r="A29" s="56" t="s">
        <v>235</v>
      </c>
      <c r="C29" s="56" t="s">
        <v>356</v>
      </c>
    </row>
    <row r="30" spans="1:3" x14ac:dyDescent="0.15">
      <c r="A30" s="56" t="s">
        <v>234</v>
      </c>
      <c r="C30" s="56" t="s">
        <v>357</v>
      </c>
    </row>
    <row r="31" spans="1:3" x14ac:dyDescent="0.15">
      <c r="A31" s="56" t="s">
        <v>233</v>
      </c>
      <c r="C31" s="56" t="s">
        <v>358</v>
      </c>
    </row>
    <row r="32" spans="1:3" x14ac:dyDescent="0.15">
      <c r="A32" s="56" t="s">
        <v>232</v>
      </c>
      <c r="C32" s="56" t="s">
        <v>359</v>
      </c>
    </row>
    <row r="33" spans="1:3" x14ac:dyDescent="0.15">
      <c r="A33" s="56" t="s">
        <v>231</v>
      </c>
      <c r="C33" s="56" t="s">
        <v>360</v>
      </c>
    </row>
    <row r="34" spans="1:3" x14ac:dyDescent="0.15">
      <c r="A34" s="56" t="s">
        <v>230</v>
      </c>
      <c r="C34" s="56" t="s">
        <v>361</v>
      </c>
    </row>
    <row r="35" spans="1:3" x14ac:dyDescent="0.15">
      <c r="A35" s="56" t="s">
        <v>229</v>
      </c>
      <c r="C35" s="56" t="s">
        <v>362</v>
      </c>
    </row>
    <row r="36" spans="1:3" x14ac:dyDescent="0.15">
      <c r="A36" s="56" t="s">
        <v>228</v>
      </c>
      <c r="C36" s="56" t="s">
        <v>363</v>
      </c>
    </row>
    <row r="37" spans="1:3" x14ac:dyDescent="0.15">
      <c r="A37" s="56" t="s">
        <v>227</v>
      </c>
      <c r="C37" s="56" t="s">
        <v>364</v>
      </c>
    </row>
    <row r="38" spans="1:3" x14ac:dyDescent="0.15">
      <c r="A38" s="56" t="s">
        <v>226</v>
      </c>
      <c r="C38" s="56" t="s">
        <v>365</v>
      </c>
    </row>
    <row r="39" spans="1:3" x14ac:dyDescent="0.15">
      <c r="A39" s="56" t="s">
        <v>225</v>
      </c>
      <c r="C39" s="56" t="s">
        <v>366</v>
      </c>
    </row>
    <row r="40" spans="1:3" x14ac:dyDescent="0.15">
      <c r="A40" s="56" t="s">
        <v>224</v>
      </c>
      <c r="C40" s="56" t="s">
        <v>367</v>
      </c>
    </row>
    <row r="41" spans="1:3" x14ac:dyDescent="0.15">
      <c r="A41" s="56" t="s">
        <v>223</v>
      </c>
      <c r="C41" s="56" t="s">
        <v>368</v>
      </c>
    </row>
    <row r="42" spans="1:3" x14ac:dyDescent="0.15">
      <c r="A42" s="56" t="s">
        <v>222</v>
      </c>
      <c r="C42" s="56" t="s">
        <v>386</v>
      </c>
    </row>
    <row r="43" spans="1:3" x14ac:dyDescent="0.15">
      <c r="A43" s="56" t="s">
        <v>221</v>
      </c>
      <c r="C43" s="56" t="s">
        <v>369</v>
      </c>
    </row>
    <row r="44" spans="1:3" x14ac:dyDescent="0.15">
      <c r="A44" s="56" t="s">
        <v>220</v>
      </c>
      <c r="C44" s="56" t="s">
        <v>370</v>
      </c>
    </row>
    <row r="45" spans="1:3" x14ac:dyDescent="0.15">
      <c r="A45" s="56" t="s">
        <v>219</v>
      </c>
      <c r="C45" s="56" t="s">
        <v>371</v>
      </c>
    </row>
    <row r="46" spans="1:3" x14ac:dyDescent="0.15">
      <c r="A46" s="56" t="s">
        <v>218</v>
      </c>
      <c r="C46" s="56" t="s">
        <v>372</v>
      </c>
    </row>
    <row r="47" spans="1:3" x14ac:dyDescent="0.15">
      <c r="A47" s="56" t="s">
        <v>217</v>
      </c>
      <c r="C47" s="56" t="s">
        <v>373</v>
      </c>
    </row>
    <row r="48" spans="1:3" x14ac:dyDescent="0.15">
      <c r="A48" s="56" t="s">
        <v>216</v>
      </c>
      <c r="C48" s="56" t="s">
        <v>374</v>
      </c>
    </row>
    <row r="49" spans="1:3" x14ac:dyDescent="0.15">
      <c r="A49" s="56" t="s">
        <v>4704</v>
      </c>
      <c r="C49" s="56" t="s">
        <v>375</v>
      </c>
    </row>
    <row r="50" spans="1:3" x14ac:dyDescent="0.15">
      <c r="A50" s="56" t="s">
        <v>4705</v>
      </c>
      <c r="C50" s="56" t="s">
        <v>376</v>
      </c>
    </row>
    <row r="51" spans="1:3" x14ac:dyDescent="0.15">
      <c r="A51" s="56" t="s">
        <v>4706</v>
      </c>
      <c r="C51" s="56" t="s">
        <v>377</v>
      </c>
    </row>
    <row r="52" spans="1:3" x14ac:dyDescent="0.15">
      <c r="A52" s="56" t="s">
        <v>4707</v>
      </c>
      <c r="C52" s="56" t="s">
        <v>378</v>
      </c>
    </row>
    <row r="53" spans="1:3" x14ac:dyDescent="0.15">
      <c r="A53" s="56" t="s">
        <v>4708</v>
      </c>
      <c r="C53" s="56" t="s">
        <v>379</v>
      </c>
    </row>
    <row r="54" spans="1:3" x14ac:dyDescent="0.15">
      <c r="A54" s="56" t="s">
        <v>4709</v>
      </c>
      <c r="C54" s="56" t="s">
        <v>380</v>
      </c>
    </row>
    <row r="55" spans="1:3" x14ac:dyDescent="0.15">
      <c r="A55" s="56" t="s">
        <v>4710</v>
      </c>
      <c r="C55" s="56" t="s">
        <v>381</v>
      </c>
    </row>
    <row r="56" spans="1:3" x14ac:dyDescent="0.15">
      <c r="A56" s="56" t="s">
        <v>4711</v>
      </c>
      <c r="C56" s="56" t="s">
        <v>382</v>
      </c>
    </row>
    <row r="57" spans="1:3" x14ac:dyDescent="0.15">
      <c r="A57" s="56" t="s">
        <v>4712</v>
      </c>
      <c r="C57" s="56" t="s">
        <v>383</v>
      </c>
    </row>
    <row r="58" spans="1:3" x14ac:dyDescent="0.15">
      <c r="A58" s="56" t="s">
        <v>4713</v>
      </c>
      <c r="C58" s="56" t="s">
        <v>387</v>
      </c>
    </row>
    <row r="59" spans="1:3" x14ac:dyDescent="0.15">
      <c r="A59" s="56" t="s">
        <v>4714</v>
      </c>
      <c r="C59" s="56" t="s">
        <v>384</v>
      </c>
    </row>
    <row r="60" spans="1:3" x14ac:dyDescent="0.15">
      <c r="A60" s="56" t="s">
        <v>4715</v>
      </c>
      <c r="C60" s="56" t="s">
        <v>388</v>
      </c>
    </row>
    <row r="61" spans="1:3" x14ac:dyDescent="0.15">
      <c r="A61" s="56" t="s">
        <v>4716</v>
      </c>
      <c r="C61" s="56" t="s">
        <v>389</v>
      </c>
    </row>
    <row r="62" spans="1:3" x14ac:dyDescent="0.15">
      <c r="A62" s="56" t="s">
        <v>4717</v>
      </c>
      <c r="C62" s="56" t="s">
        <v>390</v>
      </c>
    </row>
    <row r="63" spans="1:3" x14ac:dyDescent="0.15">
      <c r="C63" s="56" t="s">
        <v>391</v>
      </c>
    </row>
    <row r="64" spans="1:3" x14ac:dyDescent="0.15">
      <c r="C64" s="56" t="s">
        <v>392</v>
      </c>
    </row>
    <row r="65" spans="3:3" x14ac:dyDescent="0.15">
      <c r="C65" s="56" t="s">
        <v>393</v>
      </c>
    </row>
    <row r="66" spans="3:3" x14ac:dyDescent="0.15">
      <c r="C66" s="56" t="s">
        <v>394</v>
      </c>
    </row>
    <row r="67" spans="3:3" x14ac:dyDescent="0.15">
      <c r="C67" s="56" t="s">
        <v>395</v>
      </c>
    </row>
    <row r="68" spans="3:3" x14ac:dyDescent="0.15">
      <c r="C68" s="56" t="s">
        <v>396</v>
      </c>
    </row>
    <row r="69" spans="3:3" x14ac:dyDescent="0.15">
      <c r="C69" s="56" t="s">
        <v>397</v>
      </c>
    </row>
    <row r="70" spans="3:3" x14ac:dyDescent="0.15">
      <c r="C70" s="56" t="s">
        <v>398</v>
      </c>
    </row>
    <row r="71" spans="3:3" x14ac:dyDescent="0.15">
      <c r="C71" s="56" t="s">
        <v>399</v>
      </c>
    </row>
    <row r="72" spans="3:3" x14ac:dyDescent="0.15">
      <c r="C72" s="56" t="s">
        <v>400</v>
      </c>
    </row>
    <row r="73" spans="3:3" x14ac:dyDescent="0.15">
      <c r="C73" s="56" t="s">
        <v>401</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Z50"/>
  <sheetViews>
    <sheetView view="pageBreakPreview" zoomScale="80" zoomScaleNormal="100" zoomScaleSheetLayoutView="80" workbookViewId="0">
      <selection activeCell="AG15" sqref="AG15"/>
    </sheetView>
  </sheetViews>
  <sheetFormatPr defaultColWidth="3.375" defaultRowHeight="15.95" customHeight="1" x14ac:dyDescent="0.15"/>
  <cols>
    <col min="1" max="1" width="4.625" style="38" customWidth="1"/>
    <col min="2" max="2" width="2.125" style="38" customWidth="1"/>
    <col min="3" max="31" width="2.875" style="38" customWidth="1"/>
    <col min="32" max="32" width="1.5" style="98" customWidth="1"/>
    <col min="33" max="33" width="13.75" style="98" customWidth="1"/>
    <col min="34" max="37" width="4" style="38" customWidth="1"/>
    <col min="38" max="38" width="7.5" style="38" customWidth="1"/>
    <col min="39" max="50" width="4" style="38" customWidth="1"/>
    <col min="51" max="51" width="10.125" style="38" customWidth="1"/>
    <col min="52" max="52" width="4" style="38" customWidth="1"/>
    <col min="53" max="54" width="4" style="145" customWidth="1"/>
    <col min="55" max="61" width="2.875" style="145" customWidth="1"/>
    <col min="62" max="130" width="3.375" style="145"/>
    <col min="131" max="16384" width="3.375" style="38"/>
  </cols>
  <sheetData>
    <row r="1" spans="1:93" ht="15.95" customHeight="1" thickBot="1" x14ac:dyDescent="0.2">
      <c r="A1" s="344" t="s">
        <v>13</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112"/>
      <c r="AG1" s="138"/>
      <c r="AH1" s="138"/>
      <c r="AI1" s="138"/>
      <c r="AJ1" s="138"/>
      <c r="AK1" s="138"/>
      <c r="AL1" s="138"/>
      <c r="AM1" s="138"/>
      <c r="AN1" s="138"/>
      <c r="AO1" s="138"/>
      <c r="AP1" s="138"/>
      <c r="AQ1" s="138"/>
      <c r="AR1" s="138"/>
      <c r="AS1" s="138"/>
      <c r="AT1" s="138"/>
      <c r="AU1" s="138"/>
      <c r="AV1" s="138"/>
      <c r="AW1" s="138"/>
      <c r="AX1" s="138"/>
      <c r="AY1" s="138"/>
    </row>
    <row r="2" spans="1:93" ht="15.95" customHeight="1" thickBot="1" x14ac:dyDescent="0.2">
      <c r="AB2" s="39" t="s">
        <v>500</v>
      </c>
      <c r="AC2" s="40" t="s">
        <v>74</v>
      </c>
      <c r="AD2" s="41" t="s">
        <v>501</v>
      </c>
      <c r="AF2" s="112"/>
      <c r="AG2" s="138"/>
      <c r="AH2" s="138"/>
      <c r="AI2" s="138"/>
      <c r="AJ2" s="138"/>
      <c r="AK2" s="138"/>
      <c r="AL2" s="138"/>
      <c r="AM2" s="138"/>
      <c r="AN2" s="138"/>
      <c r="AO2" s="138"/>
      <c r="AP2" s="138"/>
      <c r="AQ2" s="138"/>
      <c r="AR2" s="138"/>
      <c r="AS2" s="138"/>
      <c r="AT2" s="138"/>
      <c r="AU2" s="138"/>
      <c r="AV2" s="138"/>
      <c r="AW2" s="138"/>
      <c r="AX2" s="138"/>
      <c r="AY2" s="138"/>
    </row>
    <row r="3" spans="1:93" ht="15.95" customHeight="1" x14ac:dyDescent="0.15">
      <c r="AB3" s="49"/>
      <c r="AC3" s="49"/>
      <c r="AD3" s="49"/>
      <c r="AF3" s="112"/>
      <c r="AG3" s="138"/>
      <c r="AH3" s="138"/>
      <c r="AI3" s="138"/>
      <c r="AJ3" s="138"/>
      <c r="AK3" s="138"/>
      <c r="AL3" s="138"/>
      <c r="AM3" s="138"/>
      <c r="AN3" s="138"/>
      <c r="AO3" s="138"/>
      <c r="AP3" s="138"/>
      <c r="AQ3" s="138"/>
      <c r="AR3" s="138"/>
      <c r="AS3" s="138"/>
      <c r="AT3" s="138"/>
      <c r="AU3" s="138"/>
      <c r="AV3" s="138"/>
      <c r="AW3" s="138"/>
      <c r="AX3" s="138"/>
      <c r="AY3" s="138"/>
    </row>
    <row r="4" spans="1:93" ht="15.95" customHeight="1" thickBot="1" x14ac:dyDescent="0.2">
      <c r="D4" s="411" t="s">
        <v>5</v>
      </c>
      <c r="E4" s="411"/>
      <c r="F4" s="411"/>
      <c r="G4" s="411"/>
      <c r="K4" s="344" t="s">
        <v>6</v>
      </c>
      <c r="L4" s="344"/>
      <c r="M4" s="344"/>
      <c r="N4" s="344"/>
      <c r="O4" s="344"/>
      <c r="P4" s="344"/>
      <c r="Q4" s="344"/>
      <c r="R4" s="344"/>
      <c r="AF4" s="112"/>
      <c r="AG4" s="138"/>
      <c r="AH4" s="138"/>
      <c r="AI4" s="138"/>
      <c r="AJ4" s="138"/>
      <c r="AK4" s="138"/>
      <c r="AL4" s="138"/>
      <c r="AM4" s="138"/>
      <c r="AN4" s="138"/>
      <c r="AO4" s="138"/>
      <c r="AP4" s="138"/>
      <c r="AQ4" s="138"/>
      <c r="AR4" s="138"/>
      <c r="AS4" s="138"/>
      <c r="AT4" s="138"/>
      <c r="AU4" s="138"/>
      <c r="AV4" s="138"/>
      <c r="AW4" s="138"/>
      <c r="AX4" s="138"/>
      <c r="AY4" s="138"/>
    </row>
    <row r="5" spans="1:93" ht="15.95" customHeight="1" thickBot="1" x14ac:dyDescent="0.2">
      <c r="C5" s="107" t="s">
        <v>18</v>
      </c>
      <c r="D5" s="108"/>
      <c r="E5" s="108"/>
      <c r="F5" s="108"/>
      <c r="G5" s="108"/>
      <c r="H5" s="109"/>
      <c r="J5" s="221" t="str">
        <f>一面!R24</f>
        <v>1</v>
      </c>
      <c r="K5" s="221" t="str">
        <f>一面!S24</f>
        <v>3</v>
      </c>
      <c r="L5" s="450" t="str">
        <f>一面!T24</f>
        <v>（ 1 ）</v>
      </c>
      <c r="M5" s="451"/>
      <c r="N5" s="224" t="str">
        <f>一面!V24</f>
        <v>0</v>
      </c>
      <c r="O5" s="225" t="str">
        <f>一面!W24</f>
        <v>1</v>
      </c>
      <c r="P5" s="225" t="str">
        <f>一面!X24</f>
        <v>5</v>
      </c>
      <c r="Q5" s="225" t="str">
        <f>一面!Y24</f>
        <v>0</v>
      </c>
      <c r="R5" s="225" t="str">
        <f>一面!Z24</f>
        <v>0</v>
      </c>
      <c r="S5" s="226" t="str">
        <f>一面!AA24</f>
        <v>0</v>
      </c>
      <c r="AF5" s="38"/>
      <c r="AG5" s="138"/>
      <c r="AH5" s="138"/>
      <c r="AI5" s="138"/>
      <c r="AJ5" s="138"/>
      <c r="AK5" s="138"/>
      <c r="AL5" s="138"/>
      <c r="AM5" s="138"/>
      <c r="AN5" s="138"/>
      <c r="AO5" s="138"/>
      <c r="AP5" s="138"/>
      <c r="AQ5" s="138"/>
      <c r="AR5" s="138"/>
      <c r="AS5" s="138"/>
      <c r="AT5" s="138"/>
      <c r="AU5" s="138"/>
      <c r="AV5" s="138"/>
      <c r="AW5" s="138"/>
      <c r="AX5" s="138"/>
      <c r="AY5" s="138"/>
    </row>
    <row r="6" spans="1:93" ht="15.95" customHeight="1" x14ac:dyDescent="0.15">
      <c r="C6" s="110"/>
      <c r="D6" s="110"/>
      <c r="E6" s="110"/>
      <c r="F6" s="110"/>
      <c r="G6" s="110"/>
      <c r="H6" s="110"/>
      <c r="J6" s="110"/>
      <c r="K6" s="110"/>
      <c r="L6" s="205"/>
      <c r="M6" s="205"/>
      <c r="N6" s="110"/>
      <c r="O6" s="110"/>
      <c r="P6" s="110"/>
      <c r="Q6" s="110"/>
      <c r="R6" s="110"/>
      <c r="S6" s="110"/>
    </row>
    <row r="8" spans="1:93" ht="15.95" customHeight="1" thickBot="1" x14ac:dyDescent="0.2">
      <c r="A8" s="198" t="s">
        <v>0</v>
      </c>
      <c r="C8" s="38" t="s">
        <v>493</v>
      </c>
      <c r="D8" s="38" t="s">
        <v>508</v>
      </c>
      <c r="AF8" s="98" t="s">
        <v>509</v>
      </c>
      <c r="AH8" s="98"/>
      <c r="AI8" s="98"/>
      <c r="AJ8" s="98"/>
      <c r="AK8" s="140" t="str">
        <f>LEFT(AH9)</f>
        <v>0</v>
      </c>
      <c r="AL8" s="140" t="str">
        <f>MID(AH9,2,1)</f>
        <v>2</v>
      </c>
      <c r="AM8" s="98"/>
      <c r="AN8" s="140" t="str">
        <f>LEFT(AN9)</f>
        <v/>
      </c>
      <c r="AO8" s="140" t="str">
        <f>MID(AN9,2,1)</f>
        <v/>
      </c>
      <c r="AP8" s="98"/>
      <c r="AQ8" s="98"/>
      <c r="AR8" s="141" t="s">
        <v>468</v>
      </c>
      <c r="AS8" s="98"/>
      <c r="AT8" s="98"/>
      <c r="AU8" s="98"/>
      <c r="AV8" s="98"/>
      <c r="AW8" s="98"/>
      <c r="AX8" s="98"/>
    </row>
    <row r="9" spans="1:93" ht="15.95" customHeight="1" thickBot="1" x14ac:dyDescent="0.2">
      <c r="A9" s="47" t="s">
        <v>511</v>
      </c>
      <c r="C9" s="362" t="s">
        <v>7</v>
      </c>
      <c r="D9" s="363"/>
      <c r="E9" s="363"/>
      <c r="F9" s="363"/>
      <c r="G9" s="364"/>
      <c r="H9" s="224" t="str">
        <f>AK8</f>
        <v>0</v>
      </c>
      <c r="I9" s="226" t="str">
        <f>AL8</f>
        <v>2</v>
      </c>
      <c r="J9" s="49"/>
      <c r="K9" s="49"/>
      <c r="L9" s="49"/>
      <c r="M9" s="49"/>
      <c r="N9" s="365" t="s">
        <v>10</v>
      </c>
      <c r="O9" s="366"/>
      <c r="P9" s="367"/>
      <c r="Q9" s="224" t="str">
        <f>AN8</f>
        <v/>
      </c>
      <c r="R9" s="226" t="str">
        <f>AO8</f>
        <v/>
      </c>
      <c r="S9" s="49" t="s">
        <v>470</v>
      </c>
      <c r="T9" s="224" t="str">
        <f>IF(LEFT($AR$9,1)="","",LEFT($AR$9,1))</f>
        <v/>
      </c>
      <c r="U9" s="225" t="str">
        <f>IF(MID($AR$9,2,1)="","",MID($AR$9,2,1))</f>
        <v/>
      </c>
      <c r="V9" s="225" t="str">
        <f>IF(MID($AR$9,3,1)="","",MID($AR$9,3,1))</f>
        <v/>
      </c>
      <c r="W9" s="225" t="str">
        <f>IF(MID($AR$9,4,1)="","",MID($AR$9,4,1))</f>
        <v/>
      </c>
      <c r="X9" s="225" t="str">
        <f>IF(MID($AR$9,5,1)="","",MID($AR$9,5,1))</f>
        <v/>
      </c>
      <c r="Y9" s="226" t="str">
        <f>IF(RIGHT(AR9)="","",RIGHT(AR9))</f>
        <v/>
      </c>
      <c r="Z9" s="49" t="s">
        <v>470</v>
      </c>
      <c r="AA9" s="236" t="str">
        <f>IF(AX9="","",AX9)</f>
        <v/>
      </c>
      <c r="AG9" s="112" t="s">
        <v>512</v>
      </c>
      <c r="AH9" s="444" t="s">
        <v>296</v>
      </c>
      <c r="AI9" s="445"/>
      <c r="AJ9" s="446"/>
      <c r="AK9" s="98"/>
      <c r="AL9" s="112" t="s">
        <v>513</v>
      </c>
      <c r="AM9" s="98"/>
      <c r="AN9" s="444"/>
      <c r="AO9" s="445"/>
      <c r="AP9" s="446"/>
      <c r="AQ9" s="245" t="s">
        <v>470</v>
      </c>
      <c r="AR9" s="447"/>
      <c r="AS9" s="448"/>
      <c r="AT9" s="448"/>
      <c r="AU9" s="448"/>
      <c r="AV9" s="449"/>
      <c r="AW9" s="245" t="s">
        <v>470</v>
      </c>
      <c r="AX9" s="246"/>
      <c r="AY9" s="157"/>
    </row>
    <row r="10" spans="1:93" ht="15.95" customHeight="1" thickBot="1" x14ac:dyDescent="0.2">
      <c r="C10" s="50"/>
      <c r="D10" s="350" t="s">
        <v>472</v>
      </c>
      <c r="E10" s="350"/>
      <c r="F10" s="350"/>
      <c r="G10" s="51"/>
      <c r="H10" s="39" t="str">
        <f>BB10</f>
        <v>ヤ</v>
      </c>
      <c r="I10" s="40" t="str">
        <f t="shared" ref="I10:AA10" si="0">BC10</f>
        <v>マ</v>
      </c>
      <c r="J10" s="40" t="str">
        <f t="shared" si="0"/>
        <v>タ</v>
      </c>
      <c r="K10" s="40" t="str">
        <f t="shared" si="0"/>
        <v>゛</v>
      </c>
      <c r="L10" s="40" t="str">
        <f t="shared" si="0"/>
        <v>　</v>
      </c>
      <c r="M10" s="40" t="str">
        <f t="shared" si="0"/>
        <v>タ</v>
      </c>
      <c r="N10" s="40" t="str">
        <f t="shared" si="0"/>
        <v>ロ</v>
      </c>
      <c r="O10" s="40" t="str">
        <f t="shared" si="0"/>
        <v>ウ</v>
      </c>
      <c r="P10" s="40" t="str">
        <f t="shared" si="0"/>
        <v/>
      </c>
      <c r="Q10" s="40" t="str">
        <f t="shared" si="0"/>
        <v/>
      </c>
      <c r="R10" s="40" t="str">
        <f t="shared" si="0"/>
        <v/>
      </c>
      <c r="S10" s="40" t="str">
        <f t="shared" si="0"/>
        <v/>
      </c>
      <c r="T10" s="40" t="str">
        <f t="shared" si="0"/>
        <v/>
      </c>
      <c r="U10" s="40" t="str">
        <f t="shared" si="0"/>
        <v/>
      </c>
      <c r="V10" s="40" t="str">
        <f t="shared" si="0"/>
        <v/>
      </c>
      <c r="W10" s="40" t="str">
        <f t="shared" si="0"/>
        <v/>
      </c>
      <c r="X10" s="40" t="str">
        <f t="shared" si="0"/>
        <v/>
      </c>
      <c r="Y10" s="40" t="str">
        <f t="shared" si="0"/>
        <v/>
      </c>
      <c r="Z10" s="40" t="str">
        <f t="shared" si="0"/>
        <v/>
      </c>
      <c r="AA10" s="41" t="str">
        <f t="shared" si="0"/>
        <v/>
      </c>
      <c r="AG10" s="112" t="s">
        <v>472</v>
      </c>
      <c r="AH10" s="444" t="s">
        <v>4740</v>
      </c>
      <c r="AI10" s="445"/>
      <c r="AJ10" s="445"/>
      <c r="AK10" s="445"/>
      <c r="AL10" s="445"/>
      <c r="AM10" s="445"/>
      <c r="AN10" s="445"/>
      <c r="AO10" s="445"/>
      <c r="AP10" s="445"/>
      <c r="AQ10" s="445"/>
      <c r="AR10" s="445"/>
      <c r="AS10" s="445"/>
      <c r="AT10" s="445"/>
      <c r="AU10" s="445"/>
      <c r="AV10" s="445"/>
      <c r="AW10" s="445"/>
      <c r="AX10" s="446"/>
      <c r="AY10" s="139" t="s">
        <v>215</v>
      </c>
      <c r="AZ10" s="248" t="str">
        <f>ASC(AH10)</f>
        <v>ﾔﾏﾀﾞ ﾀﾛｳ</v>
      </c>
      <c r="BA10" s="248" t="str">
        <f>SUBSTITUTE(SUBSTITUTE(SUBSTITUTE(SUBSTITUTE(SUBSTITUTE(SUBSTITUTE(SUBSTITUTE(SUBSTITUTE(SUBSTITUTE(SUBSTITUTE(SUBSTITUTE(SUBSTITUTE(SUBSTITUTE(SUBSTITUTE(SUBSTITUTE(SUBSTITUTE(SUBSTITUTE(SUBSTITUTE(SUBSTITUTE(SUBSTITUTE(SUBSTITUTE(SUBSTITUTE(SUBSTITUTE(SUBSTITUTE(SUBSTITUTE(AZ10,"が","か゛"),"ぎ","き゛"),"ぐ","く゛"),"げ","け゛"),"ご","こ゛"),"ざ","さ゛"),"じ","し゛"),"ず","す゛"),"ぜ","せ゛"),"ぞ","そ゛"),"だ","た゛"),"ぢ","ち゛"),"づ","つ゛"),"で","て゛"),"ど","と゛"),"ば","は゛"),"び","ひ゛"),"ぶ","ふ゛"),"べ","へ゛"),"ぼ","ほ゛"),"ぱ","は゜"),"ぴ","ひ゜"),"ぷ","ふ゜"),"ぺ","へ゜"),"ぽ","ほ゜")</f>
        <v>ﾔﾏﾀﾞ ﾀﾛｳ</v>
      </c>
      <c r="BB10" s="248" t="str">
        <f>DBCS(MID($BA10,COLUMNS($BB10:BB10),1))</f>
        <v>ヤ</v>
      </c>
      <c r="BC10" s="248" t="str">
        <f>DBCS(MID($BA10,COLUMNS($BB10:BC10),1))</f>
        <v>マ</v>
      </c>
      <c r="BD10" s="248" t="str">
        <f>DBCS(MID($BA10,COLUMNS($BB10:BD10),1))</f>
        <v>タ</v>
      </c>
      <c r="BE10" s="248" t="str">
        <f>DBCS(MID($BA10,COLUMNS($BB10:BE10),1))</f>
        <v>゛</v>
      </c>
      <c r="BF10" s="248" t="str">
        <f>DBCS(MID($BA10,COLUMNS($BB10:BF10),1))</f>
        <v>　</v>
      </c>
      <c r="BG10" s="248" t="str">
        <f>DBCS(MID($BA10,COLUMNS($BB10:BG10),1))</f>
        <v>タ</v>
      </c>
      <c r="BH10" s="248" t="str">
        <f>DBCS(MID($BA10,COLUMNS($BB10:BH10),1))</f>
        <v>ロ</v>
      </c>
      <c r="BI10" s="248" t="str">
        <f>DBCS(MID($BA10,COLUMNS($BB10:BI10),1))</f>
        <v>ウ</v>
      </c>
      <c r="BJ10" s="248" t="str">
        <f>DBCS(MID($BA10,COLUMNS($BB10:BJ10),1))</f>
        <v/>
      </c>
      <c r="BK10" s="248" t="str">
        <f>DBCS(MID($BA10,COLUMNS($BB10:BK10),1))</f>
        <v/>
      </c>
      <c r="BL10" s="248" t="str">
        <f>DBCS(MID($BA10,COLUMNS($BB10:BL10),1))</f>
        <v/>
      </c>
      <c r="BM10" s="248" t="str">
        <f>DBCS(MID($BA10,COLUMNS($BB10:BM10),1))</f>
        <v/>
      </c>
      <c r="BN10" s="248" t="str">
        <f>DBCS(MID($BA10,COLUMNS($BB10:BN10),1))</f>
        <v/>
      </c>
      <c r="BO10" s="248" t="str">
        <f>DBCS(MID($BA10,COLUMNS($BB10:BO10),1))</f>
        <v/>
      </c>
      <c r="BP10" s="248" t="str">
        <f>DBCS(MID($BA10,COLUMNS($BB10:BP10),1))</f>
        <v/>
      </c>
      <c r="BQ10" s="248" t="str">
        <f>DBCS(MID($BA10,COLUMNS($BB10:BQ10),1))</f>
        <v/>
      </c>
      <c r="BR10" s="248" t="str">
        <f>DBCS(MID($BA10,COLUMNS($BB10:BR10),1))</f>
        <v/>
      </c>
      <c r="BS10" s="248" t="str">
        <f>DBCS(MID($BA10,COLUMNS($BB10:BS10),1))</f>
        <v/>
      </c>
      <c r="BT10" s="248" t="str">
        <f>DBCS(MID($BA10,COLUMNS($BB10:BT10),1))</f>
        <v/>
      </c>
      <c r="BU10" s="248" t="str">
        <f>DBCS(MID($BA10,COLUMNS($BB10:BU10),1))</f>
        <v/>
      </c>
      <c r="BV10" s="248" t="str">
        <f>DBCS(MID($BA10,COLUMNS($BB10:BV10),1))</f>
        <v/>
      </c>
      <c r="BW10" s="248" t="str">
        <f>DBCS(MID($BA10,COLUMNS($BB10:BW10),1))</f>
        <v/>
      </c>
      <c r="BX10" s="248" t="str">
        <f>DBCS(MID($BA10,COLUMNS($BB10:BX10),1))</f>
        <v/>
      </c>
      <c r="BY10" s="248" t="str">
        <f>DBCS(MID($BA10,COLUMNS($BB10:BY10),1))</f>
        <v/>
      </c>
      <c r="BZ10" s="248" t="str">
        <f>DBCS(MID($BA10,COLUMNS($BB10:BZ10),1))</f>
        <v/>
      </c>
      <c r="CA10" s="248" t="str">
        <f>DBCS(MID($BA10,COLUMNS($BB10:CA10),1))</f>
        <v/>
      </c>
      <c r="CB10" s="248" t="str">
        <f>DBCS(MID($BA10,COLUMNS($BB10:CB10),1))</f>
        <v/>
      </c>
      <c r="CC10" s="248" t="str">
        <f>DBCS(MID($BA10,COLUMNS($BB10:CC10),1))</f>
        <v/>
      </c>
      <c r="CD10" s="248" t="str">
        <f>DBCS(MID($BA10,COLUMNS($BB10:CD10),1))</f>
        <v/>
      </c>
      <c r="CE10" s="248" t="str">
        <f>DBCS(MID($BA10,COLUMNS($BB10:CE10),1))</f>
        <v/>
      </c>
      <c r="CF10" s="248" t="str">
        <f>DBCS(MID($BA10,COLUMNS($BB10:CF10),1))</f>
        <v/>
      </c>
      <c r="CG10" s="248" t="str">
        <f>DBCS(MID($BA10,COLUMNS($BB10:CG10),1))</f>
        <v/>
      </c>
      <c r="CH10" s="248" t="str">
        <f>DBCS(MID($BA10,COLUMNS($BB10:CH10),1))</f>
        <v/>
      </c>
      <c r="CI10" s="248" t="str">
        <f>DBCS(MID($BA10,COLUMNS($BB10:CI10),1))</f>
        <v/>
      </c>
      <c r="CJ10" s="248" t="str">
        <f>DBCS(MID($BA10,COLUMNS($BB10:CJ10),1))</f>
        <v/>
      </c>
      <c r="CK10" s="248" t="str">
        <f>DBCS(MID($BA10,COLUMNS($BB10:CK10),1))</f>
        <v/>
      </c>
      <c r="CL10" s="248" t="str">
        <f>DBCS(MID($BA10,COLUMNS($BB10:CL10),1))</f>
        <v/>
      </c>
      <c r="CM10" s="248" t="str">
        <f>DBCS(MID($BA10,COLUMNS($BB10:CM10),1))</f>
        <v/>
      </c>
      <c r="CN10" s="248" t="str">
        <f>DBCS(MID($BA10,COLUMNS($BB10:CN10),1))</f>
        <v/>
      </c>
      <c r="CO10" s="248" t="str">
        <f>DBCS(MID($BA10,COLUMNS($BB10:CO10),1))</f>
        <v/>
      </c>
    </row>
    <row r="11" spans="1:93" ht="15.95" customHeight="1" thickBot="1" x14ac:dyDescent="0.2">
      <c r="C11" s="50"/>
      <c r="D11" s="350" t="s">
        <v>3</v>
      </c>
      <c r="E11" s="350"/>
      <c r="F11" s="350"/>
      <c r="G11" s="51"/>
      <c r="H11" s="224" t="str">
        <f>LEFT(AH11)</f>
        <v>山</v>
      </c>
      <c r="I11" s="225" t="str">
        <f>MID($AH11,2,1)</f>
        <v>田</v>
      </c>
      <c r="J11" s="225" t="str">
        <f>MID($AH11,3,1)</f>
        <v>　</v>
      </c>
      <c r="K11" s="225" t="str">
        <f>MID($AH11,4,1)</f>
        <v>太</v>
      </c>
      <c r="L11" s="225" t="str">
        <f>MID($AH11,5,1)</f>
        <v>郎</v>
      </c>
      <c r="M11" s="225" t="str">
        <f>MID($AH11,6,1)</f>
        <v/>
      </c>
      <c r="N11" s="225" t="str">
        <f>MID($AH11,7,1)</f>
        <v/>
      </c>
      <c r="O11" s="225" t="str">
        <f>MID($AH11,8,1)</f>
        <v/>
      </c>
      <c r="P11" s="225" t="str">
        <f>MID($AH11,9,1)</f>
        <v/>
      </c>
      <c r="Q11" s="225" t="str">
        <f>MID($AH11,10,1)</f>
        <v/>
      </c>
      <c r="R11" s="225" t="str">
        <f>MID($AH11,11,1)</f>
        <v/>
      </c>
      <c r="S11" s="225" t="str">
        <f>MID($AH11,12,1)</f>
        <v/>
      </c>
      <c r="T11" s="225" t="str">
        <f>MID($AH11,13,1)</f>
        <v/>
      </c>
      <c r="U11" s="225" t="str">
        <f>MID($AH11,14,1)</f>
        <v/>
      </c>
      <c r="V11" s="225" t="str">
        <f>MID($AH11,15,1)</f>
        <v/>
      </c>
      <c r="W11" s="225" t="str">
        <f>MID($AH11,16,1)</f>
        <v/>
      </c>
      <c r="X11" s="225" t="str">
        <f>MID($AH11,17,1)</f>
        <v/>
      </c>
      <c r="Y11" s="225" t="str">
        <f>MID($AH11,18,1)</f>
        <v/>
      </c>
      <c r="Z11" s="225" t="str">
        <f>MID($AH11,19,1)</f>
        <v/>
      </c>
      <c r="AA11" s="226" t="str">
        <f>MID($AH11,20,1)</f>
        <v/>
      </c>
      <c r="AC11" s="344" t="s">
        <v>9</v>
      </c>
      <c r="AD11" s="344"/>
      <c r="AE11" s="344"/>
      <c r="AG11" s="112" t="s">
        <v>3</v>
      </c>
      <c r="AH11" s="444" t="s">
        <v>4739</v>
      </c>
      <c r="AI11" s="445"/>
      <c r="AJ11" s="445"/>
      <c r="AK11" s="445"/>
      <c r="AL11" s="445"/>
      <c r="AM11" s="445"/>
      <c r="AN11" s="445"/>
      <c r="AO11" s="445"/>
      <c r="AP11" s="445"/>
      <c r="AQ11" s="445"/>
      <c r="AR11" s="445"/>
      <c r="AS11" s="445"/>
      <c r="AT11" s="445"/>
      <c r="AU11" s="445"/>
      <c r="AV11" s="445"/>
      <c r="AW11" s="445"/>
      <c r="AX11" s="446"/>
      <c r="AY11" s="139" t="s">
        <v>215</v>
      </c>
      <c r="AZ11" s="145"/>
    </row>
    <row r="12" spans="1:93" ht="15.95" customHeight="1" thickBot="1" x14ac:dyDescent="0.2">
      <c r="C12" s="50"/>
      <c r="D12" s="350" t="s">
        <v>8</v>
      </c>
      <c r="E12" s="350"/>
      <c r="F12" s="350"/>
      <c r="G12" s="51"/>
      <c r="H12" s="228" t="str">
        <f>AG13</f>
        <v>S</v>
      </c>
      <c r="I12" s="49" t="s">
        <v>473</v>
      </c>
      <c r="J12" s="224" t="str">
        <f>LEFT(AK12,1)</f>
        <v>5</v>
      </c>
      <c r="K12" s="226" t="str">
        <f>RIGHT(AK12,1)</f>
        <v>3</v>
      </c>
      <c r="L12" s="49" t="s">
        <v>474</v>
      </c>
      <c r="M12" s="224" t="str">
        <f>LEFT(AM12,1)</f>
        <v>0</v>
      </c>
      <c r="N12" s="226" t="str">
        <f>RIGHT(AM12,1)</f>
        <v>6</v>
      </c>
      <c r="O12" s="49" t="s">
        <v>11</v>
      </c>
      <c r="P12" s="224" t="str">
        <f>LEFT(AO12,1)</f>
        <v>2</v>
      </c>
      <c r="Q12" s="226" t="str">
        <f>RIGHT(AO12,1)</f>
        <v>3</v>
      </c>
      <c r="R12" s="49" t="s">
        <v>12</v>
      </c>
      <c r="S12" s="49"/>
      <c r="T12" s="49"/>
      <c r="U12" s="49"/>
      <c r="V12" s="49"/>
      <c r="W12" s="49"/>
      <c r="X12" s="49"/>
      <c r="Y12" s="49"/>
      <c r="Z12" s="49"/>
      <c r="AA12" s="49"/>
      <c r="AD12" s="48" t="s">
        <v>514</v>
      </c>
      <c r="AG12" s="112" t="s">
        <v>8</v>
      </c>
      <c r="AH12" s="442" t="s">
        <v>288</v>
      </c>
      <c r="AI12" s="443"/>
      <c r="AJ12" s="245" t="s">
        <v>470</v>
      </c>
      <c r="AK12" s="247" t="s">
        <v>4741</v>
      </c>
      <c r="AL12" s="98" t="s">
        <v>36</v>
      </c>
      <c r="AM12" s="247" t="s">
        <v>4742</v>
      </c>
      <c r="AN12" s="98" t="s">
        <v>11</v>
      </c>
      <c r="AO12" s="247" t="s">
        <v>4743</v>
      </c>
      <c r="AP12" s="98" t="s">
        <v>12</v>
      </c>
      <c r="AQ12" s="98"/>
      <c r="AR12" s="98"/>
      <c r="AS12" s="98"/>
      <c r="AT12" s="98"/>
      <c r="AU12" s="98"/>
      <c r="AV12" s="98"/>
      <c r="AW12" s="98"/>
      <c r="AX12" s="98"/>
      <c r="AZ12" s="145"/>
    </row>
    <row r="13" spans="1:93" ht="15.95" customHeight="1" x14ac:dyDescent="0.15">
      <c r="AG13" s="140" t="str">
        <f>LEFT(AH12)</f>
        <v>S</v>
      </c>
      <c r="AH13" s="178" t="s">
        <v>212</v>
      </c>
      <c r="AL13" s="141" t="s">
        <v>319</v>
      </c>
      <c r="AZ13" s="145"/>
    </row>
    <row r="14" spans="1:93" ht="15.95" customHeight="1" x14ac:dyDescent="0.15">
      <c r="AZ14" s="145"/>
    </row>
    <row r="15" spans="1:93" ht="15.95" customHeight="1" thickBot="1" x14ac:dyDescent="0.2">
      <c r="AH15" s="98"/>
      <c r="AI15" s="98"/>
      <c r="AJ15" s="98"/>
      <c r="AK15" s="140" t="str">
        <f>LEFT(AH16)</f>
        <v>0</v>
      </c>
      <c r="AL15" s="140" t="str">
        <f>MID(AH16,2,1)</f>
        <v>2</v>
      </c>
      <c r="AM15" s="98"/>
      <c r="AN15" s="140" t="str">
        <f>LEFT(AN16)</f>
        <v/>
      </c>
      <c r="AO15" s="140" t="str">
        <f>MID(AN16,2,1)</f>
        <v/>
      </c>
      <c r="AP15" s="98"/>
      <c r="AQ15" s="98"/>
      <c r="AR15" s="141" t="s">
        <v>468</v>
      </c>
      <c r="AS15" s="98"/>
      <c r="AT15" s="98"/>
      <c r="AU15" s="98"/>
      <c r="AV15" s="98"/>
      <c r="AW15" s="98"/>
      <c r="AX15" s="98"/>
      <c r="AZ15" s="145"/>
    </row>
    <row r="16" spans="1:93" ht="15.95" customHeight="1" thickBot="1" x14ac:dyDescent="0.2">
      <c r="A16" s="47" t="s">
        <v>511</v>
      </c>
      <c r="C16" s="362" t="s">
        <v>7</v>
      </c>
      <c r="D16" s="363"/>
      <c r="E16" s="363"/>
      <c r="F16" s="363"/>
      <c r="G16" s="364"/>
      <c r="H16" s="224" t="str">
        <f>AK15</f>
        <v>0</v>
      </c>
      <c r="I16" s="226" t="str">
        <f>AL15</f>
        <v>2</v>
      </c>
      <c r="J16" s="49"/>
      <c r="K16" s="49"/>
      <c r="L16" s="49"/>
      <c r="M16" s="49"/>
      <c r="N16" s="365" t="s">
        <v>10</v>
      </c>
      <c r="O16" s="366"/>
      <c r="P16" s="367"/>
      <c r="Q16" s="224" t="str">
        <f>AN15</f>
        <v/>
      </c>
      <c r="R16" s="226" t="str">
        <f>AO15</f>
        <v/>
      </c>
      <c r="S16" s="49" t="s">
        <v>470</v>
      </c>
      <c r="T16" s="224" t="str">
        <f>IF(LEFT($AR16,1)="","",LEFT($AR16,1))</f>
        <v/>
      </c>
      <c r="U16" s="225" t="str">
        <f>IF(MID($AR16,2,1)="","",MID($AR16,2,1))</f>
        <v/>
      </c>
      <c r="V16" s="225" t="str">
        <f>IF(MID($AR16,3,1)="","",MID($AR16,3,1))</f>
        <v/>
      </c>
      <c r="W16" s="225" t="str">
        <f>IF(MID($AR16,4,1)="","",MID($AR16,4,1))</f>
        <v/>
      </c>
      <c r="X16" s="225" t="str">
        <f>IF(MID($AR16,5,1)="","",MID($AR16,5,1))</f>
        <v/>
      </c>
      <c r="Y16" s="226" t="str">
        <f>IF(RIGHT(AR16)="","",RIGHT(AR16))</f>
        <v/>
      </c>
      <c r="Z16" s="49" t="s">
        <v>470</v>
      </c>
      <c r="AA16" s="236" t="str">
        <f>IF(AX16="","",AX16)</f>
        <v/>
      </c>
      <c r="AG16" s="112" t="s">
        <v>515</v>
      </c>
      <c r="AH16" s="444" t="s">
        <v>296</v>
      </c>
      <c r="AI16" s="445"/>
      <c r="AJ16" s="446"/>
      <c r="AK16" s="98"/>
      <c r="AL16" s="112" t="s">
        <v>513</v>
      </c>
      <c r="AM16" s="98"/>
      <c r="AN16" s="444"/>
      <c r="AO16" s="445"/>
      <c r="AP16" s="446"/>
      <c r="AQ16" s="245" t="s">
        <v>470</v>
      </c>
      <c r="AR16" s="447"/>
      <c r="AS16" s="448"/>
      <c r="AT16" s="448"/>
      <c r="AU16" s="448"/>
      <c r="AV16" s="449"/>
      <c r="AW16" s="245" t="s">
        <v>476</v>
      </c>
      <c r="AX16" s="246"/>
      <c r="AZ16" s="145"/>
    </row>
    <row r="17" spans="1:93" ht="15.95" customHeight="1" thickBot="1" x14ac:dyDescent="0.2">
      <c r="C17" s="50"/>
      <c r="D17" s="350" t="s">
        <v>516</v>
      </c>
      <c r="E17" s="350"/>
      <c r="F17" s="350"/>
      <c r="G17" s="51"/>
      <c r="H17" s="39" t="str">
        <f>BB17</f>
        <v>ヤ</v>
      </c>
      <c r="I17" s="40" t="str">
        <f t="shared" ref="I17:AA17" si="1">BC17</f>
        <v>マ</v>
      </c>
      <c r="J17" s="40" t="str">
        <f t="shared" si="1"/>
        <v>モ</v>
      </c>
      <c r="K17" s="40" t="str">
        <f t="shared" si="1"/>
        <v>ト</v>
      </c>
      <c r="L17" s="40" t="str">
        <f t="shared" si="1"/>
        <v>　</v>
      </c>
      <c r="M17" s="40" t="str">
        <f t="shared" si="1"/>
        <v>シ</v>
      </c>
      <c r="N17" s="40" t="str">
        <f t="shared" si="1"/>
        <v>゛</v>
      </c>
      <c r="O17" s="40" t="str">
        <f t="shared" si="1"/>
        <v>ロ</v>
      </c>
      <c r="P17" s="40" t="str">
        <f t="shared" si="1"/>
        <v>ウ</v>
      </c>
      <c r="Q17" s="40" t="str">
        <f t="shared" si="1"/>
        <v/>
      </c>
      <c r="R17" s="40" t="str">
        <f t="shared" si="1"/>
        <v/>
      </c>
      <c r="S17" s="40" t="str">
        <f t="shared" si="1"/>
        <v/>
      </c>
      <c r="T17" s="40" t="str">
        <f t="shared" si="1"/>
        <v/>
      </c>
      <c r="U17" s="40" t="str">
        <f t="shared" si="1"/>
        <v/>
      </c>
      <c r="V17" s="40" t="str">
        <f t="shared" si="1"/>
        <v/>
      </c>
      <c r="W17" s="40" t="str">
        <f t="shared" si="1"/>
        <v/>
      </c>
      <c r="X17" s="40" t="str">
        <f t="shared" si="1"/>
        <v/>
      </c>
      <c r="Y17" s="40" t="str">
        <f t="shared" si="1"/>
        <v/>
      </c>
      <c r="Z17" s="40" t="str">
        <f t="shared" si="1"/>
        <v/>
      </c>
      <c r="AA17" s="41" t="str">
        <f t="shared" si="1"/>
        <v/>
      </c>
      <c r="AG17" s="112" t="s">
        <v>517</v>
      </c>
      <c r="AH17" s="444" t="s">
        <v>4745</v>
      </c>
      <c r="AI17" s="445"/>
      <c r="AJ17" s="445"/>
      <c r="AK17" s="445"/>
      <c r="AL17" s="445"/>
      <c r="AM17" s="445"/>
      <c r="AN17" s="445"/>
      <c r="AO17" s="445"/>
      <c r="AP17" s="445"/>
      <c r="AQ17" s="445"/>
      <c r="AR17" s="445"/>
      <c r="AS17" s="445"/>
      <c r="AT17" s="445"/>
      <c r="AU17" s="445"/>
      <c r="AV17" s="445"/>
      <c r="AW17" s="445"/>
      <c r="AX17" s="446"/>
      <c r="AY17" s="139" t="s">
        <v>215</v>
      </c>
      <c r="AZ17" s="248" t="str">
        <f>ASC(AH17)</f>
        <v>ﾔﾏﾓﾄ ｼﾞﾛｳ</v>
      </c>
      <c r="BA17" s="248" t="str">
        <f>SUBSTITUTE(SUBSTITUTE(SUBSTITUTE(SUBSTITUTE(SUBSTITUTE(SUBSTITUTE(SUBSTITUTE(SUBSTITUTE(SUBSTITUTE(SUBSTITUTE(SUBSTITUTE(SUBSTITUTE(SUBSTITUTE(SUBSTITUTE(SUBSTITUTE(SUBSTITUTE(SUBSTITUTE(SUBSTITUTE(SUBSTITUTE(SUBSTITUTE(SUBSTITUTE(SUBSTITUTE(SUBSTITUTE(SUBSTITUTE(SUBSTITUTE(AZ17,"が","か゛"),"ぎ","き゛"),"ぐ","く゛"),"げ","け゛"),"ご","こ゛"),"ざ","さ゛"),"じ","し゛"),"ず","す゛"),"ぜ","せ゛"),"ぞ","そ゛"),"だ","た゛"),"ぢ","ち゛"),"づ","つ゛"),"で","て゛"),"ど","と゛"),"ば","は゛"),"び","ひ゛"),"ぶ","ふ゛"),"べ","へ゛"),"ぼ","ほ゛"),"ぱ","は゜"),"ぴ","ひ゜"),"ぷ","ふ゜"),"ぺ","へ゜"),"ぽ","ほ゜")</f>
        <v>ﾔﾏﾓﾄ ｼﾞﾛｳ</v>
      </c>
      <c r="BB17" s="248" t="str">
        <f>DBCS(MID($BA17,COLUMNS($BB17:BB17),1))</f>
        <v>ヤ</v>
      </c>
      <c r="BC17" s="248" t="str">
        <f>DBCS(MID($BA17,COLUMNS($BB17:BC17),1))</f>
        <v>マ</v>
      </c>
      <c r="BD17" s="248" t="str">
        <f>DBCS(MID($BA17,COLUMNS($BB17:BD17),1))</f>
        <v>モ</v>
      </c>
      <c r="BE17" s="248" t="str">
        <f>DBCS(MID($BA17,COLUMNS($BB17:BE17),1))</f>
        <v>ト</v>
      </c>
      <c r="BF17" s="248" t="str">
        <f>DBCS(MID($BA17,COLUMNS($BB17:BF17),1))</f>
        <v>　</v>
      </c>
      <c r="BG17" s="248" t="str">
        <f>DBCS(MID($BA17,COLUMNS($BB17:BG17),1))</f>
        <v>シ</v>
      </c>
      <c r="BH17" s="248" t="str">
        <f>DBCS(MID($BA17,COLUMNS($BB17:BH17),1))</f>
        <v>゛</v>
      </c>
      <c r="BI17" s="248" t="str">
        <f>DBCS(MID($BA17,COLUMNS($BB17:BI17),1))</f>
        <v>ロ</v>
      </c>
      <c r="BJ17" s="248" t="str">
        <f>DBCS(MID($BA17,COLUMNS($BB17:BJ17),1))</f>
        <v>ウ</v>
      </c>
      <c r="BK17" s="248" t="str">
        <f>DBCS(MID($BA17,COLUMNS($BB17:BK17),1))</f>
        <v/>
      </c>
      <c r="BL17" s="248" t="str">
        <f>DBCS(MID($BA17,COLUMNS($BB17:BL17),1))</f>
        <v/>
      </c>
      <c r="BM17" s="248" t="str">
        <f>DBCS(MID($BA17,COLUMNS($BB17:BM17),1))</f>
        <v/>
      </c>
      <c r="BN17" s="248" t="str">
        <f>DBCS(MID($BA17,COLUMNS($BB17:BN17),1))</f>
        <v/>
      </c>
      <c r="BO17" s="248" t="str">
        <f>DBCS(MID($BA17,COLUMNS($BB17:BO17),1))</f>
        <v/>
      </c>
      <c r="BP17" s="248" t="str">
        <f>DBCS(MID($BA17,COLUMNS($BB17:BP17),1))</f>
        <v/>
      </c>
      <c r="BQ17" s="248" t="str">
        <f>DBCS(MID($BA17,COLUMNS($BB17:BQ17),1))</f>
        <v/>
      </c>
      <c r="BR17" s="248" t="str">
        <f>DBCS(MID($BA17,COLUMNS($BB17:BR17),1))</f>
        <v/>
      </c>
      <c r="BS17" s="248" t="str">
        <f>DBCS(MID($BA17,COLUMNS($BB17:BS17),1))</f>
        <v/>
      </c>
      <c r="BT17" s="248" t="str">
        <f>DBCS(MID($BA17,COLUMNS($BB17:BT17),1))</f>
        <v/>
      </c>
      <c r="BU17" s="248" t="str">
        <f>DBCS(MID($BA17,COLUMNS($BB17:BU17),1))</f>
        <v/>
      </c>
      <c r="BV17" s="248" t="str">
        <f>DBCS(MID($BA17,COLUMNS($BB17:BV17),1))</f>
        <v/>
      </c>
      <c r="BW17" s="248" t="str">
        <f>DBCS(MID($BA17,COLUMNS($BB17:BW17),1))</f>
        <v/>
      </c>
      <c r="BX17" s="248" t="str">
        <f>DBCS(MID($BA17,COLUMNS($BB17:BX17),1))</f>
        <v/>
      </c>
      <c r="BY17" s="248" t="str">
        <f>DBCS(MID($BA17,COLUMNS($BB17:BY17),1))</f>
        <v/>
      </c>
      <c r="BZ17" s="248" t="str">
        <f>DBCS(MID($BA17,COLUMNS($BB17:BZ17),1))</f>
        <v/>
      </c>
      <c r="CA17" s="248" t="str">
        <f>DBCS(MID($BA17,COLUMNS($BB17:CA17),1))</f>
        <v/>
      </c>
      <c r="CB17" s="248" t="str">
        <f>DBCS(MID($BA17,COLUMNS($BB17:CB17),1))</f>
        <v/>
      </c>
      <c r="CC17" s="248" t="str">
        <f>DBCS(MID($BA17,COLUMNS($BB17:CC17),1))</f>
        <v/>
      </c>
      <c r="CD17" s="248" t="str">
        <f>DBCS(MID($BA17,COLUMNS($BB17:CD17),1))</f>
        <v/>
      </c>
      <c r="CE17" s="248" t="str">
        <f>DBCS(MID($BA17,COLUMNS($BB17:CE17),1))</f>
        <v/>
      </c>
      <c r="CF17" s="248" t="str">
        <f>DBCS(MID($BA17,COLUMNS($BB17:CF17),1))</f>
        <v/>
      </c>
      <c r="CG17" s="248" t="str">
        <f>DBCS(MID($BA17,COLUMNS($BB17:CG17),1))</f>
        <v/>
      </c>
      <c r="CH17" s="248" t="str">
        <f>DBCS(MID($BA17,COLUMNS($BB17:CH17),1))</f>
        <v/>
      </c>
      <c r="CI17" s="248" t="str">
        <f>DBCS(MID($BA17,COLUMNS($BB17:CI17),1))</f>
        <v/>
      </c>
      <c r="CJ17" s="248" t="str">
        <f>DBCS(MID($BA17,COLUMNS($BB17:CJ17),1))</f>
        <v/>
      </c>
      <c r="CK17" s="248" t="str">
        <f>DBCS(MID($BA17,COLUMNS($BB17:CK17),1))</f>
        <v/>
      </c>
      <c r="CL17" s="248" t="str">
        <f>DBCS(MID($BA17,COLUMNS($BB17:CL17),1))</f>
        <v/>
      </c>
      <c r="CM17" s="248" t="str">
        <f>DBCS(MID($BA17,COLUMNS($BB17:CM17),1))</f>
        <v/>
      </c>
      <c r="CN17" s="248" t="str">
        <f>DBCS(MID($BA17,COLUMNS($BB17:CN17),1))</f>
        <v/>
      </c>
      <c r="CO17" s="248" t="str">
        <f>DBCS(MID($BA17,COLUMNS($BB17:CO17),1))</f>
        <v/>
      </c>
    </row>
    <row r="18" spans="1:93" ht="15.95" customHeight="1" thickBot="1" x14ac:dyDescent="0.2">
      <c r="C18" s="50"/>
      <c r="D18" s="350" t="s">
        <v>3</v>
      </c>
      <c r="E18" s="350"/>
      <c r="F18" s="350"/>
      <c r="G18" s="51"/>
      <c r="H18" s="224" t="str">
        <f>LEFT(AH18)</f>
        <v>山</v>
      </c>
      <c r="I18" s="225" t="str">
        <f>MID($AH18,2,1)</f>
        <v>本</v>
      </c>
      <c r="J18" s="225" t="str">
        <f>MID($AH18,3,1)</f>
        <v>　</v>
      </c>
      <c r="K18" s="225" t="str">
        <f>MID($AH18,4,1)</f>
        <v>次</v>
      </c>
      <c r="L18" s="225" t="str">
        <f>MID($AH18,5,1)</f>
        <v>郎</v>
      </c>
      <c r="M18" s="225" t="str">
        <f>MID($AH18,6,1)</f>
        <v/>
      </c>
      <c r="N18" s="225" t="str">
        <f>MID($AH18,7,1)</f>
        <v/>
      </c>
      <c r="O18" s="225" t="str">
        <f>MID($AH18,8,1)</f>
        <v/>
      </c>
      <c r="P18" s="225" t="str">
        <f>MID($AH18,9,1)</f>
        <v/>
      </c>
      <c r="Q18" s="225" t="str">
        <f>MID($AH18,10,1)</f>
        <v/>
      </c>
      <c r="R18" s="225" t="str">
        <f>MID($AH18,11,1)</f>
        <v/>
      </c>
      <c r="S18" s="225" t="str">
        <f>MID($AH18,12,1)</f>
        <v/>
      </c>
      <c r="T18" s="225" t="str">
        <f>MID($AH18,13,1)</f>
        <v/>
      </c>
      <c r="U18" s="225" t="str">
        <f>MID($AH18,14,1)</f>
        <v/>
      </c>
      <c r="V18" s="225" t="str">
        <f>MID($AH18,15,1)</f>
        <v/>
      </c>
      <c r="W18" s="225" t="str">
        <f>MID($AH18,16,1)</f>
        <v/>
      </c>
      <c r="X18" s="225" t="str">
        <f>MID($AH18,17,1)</f>
        <v/>
      </c>
      <c r="Y18" s="225" t="str">
        <f>MID($AH18,18,1)</f>
        <v/>
      </c>
      <c r="Z18" s="225" t="str">
        <f>MID($AH18,19,1)</f>
        <v/>
      </c>
      <c r="AA18" s="226" t="str">
        <f>MID($AH18,20,1)</f>
        <v/>
      </c>
      <c r="AC18" s="344" t="s">
        <v>9</v>
      </c>
      <c r="AD18" s="344"/>
      <c r="AE18" s="344"/>
      <c r="AG18" s="112" t="s">
        <v>3</v>
      </c>
      <c r="AH18" s="444" t="s">
        <v>4744</v>
      </c>
      <c r="AI18" s="445"/>
      <c r="AJ18" s="445"/>
      <c r="AK18" s="445"/>
      <c r="AL18" s="445"/>
      <c r="AM18" s="445"/>
      <c r="AN18" s="445"/>
      <c r="AO18" s="445"/>
      <c r="AP18" s="445"/>
      <c r="AQ18" s="445"/>
      <c r="AR18" s="445"/>
      <c r="AS18" s="445"/>
      <c r="AT18" s="445"/>
      <c r="AU18" s="445"/>
      <c r="AV18" s="445"/>
      <c r="AW18" s="445"/>
      <c r="AX18" s="446"/>
      <c r="AY18" s="139" t="s">
        <v>215</v>
      </c>
      <c r="AZ18" s="145"/>
    </row>
    <row r="19" spans="1:93" ht="15.95" customHeight="1" thickBot="1" x14ac:dyDescent="0.2">
      <c r="C19" s="50"/>
      <c r="D19" s="350" t="s">
        <v>8</v>
      </c>
      <c r="E19" s="350"/>
      <c r="F19" s="350"/>
      <c r="G19" s="51"/>
      <c r="H19" s="228" t="str">
        <f>AG20</f>
        <v>S</v>
      </c>
      <c r="I19" s="49" t="s">
        <v>473</v>
      </c>
      <c r="J19" s="224" t="str">
        <f>LEFT(AK19,1)</f>
        <v>5</v>
      </c>
      <c r="K19" s="226" t="str">
        <f>RIGHT(AK19,1)</f>
        <v>5</v>
      </c>
      <c r="L19" s="49" t="s">
        <v>474</v>
      </c>
      <c r="M19" s="224" t="str">
        <f>LEFT(AM19,1)</f>
        <v>1</v>
      </c>
      <c r="N19" s="226" t="str">
        <f>RIGHT(AM19,1)</f>
        <v>0</v>
      </c>
      <c r="O19" s="49" t="s">
        <v>11</v>
      </c>
      <c r="P19" s="224" t="str">
        <f>LEFT(AO19,1)</f>
        <v>0</v>
      </c>
      <c r="Q19" s="226" t="str">
        <f>RIGHT(AO19,1)</f>
        <v>5</v>
      </c>
      <c r="R19" s="49" t="s">
        <v>12</v>
      </c>
      <c r="S19" s="49"/>
      <c r="T19" s="49"/>
      <c r="U19" s="49"/>
      <c r="V19" s="49"/>
      <c r="W19" s="49"/>
      <c r="X19" s="49"/>
      <c r="Y19" s="49"/>
      <c r="Z19" s="49"/>
      <c r="AA19" s="49"/>
      <c r="AD19" s="48" t="s">
        <v>518</v>
      </c>
      <c r="AG19" s="112" t="s">
        <v>8</v>
      </c>
      <c r="AH19" s="442" t="s">
        <v>288</v>
      </c>
      <c r="AI19" s="443"/>
      <c r="AJ19" s="245" t="s">
        <v>519</v>
      </c>
      <c r="AK19" s="247" t="s">
        <v>4746</v>
      </c>
      <c r="AL19" s="98" t="s">
        <v>36</v>
      </c>
      <c r="AM19" s="247" t="s">
        <v>4747</v>
      </c>
      <c r="AN19" s="98" t="s">
        <v>11</v>
      </c>
      <c r="AO19" s="247" t="s">
        <v>4748</v>
      </c>
      <c r="AP19" s="98" t="s">
        <v>12</v>
      </c>
      <c r="AQ19" s="98"/>
      <c r="AR19" s="98"/>
      <c r="AS19" s="98"/>
      <c r="AT19" s="98"/>
      <c r="AU19" s="98"/>
      <c r="AV19" s="98"/>
      <c r="AW19" s="98"/>
      <c r="AX19" s="98"/>
      <c r="AZ19" s="145"/>
    </row>
    <row r="20" spans="1:93" ht="15.95" customHeight="1" x14ac:dyDescent="0.15">
      <c r="AG20" s="140" t="str">
        <f>LEFT(AH19)</f>
        <v>S</v>
      </c>
      <c r="AH20" s="178" t="s">
        <v>212</v>
      </c>
      <c r="AL20" s="141" t="s">
        <v>319</v>
      </c>
      <c r="AZ20" s="145"/>
    </row>
    <row r="21" spans="1:93" ht="15.95" customHeight="1" x14ac:dyDescent="0.15">
      <c r="AZ21" s="145"/>
    </row>
    <row r="22" spans="1:93" ht="15.95" customHeight="1" thickBot="1" x14ac:dyDescent="0.2">
      <c r="AH22" s="98"/>
      <c r="AI22" s="98"/>
      <c r="AJ22" s="98"/>
      <c r="AK22" s="140" t="str">
        <f>LEFT(AH23)</f>
        <v>0</v>
      </c>
      <c r="AL22" s="140" t="str">
        <f>MID(AH23,2,1)</f>
        <v>3</v>
      </c>
      <c r="AM22" s="98"/>
      <c r="AN22" s="140" t="str">
        <f>LEFT(AN23)</f>
        <v/>
      </c>
      <c r="AO22" s="140" t="str">
        <f>MID(AN23,2,1)</f>
        <v/>
      </c>
      <c r="AP22" s="98"/>
      <c r="AQ22" s="98"/>
      <c r="AR22" s="141" t="s">
        <v>468</v>
      </c>
      <c r="AS22" s="98"/>
      <c r="AT22" s="98"/>
      <c r="AU22" s="98"/>
      <c r="AV22" s="98"/>
      <c r="AW22" s="98"/>
      <c r="AX22" s="98"/>
      <c r="AZ22" s="145"/>
    </row>
    <row r="23" spans="1:93" ht="15.95" customHeight="1" thickBot="1" x14ac:dyDescent="0.2">
      <c r="A23" s="47" t="s">
        <v>520</v>
      </c>
      <c r="C23" s="362" t="s">
        <v>7</v>
      </c>
      <c r="D23" s="363"/>
      <c r="E23" s="363"/>
      <c r="F23" s="363"/>
      <c r="G23" s="364"/>
      <c r="H23" s="224" t="str">
        <f>AK22</f>
        <v>0</v>
      </c>
      <c r="I23" s="226" t="str">
        <f>AL22</f>
        <v>3</v>
      </c>
      <c r="J23" s="49"/>
      <c r="K23" s="49"/>
      <c r="L23" s="49"/>
      <c r="M23" s="49"/>
      <c r="N23" s="365" t="s">
        <v>10</v>
      </c>
      <c r="O23" s="366"/>
      <c r="P23" s="367"/>
      <c r="Q23" s="224" t="str">
        <f>AN22</f>
        <v/>
      </c>
      <c r="R23" s="226" t="str">
        <f>AO22</f>
        <v/>
      </c>
      <c r="S23" s="49" t="s">
        <v>470</v>
      </c>
      <c r="T23" s="224" t="str">
        <f>IF(LEFT($AR23,1)="","",LEFT($AR23,1))</f>
        <v/>
      </c>
      <c r="U23" s="225" t="str">
        <f>IF(MID($AR23,2,1)="","",MID($AR23,2,1))</f>
        <v/>
      </c>
      <c r="V23" s="225" t="str">
        <f>IF(MID($AR23,3,1)="","",MID($AR23,3,1))</f>
        <v/>
      </c>
      <c r="W23" s="225" t="str">
        <f>IF(MID($AR23,4,1)="","",MID($AR23,4,1))</f>
        <v/>
      </c>
      <c r="X23" s="225" t="str">
        <f>IF(MID($AR23,5,1)="","",MID($AR23,5,1))</f>
        <v/>
      </c>
      <c r="Y23" s="226" t="str">
        <f>IF(RIGHT(AR23)="","",RIGHT(AR23))</f>
        <v/>
      </c>
      <c r="Z23" s="49" t="s">
        <v>470</v>
      </c>
      <c r="AA23" s="236" t="str">
        <f>IF(AX23="","",AX23)</f>
        <v/>
      </c>
      <c r="AG23" s="112" t="s">
        <v>512</v>
      </c>
      <c r="AH23" s="444" t="s">
        <v>289</v>
      </c>
      <c r="AI23" s="445"/>
      <c r="AJ23" s="446"/>
      <c r="AK23" s="98"/>
      <c r="AL23" s="112" t="s">
        <v>513</v>
      </c>
      <c r="AM23" s="98"/>
      <c r="AN23" s="444"/>
      <c r="AO23" s="445"/>
      <c r="AP23" s="446"/>
      <c r="AQ23" s="245" t="s">
        <v>470</v>
      </c>
      <c r="AR23" s="447"/>
      <c r="AS23" s="448"/>
      <c r="AT23" s="448"/>
      <c r="AU23" s="448"/>
      <c r="AV23" s="449"/>
      <c r="AW23" s="245" t="s">
        <v>470</v>
      </c>
      <c r="AX23" s="246"/>
      <c r="AZ23" s="145"/>
    </row>
    <row r="24" spans="1:93" ht="15.95" customHeight="1" thickBot="1" x14ac:dyDescent="0.2">
      <c r="C24" s="50"/>
      <c r="D24" s="350" t="s">
        <v>517</v>
      </c>
      <c r="E24" s="350"/>
      <c r="F24" s="350"/>
      <c r="G24" s="51"/>
      <c r="H24" s="39" t="str">
        <f>BB24</f>
        <v>コ</v>
      </c>
      <c r="I24" s="40" t="str">
        <f t="shared" ref="I24:AA24" si="2">BC24</f>
        <v>ハ</v>
      </c>
      <c r="J24" s="40" t="str">
        <f t="shared" si="2"/>
        <v>゛</v>
      </c>
      <c r="K24" s="40" t="str">
        <f t="shared" si="2"/>
        <v>ヤ</v>
      </c>
      <c r="L24" s="40" t="str">
        <f t="shared" si="2"/>
        <v>シ</v>
      </c>
      <c r="M24" s="40" t="str">
        <f t="shared" si="2"/>
        <v>　</v>
      </c>
      <c r="N24" s="40" t="str">
        <f t="shared" si="2"/>
        <v>サ</v>
      </c>
      <c r="O24" s="40" t="str">
        <f t="shared" si="2"/>
        <v>フ</v>
      </c>
      <c r="P24" s="40" t="str">
        <f t="shared" si="2"/>
        <v>゛</v>
      </c>
      <c r="Q24" s="40" t="str">
        <f t="shared" si="2"/>
        <v>ロ</v>
      </c>
      <c r="R24" s="40" t="str">
        <f t="shared" si="2"/>
        <v>ウ</v>
      </c>
      <c r="S24" s="40" t="str">
        <f t="shared" si="2"/>
        <v/>
      </c>
      <c r="T24" s="40" t="str">
        <f t="shared" si="2"/>
        <v/>
      </c>
      <c r="U24" s="40" t="str">
        <f t="shared" si="2"/>
        <v/>
      </c>
      <c r="V24" s="40" t="str">
        <f t="shared" si="2"/>
        <v/>
      </c>
      <c r="W24" s="40" t="str">
        <f t="shared" si="2"/>
        <v/>
      </c>
      <c r="X24" s="40" t="str">
        <f t="shared" si="2"/>
        <v/>
      </c>
      <c r="Y24" s="40" t="str">
        <f t="shared" si="2"/>
        <v/>
      </c>
      <c r="Z24" s="40" t="str">
        <f t="shared" si="2"/>
        <v/>
      </c>
      <c r="AA24" s="41" t="str">
        <f t="shared" si="2"/>
        <v/>
      </c>
      <c r="AG24" s="112" t="s">
        <v>521</v>
      </c>
      <c r="AH24" s="444" t="s">
        <v>4749</v>
      </c>
      <c r="AI24" s="445"/>
      <c r="AJ24" s="445"/>
      <c r="AK24" s="445"/>
      <c r="AL24" s="445"/>
      <c r="AM24" s="445"/>
      <c r="AN24" s="445"/>
      <c r="AO24" s="445"/>
      <c r="AP24" s="445"/>
      <c r="AQ24" s="445"/>
      <c r="AR24" s="445"/>
      <c r="AS24" s="445"/>
      <c r="AT24" s="445"/>
      <c r="AU24" s="445"/>
      <c r="AV24" s="445"/>
      <c r="AW24" s="445"/>
      <c r="AX24" s="446"/>
      <c r="AY24" s="139" t="s">
        <v>215</v>
      </c>
      <c r="AZ24" s="248" t="str">
        <f>ASC(AH24)</f>
        <v>ｺﾊﾞﾔｼ ｻﾌﾞﾛｳ</v>
      </c>
      <c r="BA24" s="248"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ｺﾊﾞﾔｼ ｻﾌﾞﾛｳ</v>
      </c>
      <c r="BB24" s="248" t="str">
        <f>DBCS(MID($BA24,COLUMNS($BB24:BB24),1))</f>
        <v>コ</v>
      </c>
      <c r="BC24" s="248" t="str">
        <f>DBCS(MID($BA24,COLUMNS($BB24:BC24),1))</f>
        <v>ハ</v>
      </c>
      <c r="BD24" s="248" t="str">
        <f>DBCS(MID($BA24,COLUMNS($BB24:BD24),1))</f>
        <v>゛</v>
      </c>
      <c r="BE24" s="248" t="str">
        <f>DBCS(MID($BA24,COLUMNS($BB24:BE24),1))</f>
        <v>ヤ</v>
      </c>
      <c r="BF24" s="248" t="str">
        <f>DBCS(MID($BA24,COLUMNS($BB24:BF24),1))</f>
        <v>シ</v>
      </c>
      <c r="BG24" s="248" t="str">
        <f>DBCS(MID($BA24,COLUMNS($BB24:BG24),1))</f>
        <v>　</v>
      </c>
      <c r="BH24" s="248" t="str">
        <f>DBCS(MID($BA24,COLUMNS($BB24:BH24),1))</f>
        <v>サ</v>
      </c>
      <c r="BI24" s="248" t="str">
        <f>DBCS(MID($BA24,COLUMNS($BB24:BI24),1))</f>
        <v>フ</v>
      </c>
      <c r="BJ24" s="248" t="str">
        <f>DBCS(MID($BA24,COLUMNS($BB24:BJ24),1))</f>
        <v>゛</v>
      </c>
      <c r="BK24" s="248" t="str">
        <f>DBCS(MID($BA24,COLUMNS($BB24:BK24),1))</f>
        <v>ロ</v>
      </c>
      <c r="BL24" s="248" t="str">
        <f>DBCS(MID($BA24,COLUMNS($BB24:BL24),1))</f>
        <v>ウ</v>
      </c>
      <c r="BM24" s="248" t="str">
        <f>DBCS(MID($BA24,COLUMNS($BB24:BM24),1))</f>
        <v/>
      </c>
      <c r="BN24" s="248" t="str">
        <f>DBCS(MID($BA24,COLUMNS($BB24:BN24),1))</f>
        <v/>
      </c>
      <c r="BO24" s="248" t="str">
        <f>DBCS(MID($BA24,COLUMNS($BB24:BO24),1))</f>
        <v/>
      </c>
      <c r="BP24" s="248" t="str">
        <f>DBCS(MID($BA24,COLUMNS($BB24:BP24),1))</f>
        <v/>
      </c>
      <c r="BQ24" s="248" t="str">
        <f>DBCS(MID($BA24,COLUMNS($BB24:BQ24),1))</f>
        <v/>
      </c>
      <c r="BR24" s="248" t="str">
        <f>DBCS(MID($BA24,COLUMNS($BB24:BR24),1))</f>
        <v/>
      </c>
      <c r="BS24" s="248" t="str">
        <f>DBCS(MID($BA24,COLUMNS($BB24:BS24),1))</f>
        <v/>
      </c>
      <c r="BT24" s="248" t="str">
        <f>DBCS(MID($BA24,COLUMNS($BB24:BT24),1))</f>
        <v/>
      </c>
      <c r="BU24" s="248" t="str">
        <f>DBCS(MID($BA24,COLUMNS($BB24:BU24),1))</f>
        <v/>
      </c>
      <c r="BV24" s="248" t="str">
        <f>DBCS(MID($BA24,COLUMNS($BB24:BV24),1))</f>
        <v/>
      </c>
      <c r="BW24" s="248" t="str">
        <f>DBCS(MID($BA24,COLUMNS($BB24:BW24),1))</f>
        <v/>
      </c>
      <c r="BX24" s="248" t="str">
        <f>DBCS(MID($BA24,COLUMNS($BB24:BX24),1))</f>
        <v/>
      </c>
      <c r="BY24" s="248" t="str">
        <f>DBCS(MID($BA24,COLUMNS($BB24:BY24),1))</f>
        <v/>
      </c>
      <c r="BZ24" s="248" t="str">
        <f>DBCS(MID($BA24,COLUMNS($BB24:BZ24),1))</f>
        <v/>
      </c>
      <c r="CA24" s="248" t="str">
        <f>DBCS(MID($BA24,COLUMNS($BB24:CA24),1))</f>
        <v/>
      </c>
      <c r="CB24" s="248" t="str">
        <f>DBCS(MID($BA24,COLUMNS($BB24:CB24),1))</f>
        <v/>
      </c>
      <c r="CC24" s="248" t="str">
        <f>DBCS(MID($BA24,COLUMNS($BB24:CC24),1))</f>
        <v/>
      </c>
      <c r="CD24" s="248" t="str">
        <f>DBCS(MID($BA24,COLUMNS($BB24:CD24),1))</f>
        <v/>
      </c>
      <c r="CE24" s="248" t="str">
        <f>DBCS(MID($BA24,COLUMNS($BB24:CE24),1))</f>
        <v/>
      </c>
      <c r="CF24" s="248" t="str">
        <f>DBCS(MID($BA24,COLUMNS($BB24:CF24),1))</f>
        <v/>
      </c>
      <c r="CG24" s="248" t="str">
        <f>DBCS(MID($BA24,COLUMNS($BB24:CG24),1))</f>
        <v/>
      </c>
      <c r="CH24" s="248" t="str">
        <f>DBCS(MID($BA24,COLUMNS($BB24:CH24),1))</f>
        <v/>
      </c>
      <c r="CI24" s="248" t="str">
        <f>DBCS(MID($BA24,COLUMNS($BB24:CI24),1))</f>
        <v/>
      </c>
      <c r="CJ24" s="248" t="str">
        <f>DBCS(MID($BA24,COLUMNS($BB24:CJ24),1))</f>
        <v/>
      </c>
      <c r="CK24" s="248" t="str">
        <f>DBCS(MID($BA24,COLUMNS($BB24:CK24),1))</f>
        <v/>
      </c>
      <c r="CL24" s="248" t="str">
        <f>DBCS(MID($BA24,COLUMNS($BB24:CL24),1))</f>
        <v/>
      </c>
      <c r="CM24" s="248" t="str">
        <f>DBCS(MID($BA24,COLUMNS($BB24:CM24),1))</f>
        <v/>
      </c>
      <c r="CN24" s="248" t="str">
        <f>DBCS(MID($BA24,COLUMNS($BB24:CN24),1))</f>
        <v/>
      </c>
      <c r="CO24" s="248" t="str">
        <f>DBCS(MID($BA24,COLUMNS($BB24:CO24),1))</f>
        <v/>
      </c>
    </row>
    <row r="25" spans="1:93" ht="15.95" customHeight="1" thickBot="1" x14ac:dyDescent="0.2">
      <c r="C25" s="50"/>
      <c r="D25" s="350" t="s">
        <v>3</v>
      </c>
      <c r="E25" s="350"/>
      <c r="F25" s="350"/>
      <c r="G25" s="51"/>
      <c r="H25" s="224" t="str">
        <f>LEFT(AH25)</f>
        <v>小</v>
      </c>
      <c r="I25" s="225" t="str">
        <f>MID($AH25,2,1)</f>
        <v>林</v>
      </c>
      <c r="J25" s="225" t="str">
        <f>MID($AH25,3,1)</f>
        <v>　</v>
      </c>
      <c r="K25" s="225" t="str">
        <f>MID($AH25,4,1)</f>
        <v>三</v>
      </c>
      <c r="L25" s="225" t="str">
        <f>MID($AH25,5,1)</f>
        <v>郎</v>
      </c>
      <c r="M25" s="225" t="str">
        <f>MID($AH25,6,1)</f>
        <v/>
      </c>
      <c r="N25" s="225" t="str">
        <f>MID($AH25,7,1)</f>
        <v/>
      </c>
      <c r="O25" s="225" t="str">
        <f>MID($AH25,8,1)</f>
        <v/>
      </c>
      <c r="P25" s="225" t="str">
        <f>MID($AH25,9,1)</f>
        <v/>
      </c>
      <c r="Q25" s="225" t="str">
        <f>MID($AH25,10,1)</f>
        <v/>
      </c>
      <c r="R25" s="225" t="str">
        <f>MID($AH25,11,1)</f>
        <v/>
      </c>
      <c r="S25" s="225" t="str">
        <f>MID($AH25,12,1)</f>
        <v/>
      </c>
      <c r="T25" s="225" t="str">
        <f>MID($AH25,13,1)</f>
        <v/>
      </c>
      <c r="U25" s="225" t="str">
        <f>MID($AH25,14,1)</f>
        <v/>
      </c>
      <c r="V25" s="225" t="str">
        <f>MID($AH25,15,1)</f>
        <v/>
      </c>
      <c r="W25" s="225" t="str">
        <f>MID($AH25,16,1)</f>
        <v/>
      </c>
      <c r="X25" s="225" t="str">
        <f>MID($AH25,17,1)</f>
        <v/>
      </c>
      <c r="Y25" s="225" t="str">
        <f>MID($AH25,18,1)</f>
        <v/>
      </c>
      <c r="Z25" s="225" t="str">
        <f>MID($AH25,19,1)</f>
        <v/>
      </c>
      <c r="AA25" s="226" t="str">
        <f>MID($AH25,20,1)</f>
        <v/>
      </c>
      <c r="AC25" s="344" t="s">
        <v>9</v>
      </c>
      <c r="AD25" s="344"/>
      <c r="AE25" s="344"/>
      <c r="AG25" s="112" t="s">
        <v>3</v>
      </c>
      <c r="AH25" s="444" t="s">
        <v>4750</v>
      </c>
      <c r="AI25" s="445"/>
      <c r="AJ25" s="445"/>
      <c r="AK25" s="445"/>
      <c r="AL25" s="445"/>
      <c r="AM25" s="445"/>
      <c r="AN25" s="445"/>
      <c r="AO25" s="445"/>
      <c r="AP25" s="445"/>
      <c r="AQ25" s="445"/>
      <c r="AR25" s="445"/>
      <c r="AS25" s="445"/>
      <c r="AT25" s="445"/>
      <c r="AU25" s="445"/>
      <c r="AV25" s="445"/>
      <c r="AW25" s="445"/>
      <c r="AX25" s="446"/>
      <c r="AY25" s="139" t="s">
        <v>215</v>
      </c>
      <c r="AZ25" s="145"/>
    </row>
    <row r="26" spans="1:93" ht="15.95" customHeight="1" thickBot="1" x14ac:dyDescent="0.2">
      <c r="C26" s="50"/>
      <c r="D26" s="350" t="s">
        <v>8</v>
      </c>
      <c r="E26" s="350"/>
      <c r="F26" s="350"/>
      <c r="G26" s="51"/>
      <c r="H26" s="228" t="str">
        <f>AG27</f>
        <v>S</v>
      </c>
      <c r="I26" s="49" t="s">
        <v>25</v>
      </c>
      <c r="J26" s="224" t="str">
        <f>LEFT(AK26,1)</f>
        <v>5</v>
      </c>
      <c r="K26" s="226" t="str">
        <f>RIGHT(AK26,1)</f>
        <v>8</v>
      </c>
      <c r="L26" s="49" t="s">
        <v>474</v>
      </c>
      <c r="M26" s="224" t="str">
        <f>LEFT(AM26,1)</f>
        <v>0</v>
      </c>
      <c r="N26" s="226" t="str">
        <f>RIGHT(AM26,1)</f>
        <v>3</v>
      </c>
      <c r="O26" s="49" t="s">
        <v>11</v>
      </c>
      <c r="P26" s="224" t="str">
        <f>LEFT(AO26,1)</f>
        <v>1</v>
      </c>
      <c r="Q26" s="226" t="str">
        <f>RIGHT(AO26,1)</f>
        <v>8</v>
      </c>
      <c r="R26" s="49" t="s">
        <v>12</v>
      </c>
      <c r="S26" s="49"/>
      <c r="T26" s="49"/>
      <c r="U26" s="49"/>
      <c r="V26" s="49"/>
      <c r="W26" s="49"/>
      <c r="X26" s="49"/>
      <c r="Y26" s="49"/>
      <c r="Z26" s="49"/>
      <c r="AA26" s="49"/>
      <c r="AD26" s="48" t="s">
        <v>475</v>
      </c>
      <c r="AG26" s="112" t="s">
        <v>8</v>
      </c>
      <c r="AH26" s="442" t="s">
        <v>288</v>
      </c>
      <c r="AI26" s="443"/>
      <c r="AJ26" s="245" t="s">
        <v>519</v>
      </c>
      <c r="AK26" s="247" t="s">
        <v>4751</v>
      </c>
      <c r="AL26" s="98" t="s">
        <v>36</v>
      </c>
      <c r="AM26" s="247" t="s">
        <v>4752</v>
      </c>
      <c r="AN26" s="98" t="s">
        <v>11</v>
      </c>
      <c r="AO26" s="247" t="s">
        <v>4753</v>
      </c>
      <c r="AP26" s="98" t="s">
        <v>12</v>
      </c>
      <c r="AQ26" s="98"/>
      <c r="AR26" s="98"/>
      <c r="AS26" s="98"/>
      <c r="AT26" s="98"/>
      <c r="AU26" s="98"/>
      <c r="AV26" s="98"/>
      <c r="AW26" s="98"/>
      <c r="AX26" s="98"/>
      <c r="AZ26" s="145"/>
    </row>
    <row r="27" spans="1:93" ht="15.95" customHeight="1" x14ac:dyDescent="0.15">
      <c r="AG27" s="140" t="str">
        <f>LEFT(AH26)</f>
        <v>S</v>
      </c>
      <c r="AH27" s="178" t="s">
        <v>212</v>
      </c>
      <c r="AL27" s="141" t="s">
        <v>319</v>
      </c>
      <c r="AZ27" s="145"/>
    </row>
    <row r="28" spans="1:93" ht="15.95" customHeight="1" x14ac:dyDescent="0.15">
      <c r="AZ28" s="145"/>
    </row>
    <row r="29" spans="1:93" ht="15.95" customHeight="1" thickBot="1" x14ac:dyDescent="0.2">
      <c r="AH29" s="98"/>
      <c r="AI29" s="98"/>
      <c r="AJ29" s="98"/>
      <c r="AK29" s="140" t="str">
        <f>LEFT(AH30)</f>
        <v/>
      </c>
      <c r="AL29" s="140" t="str">
        <f>MID(AH30,2,1)</f>
        <v/>
      </c>
      <c r="AM29" s="98"/>
      <c r="AN29" s="140" t="str">
        <f>LEFT(AN30)</f>
        <v/>
      </c>
      <c r="AO29" s="140" t="str">
        <f>MID(AN30,2,1)</f>
        <v/>
      </c>
      <c r="AP29" s="98"/>
      <c r="AQ29" s="98"/>
      <c r="AR29" s="141" t="s">
        <v>468</v>
      </c>
      <c r="AS29" s="98"/>
      <c r="AT29" s="98"/>
      <c r="AU29" s="98"/>
      <c r="AV29" s="98"/>
      <c r="AW29" s="98"/>
      <c r="AX29" s="98"/>
      <c r="AZ29" s="145"/>
    </row>
    <row r="30" spans="1:93" ht="15.95" customHeight="1" thickBot="1" x14ac:dyDescent="0.2">
      <c r="A30" s="47" t="s">
        <v>522</v>
      </c>
      <c r="C30" s="362" t="s">
        <v>7</v>
      </c>
      <c r="D30" s="363"/>
      <c r="E30" s="363"/>
      <c r="F30" s="363"/>
      <c r="G30" s="364"/>
      <c r="H30" s="224" t="str">
        <f>AK29</f>
        <v/>
      </c>
      <c r="I30" s="226" t="str">
        <f>AL29</f>
        <v/>
      </c>
      <c r="J30" s="49"/>
      <c r="K30" s="49"/>
      <c r="L30" s="49"/>
      <c r="M30" s="49"/>
      <c r="N30" s="365" t="s">
        <v>10</v>
      </c>
      <c r="O30" s="366"/>
      <c r="P30" s="367"/>
      <c r="Q30" s="224" t="str">
        <f>AN29</f>
        <v/>
      </c>
      <c r="R30" s="226" t="str">
        <f>AO29</f>
        <v/>
      </c>
      <c r="S30" s="49" t="s">
        <v>25</v>
      </c>
      <c r="T30" s="224" t="str">
        <f>IF(LEFT($AR30,1)="","",LEFT($AR30,1))</f>
        <v/>
      </c>
      <c r="U30" s="225" t="str">
        <f>IF(MID($AR30,2,1)="","",MID($AR30,2,1))</f>
        <v/>
      </c>
      <c r="V30" s="225" t="str">
        <f>IF(MID($AR30,3,1)="","",MID($AR30,3,1))</f>
        <v/>
      </c>
      <c r="W30" s="225" t="str">
        <f>IF(MID($AR30,4,1)="","",MID($AR30,4,1))</f>
        <v/>
      </c>
      <c r="X30" s="225" t="str">
        <f>IF(MID($AR30,5,1)="","",MID($AR30,5,1))</f>
        <v/>
      </c>
      <c r="Y30" s="226" t="str">
        <f>IF(RIGHT(AR30)="","",RIGHT(AR30))</f>
        <v/>
      </c>
      <c r="Z30" s="49" t="s">
        <v>25</v>
      </c>
      <c r="AA30" s="236" t="str">
        <f>IF(AX30="","",AX30)</f>
        <v/>
      </c>
      <c r="AG30" s="112" t="s">
        <v>316</v>
      </c>
      <c r="AH30" s="444"/>
      <c r="AI30" s="445"/>
      <c r="AJ30" s="446"/>
      <c r="AK30" s="98"/>
      <c r="AL30" s="112" t="s">
        <v>471</v>
      </c>
      <c r="AM30" s="98"/>
      <c r="AN30" s="444"/>
      <c r="AO30" s="445"/>
      <c r="AP30" s="446"/>
      <c r="AQ30" s="245" t="s">
        <v>25</v>
      </c>
      <c r="AR30" s="447"/>
      <c r="AS30" s="448"/>
      <c r="AT30" s="448"/>
      <c r="AU30" s="448"/>
      <c r="AV30" s="449"/>
      <c r="AW30" s="245" t="s">
        <v>25</v>
      </c>
      <c r="AX30" s="246"/>
      <c r="AZ30" s="145"/>
    </row>
    <row r="31" spans="1:93" ht="15.95" customHeight="1" thickBot="1" x14ac:dyDescent="0.2">
      <c r="C31" s="50"/>
      <c r="D31" s="350" t="s">
        <v>27</v>
      </c>
      <c r="E31" s="350"/>
      <c r="F31" s="350"/>
      <c r="G31" s="51"/>
      <c r="H31" s="39" t="str">
        <f>BB31</f>
        <v/>
      </c>
      <c r="I31" s="40" t="str">
        <f t="shared" ref="I31:AA31" si="3">BC31</f>
        <v/>
      </c>
      <c r="J31" s="40" t="str">
        <f t="shared" si="3"/>
        <v/>
      </c>
      <c r="K31" s="40" t="str">
        <f t="shared" si="3"/>
        <v/>
      </c>
      <c r="L31" s="40" t="str">
        <f t="shared" si="3"/>
        <v/>
      </c>
      <c r="M31" s="40" t="str">
        <f t="shared" si="3"/>
        <v/>
      </c>
      <c r="N31" s="40" t="str">
        <f t="shared" si="3"/>
        <v/>
      </c>
      <c r="O31" s="40" t="str">
        <f t="shared" si="3"/>
        <v/>
      </c>
      <c r="P31" s="40" t="str">
        <f t="shared" si="3"/>
        <v/>
      </c>
      <c r="Q31" s="40" t="str">
        <f t="shared" si="3"/>
        <v/>
      </c>
      <c r="R31" s="40" t="str">
        <f t="shared" si="3"/>
        <v/>
      </c>
      <c r="S31" s="40" t="str">
        <f t="shared" si="3"/>
        <v/>
      </c>
      <c r="T31" s="40" t="str">
        <f t="shared" si="3"/>
        <v/>
      </c>
      <c r="U31" s="40" t="str">
        <f t="shared" si="3"/>
        <v/>
      </c>
      <c r="V31" s="40" t="str">
        <f t="shared" si="3"/>
        <v/>
      </c>
      <c r="W31" s="40" t="str">
        <f t="shared" si="3"/>
        <v/>
      </c>
      <c r="X31" s="40" t="str">
        <f t="shared" si="3"/>
        <v/>
      </c>
      <c r="Y31" s="40" t="str">
        <f t="shared" si="3"/>
        <v/>
      </c>
      <c r="Z31" s="40" t="str">
        <f t="shared" si="3"/>
        <v/>
      </c>
      <c r="AA31" s="41" t="str">
        <f t="shared" si="3"/>
        <v/>
      </c>
      <c r="AG31" s="112" t="s">
        <v>27</v>
      </c>
      <c r="AH31" s="444"/>
      <c r="AI31" s="445"/>
      <c r="AJ31" s="445"/>
      <c r="AK31" s="445"/>
      <c r="AL31" s="445"/>
      <c r="AM31" s="445"/>
      <c r="AN31" s="445"/>
      <c r="AO31" s="445"/>
      <c r="AP31" s="445"/>
      <c r="AQ31" s="445"/>
      <c r="AR31" s="445"/>
      <c r="AS31" s="445"/>
      <c r="AT31" s="445"/>
      <c r="AU31" s="445"/>
      <c r="AV31" s="445"/>
      <c r="AW31" s="445"/>
      <c r="AX31" s="446"/>
      <c r="AY31" s="139" t="s">
        <v>215</v>
      </c>
      <c r="AZ31" s="248" t="str">
        <f>ASC(AH31)</f>
        <v/>
      </c>
      <c r="BA31" s="248" t="str">
        <f>SUBSTITUTE(SUBSTITUTE(SUBSTITUTE(SUBSTITUTE(SUBSTITUTE(SUBSTITUTE(SUBSTITUTE(SUBSTITUTE(SUBSTITUTE(SUBSTITUTE(SUBSTITUTE(SUBSTITUTE(SUBSTITUTE(SUBSTITUTE(SUBSTITUTE(SUBSTITUTE(SUBSTITUTE(SUBSTITUTE(SUBSTITUTE(SUBSTITUTE(SUBSTITUTE(SUBSTITUTE(SUBSTITUTE(SUBSTITUTE(SUBSTITUTE(AZ31,"が","か゛"),"ぎ","き゛"),"ぐ","く゛"),"げ","け゛"),"ご","こ゛"),"ざ","さ゛"),"じ","し゛"),"ず","す゛"),"ぜ","せ゛"),"ぞ","そ゛"),"だ","た゛"),"ぢ","ち゛"),"づ","つ゛"),"で","て゛"),"ど","と゛"),"ば","は゛"),"び","ひ゛"),"ぶ","ふ゛"),"べ","へ゛"),"ぼ","ほ゛"),"ぱ","は゜"),"ぴ","ひ゜"),"ぷ","ふ゜"),"ぺ","へ゜"),"ぽ","ほ゜")</f>
        <v/>
      </c>
      <c r="BB31" s="248" t="str">
        <f>DBCS(MID($BA31,COLUMNS($BB31:BB31),1))</f>
        <v/>
      </c>
      <c r="BC31" s="248" t="str">
        <f>DBCS(MID($BA31,COLUMNS($BB31:BC31),1))</f>
        <v/>
      </c>
      <c r="BD31" s="248" t="str">
        <f>DBCS(MID($BA31,COLUMNS($BB31:BD31),1))</f>
        <v/>
      </c>
      <c r="BE31" s="248" t="str">
        <f>DBCS(MID($BA31,COLUMNS($BB31:BE31),1))</f>
        <v/>
      </c>
      <c r="BF31" s="248" t="str">
        <f>DBCS(MID($BA31,COLUMNS($BB31:BF31),1))</f>
        <v/>
      </c>
      <c r="BG31" s="248" t="str">
        <f>DBCS(MID($BA31,COLUMNS($BB31:BG31),1))</f>
        <v/>
      </c>
      <c r="BH31" s="248" t="str">
        <f>DBCS(MID($BA31,COLUMNS($BB31:BH31),1))</f>
        <v/>
      </c>
      <c r="BI31" s="248" t="str">
        <f>DBCS(MID($BA31,COLUMNS($BB31:BI31),1))</f>
        <v/>
      </c>
      <c r="BJ31" s="248" t="str">
        <f>DBCS(MID($BA31,COLUMNS($BB31:BJ31),1))</f>
        <v/>
      </c>
      <c r="BK31" s="248" t="str">
        <f>DBCS(MID($BA31,COLUMNS($BB31:BK31),1))</f>
        <v/>
      </c>
      <c r="BL31" s="248" t="str">
        <f>DBCS(MID($BA31,COLUMNS($BB31:BL31),1))</f>
        <v/>
      </c>
      <c r="BM31" s="248" t="str">
        <f>DBCS(MID($BA31,COLUMNS($BB31:BM31),1))</f>
        <v/>
      </c>
      <c r="BN31" s="248" t="str">
        <f>DBCS(MID($BA31,COLUMNS($BB31:BN31),1))</f>
        <v/>
      </c>
      <c r="BO31" s="248" t="str">
        <f>DBCS(MID($BA31,COLUMNS($BB31:BO31),1))</f>
        <v/>
      </c>
      <c r="BP31" s="248" t="str">
        <f>DBCS(MID($BA31,COLUMNS($BB31:BP31),1))</f>
        <v/>
      </c>
      <c r="BQ31" s="248" t="str">
        <f>DBCS(MID($BA31,COLUMNS($BB31:BQ31),1))</f>
        <v/>
      </c>
      <c r="BR31" s="248" t="str">
        <f>DBCS(MID($BA31,COLUMNS($BB31:BR31),1))</f>
        <v/>
      </c>
      <c r="BS31" s="248" t="str">
        <f>DBCS(MID($BA31,COLUMNS($BB31:BS31),1))</f>
        <v/>
      </c>
      <c r="BT31" s="248" t="str">
        <f>DBCS(MID($BA31,COLUMNS($BB31:BT31),1))</f>
        <v/>
      </c>
      <c r="BU31" s="248" t="str">
        <f>DBCS(MID($BA31,COLUMNS($BB31:BU31),1))</f>
        <v/>
      </c>
      <c r="BV31" s="248" t="str">
        <f>DBCS(MID($BA31,COLUMNS($BB31:BV31),1))</f>
        <v/>
      </c>
      <c r="BW31" s="248" t="str">
        <f>DBCS(MID($BA31,COLUMNS($BB31:BW31),1))</f>
        <v/>
      </c>
      <c r="BX31" s="248" t="str">
        <f>DBCS(MID($BA31,COLUMNS($BB31:BX31),1))</f>
        <v/>
      </c>
      <c r="BY31" s="248" t="str">
        <f>DBCS(MID($BA31,COLUMNS($BB31:BY31),1))</f>
        <v/>
      </c>
      <c r="BZ31" s="248" t="str">
        <f>DBCS(MID($BA31,COLUMNS($BB31:BZ31),1))</f>
        <v/>
      </c>
      <c r="CA31" s="248" t="str">
        <f>DBCS(MID($BA31,COLUMNS($BB31:CA31),1))</f>
        <v/>
      </c>
      <c r="CB31" s="248" t="str">
        <f>DBCS(MID($BA31,COLUMNS($BB31:CB31),1))</f>
        <v/>
      </c>
      <c r="CC31" s="248" t="str">
        <f>DBCS(MID($BA31,COLUMNS($BB31:CC31),1))</f>
        <v/>
      </c>
      <c r="CD31" s="248" t="str">
        <f>DBCS(MID($BA31,COLUMNS($BB31:CD31),1))</f>
        <v/>
      </c>
      <c r="CE31" s="248" t="str">
        <f>DBCS(MID($BA31,COLUMNS($BB31:CE31),1))</f>
        <v/>
      </c>
      <c r="CF31" s="248" t="str">
        <f>DBCS(MID($BA31,COLUMNS($BB31:CF31),1))</f>
        <v/>
      </c>
      <c r="CG31" s="248" t="str">
        <f>DBCS(MID($BA31,COLUMNS($BB31:CG31),1))</f>
        <v/>
      </c>
      <c r="CH31" s="248" t="str">
        <f>DBCS(MID($BA31,COLUMNS($BB31:CH31),1))</f>
        <v/>
      </c>
      <c r="CI31" s="248" t="str">
        <f>DBCS(MID($BA31,COLUMNS($BB31:CI31),1))</f>
        <v/>
      </c>
      <c r="CJ31" s="248" t="str">
        <f>DBCS(MID($BA31,COLUMNS($BB31:CJ31),1))</f>
        <v/>
      </c>
      <c r="CK31" s="248" t="str">
        <f>DBCS(MID($BA31,COLUMNS($BB31:CK31),1))</f>
        <v/>
      </c>
      <c r="CL31" s="248" t="str">
        <f>DBCS(MID($BA31,COLUMNS($BB31:CL31),1))</f>
        <v/>
      </c>
      <c r="CM31" s="248" t="str">
        <f>DBCS(MID($BA31,COLUMNS($BB31:CM31),1))</f>
        <v/>
      </c>
      <c r="CN31" s="248" t="str">
        <f>DBCS(MID($BA31,COLUMNS($BB31:CN31),1))</f>
        <v/>
      </c>
      <c r="CO31" s="248" t="str">
        <f>DBCS(MID($BA31,COLUMNS($BB31:CO31),1))</f>
        <v/>
      </c>
    </row>
    <row r="32" spans="1:93" ht="15.95" customHeight="1" thickBot="1" x14ac:dyDescent="0.2">
      <c r="C32" s="50"/>
      <c r="D32" s="350" t="s">
        <v>3</v>
      </c>
      <c r="E32" s="350"/>
      <c r="F32" s="350"/>
      <c r="G32" s="51"/>
      <c r="H32" s="224" t="str">
        <f>LEFT(AH32)</f>
        <v/>
      </c>
      <c r="I32" s="225" t="str">
        <f>MID($AH32,2,1)</f>
        <v/>
      </c>
      <c r="J32" s="225" t="str">
        <f>MID($AH32,3,1)</f>
        <v/>
      </c>
      <c r="K32" s="225" t="str">
        <f>MID($AH32,4,1)</f>
        <v/>
      </c>
      <c r="L32" s="225" t="str">
        <f>MID($AH32,5,1)</f>
        <v/>
      </c>
      <c r="M32" s="225" t="str">
        <f>MID($AH32,6,1)</f>
        <v/>
      </c>
      <c r="N32" s="225" t="str">
        <f>MID($AH32,7,1)</f>
        <v/>
      </c>
      <c r="O32" s="225" t="str">
        <f>MID($AH32,8,1)</f>
        <v/>
      </c>
      <c r="P32" s="225" t="str">
        <f>MID($AH32,9,1)</f>
        <v/>
      </c>
      <c r="Q32" s="225" t="str">
        <f>MID($AH32,10,1)</f>
        <v/>
      </c>
      <c r="R32" s="225" t="str">
        <f>MID($AH32,11,1)</f>
        <v/>
      </c>
      <c r="S32" s="225" t="str">
        <f>MID($AH32,12,1)</f>
        <v/>
      </c>
      <c r="T32" s="225" t="str">
        <f>MID($AH32,13,1)</f>
        <v/>
      </c>
      <c r="U32" s="225" t="str">
        <f>MID($AH32,14,1)</f>
        <v/>
      </c>
      <c r="V32" s="225" t="str">
        <f>MID($AH32,15,1)</f>
        <v/>
      </c>
      <c r="W32" s="225" t="str">
        <f>MID($AH32,16,1)</f>
        <v/>
      </c>
      <c r="X32" s="225" t="str">
        <f>MID($AH32,17,1)</f>
        <v/>
      </c>
      <c r="Y32" s="225" t="str">
        <f>MID($AH32,18,1)</f>
        <v/>
      </c>
      <c r="Z32" s="225" t="str">
        <f>MID($AH32,19,1)</f>
        <v/>
      </c>
      <c r="AA32" s="226" t="str">
        <f>MID($AH32,20,1)</f>
        <v/>
      </c>
      <c r="AC32" s="344" t="s">
        <v>9</v>
      </c>
      <c r="AD32" s="344"/>
      <c r="AE32" s="344"/>
      <c r="AG32" s="112" t="s">
        <v>3</v>
      </c>
      <c r="AH32" s="444"/>
      <c r="AI32" s="445"/>
      <c r="AJ32" s="445"/>
      <c r="AK32" s="445"/>
      <c r="AL32" s="445"/>
      <c r="AM32" s="445"/>
      <c r="AN32" s="445"/>
      <c r="AO32" s="445"/>
      <c r="AP32" s="445"/>
      <c r="AQ32" s="445"/>
      <c r="AR32" s="445"/>
      <c r="AS32" s="445"/>
      <c r="AT32" s="445"/>
      <c r="AU32" s="445"/>
      <c r="AV32" s="445"/>
      <c r="AW32" s="445"/>
      <c r="AX32" s="446"/>
      <c r="AY32" s="139" t="s">
        <v>215</v>
      </c>
      <c r="AZ32" s="145"/>
    </row>
    <row r="33" spans="1:93" ht="15.95" customHeight="1" thickBot="1" x14ac:dyDescent="0.2">
      <c r="C33" s="50"/>
      <c r="D33" s="350" t="s">
        <v>8</v>
      </c>
      <c r="E33" s="350"/>
      <c r="F33" s="350"/>
      <c r="G33" s="51"/>
      <c r="H33" s="228" t="str">
        <f>AG34</f>
        <v/>
      </c>
      <c r="I33" s="49" t="s">
        <v>473</v>
      </c>
      <c r="J33" s="224" t="str">
        <f>LEFT(AK33,1)</f>
        <v/>
      </c>
      <c r="K33" s="226" t="str">
        <f>RIGHT(AK33,1)</f>
        <v/>
      </c>
      <c r="L33" s="49" t="s">
        <v>474</v>
      </c>
      <c r="M33" s="224" t="str">
        <f>LEFT(AM33,1)</f>
        <v/>
      </c>
      <c r="N33" s="226" t="str">
        <f>RIGHT(AM33,1)</f>
        <v/>
      </c>
      <c r="O33" s="49" t="s">
        <v>11</v>
      </c>
      <c r="P33" s="224" t="str">
        <f>LEFT(AO33,1)</f>
        <v/>
      </c>
      <c r="Q33" s="226" t="str">
        <f>RIGHT(AO33,1)</f>
        <v/>
      </c>
      <c r="R33" s="49" t="s">
        <v>12</v>
      </c>
      <c r="S33" s="49"/>
      <c r="T33" s="49"/>
      <c r="U33" s="49"/>
      <c r="V33" s="49"/>
      <c r="W33" s="49"/>
      <c r="X33" s="49"/>
      <c r="Y33" s="49"/>
      <c r="Z33" s="49"/>
      <c r="AA33" s="49"/>
      <c r="AD33" s="48" t="s">
        <v>475</v>
      </c>
      <c r="AG33" s="112" t="s">
        <v>8</v>
      </c>
      <c r="AH33" s="442"/>
      <c r="AI33" s="443"/>
      <c r="AJ33" s="245" t="s">
        <v>523</v>
      </c>
      <c r="AK33" s="247"/>
      <c r="AL33" s="98" t="s">
        <v>36</v>
      </c>
      <c r="AM33" s="247"/>
      <c r="AN33" s="98" t="s">
        <v>11</v>
      </c>
      <c r="AO33" s="247"/>
      <c r="AP33" s="98" t="s">
        <v>12</v>
      </c>
      <c r="AQ33" s="98"/>
      <c r="AR33" s="98"/>
      <c r="AS33" s="98"/>
      <c r="AT33" s="98"/>
      <c r="AU33" s="98"/>
      <c r="AV33" s="98"/>
      <c r="AW33" s="98"/>
      <c r="AX33" s="98"/>
      <c r="AZ33" s="145"/>
    </row>
    <row r="34" spans="1:93" ht="15.95" customHeight="1" x14ac:dyDescent="0.15">
      <c r="AG34" s="140" t="str">
        <f>LEFT(AH33)</f>
        <v/>
      </c>
      <c r="AH34" s="178" t="s">
        <v>212</v>
      </c>
      <c r="AL34" s="141" t="s">
        <v>319</v>
      </c>
      <c r="AZ34" s="145"/>
    </row>
    <row r="35" spans="1:93" ht="15.95" customHeight="1" x14ac:dyDescent="0.15">
      <c r="AZ35" s="145"/>
    </row>
    <row r="36" spans="1:93" ht="15.95" customHeight="1" thickBot="1" x14ac:dyDescent="0.2">
      <c r="AH36" s="98"/>
      <c r="AI36" s="98"/>
      <c r="AJ36" s="98"/>
      <c r="AK36" s="140" t="str">
        <f>LEFT(AH37)</f>
        <v/>
      </c>
      <c r="AL36" s="140" t="str">
        <f>MID(AH37,2,1)</f>
        <v/>
      </c>
      <c r="AM36" s="98"/>
      <c r="AN36" s="140" t="str">
        <f>LEFT(AN37)</f>
        <v/>
      </c>
      <c r="AO36" s="140" t="str">
        <f>MID(AN37,2,1)</f>
        <v/>
      </c>
      <c r="AP36" s="98"/>
      <c r="AQ36" s="98"/>
      <c r="AR36" s="141" t="s">
        <v>468</v>
      </c>
      <c r="AS36" s="98"/>
      <c r="AT36" s="98"/>
      <c r="AU36" s="98"/>
      <c r="AV36" s="98"/>
      <c r="AW36" s="98"/>
      <c r="AX36" s="98"/>
      <c r="AZ36" s="145"/>
    </row>
    <row r="37" spans="1:93" ht="15.95" customHeight="1" thickBot="1" x14ac:dyDescent="0.2">
      <c r="A37" s="47" t="s">
        <v>524</v>
      </c>
      <c r="C37" s="362" t="s">
        <v>7</v>
      </c>
      <c r="D37" s="363"/>
      <c r="E37" s="363"/>
      <c r="F37" s="363"/>
      <c r="G37" s="364"/>
      <c r="H37" s="224" t="str">
        <f>AK36</f>
        <v/>
      </c>
      <c r="I37" s="226" t="str">
        <f>AL36</f>
        <v/>
      </c>
      <c r="J37" s="49"/>
      <c r="K37" s="49"/>
      <c r="L37" s="49"/>
      <c r="M37" s="49"/>
      <c r="N37" s="365" t="s">
        <v>10</v>
      </c>
      <c r="O37" s="366"/>
      <c r="P37" s="367"/>
      <c r="Q37" s="224" t="str">
        <f>AN36</f>
        <v/>
      </c>
      <c r="R37" s="226" t="str">
        <f>AO36</f>
        <v/>
      </c>
      <c r="S37" s="49" t="s">
        <v>525</v>
      </c>
      <c r="T37" s="224" t="str">
        <f>IF(LEFT($AR37,1)="","",LEFT($AR37,1))</f>
        <v/>
      </c>
      <c r="U37" s="225" t="str">
        <f>IF(MID($AR37,2,1)="","",MID($AR37,2,1))</f>
        <v/>
      </c>
      <c r="V37" s="225" t="str">
        <f>IF(MID($AR37,3,1)="","",MID($AR37,3,1))</f>
        <v/>
      </c>
      <c r="W37" s="225" t="str">
        <f>IF(MID($AR37,4,1)="","",MID($AR37,4,1))</f>
        <v/>
      </c>
      <c r="X37" s="225" t="str">
        <f>IF(MID($AR37,5,1)="","",MID($AR37,5,1))</f>
        <v/>
      </c>
      <c r="Y37" s="226" t="str">
        <f>IF(RIGHT(AR37)="","",RIGHT(AR37))</f>
        <v/>
      </c>
      <c r="Z37" s="49" t="s">
        <v>525</v>
      </c>
      <c r="AA37" s="236" t="str">
        <f>IF(AX37="","",AX37)</f>
        <v/>
      </c>
      <c r="AG37" s="112" t="s">
        <v>526</v>
      </c>
      <c r="AH37" s="444"/>
      <c r="AI37" s="445"/>
      <c r="AJ37" s="446"/>
      <c r="AK37" s="98"/>
      <c r="AL37" s="112" t="s">
        <v>527</v>
      </c>
      <c r="AM37" s="98"/>
      <c r="AN37" s="444"/>
      <c r="AO37" s="445"/>
      <c r="AP37" s="446"/>
      <c r="AQ37" s="245" t="s">
        <v>525</v>
      </c>
      <c r="AR37" s="447"/>
      <c r="AS37" s="448"/>
      <c r="AT37" s="448"/>
      <c r="AU37" s="448"/>
      <c r="AV37" s="449"/>
      <c r="AW37" s="245" t="s">
        <v>525</v>
      </c>
      <c r="AX37" s="246"/>
      <c r="AZ37" s="145"/>
    </row>
    <row r="38" spans="1:93" ht="15.95" customHeight="1" thickBot="1" x14ac:dyDescent="0.2">
      <c r="C38" s="50"/>
      <c r="D38" s="350" t="s">
        <v>528</v>
      </c>
      <c r="E38" s="350"/>
      <c r="F38" s="350"/>
      <c r="G38" s="51"/>
      <c r="H38" s="39" t="str">
        <f>BB38</f>
        <v/>
      </c>
      <c r="I38" s="40" t="str">
        <f t="shared" ref="I38:AA38" si="4">BC38</f>
        <v/>
      </c>
      <c r="J38" s="40" t="str">
        <f t="shared" si="4"/>
        <v/>
      </c>
      <c r="K38" s="40" t="str">
        <f t="shared" si="4"/>
        <v/>
      </c>
      <c r="L38" s="40" t="str">
        <f t="shared" si="4"/>
        <v/>
      </c>
      <c r="M38" s="40" t="str">
        <f t="shared" si="4"/>
        <v/>
      </c>
      <c r="N38" s="40" t="str">
        <f t="shared" si="4"/>
        <v/>
      </c>
      <c r="O38" s="40" t="str">
        <f t="shared" si="4"/>
        <v/>
      </c>
      <c r="P38" s="40" t="str">
        <f t="shared" si="4"/>
        <v/>
      </c>
      <c r="Q38" s="40" t="str">
        <f t="shared" si="4"/>
        <v/>
      </c>
      <c r="R38" s="40" t="str">
        <f t="shared" si="4"/>
        <v/>
      </c>
      <c r="S38" s="40" t="str">
        <f t="shared" si="4"/>
        <v/>
      </c>
      <c r="T38" s="40" t="str">
        <f t="shared" si="4"/>
        <v/>
      </c>
      <c r="U38" s="40" t="str">
        <f t="shared" si="4"/>
        <v/>
      </c>
      <c r="V38" s="40" t="str">
        <f t="shared" si="4"/>
        <v/>
      </c>
      <c r="W38" s="40" t="str">
        <f t="shared" si="4"/>
        <v/>
      </c>
      <c r="X38" s="40" t="str">
        <f t="shared" si="4"/>
        <v/>
      </c>
      <c r="Y38" s="40" t="str">
        <f t="shared" si="4"/>
        <v/>
      </c>
      <c r="Z38" s="40" t="str">
        <f t="shared" si="4"/>
        <v/>
      </c>
      <c r="AA38" s="41" t="str">
        <f t="shared" si="4"/>
        <v/>
      </c>
      <c r="AG38" s="112" t="s">
        <v>529</v>
      </c>
      <c r="AH38" s="444"/>
      <c r="AI38" s="445"/>
      <c r="AJ38" s="445"/>
      <c r="AK38" s="445"/>
      <c r="AL38" s="445"/>
      <c r="AM38" s="445"/>
      <c r="AN38" s="445"/>
      <c r="AO38" s="445"/>
      <c r="AP38" s="445"/>
      <c r="AQ38" s="445"/>
      <c r="AR38" s="445"/>
      <c r="AS38" s="445"/>
      <c r="AT38" s="445"/>
      <c r="AU38" s="445"/>
      <c r="AV38" s="445"/>
      <c r="AW38" s="445"/>
      <c r="AX38" s="446"/>
      <c r="AY38" s="139" t="s">
        <v>215</v>
      </c>
      <c r="AZ38" s="248" t="str">
        <f>ASC(AH38)</f>
        <v/>
      </c>
      <c r="BA38" s="248" t="str">
        <f>SUBSTITUTE(SUBSTITUTE(SUBSTITUTE(SUBSTITUTE(SUBSTITUTE(SUBSTITUTE(SUBSTITUTE(SUBSTITUTE(SUBSTITUTE(SUBSTITUTE(SUBSTITUTE(SUBSTITUTE(SUBSTITUTE(SUBSTITUTE(SUBSTITUTE(SUBSTITUTE(SUBSTITUTE(SUBSTITUTE(SUBSTITUTE(SUBSTITUTE(SUBSTITUTE(SUBSTITUTE(SUBSTITUTE(SUBSTITUTE(SUBSTITUTE(AZ38,"が","か゛"),"ぎ","き゛"),"ぐ","く゛"),"げ","け゛"),"ご","こ゛"),"ざ","さ゛"),"じ","し゛"),"ず","す゛"),"ぜ","せ゛"),"ぞ","そ゛"),"だ","た゛"),"ぢ","ち゛"),"づ","つ゛"),"で","て゛"),"ど","と゛"),"ば","は゛"),"び","ひ゛"),"ぶ","ふ゛"),"べ","へ゛"),"ぼ","ほ゛"),"ぱ","は゜"),"ぴ","ひ゜"),"ぷ","ふ゜"),"ぺ","へ゜"),"ぽ","ほ゜")</f>
        <v/>
      </c>
      <c r="BB38" s="248" t="str">
        <f>DBCS(MID($BA38,COLUMNS($BB38:BB38),1))</f>
        <v/>
      </c>
      <c r="BC38" s="248" t="str">
        <f>DBCS(MID($BA38,COLUMNS($BB38:BC38),1))</f>
        <v/>
      </c>
      <c r="BD38" s="248" t="str">
        <f>DBCS(MID($BA38,COLUMNS($BB38:BD38),1))</f>
        <v/>
      </c>
      <c r="BE38" s="248" t="str">
        <f>DBCS(MID($BA38,COLUMNS($BB38:BE38),1))</f>
        <v/>
      </c>
      <c r="BF38" s="248" t="str">
        <f>DBCS(MID($BA38,COLUMNS($BB38:BF38),1))</f>
        <v/>
      </c>
      <c r="BG38" s="248" t="str">
        <f>DBCS(MID($BA38,COLUMNS($BB38:BG38),1))</f>
        <v/>
      </c>
      <c r="BH38" s="248" t="str">
        <f>DBCS(MID($BA38,COLUMNS($BB38:BH38),1))</f>
        <v/>
      </c>
      <c r="BI38" s="248" t="str">
        <f>DBCS(MID($BA38,COLUMNS($BB38:BI38),1))</f>
        <v/>
      </c>
      <c r="BJ38" s="248" t="str">
        <f>DBCS(MID($BA38,COLUMNS($BB38:BJ38),1))</f>
        <v/>
      </c>
      <c r="BK38" s="248" t="str">
        <f>DBCS(MID($BA38,COLUMNS($BB38:BK38),1))</f>
        <v/>
      </c>
      <c r="BL38" s="248" t="str">
        <f>DBCS(MID($BA38,COLUMNS($BB38:BL38),1))</f>
        <v/>
      </c>
      <c r="BM38" s="248" t="str">
        <f>DBCS(MID($BA38,COLUMNS($BB38:BM38),1))</f>
        <v/>
      </c>
      <c r="BN38" s="248" t="str">
        <f>DBCS(MID($BA38,COLUMNS($BB38:BN38),1))</f>
        <v/>
      </c>
      <c r="BO38" s="248" t="str">
        <f>DBCS(MID($BA38,COLUMNS($BB38:BO38),1))</f>
        <v/>
      </c>
      <c r="BP38" s="248" t="str">
        <f>DBCS(MID($BA38,COLUMNS($BB38:BP38),1))</f>
        <v/>
      </c>
      <c r="BQ38" s="248" t="str">
        <f>DBCS(MID($BA38,COLUMNS($BB38:BQ38),1))</f>
        <v/>
      </c>
      <c r="BR38" s="248" t="str">
        <f>DBCS(MID($BA38,COLUMNS($BB38:BR38),1))</f>
        <v/>
      </c>
      <c r="BS38" s="248" t="str">
        <f>DBCS(MID($BA38,COLUMNS($BB38:BS38),1))</f>
        <v/>
      </c>
      <c r="BT38" s="248" t="str">
        <f>DBCS(MID($BA38,COLUMNS($BB38:BT38),1))</f>
        <v/>
      </c>
      <c r="BU38" s="248" t="str">
        <f>DBCS(MID($BA38,COLUMNS($BB38:BU38),1))</f>
        <v/>
      </c>
      <c r="BV38" s="248" t="str">
        <f>DBCS(MID($BA38,COLUMNS($BB38:BV38),1))</f>
        <v/>
      </c>
      <c r="BW38" s="248" t="str">
        <f>DBCS(MID($BA38,COLUMNS($BB38:BW38),1))</f>
        <v/>
      </c>
      <c r="BX38" s="248" t="str">
        <f>DBCS(MID($BA38,COLUMNS($BB38:BX38),1))</f>
        <v/>
      </c>
      <c r="BY38" s="248" t="str">
        <f>DBCS(MID($BA38,COLUMNS($BB38:BY38),1))</f>
        <v/>
      </c>
      <c r="BZ38" s="248" t="str">
        <f>DBCS(MID($BA38,COLUMNS($BB38:BZ38),1))</f>
        <v/>
      </c>
      <c r="CA38" s="248" t="str">
        <f>DBCS(MID($BA38,COLUMNS($BB38:CA38),1))</f>
        <v/>
      </c>
      <c r="CB38" s="248" t="str">
        <f>DBCS(MID($BA38,COLUMNS($BB38:CB38),1))</f>
        <v/>
      </c>
      <c r="CC38" s="248" t="str">
        <f>DBCS(MID($BA38,COLUMNS($BB38:CC38),1))</f>
        <v/>
      </c>
      <c r="CD38" s="248" t="str">
        <f>DBCS(MID($BA38,COLUMNS($BB38:CD38),1))</f>
        <v/>
      </c>
      <c r="CE38" s="248" t="str">
        <f>DBCS(MID($BA38,COLUMNS($BB38:CE38),1))</f>
        <v/>
      </c>
      <c r="CF38" s="248" t="str">
        <f>DBCS(MID($BA38,COLUMNS($BB38:CF38),1))</f>
        <v/>
      </c>
      <c r="CG38" s="248" t="str">
        <f>DBCS(MID($BA38,COLUMNS($BB38:CG38),1))</f>
        <v/>
      </c>
      <c r="CH38" s="248" t="str">
        <f>DBCS(MID($BA38,COLUMNS($BB38:CH38),1))</f>
        <v/>
      </c>
      <c r="CI38" s="248" t="str">
        <f>DBCS(MID($BA38,COLUMNS($BB38:CI38),1))</f>
        <v/>
      </c>
      <c r="CJ38" s="248" t="str">
        <f>DBCS(MID($BA38,COLUMNS($BB38:CJ38),1))</f>
        <v/>
      </c>
      <c r="CK38" s="248" t="str">
        <f>DBCS(MID($BA38,COLUMNS($BB38:CK38),1))</f>
        <v/>
      </c>
      <c r="CL38" s="248" t="str">
        <f>DBCS(MID($BA38,COLUMNS($BB38:CL38),1))</f>
        <v/>
      </c>
      <c r="CM38" s="248" t="str">
        <f>DBCS(MID($BA38,COLUMNS($BB38:CM38),1))</f>
        <v/>
      </c>
      <c r="CN38" s="248" t="str">
        <f>DBCS(MID($BA38,COLUMNS($BB38:CN38),1))</f>
        <v/>
      </c>
      <c r="CO38" s="248" t="str">
        <f>DBCS(MID($BA38,COLUMNS($BB38:CO38),1))</f>
        <v/>
      </c>
    </row>
    <row r="39" spans="1:93" ht="15.95" customHeight="1" thickBot="1" x14ac:dyDescent="0.2">
      <c r="C39" s="50"/>
      <c r="D39" s="350" t="s">
        <v>3</v>
      </c>
      <c r="E39" s="350"/>
      <c r="F39" s="350"/>
      <c r="G39" s="51"/>
      <c r="H39" s="224" t="str">
        <f>LEFT(AH39)</f>
        <v/>
      </c>
      <c r="I39" s="225" t="str">
        <f>MID($AH39,2,1)</f>
        <v/>
      </c>
      <c r="J39" s="225" t="str">
        <f>MID($AH39,3,1)</f>
        <v/>
      </c>
      <c r="K39" s="225" t="str">
        <f>MID($AH39,4,1)</f>
        <v/>
      </c>
      <c r="L39" s="225" t="str">
        <f>MID($AH39,5,1)</f>
        <v/>
      </c>
      <c r="M39" s="225" t="str">
        <f>MID($AH39,6,1)</f>
        <v/>
      </c>
      <c r="N39" s="225" t="str">
        <f>MID($AH39,7,1)</f>
        <v/>
      </c>
      <c r="O39" s="225" t="str">
        <f>MID($AH39,8,1)</f>
        <v/>
      </c>
      <c r="P39" s="225" t="str">
        <f>MID($AH39,9,1)</f>
        <v/>
      </c>
      <c r="Q39" s="225" t="str">
        <f>MID($AH39,10,1)</f>
        <v/>
      </c>
      <c r="R39" s="225" t="str">
        <f>MID($AH39,11,1)</f>
        <v/>
      </c>
      <c r="S39" s="225" t="str">
        <f>MID($AH39,12,1)</f>
        <v/>
      </c>
      <c r="T39" s="225" t="str">
        <f>MID($AH39,13,1)</f>
        <v/>
      </c>
      <c r="U39" s="225" t="str">
        <f>MID($AH39,14,1)</f>
        <v/>
      </c>
      <c r="V39" s="225" t="str">
        <f>MID($AH39,15,1)</f>
        <v/>
      </c>
      <c r="W39" s="225" t="str">
        <f>MID($AH39,16,1)</f>
        <v/>
      </c>
      <c r="X39" s="225" t="str">
        <f>MID($AH39,17,1)</f>
        <v/>
      </c>
      <c r="Y39" s="225" t="str">
        <f>MID($AH39,18,1)</f>
        <v/>
      </c>
      <c r="Z39" s="225" t="str">
        <f>MID($AH39,19,1)</f>
        <v/>
      </c>
      <c r="AA39" s="226" t="str">
        <f>MID($AH39,20,1)</f>
        <v/>
      </c>
      <c r="AC39" s="344" t="s">
        <v>9</v>
      </c>
      <c r="AD39" s="344"/>
      <c r="AE39" s="344"/>
      <c r="AG39" s="112" t="s">
        <v>3</v>
      </c>
      <c r="AH39" s="444"/>
      <c r="AI39" s="445"/>
      <c r="AJ39" s="445"/>
      <c r="AK39" s="445"/>
      <c r="AL39" s="445"/>
      <c r="AM39" s="445"/>
      <c r="AN39" s="445"/>
      <c r="AO39" s="445"/>
      <c r="AP39" s="445"/>
      <c r="AQ39" s="445"/>
      <c r="AR39" s="445"/>
      <c r="AS39" s="445"/>
      <c r="AT39" s="445"/>
      <c r="AU39" s="445"/>
      <c r="AV39" s="445"/>
      <c r="AW39" s="445"/>
      <c r="AX39" s="446"/>
      <c r="AY39" s="139" t="s">
        <v>215</v>
      </c>
      <c r="AZ39" s="145"/>
    </row>
    <row r="40" spans="1:93" ht="15.95" customHeight="1" thickBot="1" x14ac:dyDescent="0.2">
      <c r="C40" s="50"/>
      <c r="D40" s="350" t="s">
        <v>8</v>
      </c>
      <c r="E40" s="350"/>
      <c r="F40" s="350"/>
      <c r="G40" s="51"/>
      <c r="H40" s="228" t="str">
        <f>AG41</f>
        <v/>
      </c>
      <c r="I40" s="49" t="s">
        <v>530</v>
      </c>
      <c r="J40" s="224" t="str">
        <f>LEFT(AK40,1)</f>
        <v/>
      </c>
      <c r="K40" s="226" t="str">
        <f>RIGHT(AK40,1)</f>
        <v/>
      </c>
      <c r="L40" s="49" t="s">
        <v>474</v>
      </c>
      <c r="M40" s="224" t="str">
        <f>LEFT(AM40,1)</f>
        <v/>
      </c>
      <c r="N40" s="226" t="str">
        <f>RIGHT(AM40,1)</f>
        <v/>
      </c>
      <c r="O40" s="49" t="s">
        <v>11</v>
      </c>
      <c r="P40" s="224" t="str">
        <f>LEFT(AO40,1)</f>
        <v/>
      </c>
      <c r="Q40" s="226" t="str">
        <f>RIGHT(AO40,1)</f>
        <v/>
      </c>
      <c r="R40" s="49" t="s">
        <v>12</v>
      </c>
      <c r="S40" s="49"/>
      <c r="T40" s="49"/>
      <c r="U40" s="49"/>
      <c r="V40" s="49"/>
      <c r="W40" s="49"/>
      <c r="X40" s="49"/>
      <c r="Y40" s="49"/>
      <c r="Z40" s="49"/>
      <c r="AA40" s="49"/>
      <c r="AD40" s="48" t="s">
        <v>475</v>
      </c>
      <c r="AG40" s="112" t="s">
        <v>8</v>
      </c>
      <c r="AH40" s="442"/>
      <c r="AI40" s="443"/>
      <c r="AJ40" s="245" t="s">
        <v>523</v>
      </c>
      <c r="AK40" s="247"/>
      <c r="AL40" s="98" t="s">
        <v>36</v>
      </c>
      <c r="AM40" s="247"/>
      <c r="AN40" s="98" t="s">
        <v>11</v>
      </c>
      <c r="AO40" s="247"/>
      <c r="AP40" s="98" t="s">
        <v>12</v>
      </c>
      <c r="AQ40" s="98"/>
      <c r="AR40" s="98"/>
      <c r="AS40" s="98"/>
      <c r="AT40" s="98"/>
      <c r="AU40" s="98"/>
      <c r="AV40" s="98"/>
      <c r="AW40" s="98"/>
      <c r="AX40" s="98"/>
      <c r="AZ40" s="145"/>
    </row>
    <row r="41" spans="1:93" ht="15.95" customHeight="1" x14ac:dyDescent="0.15">
      <c r="AG41" s="140" t="str">
        <f>LEFT(AH40)</f>
        <v/>
      </c>
      <c r="AH41" s="178" t="s">
        <v>212</v>
      </c>
      <c r="AL41" s="141" t="s">
        <v>319</v>
      </c>
      <c r="AZ41" s="145"/>
    </row>
    <row r="42" spans="1:93" ht="15.95" customHeight="1" x14ac:dyDescent="0.15">
      <c r="AZ42" s="145"/>
    </row>
    <row r="43" spans="1:93" ht="15.95" customHeight="1" x14ac:dyDescent="0.15">
      <c r="AZ43" s="145"/>
    </row>
    <row r="44" spans="1:93" ht="15.95" customHeight="1" thickBot="1" x14ac:dyDescent="0.2">
      <c r="AH44" s="98"/>
      <c r="AI44" s="98"/>
      <c r="AJ44" s="98"/>
      <c r="AK44" s="140" t="str">
        <f>LEFT(AH45)</f>
        <v/>
      </c>
      <c r="AL44" s="140" t="str">
        <f>MID(AH45,2,1)</f>
        <v/>
      </c>
      <c r="AM44" s="98"/>
      <c r="AN44" s="140" t="str">
        <f>LEFT(AN45)</f>
        <v/>
      </c>
      <c r="AO44" s="140" t="str">
        <f>MID(AN45,2,1)</f>
        <v/>
      </c>
      <c r="AP44" s="98"/>
      <c r="AQ44" s="98"/>
      <c r="AR44" s="141" t="s">
        <v>468</v>
      </c>
      <c r="AS44" s="98"/>
      <c r="AT44" s="98"/>
      <c r="AU44" s="98"/>
      <c r="AV44" s="98"/>
      <c r="AW44" s="98"/>
      <c r="AX44" s="98"/>
      <c r="AZ44" s="145"/>
    </row>
    <row r="45" spans="1:93" ht="15.95" customHeight="1" thickBot="1" x14ac:dyDescent="0.2">
      <c r="A45" s="47" t="s">
        <v>510</v>
      </c>
      <c r="C45" s="362" t="s">
        <v>7</v>
      </c>
      <c r="D45" s="363"/>
      <c r="E45" s="363"/>
      <c r="F45" s="363"/>
      <c r="G45" s="364"/>
      <c r="H45" s="224" t="str">
        <f>AK44</f>
        <v/>
      </c>
      <c r="I45" s="226" t="str">
        <f>AL44</f>
        <v/>
      </c>
      <c r="J45" s="49"/>
      <c r="K45" s="49"/>
      <c r="L45" s="49"/>
      <c r="M45" s="49"/>
      <c r="N45" s="365" t="s">
        <v>10</v>
      </c>
      <c r="O45" s="366"/>
      <c r="P45" s="367"/>
      <c r="Q45" s="224" t="str">
        <f>AN44</f>
        <v/>
      </c>
      <c r="R45" s="226" t="str">
        <f>AO44</f>
        <v/>
      </c>
      <c r="S45" s="49" t="s">
        <v>531</v>
      </c>
      <c r="T45" s="224" t="str">
        <f>IF(LEFT($AR45,1)="","",LEFT($AR45,1))</f>
        <v/>
      </c>
      <c r="U45" s="225" t="str">
        <f>IF(MID($AR45,2,1)="","",MID($AR45,2,1))</f>
        <v/>
      </c>
      <c r="V45" s="225" t="str">
        <f>IF(MID($AR45,3,1)="","",MID($AR45,3,1))</f>
        <v/>
      </c>
      <c r="W45" s="225" t="str">
        <f>IF(MID($AR45,4,1)="","",MID($AR45,4,1))</f>
        <v/>
      </c>
      <c r="X45" s="225" t="str">
        <f>IF(MID($AR45,5,1)="","",MID($AR45,5,1))</f>
        <v/>
      </c>
      <c r="Y45" s="226" t="str">
        <f>IF(RIGHT(AR45)="","",RIGHT(AR45))</f>
        <v/>
      </c>
      <c r="Z45" s="49" t="s">
        <v>532</v>
      </c>
      <c r="AA45" s="236" t="str">
        <f>IF(AX45="","",AX45)</f>
        <v/>
      </c>
      <c r="AG45" s="112" t="s">
        <v>316</v>
      </c>
      <c r="AH45" s="444"/>
      <c r="AI45" s="445"/>
      <c r="AJ45" s="446"/>
      <c r="AK45" s="98"/>
      <c r="AL45" s="112" t="s">
        <v>533</v>
      </c>
      <c r="AM45" s="98"/>
      <c r="AN45" s="444"/>
      <c r="AO45" s="445"/>
      <c r="AP45" s="446"/>
      <c r="AQ45" s="245" t="s">
        <v>532</v>
      </c>
      <c r="AR45" s="447"/>
      <c r="AS45" s="448"/>
      <c r="AT45" s="448"/>
      <c r="AU45" s="448"/>
      <c r="AV45" s="449"/>
      <c r="AW45" s="245" t="s">
        <v>531</v>
      </c>
      <c r="AX45" s="246"/>
      <c r="AZ45" s="145"/>
    </row>
    <row r="46" spans="1:93" ht="15.95" customHeight="1" thickBot="1" x14ac:dyDescent="0.2">
      <c r="C46" s="50"/>
      <c r="D46" s="350" t="s">
        <v>534</v>
      </c>
      <c r="E46" s="350"/>
      <c r="F46" s="350"/>
      <c r="G46" s="51"/>
      <c r="H46" s="39" t="str">
        <f>BB46</f>
        <v/>
      </c>
      <c r="I46" s="40" t="str">
        <f t="shared" ref="I46:AA46" si="5">BC46</f>
        <v/>
      </c>
      <c r="J46" s="40" t="str">
        <f t="shared" si="5"/>
        <v/>
      </c>
      <c r="K46" s="40" t="str">
        <f t="shared" si="5"/>
        <v/>
      </c>
      <c r="L46" s="40" t="str">
        <f t="shared" si="5"/>
        <v/>
      </c>
      <c r="M46" s="40" t="str">
        <f t="shared" si="5"/>
        <v/>
      </c>
      <c r="N46" s="40" t="str">
        <f t="shared" si="5"/>
        <v/>
      </c>
      <c r="O46" s="40" t="str">
        <f t="shared" si="5"/>
        <v/>
      </c>
      <c r="P46" s="40" t="str">
        <f t="shared" si="5"/>
        <v/>
      </c>
      <c r="Q46" s="40" t="str">
        <f t="shared" si="5"/>
        <v/>
      </c>
      <c r="R46" s="40" t="str">
        <f t="shared" si="5"/>
        <v/>
      </c>
      <c r="S46" s="40" t="str">
        <f t="shared" si="5"/>
        <v/>
      </c>
      <c r="T46" s="40" t="str">
        <f t="shared" si="5"/>
        <v/>
      </c>
      <c r="U46" s="40" t="str">
        <f t="shared" si="5"/>
        <v/>
      </c>
      <c r="V46" s="40" t="str">
        <f t="shared" si="5"/>
        <v/>
      </c>
      <c r="W46" s="40" t="str">
        <f t="shared" si="5"/>
        <v/>
      </c>
      <c r="X46" s="40" t="str">
        <f t="shared" si="5"/>
        <v/>
      </c>
      <c r="Y46" s="40" t="str">
        <f t="shared" si="5"/>
        <v/>
      </c>
      <c r="Z46" s="40" t="str">
        <f t="shared" si="5"/>
        <v/>
      </c>
      <c r="AA46" s="41" t="str">
        <f t="shared" si="5"/>
        <v/>
      </c>
      <c r="AG46" s="112" t="s">
        <v>535</v>
      </c>
      <c r="AH46" s="444"/>
      <c r="AI46" s="445"/>
      <c r="AJ46" s="445"/>
      <c r="AK46" s="445"/>
      <c r="AL46" s="445"/>
      <c r="AM46" s="445"/>
      <c r="AN46" s="445"/>
      <c r="AO46" s="445"/>
      <c r="AP46" s="445"/>
      <c r="AQ46" s="445"/>
      <c r="AR46" s="445"/>
      <c r="AS46" s="445"/>
      <c r="AT46" s="445"/>
      <c r="AU46" s="445"/>
      <c r="AV46" s="445"/>
      <c r="AW46" s="445"/>
      <c r="AX46" s="446"/>
      <c r="AY46" s="139" t="s">
        <v>215</v>
      </c>
      <c r="AZ46" s="248" t="str">
        <f>ASC(AH46)</f>
        <v/>
      </c>
      <c r="BA46" s="248" t="str">
        <f>SUBSTITUTE(SUBSTITUTE(SUBSTITUTE(SUBSTITUTE(SUBSTITUTE(SUBSTITUTE(SUBSTITUTE(SUBSTITUTE(SUBSTITUTE(SUBSTITUTE(SUBSTITUTE(SUBSTITUTE(SUBSTITUTE(SUBSTITUTE(SUBSTITUTE(SUBSTITUTE(SUBSTITUTE(SUBSTITUTE(SUBSTITUTE(SUBSTITUTE(SUBSTITUTE(SUBSTITUTE(SUBSTITUTE(SUBSTITUTE(SUBSTITUTE(AZ46,"が","か゛"),"ぎ","き゛"),"ぐ","く゛"),"げ","け゛"),"ご","こ゛"),"ざ","さ゛"),"じ","し゛"),"ず","す゛"),"ぜ","せ゛"),"ぞ","そ゛"),"だ","た゛"),"ぢ","ち゛"),"づ","つ゛"),"で","て゛"),"ど","と゛"),"ば","は゛"),"び","ひ゛"),"ぶ","ふ゛"),"べ","へ゛"),"ぼ","ほ゛"),"ぱ","は゜"),"ぴ","ひ゜"),"ぷ","ふ゜"),"ぺ","へ゜"),"ぽ","ほ゜")</f>
        <v/>
      </c>
      <c r="BB46" s="248" t="str">
        <f>DBCS(MID($BA46,COLUMNS($BB46:BB46),1))</f>
        <v/>
      </c>
      <c r="BC46" s="248" t="str">
        <f>DBCS(MID($BA46,COLUMNS($BB46:BC46),1))</f>
        <v/>
      </c>
      <c r="BD46" s="248" t="str">
        <f>DBCS(MID($BA46,COLUMNS($BB46:BD46),1))</f>
        <v/>
      </c>
      <c r="BE46" s="248" t="str">
        <f>DBCS(MID($BA46,COLUMNS($BB46:BE46),1))</f>
        <v/>
      </c>
      <c r="BF46" s="248" t="str">
        <f>DBCS(MID($BA46,COLUMNS($BB46:BF46),1))</f>
        <v/>
      </c>
      <c r="BG46" s="248" t="str">
        <f>DBCS(MID($BA46,COLUMNS($BB46:BG46),1))</f>
        <v/>
      </c>
      <c r="BH46" s="248" t="str">
        <f>DBCS(MID($BA46,COLUMNS($BB46:BH46),1))</f>
        <v/>
      </c>
      <c r="BI46" s="248" t="str">
        <f>DBCS(MID($BA46,COLUMNS($BB46:BI46),1))</f>
        <v/>
      </c>
      <c r="BJ46" s="248" t="str">
        <f>DBCS(MID($BA46,COLUMNS($BB46:BJ46),1))</f>
        <v/>
      </c>
      <c r="BK46" s="248" t="str">
        <f>DBCS(MID($BA46,COLUMNS($BB46:BK46),1))</f>
        <v/>
      </c>
      <c r="BL46" s="248" t="str">
        <f>DBCS(MID($BA46,COLUMNS($BB46:BL46),1))</f>
        <v/>
      </c>
      <c r="BM46" s="248" t="str">
        <f>DBCS(MID($BA46,COLUMNS($BB46:BM46),1))</f>
        <v/>
      </c>
      <c r="BN46" s="248" t="str">
        <f>DBCS(MID($BA46,COLUMNS($BB46:BN46),1))</f>
        <v/>
      </c>
      <c r="BO46" s="248" t="str">
        <f>DBCS(MID($BA46,COLUMNS($BB46:BO46),1))</f>
        <v/>
      </c>
      <c r="BP46" s="248" t="str">
        <f>DBCS(MID($BA46,COLUMNS($BB46:BP46),1))</f>
        <v/>
      </c>
      <c r="BQ46" s="248" t="str">
        <f>DBCS(MID($BA46,COLUMNS($BB46:BQ46),1))</f>
        <v/>
      </c>
      <c r="BR46" s="248" t="str">
        <f>DBCS(MID($BA46,COLUMNS($BB46:BR46),1))</f>
        <v/>
      </c>
      <c r="BS46" s="248" t="str">
        <f>DBCS(MID($BA46,COLUMNS($BB46:BS46),1))</f>
        <v/>
      </c>
      <c r="BT46" s="248" t="str">
        <f>DBCS(MID($BA46,COLUMNS($BB46:BT46),1))</f>
        <v/>
      </c>
      <c r="BU46" s="248" t="str">
        <f>DBCS(MID($BA46,COLUMNS($BB46:BU46),1))</f>
        <v/>
      </c>
      <c r="BV46" s="248" t="str">
        <f>DBCS(MID($BA46,COLUMNS($BB46:BV46),1))</f>
        <v/>
      </c>
      <c r="BW46" s="248" t="str">
        <f>DBCS(MID($BA46,COLUMNS($BB46:BW46),1))</f>
        <v/>
      </c>
      <c r="BX46" s="248" t="str">
        <f>DBCS(MID($BA46,COLUMNS($BB46:BX46),1))</f>
        <v/>
      </c>
      <c r="BY46" s="248" t="str">
        <f>DBCS(MID($BA46,COLUMNS($BB46:BY46),1))</f>
        <v/>
      </c>
      <c r="BZ46" s="248" t="str">
        <f>DBCS(MID($BA46,COLUMNS($BB46:BZ46),1))</f>
        <v/>
      </c>
      <c r="CA46" s="248" t="str">
        <f>DBCS(MID($BA46,COLUMNS($BB46:CA46),1))</f>
        <v/>
      </c>
      <c r="CB46" s="248" t="str">
        <f>DBCS(MID($BA46,COLUMNS($BB46:CB46),1))</f>
        <v/>
      </c>
      <c r="CC46" s="248" t="str">
        <f>DBCS(MID($BA46,COLUMNS($BB46:CC46),1))</f>
        <v/>
      </c>
      <c r="CD46" s="248" t="str">
        <f>DBCS(MID($BA46,COLUMNS($BB46:CD46),1))</f>
        <v/>
      </c>
      <c r="CE46" s="248" t="str">
        <f>DBCS(MID($BA46,COLUMNS($BB46:CE46),1))</f>
        <v/>
      </c>
      <c r="CF46" s="248" t="str">
        <f>DBCS(MID($BA46,COLUMNS($BB46:CF46),1))</f>
        <v/>
      </c>
      <c r="CG46" s="248" t="str">
        <f>DBCS(MID($BA46,COLUMNS($BB46:CG46),1))</f>
        <v/>
      </c>
      <c r="CH46" s="248" t="str">
        <f>DBCS(MID($BA46,COLUMNS($BB46:CH46),1))</f>
        <v/>
      </c>
      <c r="CI46" s="248" t="str">
        <f>DBCS(MID($BA46,COLUMNS($BB46:CI46),1))</f>
        <v/>
      </c>
      <c r="CJ46" s="248" t="str">
        <f>DBCS(MID($BA46,COLUMNS($BB46:CJ46),1))</f>
        <v/>
      </c>
      <c r="CK46" s="248" t="str">
        <f>DBCS(MID($BA46,COLUMNS($BB46:CK46),1))</f>
        <v/>
      </c>
      <c r="CL46" s="248" t="str">
        <f>DBCS(MID($BA46,COLUMNS($BB46:CL46),1))</f>
        <v/>
      </c>
      <c r="CM46" s="248" t="str">
        <f>DBCS(MID($BA46,COLUMNS($BB46:CM46),1))</f>
        <v/>
      </c>
      <c r="CN46" s="248" t="str">
        <f>DBCS(MID($BA46,COLUMNS($BB46:CN46),1))</f>
        <v/>
      </c>
      <c r="CO46" s="248" t="str">
        <f>DBCS(MID($BA46,COLUMNS($BB46:CO46),1))</f>
        <v/>
      </c>
    </row>
    <row r="47" spans="1:93" ht="15.95" customHeight="1" thickBot="1" x14ac:dyDescent="0.2">
      <c r="C47" s="50"/>
      <c r="D47" s="350" t="s">
        <v>3</v>
      </c>
      <c r="E47" s="350"/>
      <c r="F47" s="350"/>
      <c r="G47" s="51"/>
      <c r="H47" s="224" t="str">
        <f>LEFT(AH47)</f>
        <v/>
      </c>
      <c r="I47" s="225" t="str">
        <f>MID($AH47,2,1)</f>
        <v/>
      </c>
      <c r="J47" s="225" t="str">
        <f>MID($AH47,3,1)</f>
        <v/>
      </c>
      <c r="K47" s="225" t="str">
        <f>MID($AH47,4,1)</f>
        <v/>
      </c>
      <c r="L47" s="225" t="str">
        <f>MID($AH47,5,1)</f>
        <v/>
      </c>
      <c r="M47" s="225" t="str">
        <f>MID($AH47,6,1)</f>
        <v/>
      </c>
      <c r="N47" s="225" t="str">
        <f>MID($AH47,7,1)</f>
        <v/>
      </c>
      <c r="O47" s="225" t="str">
        <f>MID($AH47,8,1)</f>
        <v/>
      </c>
      <c r="P47" s="225" t="str">
        <f>MID($AH47,9,1)</f>
        <v/>
      </c>
      <c r="Q47" s="225" t="str">
        <f>MID($AH47,10,1)</f>
        <v/>
      </c>
      <c r="R47" s="225" t="str">
        <f>MID($AH47,11,1)</f>
        <v/>
      </c>
      <c r="S47" s="225" t="str">
        <f>MID($AH47,12,1)</f>
        <v/>
      </c>
      <c r="T47" s="225" t="str">
        <f>MID($AH47,13,1)</f>
        <v/>
      </c>
      <c r="U47" s="225" t="str">
        <f>MID($AH47,14,1)</f>
        <v/>
      </c>
      <c r="V47" s="225" t="str">
        <f>MID($AH47,15,1)</f>
        <v/>
      </c>
      <c r="W47" s="225" t="str">
        <f>MID($AH47,16,1)</f>
        <v/>
      </c>
      <c r="X47" s="225" t="str">
        <f>MID($AH47,17,1)</f>
        <v/>
      </c>
      <c r="Y47" s="225" t="str">
        <f>MID($AH47,18,1)</f>
        <v/>
      </c>
      <c r="Z47" s="225" t="str">
        <f>MID($AH47,19,1)</f>
        <v/>
      </c>
      <c r="AA47" s="226" t="str">
        <f>MID($AH47,20,1)</f>
        <v/>
      </c>
      <c r="AC47" s="344" t="s">
        <v>9</v>
      </c>
      <c r="AD47" s="344"/>
      <c r="AE47" s="344"/>
      <c r="AG47" s="112" t="s">
        <v>3</v>
      </c>
      <c r="AH47" s="444"/>
      <c r="AI47" s="445"/>
      <c r="AJ47" s="445"/>
      <c r="AK47" s="445"/>
      <c r="AL47" s="445"/>
      <c r="AM47" s="445"/>
      <c r="AN47" s="445"/>
      <c r="AO47" s="445"/>
      <c r="AP47" s="445"/>
      <c r="AQ47" s="445"/>
      <c r="AR47" s="445"/>
      <c r="AS47" s="445"/>
      <c r="AT47" s="445"/>
      <c r="AU47" s="445"/>
      <c r="AV47" s="445"/>
      <c r="AW47" s="445"/>
      <c r="AX47" s="446"/>
      <c r="AY47" s="139" t="s">
        <v>215</v>
      </c>
      <c r="AZ47" s="145"/>
    </row>
    <row r="48" spans="1:93" ht="15.95" customHeight="1" thickBot="1" x14ac:dyDescent="0.2">
      <c r="C48" s="50"/>
      <c r="D48" s="350" t="s">
        <v>8</v>
      </c>
      <c r="E48" s="350"/>
      <c r="F48" s="350"/>
      <c r="G48" s="51"/>
      <c r="H48" s="228" t="str">
        <f>AG49</f>
        <v/>
      </c>
      <c r="I48" s="49" t="s">
        <v>25</v>
      </c>
      <c r="J48" s="224" t="str">
        <f>LEFT(AK48,1)</f>
        <v/>
      </c>
      <c r="K48" s="226" t="str">
        <f>RIGHT(AK48,1)</f>
        <v/>
      </c>
      <c r="L48" s="49" t="s">
        <v>474</v>
      </c>
      <c r="M48" s="224" t="str">
        <f>LEFT(AM48,1)</f>
        <v/>
      </c>
      <c r="N48" s="226" t="str">
        <f>RIGHT(AM48,1)</f>
        <v/>
      </c>
      <c r="O48" s="49" t="s">
        <v>11</v>
      </c>
      <c r="P48" s="224" t="str">
        <f>LEFT(AO48,1)</f>
        <v/>
      </c>
      <c r="Q48" s="226" t="str">
        <f>RIGHT(AO48,1)</f>
        <v/>
      </c>
      <c r="R48" s="49" t="s">
        <v>12</v>
      </c>
      <c r="S48" s="49"/>
      <c r="T48" s="49"/>
      <c r="U48" s="49"/>
      <c r="V48" s="49"/>
      <c r="W48" s="49"/>
      <c r="X48" s="49"/>
      <c r="Y48" s="49"/>
      <c r="Z48" s="49"/>
      <c r="AA48" s="49"/>
      <c r="AD48" s="48" t="s">
        <v>18</v>
      </c>
      <c r="AG48" s="112" t="s">
        <v>8</v>
      </c>
      <c r="AH48" s="442"/>
      <c r="AI48" s="443"/>
      <c r="AJ48" s="245" t="s">
        <v>523</v>
      </c>
      <c r="AK48" s="247"/>
      <c r="AL48" s="98" t="s">
        <v>36</v>
      </c>
      <c r="AM48" s="247"/>
      <c r="AN48" s="98" t="s">
        <v>11</v>
      </c>
      <c r="AO48" s="247"/>
      <c r="AP48" s="98" t="s">
        <v>12</v>
      </c>
      <c r="AQ48" s="98"/>
      <c r="AR48" s="98"/>
      <c r="AS48" s="98"/>
      <c r="AT48" s="98"/>
      <c r="AU48" s="98"/>
      <c r="AV48" s="98"/>
      <c r="AW48" s="98"/>
      <c r="AX48" s="98"/>
      <c r="AZ48" s="145"/>
    </row>
    <row r="49" spans="33:52" ht="15.95" customHeight="1" x14ac:dyDescent="0.15">
      <c r="AG49" s="140" t="str">
        <f>LEFT(AH48)</f>
        <v/>
      </c>
      <c r="AH49" s="178" t="s">
        <v>212</v>
      </c>
      <c r="AL49" s="141" t="s">
        <v>319</v>
      </c>
      <c r="AZ49" s="145"/>
    </row>
    <row r="50" spans="33:52" ht="15.95" customHeight="1" x14ac:dyDescent="0.15">
      <c r="AZ50" s="145"/>
    </row>
  </sheetData>
  <sheetProtection sheet="1" objects="1" scenarios="1"/>
  <mergeCells count="76">
    <mergeCell ref="A1:AE1"/>
    <mergeCell ref="D10:F10"/>
    <mergeCell ref="AH10:AX10"/>
    <mergeCell ref="D4:G4"/>
    <mergeCell ref="K4:R4"/>
    <mergeCell ref="L5:M5"/>
    <mergeCell ref="C9:G9"/>
    <mergeCell ref="N9:P9"/>
    <mergeCell ref="AH9:AJ9"/>
    <mergeCell ref="AN9:AP9"/>
    <mergeCell ref="AR9:AV9"/>
    <mergeCell ref="C16:G16"/>
    <mergeCell ref="N16:P16"/>
    <mergeCell ref="AH16:AJ16"/>
    <mergeCell ref="AN16:AP16"/>
    <mergeCell ref="AR16:AV16"/>
    <mergeCell ref="D11:F11"/>
    <mergeCell ref="AC11:AE11"/>
    <mergeCell ref="AH11:AX11"/>
    <mergeCell ref="D12:F12"/>
    <mergeCell ref="AH12:AI12"/>
    <mergeCell ref="D24:F24"/>
    <mergeCell ref="AH24:AX24"/>
    <mergeCell ref="D17:F17"/>
    <mergeCell ref="AH17:AX17"/>
    <mergeCell ref="D18:F18"/>
    <mergeCell ref="AC18:AE18"/>
    <mergeCell ref="AH18:AX18"/>
    <mergeCell ref="D19:F19"/>
    <mergeCell ref="AH19:AI19"/>
    <mergeCell ref="C23:G23"/>
    <mergeCell ref="N23:P23"/>
    <mergeCell ref="AH23:AJ23"/>
    <mergeCell ref="AN23:AP23"/>
    <mergeCell ref="AR23:AV23"/>
    <mergeCell ref="AH47:AX47"/>
    <mergeCell ref="D25:F25"/>
    <mergeCell ref="AC25:AE25"/>
    <mergeCell ref="AH25:AX25"/>
    <mergeCell ref="D26:F26"/>
    <mergeCell ref="AH26:AI26"/>
    <mergeCell ref="C30:G30"/>
    <mergeCell ref="N30:P30"/>
    <mergeCell ref="AH30:AJ30"/>
    <mergeCell ref="AN30:AP30"/>
    <mergeCell ref="AR30:AV30"/>
    <mergeCell ref="D38:F38"/>
    <mergeCell ref="AH38:AX38"/>
    <mergeCell ref="D31:F31"/>
    <mergeCell ref="AH31:AX31"/>
    <mergeCell ref="D32:F32"/>
    <mergeCell ref="AC32:AE32"/>
    <mergeCell ref="AH32:AX32"/>
    <mergeCell ref="D33:F33"/>
    <mergeCell ref="AH33:AI33"/>
    <mergeCell ref="C37:G37"/>
    <mergeCell ref="N37:P37"/>
    <mergeCell ref="AH37:AJ37"/>
    <mergeCell ref="AN37:AP37"/>
    <mergeCell ref="AR37:AV37"/>
    <mergeCell ref="D48:F48"/>
    <mergeCell ref="AH48:AI48"/>
    <mergeCell ref="D39:F39"/>
    <mergeCell ref="AC39:AE39"/>
    <mergeCell ref="AH39:AX39"/>
    <mergeCell ref="D40:F40"/>
    <mergeCell ref="AH40:AI40"/>
    <mergeCell ref="C45:G45"/>
    <mergeCell ref="N45:P45"/>
    <mergeCell ref="AH45:AJ45"/>
    <mergeCell ref="AN45:AP45"/>
    <mergeCell ref="AR45:AV45"/>
    <mergeCell ref="D46:F46"/>
    <mergeCell ref="AH46:AX46"/>
    <mergeCell ref="D47:F47"/>
    <mergeCell ref="AC47:AE47"/>
  </mergeCells>
  <phoneticPr fontId="2"/>
  <dataValidations count="4">
    <dataValidation type="textLength" imeMode="disabled" operator="equal" allowBlank="1" showInputMessage="1" showErrorMessage="1" error="2桁の数字を入力ください。" prompt="2桁の数字を入力ください。" sqref="AK12 AM12 AO12 AK19 AM19 AO19 AK26 AM26 AO26 AK33 AM33 AO33 AK40 AM40 AO40 AK48 AM48 AO48" xr:uid="{00000000-0002-0000-01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9:AV9 AR16:AV16 AR23:AV23 AR30:AV30 AR37:AV37 AR45:AV45" xr:uid="{00000000-0002-0000-0100-000001000000}">
      <formula1>6</formula1>
    </dataValidation>
    <dataValidation type="textLength" operator="equal" allowBlank="1" showInputMessage="1" showErrorMessage="1" error="1桁で入力ください。" prompt="1桁で入力ください。" sqref="AX9 AX16 AX23 AX30 AX37 AX45" xr:uid="{00000000-0002-0000-0100-000002000000}">
      <formula1>1</formula1>
    </dataValidation>
    <dataValidation imeMode="fullKatakana" allowBlank="1" showInputMessage="1" showErrorMessage="1" sqref="AH46:AX46 AH38:AX38 AH31:AX31 AH24:AX24 AH17:AX17 AH10:AX10" xr:uid="{00000000-0002-0000-0100-000003000000}"/>
  </dataValidations>
  <pageMargins left="0.59055118110236227" right="0" top="0.59055118110236227" bottom="0.19685039370078741"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コード１!$I$2:$I$6</xm:f>
          </x14:formula1>
          <xm:sqref>AH12:AI12 AH19:AI19 AH26:AI26 AH33:AI33 AH40:AI40 AH48:AI48</xm:sqref>
        </x14:dataValidation>
        <x14:dataValidation type="list" allowBlank="1" showInputMessage="1" showErrorMessage="1" xr:uid="{00000000-0002-0000-0100-000005000000}">
          <x14:formula1>
            <xm:f>コード１!$A$3:$A$62</xm:f>
          </x14:formula1>
          <xm:sqref>AN9:AP9 AN16:AP16 AN23:AP23 AN30:AP30 AN37:AP37 AN45:AP45</xm:sqref>
        </x14:dataValidation>
        <x14:dataValidation type="list" allowBlank="1" showInputMessage="1" showErrorMessage="1" xr:uid="{00000000-0002-0000-0100-000006000000}">
          <x14:formula1>
            <xm:f>コード１!$G$2:$G$12</xm:f>
          </x14:formula1>
          <xm:sqref>AH45:AJ45 AH37:AJ37 AH30:AJ30 AH23:AJ23 AH16:AJ16 AH9:AJ9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AH9" sqref="AH9:BA10"/>
      <selection pane="topRight" activeCell="AH9" sqref="AH9:BA10"/>
      <selection pane="bottomLeft" activeCell="AH9" sqref="AH9:BA10"/>
      <selection pane="bottomRight" activeCell="AH9" sqref="AH9:BA10"/>
    </sheetView>
  </sheetViews>
  <sheetFormatPr defaultRowHeight="13.5" x14ac:dyDescent="0.15"/>
  <cols>
    <col min="1" max="1" width="25.375" style="58" bestFit="1" customWidth="1"/>
    <col min="2" max="2" width="11.625" style="71" customWidth="1"/>
    <col min="3" max="4" width="12.875" style="58" customWidth="1"/>
    <col min="5" max="5" width="17" style="58" customWidth="1"/>
    <col min="6" max="16384" width="9" style="58"/>
  </cols>
  <sheetData>
    <row r="1" spans="1:5" ht="21" customHeight="1" x14ac:dyDescent="0.15">
      <c r="A1" s="4" t="s">
        <v>4703</v>
      </c>
      <c r="B1" s="73" t="s">
        <v>4701</v>
      </c>
      <c r="C1" s="74" t="s">
        <v>15</v>
      </c>
      <c r="D1" s="75" t="s">
        <v>4700</v>
      </c>
      <c r="E1" s="74" t="s">
        <v>4699</v>
      </c>
    </row>
    <row r="2" spans="1:5" x14ac:dyDescent="0.15">
      <c r="A2" s="60" t="str">
        <f t="shared" ref="A2:A65" si="0">C2&amp;D2&amp;E2</f>
        <v>北海道札幌市中央区</v>
      </c>
      <c r="B2" s="61" t="s">
        <v>4698</v>
      </c>
      <c r="C2" s="59" t="s">
        <v>4273</v>
      </c>
      <c r="D2" s="62" t="s">
        <v>4684</v>
      </c>
      <c r="E2" s="60" t="s">
        <v>963</v>
      </c>
    </row>
    <row r="3" spans="1:5" x14ac:dyDescent="0.15">
      <c r="A3" s="60" t="str">
        <f t="shared" si="0"/>
        <v>北海道札幌市北区</v>
      </c>
      <c r="B3" s="61" t="s">
        <v>4697</v>
      </c>
      <c r="C3" s="59" t="s">
        <v>4273</v>
      </c>
      <c r="D3" s="62" t="s">
        <v>4684</v>
      </c>
      <c r="E3" s="60" t="s">
        <v>958</v>
      </c>
    </row>
    <row r="4" spans="1:5" x14ac:dyDescent="0.15">
      <c r="A4" s="60" t="str">
        <f t="shared" si="0"/>
        <v>北海道札幌市東区</v>
      </c>
      <c r="B4" s="61" t="s">
        <v>4696</v>
      </c>
      <c r="C4" s="59" t="s">
        <v>4273</v>
      </c>
      <c r="D4" s="62" t="s">
        <v>4684</v>
      </c>
      <c r="E4" s="60" t="s">
        <v>962</v>
      </c>
    </row>
    <row r="5" spans="1:5" x14ac:dyDescent="0.15">
      <c r="A5" s="60" t="str">
        <f t="shared" si="0"/>
        <v>北海道札幌市白石区</v>
      </c>
      <c r="B5" s="61" t="s">
        <v>4695</v>
      </c>
      <c r="C5" s="59" t="s">
        <v>4273</v>
      </c>
      <c r="D5" s="62" t="s">
        <v>4684</v>
      </c>
      <c r="E5" s="60" t="s">
        <v>4694</v>
      </c>
    </row>
    <row r="6" spans="1:5" x14ac:dyDescent="0.15">
      <c r="A6" s="60" t="str">
        <f t="shared" si="0"/>
        <v>北海道札幌市豊平区</v>
      </c>
      <c r="B6" s="61" t="s">
        <v>4693</v>
      </c>
      <c r="C6" s="59" t="s">
        <v>4273</v>
      </c>
      <c r="D6" s="62" t="s">
        <v>4684</v>
      </c>
      <c r="E6" s="60" t="s">
        <v>4692</v>
      </c>
    </row>
    <row r="7" spans="1:5" x14ac:dyDescent="0.15">
      <c r="A7" s="60" t="str">
        <f t="shared" si="0"/>
        <v>北海道札幌市南区</v>
      </c>
      <c r="B7" s="61" t="s">
        <v>4691</v>
      </c>
      <c r="C7" s="59" t="s">
        <v>4273</v>
      </c>
      <c r="D7" s="62" t="s">
        <v>4684</v>
      </c>
      <c r="E7" s="60" t="s">
        <v>960</v>
      </c>
    </row>
    <row r="8" spans="1:5" x14ac:dyDescent="0.15">
      <c r="A8" s="60" t="str">
        <f t="shared" si="0"/>
        <v>北海道札幌市西区</v>
      </c>
      <c r="B8" s="61" t="s">
        <v>4690</v>
      </c>
      <c r="C8" s="59" t="s">
        <v>4273</v>
      </c>
      <c r="D8" s="62" t="s">
        <v>4684</v>
      </c>
      <c r="E8" s="60" t="s">
        <v>961</v>
      </c>
    </row>
    <row r="9" spans="1:5" x14ac:dyDescent="0.15">
      <c r="A9" s="60" t="str">
        <f t="shared" si="0"/>
        <v>北海道札幌市厚別区</v>
      </c>
      <c r="B9" s="61" t="s">
        <v>4689</v>
      </c>
      <c r="C9" s="59" t="s">
        <v>4273</v>
      </c>
      <c r="D9" s="62" t="s">
        <v>4684</v>
      </c>
      <c r="E9" s="60" t="s">
        <v>4688</v>
      </c>
    </row>
    <row r="10" spans="1:5" x14ac:dyDescent="0.15">
      <c r="A10" s="60" t="str">
        <f t="shared" si="0"/>
        <v>北海道札幌市手稲区</v>
      </c>
      <c r="B10" s="61" t="s">
        <v>4687</v>
      </c>
      <c r="C10" s="59" t="s">
        <v>4273</v>
      </c>
      <c r="D10" s="62" t="s">
        <v>4684</v>
      </c>
      <c r="E10" s="60" t="s">
        <v>4686</v>
      </c>
    </row>
    <row r="11" spans="1:5" x14ac:dyDescent="0.15">
      <c r="A11" s="60" t="str">
        <f t="shared" si="0"/>
        <v>北海道札幌市清田区</v>
      </c>
      <c r="B11" s="61" t="s">
        <v>4685</v>
      </c>
      <c r="C11" s="59" t="s">
        <v>4273</v>
      </c>
      <c r="D11" s="62" t="s">
        <v>4684</v>
      </c>
      <c r="E11" s="60" t="s">
        <v>4683</v>
      </c>
    </row>
    <row r="12" spans="1:5" x14ac:dyDescent="0.15">
      <c r="A12" s="60" t="str">
        <f t="shared" si="0"/>
        <v>北海道函館市</v>
      </c>
      <c r="B12" s="63" t="s">
        <v>4682</v>
      </c>
      <c r="C12" s="64" t="s">
        <v>4273</v>
      </c>
      <c r="D12" s="65" t="s">
        <v>4681</v>
      </c>
      <c r="E12" s="64"/>
    </row>
    <row r="13" spans="1:5" x14ac:dyDescent="0.15">
      <c r="A13" s="60" t="str">
        <f t="shared" si="0"/>
        <v>北海道小樽市</v>
      </c>
      <c r="B13" s="63" t="s">
        <v>4680</v>
      </c>
      <c r="C13" s="64" t="s">
        <v>4273</v>
      </c>
      <c r="D13" s="65" t="s">
        <v>4679</v>
      </c>
      <c r="E13" s="64"/>
    </row>
    <row r="14" spans="1:5" x14ac:dyDescent="0.15">
      <c r="A14" s="60" t="str">
        <f t="shared" si="0"/>
        <v>北海道旭川市</v>
      </c>
      <c r="B14" s="63" t="s">
        <v>4678</v>
      </c>
      <c r="C14" s="64" t="s">
        <v>4273</v>
      </c>
      <c r="D14" s="65" t="s">
        <v>4677</v>
      </c>
      <c r="E14" s="64"/>
    </row>
    <row r="15" spans="1:5" x14ac:dyDescent="0.15">
      <c r="A15" s="60" t="str">
        <f t="shared" si="0"/>
        <v>北海道室蘭市</v>
      </c>
      <c r="B15" s="63" t="s">
        <v>4676</v>
      </c>
      <c r="C15" s="64" t="s">
        <v>4273</v>
      </c>
      <c r="D15" s="65" t="s">
        <v>4675</v>
      </c>
      <c r="E15" s="64"/>
    </row>
    <row r="16" spans="1:5" x14ac:dyDescent="0.15">
      <c r="A16" s="60" t="str">
        <f t="shared" si="0"/>
        <v>北海道釧路市</v>
      </c>
      <c r="B16" s="63" t="s">
        <v>4674</v>
      </c>
      <c r="C16" s="64" t="s">
        <v>4273</v>
      </c>
      <c r="D16" s="65" t="s">
        <v>4673</v>
      </c>
      <c r="E16" s="64"/>
    </row>
    <row r="17" spans="1:5" x14ac:dyDescent="0.15">
      <c r="A17" s="60" t="str">
        <f t="shared" si="0"/>
        <v>北海道帯広市</v>
      </c>
      <c r="B17" s="63" t="s">
        <v>4672</v>
      </c>
      <c r="C17" s="64" t="s">
        <v>4273</v>
      </c>
      <c r="D17" s="65" t="s">
        <v>4671</v>
      </c>
      <c r="E17" s="64"/>
    </row>
    <row r="18" spans="1:5" x14ac:dyDescent="0.15">
      <c r="A18" s="60" t="str">
        <f t="shared" si="0"/>
        <v>北海道北見市</v>
      </c>
      <c r="B18" s="63" t="s">
        <v>4670</v>
      </c>
      <c r="C18" s="64" t="s">
        <v>4273</v>
      </c>
      <c r="D18" s="65" t="s">
        <v>4669</v>
      </c>
      <c r="E18" s="64"/>
    </row>
    <row r="19" spans="1:5" x14ac:dyDescent="0.15">
      <c r="A19" s="60" t="str">
        <f t="shared" si="0"/>
        <v>北海道夕張市</v>
      </c>
      <c r="B19" s="63" t="s">
        <v>4668</v>
      </c>
      <c r="C19" s="64" t="s">
        <v>4273</v>
      </c>
      <c r="D19" s="65" t="s">
        <v>4667</v>
      </c>
      <c r="E19" s="64"/>
    </row>
    <row r="20" spans="1:5" x14ac:dyDescent="0.15">
      <c r="A20" s="60" t="str">
        <f t="shared" si="0"/>
        <v>北海道岩見沢市</v>
      </c>
      <c r="B20" s="63" t="s">
        <v>4666</v>
      </c>
      <c r="C20" s="64" t="s">
        <v>4273</v>
      </c>
      <c r="D20" s="65" t="s">
        <v>4665</v>
      </c>
      <c r="E20" s="64"/>
    </row>
    <row r="21" spans="1:5" x14ac:dyDescent="0.15">
      <c r="A21" s="60" t="str">
        <f t="shared" si="0"/>
        <v>北海道網走市</v>
      </c>
      <c r="B21" s="63" t="s">
        <v>4664</v>
      </c>
      <c r="C21" s="64" t="s">
        <v>4273</v>
      </c>
      <c r="D21" s="65" t="s">
        <v>4663</v>
      </c>
      <c r="E21" s="64"/>
    </row>
    <row r="22" spans="1:5" x14ac:dyDescent="0.15">
      <c r="A22" s="60" t="str">
        <f t="shared" si="0"/>
        <v>北海道留萌市</v>
      </c>
      <c r="B22" s="63" t="s">
        <v>4662</v>
      </c>
      <c r="C22" s="64" t="s">
        <v>4273</v>
      </c>
      <c r="D22" s="65" t="s">
        <v>4661</v>
      </c>
      <c r="E22" s="64"/>
    </row>
    <row r="23" spans="1:5" x14ac:dyDescent="0.15">
      <c r="A23" s="60" t="str">
        <f t="shared" si="0"/>
        <v>北海道苫小牧市</v>
      </c>
      <c r="B23" s="63" t="s">
        <v>4660</v>
      </c>
      <c r="C23" s="64" t="s">
        <v>4273</v>
      </c>
      <c r="D23" s="65" t="s">
        <v>4659</v>
      </c>
      <c r="E23" s="64"/>
    </row>
    <row r="24" spans="1:5" x14ac:dyDescent="0.15">
      <c r="A24" s="60" t="str">
        <f t="shared" si="0"/>
        <v>北海道稚内市</v>
      </c>
      <c r="B24" s="63" t="s">
        <v>4658</v>
      </c>
      <c r="C24" s="64" t="s">
        <v>4273</v>
      </c>
      <c r="D24" s="65" t="s">
        <v>4657</v>
      </c>
      <c r="E24" s="64"/>
    </row>
    <row r="25" spans="1:5" x14ac:dyDescent="0.15">
      <c r="A25" s="60" t="str">
        <f t="shared" si="0"/>
        <v>北海道美唄市</v>
      </c>
      <c r="B25" s="63" t="s">
        <v>4656</v>
      </c>
      <c r="C25" s="64" t="s">
        <v>4655</v>
      </c>
      <c r="D25" s="65" t="s">
        <v>4654</v>
      </c>
      <c r="E25" s="64"/>
    </row>
    <row r="26" spans="1:5" x14ac:dyDescent="0.15">
      <c r="A26" s="60" t="str">
        <f t="shared" si="0"/>
        <v>北海道芦別市</v>
      </c>
      <c r="B26" s="63" t="s">
        <v>4653</v>
      </c>
      <c r="C26" s="64" t="s">
        <v>4273</v>
      </c>
      <c r="D26" s="65" t="s">
        <v>4652</v>
      </c>
      <c r="E26" s="64"/>
    </row>
    <row r="27" spans="1:5" x14ac:dyDescent="0.15">
      <c r="A27" s="60" t="str">
        <f t="shared" si="0"/>
        <v>北海道江別市</v>
      </c>
      <c r="B27" s="63" t="s">
        <v>4651</v>
      </c>
      <c r="C27" s="64" t="s">
        <v>4273</v>
      </c>
      <c r="D27" s="65" t="s">
        <v>4650</v>
      </c>
      <c r="E27" s="64"/>
    </row>
    <row r="28" spans="1:5" x14ac:dyDescent="0.15">
      <c r="A28" s="60" t="str">
        <f t="shared" si="0"/>
        <v>北海道赤平市</v>
      </c>
      <c r="B28" s="63" t="s">
        <v>4649</v>
      </c>
      <c r="C28" s="64" t="s">
        <v>4273</v>
      </c>
      <c r="D28" s="65" t="s">
        <v>4648</v>
      </c>
      <c r="E28" s="64"/>
    </row>
    <row r="29" spans="1:5" x14ac:dyDescent="0.15">
      <c r="A29" s="60" t="str">
        <f t="shared" si="0"/>
        <v>北海道紋別市</v>
      </c>
      <c r="B29" s="63" t="s">
        <v>4647</v>
      </c>
      <c r="C29" s="64" t="s">
        <v>4273</v>
      </c>
      <c r="D29" s="65" t="s">
        <v>4646</v>
      </c>
      <c r="E29" s="64"/>
    </row>
    <row r="30" spans="1:5" x14ac:dyDescent="0.15">
      <c r="A30" s="60" t="str">
        <f t="shared" si="0"/>
        <v>北海道士別市</v>
      </c>
      <c r="B30" s="63" t="s">
        <v>4645</v>
      </c>
      <c r="C30" s="64" t="s">
        <v>4273</v>
      </c>
      <c r="D30" s="65" t="s">
        <v>4644</v>
      </c>
      <c r="E30" s="64"/>
    </row>
    <row r="31" spans="1:5" x14ac:dyDescent="0.15">
      <c r="A31" s="60" t="str">
        <f t="shared" si="0"/>
        <v>北海道名寄市</v>
      </c>
      <c r="B31" s="63" t="s">
        <v>4643</v>
      </c>
      <c r="C31" s="64" t="s">
        <v>4273</v>
      </c>
      <c r="D31" s="65" t="s">
        <v>4642</v>
      </c>
      <c r="E31" s="64"/>
    </row>
    <row r="32" spans="1:5" x14ac:dyDescent="0.15">
      <c r="A32" s="60" t="str">
        <f t="shared" si="0"/>
        <v>北海道三笠市</v>
      </c>
      <c r="B32" s="63" t="s">
        <v>4641</v>
      </c>
      <c r="C32" s="64" t="s">
        <v>4273</v>
      </c>
      <c r="D32" s="65" t="s">
        <v>4640</v>
      </c>
      <c r="E32" s="64"/>
    </row>
    <row r="33" spans="1:5" x14ac:dyDescent="0.15">
      <c r="A33" s="60" t="str">
        <f t="shared" si="0"/>
        <v>北海道根室市</v>
      </c>
      <c r="B33" s="63" t="s">
        <v>4639</v>
      </c>
      <c r="C33" s="64" t="s">
        <v>4273</v>
      </c>
      <c r="D33" s="65" t="s">
        <v>4638</v>
      </c>
      <c r="E33" s="64"/>
    </row>
    <row r="34" spans="1:5" x14ac:dyDescent="0.15">
      <c r="A34" s="60" t="str">
        <f t="shared" si="0"/>
        <v>北海道千歳市</v>
      </c>
      <c r="B34" s="63" t="s">
        <v>4637</v>
      </c>
      <c r="C34" s="64" t="s">
        <v>4273</v>
      </c>
      <c r="D34" s="65" t="s">
        <v>4636</v>
      </c>
      <c r="E34" s="64"/>
    </row>
    <row r="35" spans="1:5" x14ac:dyDescent="0.15">
      <c r="A35" s="60" t="str">
        <f t="shared" si="0"/>
        <v>北海道滝川市</v>
      </c>
      <c r="B35" s="63" t="s">
        <v>4635</v>
      </c>
      <c r="C35" s="64" t="s">
        <v>4273</v>
      </c>
      <c r="D35" s="65" t="s">
        <v>4634</v>
      </c>
      <c r="E35" s="64"/>
    </row>
    <row r="36" spans="1:5" x14ac:dyDescent="0.15">
      <c r="A36" s="60" t="str">
        <f t="shared" si="0"/>
        <v>北海道砂川市</v>
      </c>
      <c r="B36" s="63" t="s">
        <v>4633</v>
      </c>
      <c r="C36" s="64" t="s">
        <v>4273</v>
      </c>
      <c r="D36" s="65" t="s">
        <v>4632</v>
      </c>
      <c r="E36" s="64"/>
    </row>
    <row r="37" spans="1:5" x14ac:dyDescent="0.15">
      <c r="A37" s="60" t="str">
        <f t="shared" si="0"/>
        <v>北海道歌志内市</v>
      </c>
      <c r="B37" s="63" t="s">
        <v>4631</v>
      </c>
      <c r="C37" s="64" t="s">
        <v>4273</v>
      </c>
      <c r="D37" s="65" t="s">
        <v>4630</v>
      </c>
      <c r="E37" s="64"/>
    </row>
    <row r="38" spans="1:5" x14ac:dyDescent="0.15">
      <c r="A38" s="60" t="str">
        <f t="shared" si="0"/>
        <v>北海道深川市</v>
      </c>
      <c r="B38" s="63" t="s">
        <v>4629</v>
      </c>
      <c r="C38" s="64" t="s">
        <v>4273</v>
      </c>
      <c r="D38" s="65" t="s">
        <v>4628</v>
      </c>
      <c r="E38" s="64"/>
    </row>
    <row r="39" spans="1:5" x14ac:dyDescent="0.15">
      <c r="A39" s="60" t="str">
        <f t="shared" si="0"/>
        <v>北海道富良野市</v>
      </c>
      <c r="B39" s="63" t="s">
        <v>4627</v>
      </c>
      <c r="C39" s="64" t="s">
        <v>4273</v>
      </c>
      <c r="D39" s="65" t="s">
        <v>4626</v>
      </c>
      <c r="E39" s="64"/>
    </row>
    <row r="40" spans="1:5" x14ac:dyDescent="0.15">
      <c r="A40" s="60" t="str">
        <f t="shared" si="0"/>
        <v>北海道登別市</v>
      </c>
      <c r="B40" s="63" t="s">
        <v>4625</v>
      </c>
      <c r="C40" s="64" t="s">
        <v>4273</v>
      </c>
      <c r="D40" s="65" t="s">
        <v>4624</v>
      </c>
      <c r="E40" s="64"/>
    </row>
    <row r="41" spans="1:5" x14ac:dyDescent="0.15">
      <c r="A41" s="60" t="str">
        <f t="shared" si="0"/>
        <v>北海道恵庭市</v>
      </c>
      <c r="B41" s="63" t="s">
        <v>4623</v>
      </c>
      <c r="C41" s="64" t="s">
        <v>4273</v>
      </c>
      <c r="D41" s="65" t="s">
        <v>4622</v>
      </c>
      <c r="E41" s="64"/>
    </row>
    <row r="42" spans="1:5" x14ac:dyDescent="0.15">
      <c r="A42" s="60" t="str">
        <f t="shared" si="0"/>
        <v>北海道伊達市</v>
      </c>
      <c r="B42" s="63" t="s">
        <v>4621</v>
      </c>
      <c r="C42" s="64" t="s">
        <v>4273</v>
      </c>
      <c r="D42" s="65" t="s">
        <v>3865</v>
      </c>
      <c r="E42" s="64"/>
    </row>
    <row r="43" spans="1:5" x14ac:dyDescent="0.15">
      <c r="A43" s="60" t="str">
        <f t="shared" si="0"/>
        <v>北海道北広島市</v>
      </c>
      <c r="B43" s="63" t="s">
        <v>4620</v>
      </c>
      <c r="C43" s="64" t="s">
        <v>4273</v>
      </c>
      <c r="D43" s="65" t="s">
        <v>4619</v>
      </c>
      <c r="E43" s="64"/>
    </row>
    <row r="44" spans="1:5" x14ac:dyDescent="0.15">
      <c r="A44" s="60" t="str">
        <f t="shared" si="0"/>
        <v>北海道石狩市</v>
      </c>
      <c r="B44" s="63" t="s">
        <v>4618</v>
      </c>
      <c r="C44" s="64" t="s">
        <v>4273</v>
      </c>
      <c r="D44" s="65" t="s">
        <v>4617</v>
      </c>
      <c r="E44" s="64"/>
    </row>
    <row r="45" spans="1:5" x14ac:dyDescent="0.15">
      <c r="A45" s="60" t="str">
        <f t="shared" si="0"/>
        <v>北海道北斗市</v>
      </c>
      <c r="B45" s="63" t="s">
        <v>4616</v>
      </c>
      <c r="C45" s="64" t="s">
        <v>4273</v>
      </c>
      <c r="D45" s="65" t="s">
        <v>4615</v>
      </c>
      <c r="E45" s="64"/>
    </row>
    <row r="46" spans="1:5" x14ac:dyDescent="0.15">
      <c r="A46" s="60" t="str">
        <f t="shared" si="0"/>
        <v>北海道石狩郡当別町</v>
      </c>
      <c r="B46" s="63" t="s">
        <v>4614</v>
      </c>
      <c r="C46" s="64" t="s">
        <v>4273</v>
      </c>
      <c r="D46" s="65" t="s">
        <v>4611</v>
      </c>
      <c r="E46" s="64" t="s">
        <v>4613</v>
      </c>
    </row>
    <row r="47" spans="1:5" x14ac:dyDescent="0.15">
      <c r="A47" s="60" t="str">
        <f t="shared" si="0"/>
        <v>北海道石狩郡新篠津村</v>
      </c>
      <c r="B47" s="63" t="s">
        <v>4612</v>
      </c>
      <c r="C47" s="64" t="s">
        <v>4273</v>
      </c>
      <c r="D47" s="65" t="s">
        <v>4611</v>
      </c>
      <c r="E47" s="64" t="s">
        <v>4610</v>
      </c>
    </row>
    <row r="48" spans="1:5" x14ac:dyDescent="0.15">
      <c r="A48" s="60" t="str">
        <f t="shared" si="0"/>
        <v>北海道松前郡松前町</v>
      </c>
      <c r="B48" s="63" t="s">
        <v>4609</v>
      </c>
      <c r="C48" s="64" t="s">
        <v>4273</v>
      </c>
      <c r="D48" s="65" t="s">
        <v>4607</v>
      </c>
      <c r="E48" s="64" t="s">
        <v>1306</v>
      </c>
    </row>
    <row r="49" spans="1:5" x14ac:dyDescent="0.15">
      <c r="A49" s="60" t="str">
        <f t="shared" si="0"/>
        <v>北海道松前郡福島町</v>
      </c>
      <c r="B49" s="63" t="s">
        <v>4608</v>
      </c>
      <c r="C49" s="64" t="s">
        <v>4273</v>
      </c>
      <c r="D49" s="65" t="s">
        <v>4607</v>
      </c>
      <c r="E49" s="64" t="s">
        <v>4606</v>
      </c>
    </row>
    <row r="50" spans="1:5" x14ac:dyDescent="0.15">
      <c r="A50" s="60" t="str">
        <f t="shared" si="0"/>
        <v>北海道上磯郡知内町</v>
      </c>
      <c r="B50" s="63" t="s">
        <v>4605</v>
      </c>
      <c r="C50" s="64" t="s">
        <v>4273</v>
      </c>
      <c r="D50" s="65" t="s">
        <v>4602</v>
      </c>
      <c r="E50" s="64" t="s">
        <v>4604</v>
      </c>
    </row>
    <row r="51" spans="1:5" x14ac:dyDescent="0.15">
      <c r="A51" s="60" t="str">
        <f t="shared" si="0"/>
        <v>北海道上磯郡木古内町</v>
      </c>
      <c r="B51" s="63" t="s">
        <v>4603</v>
      </c>
      <c r="C51" s="64" t="s">
        <v>4273</v>
      </c>
      <c r="D51" s="65" t="s">
        <v>4602</v>
      </c>
      <c r="E51" s="64" t="s">
        <v>4601</v>
      </c>
    </row>
    <row r="52" spans="1:5" x14ac:dyDescent="0.15">
      <c r="A52" s="60" t="str">
        <f t="shared" si="0"/>
        <v>北海道亀田郡七飯町</v>
      </c>
      <c r="B52" s="63" t="s">
        <v>4600</v>
      </c>
      <c r="C52" s="64" t="s">
        <v>4273</v>
      </c>
      <c r="D52" s="65" t="s">
        <v>4599</v>
      </c>
      <c r="E52" s="64" t="s">
        <v>4598</v>
      </c>
    </row>
    <row r="53" spans="1:5" x14ac:dyDescent="0.15">
      <c r="A53" s="60" t="str">
        <f t="shared" si="0"/>
        <v>北海道茅部郡鹿部町</v>
      </c>
      <c r="B53" s="63" t="s">
        <v>4597</v>
      </c>
      <c r="C53" s="64" t="s">
        <v>4273</v>
      </c>
      <c r="D53" s="65" t="s">
        <v>4594</v>
      </c>
      <c r="E53" s="64" t="s">
        <v>4596</v>
      </c>
    </row>
    <row r="54" spans="1:5" x14ac:dyDescent="0.15">
      <c r="A54" s="60" t="str">
        <f t="shared" si="0"/>
        <v>北海道茅部郡森町</v>
      </c>
      <c r="B54" s="63" t="s">
        <v>4595</v>
      </c>
      <c r="C54" s="64" t="s">
        <v>4273</v>
      </c>
      <c r="D54" s="65" t="s">
        <v>4594</v>
      </c>
      <c r="E54" s="64" t="s">
        <v>2415</v>
      </c>
    </row>
    <row r="55" spans="1:5" x14ac:dyDescent="0.15">
      <c r="A55" s="60" t="str">
        <f t="shared" si="0"/>
        <v>北海道二海郡八雲町</v>
      </c>
      <c r="B55" s="63" t="s">
        <v>4593</v>
      </c>
      <c r="C55" s="64" t="s">
        <v>4273</v>
      </c>
      <c r="D55" s="65" t="s">
        <v>4592</v>
      </c>
      <c r="E55" s="64" t="s">
        <v>4591</v>
      </c>
    </row>
    <row r="56" spans="1:5" x14ac:dyDescent="0.15">
      <c r="A56" s="60" t="str">
        <f t="shared" si="0"/>
        <v>北海道山越郡長万部町</v>
      </c>
      <c r="B56" s="63" t="s">
        <v>4590</v>
      </c>
      <c r="C56" s="64" t="s">
        <v>4273</v>
      </c>
      <c r="D56" s="65" t="s">
        <v>4589</v>
      </c>
      <c r="E56" s="64" t="s">
        <v>4588</v>
      </c>
    </row>
    <row r="57" spans="1:5" x14ac:dyDescent="0.15">
      <c r="A57" s="60" t="str">
        <f t="shared" si="0"/>
        <v>北海道檜山郡江差町</v>
      </c>
      <c r="B57" s="63" t="s">
        <v>4587</v>
      </c>
      <c r="C57" s="64" t="s">
        <v>4273</v>
      </c>
      <c r="D57" s="65" t="s">
        <v>4582</v>
      </c>
      <c r="E57" s="64" t="s">
        <v>4586</v>
      </c>
    </row>
    <row r="58" spans="1:5" x14ac:dyDescent="0.15">
      <c r="A58" s="60" t="str">
        <f t="shared" si="0"/>
        <v>北海道檜山郡上ノ国町</v>
      </c>
      <c r="B58" s="63" t="s">
        <v>4585</v>
      </c>
      <c r="C58" s="64" t="s">
        <v>4273</v>
      </c>
      <c r="D58" s="65" t="s">
        <v>4582</v>
      </c>
      <c r="E58" s="64" t="s">
        <v>4584</v>
      </c>
    </row>
    <row r="59" spans="1:5" x14ac:dyDescent="0.15">
      <c r="A59" s="60" t="str">
        <f t="shared" si="0"/>
        <v>北海道檜山郡厚沢部町</v>
      </c>
      <c r="B59" s="63" t="s">
        <v>4583</v>
      </c>
      <c r="C59" s="64" t="s">
        <v>4273</v>
      </c>
      <c r="D59" s="65" t="s">
        <v>4582</v>
      </c>
      <c r="E59" s="64" t="s">
        <v>4581</v>
      </c>
    </row>
    <row r="60" spans="1:5" x14ac:dyDescent="0.15">
      <c r="A60" s="60" t="str">
        <f t="shared" si="0"/>
        <v>北海道爾志郡乙部町</v>
      </c>
      <c r="B60" s="63" t="s">
        <v>4580</v>
      </c>
      <c r="C60" s="64" t="s">
        <v>4273</v>
      </c>
      <c r="D60" s="65" t="s">
        <v>4579</v>
      </c>
      <c r="E60" s="64" t="s">
        <v>4578</v>
      </c>
    </row>
    <row r="61" spans="1:5" x14ac:dyDescent="0.15">
      <c r="A61" s="60" t="str">
        <f t="shared" si="0"/>
        <v>北海道奥尻郡奥尻町</v>
      </c>
      <c r="B61" s="63" t="s">
        <v>4577</v>
      </c>
      <c r="C61" s="64" t="s">
        <v>4273</v>
      </c>
      <c r="D61" s="65" t="s">
        <v>4576</v>
      </c>
      <c r="E61" s="64" t="s">
        <v>4575</v>
      </c>
    </row>
    <row r="62" spans="1:5" x14ac:dyDescent="0.15">
      <c r="A62" s="60" t="str">
        <f t="shared" si="0"/>
        <v>北海道瀬棚郡今金町</v>
      </c>
      <c r="B62" s="63" t="s">
        <v>4574</v>
      </c>
      <c r="C62" s="64" t="s">
        <v>4273</v>
      </c>
      <c r="D62" s="65" t="s">
        <v>4573</v>
      </c>
      <c r="E62" s="64" t="s">
        <v>4572</v>
      </c>
    </row>
    <row r="63" spans="1:5" x14ac:dyDescent="0.15">
      <c r="A63" s="60" t="str">
        <f t="shared" si="0"/>
        <v>北海道久遠郡せたな町</v>
      </c>
      <c r="B63" s="63" t="s">
        <v>4571</v>
      </c>
      <c r="C63" s="64" t="s">
        <v>4273</v>
      </c>
      <c r="D63" s="65" t="s">
        <v>4570</v>
      </c>
      <c r="E63" s="64" t="s">
        <v>4569</v>
      </c>
    </row>
    <row r="64" spans="1:5" x14ac:dyDescent="0.15">
      <c r="A64" s="60" t="str">
        <f t="shared" si="0"/>
        <v>北海道島牧郡島牧村</v>
      </c>
      <c r="B64" s="63" t="s">
        <v>4568</v>
      </c>
      <c r="C64" s="64" t="s">
        <v>4273</v>
      </c>
      <c r="D64" s="65" t="s">
        <v>4567</v>
      </c>
      <c r="E64" s="64" t="s">
        <v>4566</v>
      </c>
    </row>
    <row r="65" spans="1:5" x14ac:dyDescent="0.15">
      <c r="A65" s="60" t="str">
        <f t="shared" si="0"/>
        <v>北海道寿都郡寿都町</v>
      </c>
      <c r="B65" s="63" t="s">
        <v>4565</v>
      </c>
      <c r="C65" s="64" t="s">
        <v>4273</v>
      </c>
      <c r="D65" s="65" t="s">
        <v>4562</v>
      </c>
      <c r="E65" s="64" t="s">
        <v>4564</v>
      </c>
    </row>
    <row r="66" spans="1:5" x14ac:dyDescent="0.15">
      <c r="A66" s="60" t="str">
        <f t="shared" ref="A66:A129" si="1">C66&amp;D66&amp;E66</f>
        <v>北海道寿都郡黒松内町</v>
      </c>
      <c r="B66" s="63" t="s">
        <v>4563</v>
      </c>
      <c r="C66" s="64" t="s">
        <v>4273</v>
      </c>
      <c r="D66" s="65" t="s">
        <v>4562</v>
      </c>
      <c r="E66" s="64" t="s">
        <v>4561</v>
      </c>
    </row>
    <row r="67" spans="1:5" x14ac:dyDescent="0.15">
      <c r="A67" s="60" t="str">
        <f t="shared" si="1"/>
        <v>北海道磯谷郡蘭越町</v>
      </c>
      <c r="B67" s="63" t="s">
        <v>4560</v>
      </c>
      <c r="C67" s="64" t="s">
        <v>4273</v>
      </c>
      <c r="D67" s="65" t="s">
        <v>4559</v>
      </c>
      <c r="E67" s="64" t="s">
        <v>4558</v>
      </c>
    </row>
    <row r="68" spans="1:5" x14ac:dyDescent="0.15">
      <c r="A68" s="60" t="str">
        <f t="shared" si="1"/>
        <v>北海道虻田郡ニセコ町</v>
      </c>
      <c r="B68" s="63" t="s">
        <v>4557</v>
      </c>
      <c r="C68" s="64" t="s">
        <v>4273</v>
      </c>
      <c r="D68" s="65" t="s">
        <v>4367</v>
      </c>
      <c r="E68" s="64" t="s">
        <v>4556</v>
      </c>
    </row>
    <row r="69" spans="1:5" x14ac:dyDescent="0.15">
      <c r="A69" s="60" t="str">
        <f t="shared" si="1"/>
        <v>北海道虻田郡真狩村</v>
      </c>
      <c r="B69" s="63" t="s">
        <v>4555</v>
      </c>
      <c r="C69" s="64" t="s">
        <v>4273</v>
      </c>
      <c r="D69" s="65" t="s">
        <v>4367</v>
      </c>
      <c r="E69" s="64" t="s">
        <v>4554</v>
      </c>
    </row>
    <row r="70" spans="1:5" x14ac:dyDescent="0.15">
      <c r="A70" s="60" t="str">
        <f t="shared" si="1"/>
        <v>北海道虻田郡留寿都村</v>
      </c>
      <c r="B70" s="63" t="s">
        <v>4553</v>
      </c>
      <c r="C70" s="64" t="s">
        <v>4273</v>
      </c>
      <c r="D70" s="65" t="s">
        <v>4367</v>
      </c>
      <c r="E70" s="64" t="s">
        <v>4552</v>
      </c>
    </row>
    <row r="71" spans="1:5" x14ac:dyDescent="0.15">
      <c r="A71" s="60" t="str">
        <f t="shared" si="1"/>
        <v>北海道虻田郡喜茂別町</v>
      </c>
      <c r="B71" s="63" t="s">
        <v>4551</v>
      </c>
      <c r="C71" s="64" t="s">
        <v>4273</v>
      </c>
      <c r="D71" s="65" t="s">
        <v>4367</v>
      </c>
      <c r="E71" s="64" t="s">
        <v>4550</v>
      </c>
    </row>
    <row r="72" spans="1:5" x14ac:dyDescent="0.15">
      <c r="A72" s="60" t="str">
        <f t="shared" si="1"/>
        <v>北海道虻田郡京極町</v>
      </c>
      <c r="B72" s="63" t="s">
        <v>4549</v>
      </c>
      <c r="C72" s="64" t="s">
        <v>4273</v>
      </c>
      <c r="D72" s="65" t="s">
        <v>4367</v>
      </c>
      <c r="E72" s="64" t="s">
        <v>4548</v>
      </c>
    </row>
    <row r="73" spans="1:5" x14ac:dyDescent="0.15">
      <c r="A73" s="60" t="str">
        <f t="shared" si="1"/>
        <v>北海道虻田郡倶知安町</v>
      </c>
      <c r="B73" s="63" t="s">
        <v>4547</v>
      </c>
      <c r="C73" s="64" t="s">
        <v>4273</v>
      </c>
      <c r="D73" s="65" t="s">
        <v>4367</v>
      </c>
      <c r="E73" s="64" t="s">
        <v>4546</v>
      </c>
    </row>
    <row r="74" spans="1:5" x14ac:dyDescent="0.15">
      <c r="A74" s="60" t="str">
        <f t="shared" si="1"/>
        <v>北海道岩内郡共和町</v>
      </c>
      <c r="B74" s="63" t="s">
        <v>4545</v>
      </c>
      <c r="C74" s="64" t="s">
        <v>4273</v>
      </c>
      <c r="D74" s="65" t="s">
        <v>4542</v>
      </c>
      <c r="E74" s="64" t="s">
        <v>4544</v>
      </c>
    </row>
    <row r="75" spans="1:5" x14ac:dyDescent="0.15">
      <c r="A75" s="60" t="str">
        <f t="shared" si="1"/>
        <v>北海道岩内郡岩内町</v>
      </c>
      <c r="B75" s="63" t="s">
        <v>4543</v>
      </c>
      <c r="C75" s="64" t="s">
        <v>4273</v>
      </c>
      <c r="D75" s="65" t="s">
        <v>4542</v>
      </c>
      <c r="E75" s="64" t="s">
        <v>4541</v>
      </c>
    </row>
    <row r="76" spans="1:5" x14ac:dyDescent="0.15">
      <c r="A76" s="60" t="str">
        <f t="shared" si="1"/>
        <v>北海道古宇郡泊村</v>
      </c>
      <c r="B76" s="63" t="s">
        <v>4540</v>
      </c>
      <c r="C76" s="64" t="s">
        <v>4273</v>
      </c>
      <c r="D76" s="65" t="s">
        <v>4537</v>
      </c>
      <c r="E76" s="64" t="s">
        <v>4539</v>
      </c>
    </row>
    <row r="77" spans="1:5" x14ac:dyDescent="0.15">
      <c r="A77" s="60" t="str">
        <f t="shared" si="1"/>
        <v>北海道古宇郡神恵内村</v>
      </c>
      <c r="B77" s="63" t="s">
        <v>4538</v>
      </c>
      <c r="C77" s="64" t="s">
        <v>4273</v>
      </c>
      <c r="D77" s="65" t="s">
        <v>4537</v>
      </c>
      <c r="E77" s="64" t="s">
        <v>4536</v>
      </c>
    </row>
    <row r="78" spans="1:5" x14ac:dyDescent="0.15">
      <c r="A78" s="60" t="str">
        <f t="shared" si="1"/>
        <v>北海道積丹郡積丹町</v>
      </c>
      <c r="B78" s="63" t="s">
        <v>4535</v>
      </c>
      <c r="C78" s="64" t="s">
        <v>4273</v>
      </c>
      <c r="D78" s="65" t="s">
        <v>4534</v>
      </c>
      <c r="E78" s="64" t="s">
        <v>4533</v>
      </c>
    </row>
    <row r="79" spans="1:5" x14ac:dyDescent="0.15">
      <c r="A79" s="60" t="str">
        <f t="shared" si="1"/>
        <v>北海道古平郡古平町</v>
      </c>
      <c r="B79" s="63" t="s">
        <v>4532</v>
      </c>
      <c r="C79" s="64" t="s">
        <v>4273</v>
      </c>
      <c r="D79" s="65" t="s">
        <v>4531</v>
      </c>
      <c r="E79" s="64" t="s">
        <v>4530</v>
      </c>
    </row>
    <row r="80" spans="1:5" x14ac:dyDescent="0.15">
      <c r="A80" s="60" t="str">
        <f t="shared" si="1"/>
        <v>北海道余市郡仁木町</v>
      </c>
      <c r="B80" s="63" t="s">
        <v>4529</v>
      </c>
      <c r="C80" s="64" t="s">
        <v>4273</v>
      </c>
      <c r="D80" s="65" t="s">
        <v>4524</v>
      </c>
      <c r="E80" s="64" t="s">
        <v>4528</v>
      </c>
    </row>
    <row r="81" spans="1:5" x14ac:dyDescent="0.15">
      <c r="A81" s="60" t="str">
        <f t="shared" si="1"/>
        <v>北海道余市郡余市町</v>
      </c>
      <c r="B81" s="63" t="s">
        <v>4527</v>
      </c>
      <c r="C81" s="64" t="s">
        <v>4273</v>
      </c>
      <c r="D81" s="65" t="s">
        <v>4524</v>
      </c>
      <c r="E81" s="64" t="s">
        <v>4526</v>
      </c>
    </row>
    <row r="82" spans="1:5" x14ac:dyDescent="0.15">
      <c r="A82" s="60" t="str">
        <f t="shared" si="1"/>
        <v>北海道余市郡赤井川村</v>
      </c>
      <c r="B82" s="63" t="s">
        <v>4525</v>
      </c>
      <c r="C82" s="64" t="s">
        <v>4273</v>
      </c>
      <c r="D82" s="65" t="s">
        <v>4524</v>
      </c>
      <c r="E82" s="64" t="s">
        <v>4523</v>
      </c>
    </row>
    <row r="83" spans="1:5" x14ac:dyDescent="0.15">
      <c r="A83" s="60" t="str">
        <f t="shared" si="1"/>
        <v>北海道空知郡南幌町</v>
      </c>
      <c r="B83" s="63" t="s">
        <v>4522</v>
      </c>
      <c r="C83" s="64" t="s">
        <v>4273</v>
      </c>
      <c r="D83" s="65" t="s">
        <v>4471</v>
      </c>
      <c r="E83" s="64" t="s">
        <v>4521</v>
      </c>
    </row>
    <row r="84" spans="1:5" x14ac:dyDescent="0.15">
      <c r="A84" s="60" t="str">
        <f t="shared" si="1"/>
        <v>北海道空知郡奈井江町</v>
      </c>
      <c r="B84" s="63" t="s">
        <v>4520</v>
      </c>
      <c r="C84" s="64" t="s">
        <v>4273</v>
      </c>
      <c r="D84" s="65" t="s">
        <v>4471</v>
      </c>
      <c r="E84" s="64" t="s">
        <v>4519</v>
      </c>
    </row>
    <row r="85" spans="1:5" x14ac:dyDescent="0.15">
      <c r="A85" s="60" t="str">
        <f t="shared" si="1"/>
        <v>北海道空知郡上砂川町</v>
      </c>
      <c r="B85" s="63" t="s">
        <v>4518</v>
      </c>
      <c r="C85" s="64" t="s">
        <v>4273</v>
      </c>
      <c r="D85" s="65" t="s">
        <v>4471</v>
      </c>
      <c r="E85" s="64" t="s">
        <v>4517</v>
      </c>
    </row>
    <row r="86" spans="1:5" x14ac:dyDescent="0.15">
      <c r="A86" s="60" t="str">
        <f t="shared" si="1"/>
        <v>北海道夕張郡由仁町</v>
      </c>
      <c r="B86" s="63" t="s">
        <v>4516</v>
      </c>
      <c r="C86" s="64" t="s">
        <v>4273</v>
      </c>
      <c r="D86" s="65" t="s">
        <v>4511</v>
      </c>
      <c r="E86" s="64" t="s">
        <v>4515</v>
      </c>
    </row>
    <row r="87" spans="1:5" x14ac:dyDescent="0.15">
      <c r="A87" s="60" t="str">
        <f t="shared" si="1"/>
        <v>北海道夕張郡長沼町</v>
      </c>
      <c r="B87" s="63" t="s">
        <v>4514</v>
      </c>
      <c r="C87" s="64" t="s">
        <v>4273</v>
      </c>
      <c r="D87" s="65" t="s">
        <v>4511</v>
      </c>
      <c r="E87" s="64" t="s">
        <v>4513</v>
      </c>
    </row>
    <row r="88" spans="1:5" x14ac:dyDescent="0.15">
      <c r="A88" s="60" t="str">
        <f t="shared" si="1"/>
        <v>北海道夕張郡栗山町</v>
      </c>
      <c r="B88" s="63" t="s">
        <v>4512</v>
      </c>
      <c r="C88" s="64" t="s">
        <v>4273</v>
      </c>
      <c r="D88" s="65" t="s">
        <v>4511</v>
      </c>
      <c r="E88" s="64" t="s">
        <v>4510</v>
      </c>
    </row>
    <row r="89" spans="1:5" x14ac:dyDescent="0.15">
      <c r="A89" s="60" t="str">
        <f t="shared" si="1"/>
        <v>北海道樺戸郡月形町</v>
      </c>
      <c r="B89" s="63" t="s">
        <v>4509</v>
      </c>
      <c r="C89" s="64" t="s">
        <v>4273</v>
      </c>
      <c r="D89" s="65" t="s">
        <v>4504</v>
      </c>
      <c r="E89" s="64" t="s">
        <v>4508</v>
      </c>
    </row>
    <row r="90" spans="1:5" x14ac:dyDescent="0.15">
      <c r="A90" s="60" t="str">
        <f t="shared" si="1"/>
        <v>北海道樺戸郡浦臼町</v>
      </c>
      <c r="B90" s="63" t="s">
        <v>4507</v>
      </c>
      <c r="C90" s="64" t="s">
        <v>4273</v>
      </c>
      <c r="D90" s="65" t="s">
        <v>4504</v>
      </c>
      <c r="E90" s="64" t="s">
        <v>4506</v>
      </c>
    </row>
    <row r="91" spans="1:5" x14ac:dyDescent="0.15">
      <c r="A91" s="60" t="str">
        <f t="shared" si="1"/>
        <v>北海道樺戸郡新十津川町</v>
      </c>
      <c r="B91" s="63" t="s">
        <v>4505</v>
      </c>
      <c r="C91" s="64" t="s">
        <v>4273</v>
      </c>
      <c r="D91" s="65" t="s">
        <v>4504</v>
      </c>
      <c r="E91" s="64" t="s">
        <v>4503</v>
      </c>
    </row>
    <row r="92" spans="1:5" x14ac:dyDescent="0.15">
      <c r="A92" s="60" t="str">
        <f t="shared" si="1"/>
        <v>北海道雨竜郡妹背牛町</v>
      </c>
      <c r="B92" s="63" t="s">
        <v>4502</v>
      </c>
      <c r="C92" s="64" t="s">
        <v>4273</v>
      </c>
      <c r="D92" s="65" t="s">
        <v>4454</v>
      </c>
      <c r="E92" s="64" t="s">
        <v>4501</v>
      </c>
    </row>
    <row r="93" spans="1:5" x14ac:dyDescent="0.15">
      <c r="A93" s="60" t="str">
        <f t="shared" si="1"/>
        <v>北海道雨竜郡秩父別町</v>
      </c>
      <c r="B93" s="63" t="s">
        <v>4500</v>
      </c>
      <c r="C93" s="64" t="s">
        <v>4273</v>
      </c>
      <c r="D93" s="65" t="s">
        <v>4454</v>
      </c>
      <c r="E93" s="64" t="s">
        <v>4499</v>
      </c>
    </row>
    <row r="94" spans="1:5" x14ac:dyDescent="0.15">
      <c r="A94" s="60" t="str">
        <f t="shared" si="1"/>
        <v>北海道雨竜郡雨竜町</v>
      </c>
      <c r="B94" s="63" t="s">
        <v>4498</v>
      </c>
      <c r="C94" s="64" t="s">
        <v>4273</v>
      </c>
      <c r="D94" s="65" t="s">
        <v>4454</v>
      </c>
      <c r="E94" s="64" t="s">
        <v>4497</v>
      </c>
    </row>
    <row r="95" spans="1:5" x14ac:dyDescent="0.15">
      <c r="A95" s="60" t="str">
        <f t="shared" si="1"/>
        <v>北海道雨竜郡北竜町</v>
      </c>
      <c r="B95" s="63" t="s">
        <v>4496</v>
      </c>
      <c r="C95" s="64" t="s">
        <v>4273</v>
      </c>
      <c r="D95" s="65" t="s">
        <v>4454</v>
      </c>
      <c r="E95" s="64" t="s">
        <v>4495</v>
      </c>
    </row>
    <row r="96" spans="1:5" x14ac:dyDescent="0.15">
      <c r="A96" s="60" t="str">
        <f t="shared" si="1"/>
        <v>北海道雨竜郡沼田町</v>
      </c>
      <c r="B96" s="63" t="s">
        <v>4494</v>
      </c>
      <c r="C96" s="64" t="s">
        <v>4273</v>
      </c>
      <c r="D96" s="65" t="s">
        <v>4454</v>
      </c>
      <c r="E96" s="64" t="s">
        <v>4493</v>
      </c>
    </row>
    <row r="97" spans="1:5" x14ac:dyDescent="0.15">
      <c r="A97" s="60" t="str">
        <f t="shared" si="1"/>
        <v>北海道上川郡鷹栖町</v>
      </c>
      <c r="B97" s="63" t="s">
        <v>4492</v>
      </c>
      <c r="C97" s="64" t="s">
        <v>4273</v>
      </c>
      <c r="D97" s="65" t="s">
        <v>4330</v>
      </c>
      <c r="E97" s="64" t="s">
        <v>4491</v>
      </c>
    </row>
    <row r="98" spans="1:5" x14ac:dyDescent="0.15">
      <c r="A98" s="60" t="str">
        <f t="shared" si="1"/>
        <v>北海道上川郡東神楽町</v>
      </c>
      <c r="B98" s="63" t="s">
        <v>4490</v>
      </c>
      <c r="C98" s="64" t="s">
        <v>4273</v>
      </c>
      <c r="D98" s="65" t="s">
        <v>4330</v>
      </c>
      <c r="E98" s="64" t="s">
        <v>4489</v>
      </c>
    </row>
    <row r="99" spans="1:5" x14ac:dyDescent="0.15">
      <c r="A99" s="60" t="str">
        <f t="shared" si="1"/>
        <v>北海道上川郡当麻町</v>
      </c>
      <c r="B99" s="63" t="s">
        <v>4488</v>
      </c>
      <c r="C99" s="64" t="s">
        <v>4273</v>
      </c>
      <c r="D99" s="65" t="s">
        <v>4330</v>
      </c>
      <c r="E99" s="64" t="s">
        <v>4487</v>
      </c>
    </row>
    <row r="100" spans="1:5" x14ac:dyDescent="0.15">
      <c r="A100" s="60" t="str">
        <f t="shared" si="1"/>
        <v>北海道上川郡比布町</v>
      </c>
      <c r="B100" s="63" t="s">
        <v>4486</v>
      </c>
      <c r="C100" s="64" t="s">
        <v>4273</v>
      </c>
      <c r="D100" s="65" t="s">
        <v>4330</v>
      </c>
      <c r="E100" s="64" t="s">
        <v>4485</v>
      </c>
    </row>
    <row r="101" spans="1:5" x14ac:dyDescent="0.15">
      <c r="A101" s="60" t="str">
        <f t="shared" si="1"/>
        <v>北海道上川郡愛別町</v>
      </c>
      <c r="B101" s="63" t="s">
        <v>4484</v>
      </c>
      <c r="C101" s="64" t="s">
        <v>4273</v>
      </c>
      <c r="D101" s="65" t="s">
        <v>4330</v>
      </c>
      <c r="E101" s="64" t="s">
        <v>4483</v>
      </c>
    </row>
    <row r="102" spans="1:5" x14ac:dyDescent="0.15">
      <c r="A102" s="60" t="str">
        <f t="shared" si="1"/>
        <v>北海道上川郡上川町</v>
      </c>
      <c r="B102" s="63" t="s">
        <v>4482</v>
      </c>
      <c r="C102" s="64" t="s">
        <v>4273</v>
      </c>
      <c r="D102" s="65" t="s">
        <v>4330</v>
      </c>
      <c r="E102" s="64" t="s">
        <v>4481</v>
      </c>
    </row>
    <row r="103" spans="1:5" x14ac:dyDescent="0.15">
      <c r="A103" s="60" t="str">
        <f t="shared" si="1"/>
        <v>北海道上川郡東川町</v>
      </c>
      <c r="B103" s="63" t="s">
        <v>4480</v>
      </c>
      <c r="C103" s="64" t="s">
        <v>4273</v>
      </c>
      <c r="D103" s="65" t="s">
        <v>4330</v>
      </c>
      <c r="E103" s="64" t="s">
        <v>4479</v>
      </c>
    </row>
    <row r="104" spans="1:5" x14ac:dyDescent="0.15">
      <c r="A104" s="60" t="str">
        <f t="shared" si="1"/>
        <v>北海道上川郡美瑛町</v>
      </c>
      <c r="B104" s="63" t="s">
        <v>4478</v>
      </c>
      <c r="C104" s="64" t="s">
        <v>4273</v>
      </c>
      <c r="D104" s="65" t="s">
        <v>4330</v>
      </c>
      <c r="E104" s="64" t="s">
        <v>4477</v>
      </c>
    </row>
    <row r="105" spans="1:5" x14ac:dyDescent="0.15">
      <c r="A105" s="60" t="str">
        <f t="shared" si="1"/>
        <v>北海道空知郡上富良野町</v>
      </c>
      <c r="B105" s="63" t="s">
        <v>4476</v>
      </c>
      <c r="C105" s="64" t="s">
        <v>4273</v>
      </c>
      <c r="D105" s="65" t="s">
        <v>4471</v>
      </c>
      <c r="E105" s="64" t="s">
        <v>4475</v>
      </c>
    </row>
    <row r="106" spans="1:5" x14ac:dyDescent="0.15">
      <c r="A106" s="60" t="str">
        <f t="shared" si="1"/>
        <v>北海道空知郡中富良野町</v>
      </c>
      <c r="B106" s="63" t="s">
        <v>4474</v>
      </c>
      <c r="C106" s="64" t="s">
        <v>4273</v>
      </c>
      <c r="D106" s="65" t="s">
        <v>4471</v>
      </c>
      <c r="E106" s="64" t="s">
        <v>4473</v>
      </c>
    </row>
    <row r="107" spans="1:5" x14ac:dyDescent="0.15">
      <c r="A107" s="60" t="str">
        <f t="shared" si="1"/>
        <v>北海道空知郡南富良野町</v>
      </c>
      <c r="B107" s="63" t="s">
        <v>4472</v>
      </c>
      <c r="C107" s="64" t="s">
        <v>4273</v>
      </c>
      <c r="D107" s="65" t="s">
        <v>4471</v>
      </c>
      <c r="E107" s="64" t="s">
        <v>4470</v>
      </c>
    </row>
    <row r="108" spans="1:5" x14ac:dyDescent="0.15">
      <c r="A108" s="60" t="str">
        <f t="shared" si="1"/>
        <v>北海道勇払郡占冠村</v>
      </c>
      <c r="B108" s="63" t="s">
        <v>4469</v>
      </c>
      <c r="C108" s="64" t="s">
        <v>4273</v>
      </c>
      <c r="D108" s="65" t="s">
        <v>4362</v>
      </c>
      <c r="E108" s="64" t="s">
        <v>4468</v>
      </c>
    </row>
    <row r="109" spans="1:5" x14ac:dyDescent="0.15">
      <c r="A109" s="60" t="str">
        <f t="shared" si="1"/>
        <v>北海道上川郡和寒町</v>
      </c>
      <c r="B109" s="63" t="s">
        <v>4467</v>
      </c>
      <c r="C109" s="64" t="s">
        <v>4273</v>
      </c>
      <c r="D109" s="65" t="s">
        <v>4330</v>
      </c>
      <c r="E109" s="64" t="s">
        <v>4466</v>
      </c>
    </row>
    <row r="110" spans="1:5" x14ac:dyDescent="0.15">
      <c r="A110" s="60" t="str">
        <f t="shared" si="1"/>
        <v>北海道上川郡剣淵町</v>
      </c>
      <c r="B110" s="63" t="s">
        <v>4465</v>
      </c>
      <c r="C110" s="64" t="s">
        <v>4273</v>
      </c>
      <c r="D110" s="65" t="s">
        <v>4330</v>
      </c>
      <c r="E110" s="64" t="s">
        <v>4464</v>
      </c>
    </row>
    <row r="111" spans="1:5" x14ac:dyDescent="0.15">
      <c r="A111" s="60" t="str">
        <f t="shared" si="1"/>
        <v>北海道上川郡下川町</v>
      </c>
      <c r="B111" s="63" t="s">
        <v>4463</v>
      </c>
      <c r="C111" s="64" t="s">
        <v>4273</v>
      </c>
      <c r="D111" s="65" t="s">
        <v>4330</v>
      </c>
      <c r="E111" s="64" t="s">
        <v>4462</v>
      </c>
    </row>
    <row r="112" spans="1:5" x14ac:dyDescent="0.15">
      <c r="A112" s="60" t="str">
        <f t="shared" si="1"/>
        <v>北海道中川郡美深町</v>
      </c>
      <c r="B112" s="63" t="s">
        <v>4461</v>
      </c>
      <c r="C112" s="64" t="s">
        <v>4273</v>
      </c>
      <c r="D112" s="65" t="s">
        <v>4311</v>
      </c>
      <c r="E112" s="64" t="s">
        <v>4460</v>
      </c>
    </row>
    <row r="113" spans="1:5" x14ac:dyDescent="0.15">
      <c r="A113" s="60" t="str">
        <f t="shared" si="1"/>
        <v>北海道中川郡音威子府村</v>
      </c>
      <c r="B113" s="63" t="s">
        <v>4459</v>
      </c>
      <c r="C113" s="64" t="s">
        <v>4273</v>
      </c>
      <c r="D113" s="65" t="s">
        <v>4311</v>
      </c>
      <c r="E113" s="64" t="s">
        <v>4458</v>
      </c>
    </row>
    <row r="114" spans="1:5" x14ac:dyDescent="0.15">
      <c r="A114" s="60" t="str">
        <f t="shared" si="1"/>
        <v>北海道中川郡中川町</v>
      </c>
      <c r="B114" s="63" t="s">
        <v>4457</v>
      </c>
      <c r="C114" s="64" t="s">
        <v>4273</v>
      </c>
      <c r="D114" s="65" t="s">
        <v>4311</v>
      </c>
      <c r="E114" s="64" t="s">
        <v>4456</v>
      </c>
    </row>
    <row r="115" spans="1:5" x14ac:dyDescent="0.15">
      <c r="A115" s="60" t="str">
        <f t="shared" si="1"/>
        <v>北海道雨竜郡幌加内町</v>
      </c>
      <c r="B115" s="63" t="s">
        <v>4455</v>
      </c>
      <c r="C115" s="64" t="s">
        <v>4273</v>
      </c>
      <c r="D115" s="65" t="s">
        <v>4454</v>
      </c>
      <c r="E115" s="64" t="s">
        <v>4453</v>
      </c>
    </row>
    <row r="116" spans="1:5" x14ac:dyDescent="0.15">
      <c r="A116" s="60" t="str">
        <f t="shared" si="1"/>
        <v>北海道増毛郡増毛町</v>
      </c>
      <c r="B116" s="63" t="s">
        <v>4452</v>
      </c>
      <c r="C116" s="64" t="s">
        <v>4273</v>
      </c>
      <c r="D116" s="65" t="s">
        <v>4451</v>
      </c>
      <c r="E116" s="64" t="s">
        <v>4450</v>
      </c>
    </row>
    <row r="117" spans="1:5" x14ac:dyDescent="0.15">
      <c r="A117" s="60" t="str">
        <f t="shared" si="1"/>
        <v>北海道留萌郡小平町</v>
      </c>
      <c r="B117" s="63" t="s">
        <v>4449</v>
      </c>
      <c r="C117" s="64" t="s">
        <v>4273</v>
      </c>
      <c r="D117" s="65" t="s">
        <v>4448</v>
      </c>
      <c r="E117" s="64" t="s">
        <v>4447</v>
      </c>
    </row>
    <row r="118" spans="1:5" x14ac:dyDescent="0.15">
      <c r="A118" s="60" t="str">
        <f t="shared" si="1"/>
        <v>北海道苫前郡苫前町</v>
      </c>
      <c r="B118" s="63" t="s">
        <v>4446</v>
      </c>
      <c r="C118" s="64" t="s">
        <v>4273</v>
      </c>
      <c r="D118" s="65" t="s">
        <v>4441</v>
      </c>
      <c r="E118" s="64" t="s">
        <v>4445</v>
      </c>
    </row>
    <row r="119" spans="1:5" x14ac:dyDescent="0.15">
      <c r="A119" s="60" t="str">
        <f t="shared" si="1"/>
        <v>北海道苫前郡羽幌町</v>
      </c>
      <c r="B119" s="63" t="s">
        <v>4444</v>
      </c>
      <c r="C119" s="64" t="s">
        <v>4273</v>
      </c>
      <c r="D119" s="65" t="s">
        <v>4441</v>
      </c>
      <c r="E119" s="64" t="s">
        <v>4443</v>
      </c>
    </row>
    <row r="120" spans="1:5" x14ac:dyDescent="0.15">
      <c r="A120" s="60" t="str">
        <f t="shared" si="1"/>
        <v>北海道苫前郡初山別村</v>
      </c>
      <c r="B120" s="63" t="s">
        <v>4442</v>
      </c>
      <c r="C120" s="64" t="s">
        <v>4273</v>
      </c>
      <c r="D120" s="65" t="s">
        <v>4441</v>
      </c>
      <c r="E120" s="64" t="s">
        <v>4440</v>
      </c>
    </row>
    <row r="121" spans="1:5" x14ac:dyDescent="0.15">
      <c r="A121" s="60" t="str">
        <f t="shared" si="1"/>
        <v>北海道天塩郡遠別町</v>
      </c>
      <c r="B121" s="63" t="s">
        <v>4439</v>
      </c>
      <c r="C121" s="64" t="s">
        <v>4273</v>
      </c>
      <c r="D121" s="65" t="s">
        <v>4414</v>
      </c>
      <c r="E121" s="64" t="s">
        <v>4438</v>
      </c>
    </row>
    <row r="122" spans="1:5" x14ac:dyDescent="0.15">
      <c r="A122" s="60" t="str">
        <f t="shared" si="1"/>
        <v>北海道天塩郡天塩町</v>
      </c>
      <c r="B122" s="63" t="s">
        <v>4437</v>
      </c>
      <c r="C122" s="64" t="s">
        <v>4273</v>
      </c>
      <c r="D122" s="65" t="s">
        <v>4414</v>
      </c>
      <c r="E122" s="64" t="s">
        <v>4436</v>
      </c>
    </row>
    <row r="123" spans="1:5" x14ac:dyDescent="0.15">
      <c r="A123" s="60" t="str">
        <f t="shared" si="1"/>
        <v>北海道宗谷郡猿払村</v>
      </c>
      <c r="B123" s="63" t="s">
        <v>4435</v>
      </c>
      <c r="C123" s="64" t="s">
        <v>4273</v>
      </c>
      <c r="D123" s="65" t="s">
        <v>4434</v>
      </c>
      <c r="E123" s="64" t="s">
        <v>4433</v>
      </c>
    </row>
    <row r="124" spans="1:5" x14ac:dyDescent="0.15">
      <c r="A124" s="60" t="str">
        <f t="shared" si="1"/>
        <v>北海道枝幸郡浜頓別町</v>
      </c>
      <c r="B124" s="63" t="s">
        <v>4432</v>
      </c>
      <c r="C124" s="64" t="s">
        <v>4273</v>
      </c>
      <c r="D124" s="65" t="s">
        <v>4427</v>
      </c>
      <c r="E124" s="64" t="s">
        <v>4431</v>
      </c>
    </row>
    <row r="125" spans="1:5" x14ac:dyDescent="0.15">
      <c r="A125" s="60" t="str">
        <f t="shared" si="1"/>
        <v>北海道枝幸郡中頓別町</v>
      </c>
      <c r="B125" s="63" t="s">
        <v>4430</v>
      </c>
      <c r="C125" s="64" t="s">
        <v>4273</v>
      </c>
      <c r="D125" s="65" t="s">
        <v>4427</v>
      </c>
      <c r="E125" s="64" t="s">
        <v>4429</v>
      </c>
    </row>
    <row r="126" spans="1:5" x14ac:dyDescent="0.15">
      <c r="A126" s="60" t="str">
        <f t="shared" si="1"/>
        <v>北海道枝幸郡枝幸町</v>
      </c>
      <c r="B126" s="63" t="s">
        <v>4428</v>
      </c>
      <c r="C126" s="64" t="s">
        <v>4273</v>
      </c>
      <c r="D126" s="65" t="s">
        <v>4427</v>
      </c>
      <c r="E126" s="64" t="s">
        <v>4426</v>
      </c>
    </row>
    <row r="127" spans="1:5" x14ac:dyDescent="0.15">
      <c r="A127" s="60" t="str">
        <f t="shared" si="1"/>
        <v>北海道天塩郡豊富町</v>
      </c>
      <c r="B127" s="63" t="s">
        <v>4425</v>
      </c>
      <c r="C127" s="64" t="s">
        <v>4273</v>
      </c>
      <c r="D127" s="65" t="s">
        <v>4414</v>
      </c>
      <c r="E127" s="64" t="s">
        <v>4424</v>
      </c>
    </row>
    <row r="128" spans="1:5" x14ac:dyDescent="0.15">
      <c r="A128" s="60" t="str">
        <f t="shared" si="1"/>
        <v>北海道礼文郡礼文町</v>
      </c>
      <c r="B128" s="63" t="s">
        <v>4423</v>
      </c>
      <c r="C128" s="64" t="s">
        <v>4273</v>
      </c>
      <c r="D128" s="65" t="s">
        <v>4422</v>
      </c>
      <c r="E128" s="64" t="s">
        <v>4421</v>
      </c>
    </row>
    <row r="129" spans="1:5" x14ac:dyDescent="0.15">
      <c r="A129" s="60" t="str">
        <f t="shared" si="1"/>
        <v>北海道利尻郡利尻町</v>
      </c>
      <c r="B129" s="63" t="s">
        <v>4420</v>
      </c>
      <c r="C129" s="64" t="s">
        <v>4273</v>
      </c>
      <c r="D129" s="65" t="s">
        <v>4417</v>
      </c>
      <c r="E129" s="64" t="s">
        <v>4419</v>
      </c>
    </row>
    <row r="130" spans="1:5" x14ac:dyDescent="0.15">
      <c r="A130" s="60" t="str">
        <f t="shared" ref="A130:A193" si="2">C130&amp;D130&amp;E130</f>
        <v>北海道利尻郡利尻富士町</v>
      </c>
      <c r="B130" s="63" t="s">
        <v>4418</v>
      </c>
      <c r="C130" s="64" t="s">
        <v>4273</v>
      </c>
      <c r="D130" s="65" t="s">
        <v>4417</v>
      </c>
      <c r="E130" s="64" t="s">
        <v>4416</v>
      </c>
    </row>
    <row r="131" spans="1:5" x14ac:dyDescent="0.15">
      <c r="A131" s="60" t="str">
        <f t="shared" si="2"/>
        <v>北海道天塩郡幌延町</v>
      </c>
      <c r="B131" s="63" t="s">
        <v>4415</v>
      </c>
      <c r="C131" s="64" t="s">
        <v>4273</v>
      </c>
      <c r="D131" s="65" t="s">
        <v>4414</v>
      </c>
      <c r="E131" s="64" t="s">
        <v>4413</v>
      </c>
    </row>
    <row r="132" spans="1:5" x14ac:dyDescent="0.15">
      <c r="A132" s="60" t="str">
        <f t="shared" si="2"/>
        <v>北海道網走郡美幌町</v>
      </c>
      <c r="B132" s="63" t="s">
        <v>4412</v>
      </c>
      <c r="C132" s="64" t="s">
        <v>4273</v>
      </c>
      <c r="D132" s="65" t="s">
        <v>4380</v>
      </c>
      <c r="E132" s="64" t="s">
        <v>4411</v>
      </c>
    </row>
    <row r="133" spans="1:5" x14ac:dyDescent="0.15">
      <c r="A133" s="60" t="str">
        <f t="shared" si="2"/>
        <v>北海道網走郡津別町</v>
      </c>
      <c r="B133" s="63" t="s">
        <v>4410</v>
      </c>
      <c r="C133" s="64" t="s">
        <v>4273</v>
      </c>
      <c r="D133" s="65" t="s">
        <v>4380</v>
      </c>
      <c r="E133" s="64" t="s">
        <v>4409</v>
      </c>
    </row>
    <row r="134" spans="1:5" x14ac:dyDescent="0.15">
      <c r="A134" s="60" t="str">
        <f t="shared" si="2"/>
        <v>北海道斜里郡斜里町</v>
      </c>
      <c r="B134" s="63" t="s">
        <v>4408</v>
      </c>
      <c r="C134" s="64" t="s">
        <v>4273</v>
      </c>
      <c r="D134" s="65" t="s">
        <v>4403</v>
      </c>
      <c r="E134" s="64" t="s">
        <v>4407</v>
      </c>
    </row>
    <row r="135" spans="1:5" x14ac:dyDescent="0.15">
      <c r="A135" s="60" t="str">
        <f t="shared" si="2"/>
        <v>北海道斜里郡清里町</v>
      </c>
      <c r="B135" s="63" t="s">
        <v>4406</v>
      </c>
      <c r="C135" s="64" t="s">
        <v>4273</v>
      </c>
      <c r="D135" s="65" t="s">
        <v>4403</v>
      </c>
      <c r="E135" s="64" t="s">
        <v>4405</v>
      </c>
    </row>
    <row r="136" spans="1:5" x14ac:dyDescent="0.15">
      <c r="A136" s="60" t="str">
        <f t="shared" si="2"/>
        <v>北海道斜里郡小清水町</v>
      </c>
      <c r="B136" s="63" t="s">
        <v>4404</v>
      </c>
      <c r="C136" s="64" t="s">
        <v>4273</v>
      </c>
      <c r="D136" s="65" t="s">
        <v>4403</v>
      </c>
      <c r="E136" s="64" t="s">
        <v>4402</v>
      </c>
    </row>
    <row r="137" spans="1:5" x14ac:dyDescent="0.15">
      <c r="A137" s="60" t="str">
        <f t="shared" si="2"/>
        <v>北海道常呂郡訓子府町</v>
      </c>
      <c r="B137" s="63" t="s">
        <v>4401</v>
      </c>
      <c r="C137" s="64" t="s">
        <v>4273</v>
      </c>
      <c r="D137" s="65" t="s">
        <v>4396</v>
      </c>
      <c r="E137" s="64" t="s">
        <v>4400</v>
      </c>
    </row>
    <row r="138" spans="1:5" x14ac:dyDescent="0.15">
      <c r="A138" s="60" t="str">
        <f t="shared" si="2"/>
        <v>北海道常呂郡置戸町</v>
      </c>
      <c r="B138" s="63" t="s">
        <v>4399</v>
      </c>
      <c r="C138" s="64" t="s">
        <v>4273</v>
      </c>
      <c r="D138" s="65" t="s">
        <v>4396</v>
      </c>
      <c r="E138" s="64" t="s">
        <v>4398</v>
      </c>
    </row>
    <row r="139" spans="1:5" x14ac:dyDescent="0.15">
      <c r="A139" s="60" t="str">
        <f t="shared" si="2"/>
        <v>北海道常呂郡佐呂間町</v>
      </c>
      <c r="B139" s="63" t="s">
        <v>4397</v>
      </c>
      <c r="C139" s="64" t="s">
        <v>4273</v>
      </c>
      <c r="D139" s="65" t="s">
        <v>4396</v>
      </c>
      <c r="E139" s="64" t="s">
        <v>4395</v>
      </c>
    </row>
    <row r="140" spans="1:5" x14ac:dyDescent="0.15">
      <c r="A140" s="60" t="str">
        <f t="shared" si="2"/>
        <v>北海道紋別郡遠軽町</v>
      </c>
      <c r="B140" s="63" t="s">
        <v>4394</v>
      </c>
      <c r="C140" s="64" t="s">
        <v>4273</v>
      </c>
      <c r="D140" s="65" t="s">
        <v>4383</v>
      </c>
      <c r="E140" s="64" t="s">
        <v>4393</v>
      </c>
    </row>
    <row r="141" spans="1:5" x14ac:dyDescent="0.15">
      <c r="A141" s="60" t="str">
        <f t="shared" si="2"/>
        <v>北海道紋別郡湧別町</v>
      </c>
      <c r="B141" s="63" t="s">
        <v>4392</v>
      </c>
      <c r="C141" s="64" t="s">
        <v>4273</v>
      </c>
      <c r="D141" s="65" t="s">
        <v>4383</v>
      </c>
      <c r="E141" s="64" t="s">
        <v>4391</v>
      </c>
    </row>
    <row r="142" spans="1:5" x14ac:dyDescent="0.15">
      <c r="A142" s="60" t="str">
        <f t="shared" si="2"/>
        <v>北海道紋別郡滝上町</v>
      </c>
      <c r="B142" s="63" t="s">
        <v>4390</v>
      </c>
      <c r="C142" s="64" t="s">
        <v>4273</v>
      </c>
      <c r="D142" s="65" t="s">
        <v>4383</v>
      </c>
      <c r="E142" s="64" t="s">
        <v>4389</v>
      </c>
    </row>
    <row r="143" spans="1:5" x14ac:dyDescent="0.15">
      <c r="A143" s="60" t="str">
        <f t="shared" si="2"/>
        <v>北海道紋別郡興部町</v>
      </c>
      <c r="B143" s="63" t="s">
        <v>4388</v>
      </c>
      <c r="C143" s="64" t="s">
        <v>4273</v>
      </c>
      <c r="D143" s="65" t="s">
        <v>4383</v>
      </c>
      <c r="E143" s="64" t="s">
        <v>4387</v>
      </c>
    </row>
    <row r="144" spans="1:5" x14ac:dyDescent="0.15">
      <c r="A144" s="60" t="str">
        <f t="shared" si="2"/>
        <v>北海道紋別郡西興部村</v>
      </c>
      <c r="B144" s="63" t="s">
        <v>4386</v>
      </c>
      <c r="C144" s="64" t="s">
        <v>4273</v>
      </c>
      <c r="D144" s="65" t="s">
        <v>4383</v>
      </c>
      <c r="E144" s="64" t="s">
        <v>4385</v>
      </c>
    </row>
    <row r="145" spans="1:5" x14ac:dyDescent="0.15">
      <c r="A145" s="60" t="str">
        <f t="shared" si="2"/>
        <v>北海道紋別郡雄武町</v>
      </c>
      <c r="B145" s="63" t="s">
        <v>4384</v>
      </c>
      <c r="C145" s="64" t="s">
        <v>4273</v>
      </c>
      <c r="D145" s="65" t="s">
        <v>4383</v>
      </c>
      <c r="E145" s="64" t="s">
        <v>4382</v>
      </c>
    </row>
    <row r="146" spans="1:5" x14ac:dyDescent="0.15">
      <c r="A146" s="60" t="str">
        <f t="shared" si="2"/>
        <v>北海道網走郡大空町</v>
      </c>
      <c r="B146" s="63" t="s">
        <v>4381</v>
      </c>
      <c r="C146" s="64" t="s">
        <v>4273</v>
      </c>
      <c r="D146" s="65" t="s">
        <v>4380</v>
      </c>
      <c r="E146" s="64" t="s">
        <v>4379</v>
      </c>
    </row>
    <row r="147" spans="1:5" x14ac:dyDescent="0.15">
      <c r="A147" s="60" t="str">
        <f t="shared" si="2"/>
        <v>北海道虻田郡豊浦町</v>
      </c>
      <c r="B147" s="63" t="s">
        <v>4378</v>
      </c>
      <c r="C147" s="64" t="s">
        <v>4273</v>
      </c>
      <c r="D147" s="65" t="s">
        <v>4367</v>
      </c>
      <c r="E147" s="64" t="s">
        <v>4377</v>
      </c>
    </row>
    <row r="148" spans="1:5" x14ac:dyDescent="0.15">
      <c r="A148" s="60" t="str">
        <f t="shared" si="2"/>
        <v>北海道有珠郡壮瞥町</v>
      </c>
      <c r="B148" s="63" t="s">
        <v>4376</v>
      </c>
      <c r="C148" s="64" t="s">
        <v>4273</v>
      </c>
      <c r="D148" s="65" t="s">
        <v>4375</v>
      </c>
      <c r="E148" s="64" t="s">
        <v>4374</v>
      </c>
    </row>
    <row r="149" spans="1:5" x14ac:dyDescent="0.15">
      <c r="A149" s="60" t="str">
        <f t="shared" si="2"/>
        <v>北海道白老郡白老町</v>
      </c>
      <c r="B149" s="63" t="s">
        <v>4373</v>
      </c>
      <c r="C149" s="64" t="s">
        <v>4273</v>
      </c>
      <c r="D149" s="65" t="s">
        <v>4372</v>
      </c>
      <c r="E149" s="64" t="s">
        <v>4371</v>
      </c>
    </row>
    <row r="150" spans="1:5" x14ac:dyDescent="0.15">
      <c r="A150" s="60" t="str">
        <f t="shared" si="2"/>
        <v>北海道勇払郡厚真町</v>
      </c>
      <c r="B150" s="63" t="s">
        <v>4370</v>
      </c>
      <c r="C150" s="64" t="s">
        <v>4273</v>
      </c>
      <c r="D150" s="65" t="s">
        <v>4362</v>
      </c>
      <c r="E150" s="64" t="s">
        <v>4369</v>
      </c>
    </row>
    <row r="151" spans="1:5" x14ac:dyDescent="0.15">
      <c r="A151" s="60" t="str">
        <f t="shared" si="2"/>
        <v>北海道虻田郡洞爺湖町</v>
      </c>
      <c r="B151" s="63" t="s">
        <v>4368</v>
      </c>
      <c r="C151" s="64" t="s">
        <v>4273</v>
      </c>
      <c r="D151" s="65" t="s">
        <v>4367</v>
      </c>
      <c r="E151" s="64" t="s">
        <v>4366</v>
      </c>
    </row>
    <row r="152" spans="1:5" x14ac:dyDescent="0.15">
      <c r="A152" s="60" t="str">
        <f t="shared" si="2"/>
        <v>北海道勇払郡安平町</v>
      </c>
      <c r="B152" s="63" t="s">
        <v>4365</v>
      </c>
      <c r="C152" s="64" t="s">
        <v>4273</v>
      </c>
      <c r="D152" s="65" t="s">
        <v>4362</v>
      </c>
      <c r="E152" s="64" t="s">
        <v>4364</v>
      </c>
    </row>
    <row r="153" spans="1:5" x14ac:dyDescent="0.15">
      <c r="A153" s="60" t="str">
        <f t="shared" si="2"/>
        <v>北海道勇払郡むかわ町</v>
      </c>
      <c r="B153" s="63" t="s">
        <v>4363</v>
      </c>
      <c r="C153" s="64" t="s">
        <v>4273</v>
      </c>
      <c r="D153" s="65" t="s">
        <v>4362</v>
      </c>
      <c r="E153" s="64" t="s">
        <v>4361</v>
      </c>
    </row>
    <row r="154" spans="1:5" x14ac:dyDescent="0.15">
      <c r="A154" s="60" t="str">
        <f t="shared" si="2"/>
        <v>北海道沙流郡日高町</v>
      </c>
      <c r="B154" s="63" t="s">
        <v>4360</v>
      </c>
      <c r="C154" s="64" t="s">
        <v>4273</v>
      </c>
      <c r="D154" s="65" t="s">
        <v>4358</v>
      </c>
      <c r="E154" s="64" t="s">
        <v>1720</v>
      </c>
    </row>
    <row r="155" spans="1:5" x14ac:dyDescent="0.15">
      <c r="A155" s="60" t="str">
        <f t="shared" si="2"/>
        <v>北海道沙流郡平取町</v>
      </c>
      <c r="B155" s="63" t="s">
        <v>4359</v>
      </c>
      <c r="C155" s="64" t="s">
        <v>4273</v>
      </c>
      <c r="D155" s="65" t="s">
        <v>4358</v>
      </c>
      <c r="E155" s="64" t="s">
        <v>4357</v>
      </c>
    </row>
    <row r="156" spans="1:5" x14ac:dyDescent="0.15">
      <c r="A156" s="60" t="str">
        <f t="shared" si="2"/>
        <v>北海道新冠郡新冠町</v>
      </c>
      <c r="B156" s="63" t="s">
        <v>4356</v>
      </c>
      <c r="C156" s="64" t="s">
        <v>4273</v>
      </c>
      <c r="D156" s="65" t="s">
        <v>4355</v>
      </c>
      <c r="E156" s="64" t="s">
        <v>4354</v>
      </c>
    </row>
    <row r="157" spans="1:5" x14ac:dyDescent="0.15">
      <c r="A157" s="60" t="str">
        <f t="shared" si="2"/>
        <v>北海道浦河郡浦河町</v>
      </c>
      <c r="B157" s="63" t="s">
        <v>4353</v>
      </c>
      <c r="C157" s="64" t="s">
        <v>4273</v>
      </c>
      <c r="D157" s="65" t="s">
        <v>4352</v>
      </c>
      <c r="E157" s="64" t="s">
        <v>4351</v>
      </c>
    </row>
    <row r="158" spans="1:5" x14ac:dyDescent="0.15">
      <c r="A158" s="60" t="str">
        <f t="shared" si="2"/>
        <v>北海道様似郡様似町</v>
      </c>
      <c r="B158" s="63" t="s">
        <v>4350</v>
      </c>
      <c r="C158" s="64" t="s">
        <v>4273</v>
      </c>
      <c r="D158" s="65" t="s">
        <v>4349</v>
      </c>
      <c r="E158" s="64" t="s">
        <v>4348</v>
      </c>
    </row>
    <row r="159" spans="1:5" x14ac:dyDescent="0.15">
      <c r="A159" s="60" t="str">
        <f t="shared" si="2"/>
        <v>北海道幌泉郡えりも町</v>
      </c>
      <c r="B159" s="63" t="s">
        <v>4347</v>
      </c>
      <c r="C159" s="64" t="s">
        <v>4273</v>
      </c>
      <c r="D159" s="65" t="s">
        <v>4346</v>
      </c>
      <c r="E159" s="64" t="s">
        <v>4345</v>
      </c>
    </row>
    <row r="160" spans="1:5" x14ac:dyDescent="0.15">
      <c r="A160" s="60" t="str">
        <f t="shared" si="2"/>
        <v>北海道日高郡新ひだか町</v>
      </c>
      <c r="B160" s="63" t="s">
        <v>4344</v>
      </c>
      <c r="C160" s="64" t="s">
        <v>4273</v>
      </c>
      <c r="D160" s="65" t="s">
        <v>1712</v>
      </c>
      <c r="E160" s="64" t="s">
        <v>4343</v>
      </c>
    </row>
    <row r="161" spans="1:5" x14ac:dyDescent="0.15">
      <c r="A161" s="60" t="str">
        <f t="shared" si="2"/>
        <v>北海道河東郡音更町</v>
      </c>
      <c r="B161" s="63" t="s">
        <v>4342</v>
      </c>
      <c r="C161" s="64" t="s">
        <v>4273</v>
      </c>
      <c r="D161" s="65" t="s">
        <v>4335</v>
      </c>
      <c r="E161" s="64" t="s">
        <v>4341</v>
      </c>
    </row>
    <row r="162" spans="1:5" x14ac:dyDescent="0.15">
      <c r="A162" s="60" t="str">
        <f t="shared" si="2"/>
        <v>北海道河東郡士幌町</v>
      </c>
      <c r="B162" s="63" t="s">
        <v>4340</v>
      </c>
      <c r="C162" s="64" t="s">
        <v>4273</v>
      </c>
      <c r="D162" s="65" t="s">
        <v>4335</v>
      </c>
      <c r="E162" s="64" t="s">
        <v>4339</v>
      </c>
    </row>
    <row r="163" spans="1:5" x14ac:dyDescent="0.15">
      <c r="A163" s="60" t="str">
        <f t="shared" si="2"/>
        <v>北海道河東郡上士幌町</v>
      </c>
      <c r="B163" s="63" t="s">
        <v>4338</v>
      </c>
      <c r="C163" s="64" t="s">
        <v>4273</v>
      </c>
      <c r="D163" s="65" t="s">
        <v>4335</v>
      </c>
      <c r="E163" s="64" t="s">
        <v>4337</v>
      </c>
    </row>
    <row r="164" spans="1:5" x14ac:dyDescent="0.15">
      <c r="A164" s="60" t="str">
        <f t="shared" si="2"/>
        <v>北海道河東郡鹿追町</v>
      </c>
      <c r="B164" s="63" t="s">
        <v>4336</v>
      </c>
      <c r="C164" s="64" t="s">
        <v>4273</v>
      </c>
      <c r="D164" s="65" t="s">
        <v>4335</v>
      </c>
      <c r="E164" s="64" t="s">
        <v>4334</v>
      </c>
    </row>
    <row r="165" spans="1:5" x14ac:dyDescent="0.15">
      <c r="A165" s="60" t="str">
        <f t="shared" si="2"/>
        <v>北海道上川郡新得町</v>
      </c>
      <c r="B165" s="63" t="s">
        <v>4333</v>
      </c>
      <c r="C165" s="64" t="s">
        <v>4273</v>
      </c>
      <c r="D165" s="65" t="s">
        <v>4330</v>
      </c>
      <c r="E165" s="64" t="s">
        <v>4332</v>
      </c>
    </row>
    <row r="166" spans="1:5" x14ac:dyDescent="0.15">
      <c r="A166" s="60" t="str">
        <f t="shared" si="2"/>
        <v>北海道上川郡清水町</v>
      </c>
      <c r="B166" s="63" t="s">
        <v>4331</v>
      </c>
      <c r="C166" s="64" t="s">
        <v>4273</v>
      </c>
      <c r="D166" s="65" t="s">
        <v>4330</v>
      </c>
      <c r="E166" s="64" t="s">
        <v>2429</v>
      </c>
    </row>
    <row r="167" spans="1:5" x14ac:dyDescent="0.15">
      <c r="A167" s="60" t="str">
        <f t="shared" si="2"/>
        <v>北海道河西郡芽室町</v>
      </c>
      <c r="B167" s="63" t="s">
        <v>4329</v>
      </c>
      <c r="C167" s="64" t="s">
        <v>4273</v>
      </c>
      <c r="D167" s="65" t="s">
        <v>4324</v>
      </c>
      <c r="E167" s="64" t="s">
        <v>4328</v>
      </c>
    </row>
    <row r="168" spans="1:5" x14ac:dyDescent="0.15">
      <c r="A168" s="60" t="str">
        <f t="shared" si="2"/>
        <v>北海道河西郡中札内村</v>
      </c>
      <c r="B168" s="63" t="s">
        <v>4327</v>
      </c>
      <c r="C168" s="64" t="s">
        <v>4273</v>
      </c>
      <c r="D168" s="65" t="s">
        <v>4324</v>
      </c>
      <c r="E168" s="64" t="s">
        <v>4326</v>
      </c>
    </row>
    <row r="169" spans="1:5" x14ac:dyDescent="0.15">
      <c r="A169" s="60" t="str">
        <f t="shared" si="2"/>
        <v>北海道河西郡更別村</v>
      </c>
      <c r="B169" s="63" t="s">
        <v>4325</v>
      </c>
      <c r="C169" s="64" t="s">
        <v>4273</v>
      </c>
      <c r="D169" s="65" t="s">
        <v>4324</v>
      </c>
      <c r="E169" s="64" t="s">
        <v>4323</v>
      </c>
    </row>
    <row r="170" spans="1:5" x14ac:dyDescent="0.15">
      <c r="A170" s="60" t="str">
        <f t="shared" si="2"/>
        <v>北海道広尾郡大樹町</v>
      </c>
      <c r="B170" s="63" t="s">
        <v>4322</v>
      </c>
      <c r="C170" s="64" t="s">
        <v>4273</v>
      </c>
      <c r="D170" s="65" t="s">
        <v>4319</v>
      </c>
      <c r="E170" s="64" t="s">
        <v>4321</v>
      </c>
    </row>
    <row r="171" spans="1:5" x14ac:dyDescent="0.15">
      <c r="A171" s="60" t="str">
        <f t="shared" si="2"/>
        <v>北海道広尾郡広尾町</v>
      </c>
      <c r="B171" s="63" t="s">
        <v>4320</v>
      </c>
      <c r="C171" s="64" t="s">
        <v>4273</v>
      </c>
      <c r="D171" s="65" t="s">
        <v>4319</v>
      </c>
      <c r="E171" s="64" t="s">
        <v>4318</v>
      </c>
    </row>
    <row r="172" spans="1:5" x14ac:dyDescent="0.15">
      <c r="A172" s="60" t="str">
        <f t="shared" si="2"/>
        <v>北海道中川郡幕別町</v>
      </c>
      <c r="B172" s="63" t="s">
        <v>4317</v>
      </c>
      <c r="C172" s="64" t="s">
        <v>4273</v>
      </c>
      <c r="D172" s="65" t="s">
        <v>4311</v>
      </c>
      <c r="E172" s="64" t="s">
        <v>4316</v>
      </c>
    </row>
    <row r="173" spans="1:5" x14ac:dyDescent="0.15">
      <c r="A173" s="60" t="str">
        <f t="shared" si="2"/>
        <v>北海道中川郡池田町</v>
      </c>
      <c r="B173" s="63" t="s">
        <v>4315</v>
      </c>
      <c r="C173" s="64" t="s">
        <v>4273</v>
      </c>
      <c r="D173" s="65" t="s">
        <v>4311</v>
      </c>
      <c r="E173" s="64" t="s">
        <v>2529</v>
      </c>
    </row>
    <row r="174" spans="1:5" x14ac:dyDescent="0.15">
      <c r="A174" s="60" t="str">
        <f t="shared" si="2"/>
        <v>北海道中川郡豊頃町</v>
      </c>
      <c r="B174" s="63" t="s">
        <v>4314</v>
      </c>
      <c r="C174" s="64" t="s">
        <v>4273</v>
      </c>
      <c r="D174" s="65" t="s">
        <v>4311</v>
      </c>
      <c r="E174" s="64" t="s">
        <v>4313</v>
      </c>
    </row>
    <row r="175" spans="1:5" x14ac:dyDescent="0.15">
      <c r="A175" s="60" t="str">
        <f t="shared" si="2"/>
        <v>北海道中川郡本別町</v>
      </c>
      <c r="B175" s="63" t="s">
        <v>4312</v>
      </c>
      <c r="C175" s="64" t="s">
        <v>4273</v>
      </c>
      <c r="D175" s="65" t="s">
        <v>4311</v>
      </c>
      <c r="E175" s="64" t="s">
        <v>4310</v>
      </c>
    </row>
    <row r="176" spans="1:5" x14ac:dyDescent="0.15">
      <c r="A176" s="60" t="str">
        <f t="shared" si="2"/>
        <v>北海道足寄郡足寄町</v>
      </c>
      <c r="B176" s="63" t="s">
        <v>4309</v>
      </c>
      <c r="C176" s="64" t="s">
        <v>4273</v>
      </c>
      <c r="D176" s="65" t="s">
        <v>4306</v>
      </c>
      <c r="E176" s="64" t="s">
        <v>4308</v>
      </c>
    </row>
    <row r="177" spans="1:5" x14ac:dyDescent="0.15">
      <c r="A177" s="60" t="str">
        <f t="shared" si="2"/>
        <v>北海道足寄郡陸別町</v>
      </c>
      <c r="B177" s="63" t="s">
        <v>4307</v>
      </c>
      <c r="C177" s="64" t="s">
        <v>4273</v>
      </c>
      <c r="D177" s="65" t="s">
        <v>4306</v>
      </c>
      <c r="E177" s="64" t="s">
        <v>4305</v>
      </c>
    </row>
    <row r="178" spans="1:5" x14ac:dyDescent="0.15">
      <c r="A178" s="60" t="str">
        <f t="shared" si="2"/>
        <v>北海道十勝郡浦幌町</v>
      </c>
      <c r="B178" s="63" t="s">
        <v>4304</v>
      </c>
      <c r="C178" s="64" t="s">
        <v>4273</v>
      </c>
      <c r="D178" s="65" t="s">
        <v>4303</v>
      </c>
      <c r="E178" s="64" t="s">
        <v>4302</v>
      </c>
    </row>
    <row r="179" spans="1:5" x14ac:dyDescent="0.15">
      <c r="A179" s="60" t="str">
        <f t="shared" si="2"/>
        <v>北海道釧路郡釧路町</v>
      </c>
      <c r="B179" s="63" t="s">
        <v>4301</v>
      </c>
      <c r="C179" s="64" t="s">
        <v>4273</v>
      </c>
      <c r="D179" s="65" t="s">
        <v>4300</v>
      </c>
      <c r="E179" s="64" t="s">
        <v>4299</v>
      </c>
    </row>
    <row r="180" spans="1:5" x14ac:dyDescent="0.15">
      <c r="A180" s="60" t="str">
        <f t="shared" si="2"/>
        <v>北海道厚岸郡厚岸町</v>
      </c>
      <c r="B180" s="63" t="s">
        <v>4298</v>
      </c>
      <c r="C180" s="64" t="s">
        <v>4273</v>
      </c>
      <c r="D180" s="65" t="s">
        <v>4295</v>
      </c>
      <c r="E180" s="64" t="s">
        <v>4297</v>
      </c>
    </row>
    <row r="181" spans="1:5" x14ac:dyDescent="0.15">
      <c r="A181" s="60" t="str">
        <f t="shared" si="2"/>
        <v>北海道厚岸郡浜中町</v>
      </c>
      <c r="B181" s="63" t="s">
        <v>4296</v>
      </c>
      <c r="C181" s="64" t="s">
        <v>4273</v>
      </c>
      <c r="D181" s="65" t="s">
        <v>4295</v>
      </c>
      <c r="E181" s="64" t="s">
        <v>4294</v>
      </c>
    </row>
    <row r="182" spans="1:5" x14ac:dyDescent="0.15">
      <c r="A182" s="60" t="str">
        <f t="shared" si="2"/>
        <v>北海道川上郡標茶町</v>
      </c>
      <c r="B182" s="63" t="s">
        <v>4293</v>
      </c>
      <c r="C182" s="64" t="s">
        <v>4273</v>
      </c>
      <c r="D182" s="65" t="s">
        <v>4290</v>
      </c>
      <c r="E182" s="64" t="s">
        <v>4292</v>
      </c>
    </row>
    <row r="183" spans="1:5" x14ac:dyDescent="0.15">
      <c r="A183" s="60" t="str">
        <f t="shared" si="2"/>
        <v>北海道川上郡弟子屈町</v>
      </c>
      <c r="B183" s="63" t="s">
        <v>4291</v>
      </c>
      <c r="C183" s="64" t="s">
        <v>4273</v>
      </c>
      <c r="D183" s="65" t="s">
        <v>4290</v>
      </c>
      <c r="E183" s="64" t="s">
        <v>4289</v>
      </c>
    </row>
    <row r="184" spans="1:5" x14ac:dyDescent="0.15">
      <c r="A184" s="60" t="str">
        <f t="shared" si="2"/>
        <v>北海道阿寒郡鶴居村</v>
      </c>
      <c r="B184" s="63" t="s">
        <v>4288</v>
      </c>
      <c r="C184" s="64" t="s">
        <v>4273</v>
      </c>
      <c r="D184" s="65" t="s">
        <v>4287</v>
      </c>
      <c r="E184" s="64" t="s">
        <v>4286</v>
      </c>
    </row>
    <row r="185" spans="1:5" x14ac:dyDescent="0.15">
      <c r="A185" s="60" t="str">
        <f t="shared" si="2"/>
        <v>北海道白糠郡白糠町</v>
      </c>
      <c r="B185" s="63" t="s">
        <v>4285</v>
      </c>
      <c r="C185" s="64" t="s">
        <v>4273</v>
      </c>
      <c r="D185" s="65" t="s">
        <v>4284</v>
      </c>
      <c r="E185" s="64" t="s">
        <v>4283</v>
      </c>
    </row>
    <row r="186" spans="1:5" x14ac:dyDescent="0.15">
      <c r="A186" s="60" t="str">
        <f t="shared" si="2"/>
        <v>北海道野付郡別海町</v>
      </c>
      <c r="B186" s="63" t="s">
        <v>4282</v>
      </c>
      <c r="C186" s="64" t="s">
        <v>4273</v>
      </c>
      <c r="D186" s="65" t="s">
        <v>4281</v>
      </c>
      <c r="E186" s="64" t="s">
        <v>4280</v>
      </c>
    </row>
    <row r="187" spans="1:5" x14ac:dyDescent="0.15">
      <c r="A187" s="60" t="str">
        <f t="shared" si="2"/>
        <v>北海道標津郡中標津町</v>
      </c>
      <c r="B187" s="63" t="s">
        <v>4279</v>
      </c>
      <c r="C187" s="64" t="s">
        <v>4273</v>
      </c>
      <c r="D187" s="65" t="s">
        <v>4276</v>
      </c>
      <c r="E187" s="64" t="s">
        <v>4278</v>
      </c>
    </row>
    <row r="188" spans="1:5" x14ac:dyDescent="0.15">
      <c r="A188" s="60" t="str">
        <f t="shared" si="2"/>
        <v>北海道標津郡標津町</v>
      </c>
      <c r="B188" s="63" t="s">
        <v>4277</v>
      </c>
      <c r="C188" s="64" t="s">
        <v>4273</v>
      </c>
      <c r="D188" s="65" t="s">
        <v>4276</v>
      </c>
      <c r="E188" s="64" t="s">
        <v>4275</v>
      </c>
    </row>
    <row r="189" spans="1:5" x14ac:dyDescent="0.15">
      <c r="A189" s="60" t="str">
        <f t="shared" si="2"/>
        <v>北海道目梨郡羅臼町</v>
      </c>
      <c r="B189" s="63" t="s">
        <v>4274</v>
      </c>
      <c r="C189" s="64" t="s">
        <v>4273</v>
      </c>
      <c r="D189" s="65" t="s">
        <v>4272</v>
      </c>
      <c r="E189" s="64" t="s">
        <v>4271</v>
      </c>
    </row>
    <row r="190" spans="1:5" x14ac:dyDescent="0.15">
      <c r="A190" s="60" t="str">
        <f t="shared" si="2"/>
        <v>青森県青森市</v>
      </c>
      <c r="B190" s="63" t="s">
        <v>4270</v>
      </c>
      <c r="C190" s="64" t="s">
        <v>4185</v>
      </c>
      <c r="D190" s="65" t="s">
        <v>4269</v>
      </c>
      <c r="E190" s="64"/>
    </row>
    <row r="191" spans="1:5" x14ac:dyDescent="0.15">
      <c r="A191" s="60" t="str">
        <f t="shared" si="2"/>
        <v>青森県弘前市</v>
      </c>
      <c r="B191" s="63" t="s">
        <v>4268</v>
      </c>
      <c r="C191" s="64" t="s">
        <v>4185</v>
      </c>
      <c r="D191" s="65" t="s">
        <v>4267</v>
      </c>
      <c r="E191" s="64"/>
    </row>
    <row r="192" spans="1:5" x14ac:dyDescent="0.15">
      <c r="A192" s="60" t="str">
        <f t="shared" si="2"/>
        <v>青森県八戸市</v>
      </c>
      <c r="B192" s="63" t="s">
        <v>4266</v>
      </c>
      <c r="C192" s="64" t="s">
        <v>4185</v>
      </c>
      <c r="D192" s="65" t="s">
        <v>4265</v>
      </c>
      <c r="E192" s="64"/>
    </row>
    <row r="193" spans="1:5" x14ac:dyDescent="0.15">
      <c r="A193" s="60" t="str">
        <f t="shared" si="2"/>
        <v>青森県黒石市</v>
      </c>
      <c r="B193" s="63" t="s">
        <v>4264</v>
      </c>
      <c r="C193" s="64" t="s">
        <v>4185</v>
      </c>
      <c r="D193" s="65" t="s">
        <v>4263</v>
      </c>
      <c r="E193" s="64"/>
    </row>
    <row r="194" spans="1:5" x14ac:dyDescent="0.15">
      <c r="A194" s="60" t="str">
        <f t="shared" ref="A194:A257" si="3">C194&amp;D194&amp;E194</f>
        <v>青森県五所川原市</v>
      </c>
      <c r="B194" s="63" t="s">
        <v>4262</v>
      </c>
      <c r="C194" s="64" t="s">
        <v>4185</v>
      </c>
      <c r="D194" s="65" t="s">
        <v>4261</v>
      </c>
      <c r="E194" s="64"/>
    </row>
    <row r="195" spans="1:5" x14ac:dyDescent="0.15">
      <c r="A195" s="60" t="str">
        <f t="shared" si="3"/>
        <v>青森県十和田市</v>
      </c>
      <c r="B195" s="63" t="s">
        <v>4260</v>
      </c>
      <c r="C195" s="64" t="s">
        <v>4185</v>
      </c>
      <c r="D195" s="65" t="s">
        <v>4259</v>
      </c>
      <c r="E195" s="64"/>
    </row>
    <row r="196" spans="1:5" x14ac:dyDescent="0.15">
      <c r="A196" s="60" t="str">
        <f t="shared" si="3"/>
        <v>青森県三沢市</v>
      </c>
      <c r="B196" s="63" t="s">
        <v>4258</v>
      </c>
      <c r="C196" s="64" t="s">
        <v>4185</v>
      </c>
      <c r="D196" s="65" t="s">
        <v>4257</v>
      </c>
      <c r="E196" s="64"/>
    </row>
    <row r="197" spans="1:5" x14ac:dyDescent="0.15">
      <c r="A197" s="60" t="str">
        <f t="shared" si="3"/>
        <v>青森県むつ市</v>
      </c>
      <c r="B197" s="63" t="s">
        <v>4256</v>
      </c>
      <c r="C197" s="64" t="s">
        <v>4185</v>
      </c>
      <c r="D197" s="65" t="s">
        <v>4255</v>
      </c>
      <c r="E197" s="64"/>
    </row>
    <row r="198" spans="1:5" x14ac:dyDescent="0.15">
      <c r="A198" s="60" t="str">
        <f t="shared" si="3"/>
        <v>青森県つがる市</v>
      </c>
      <c r="B198" s="63" t="s">
        <v>4254</v>
      </c>
      <c r="C198" s="64" t="s">
        <v>4185</v>
      </c>
      <c r="D198" s="65" t="s">
        <v>4253</v>
      </c>
      <c r="E198" s="64"/>
    </row>
    <row r="199" spans="1:5" x14ac:dyDescent="0.15">
      <c r="A199" s="60" t="str">
        <f t="shared" si="3"/>
        <v>青森県平川市</v>
      </c>
      <c r="B199" s="63" t="s">
        <v>4252</v>
      </c>
      <c r="C199" s="64" t="s">
        <v>4185</v>
      </c>
      <c r="D199" s="65" t="s">
        <v>4251</v>
      </c>
      <c r="E199" s="64"/>
    </row>
    <row r="200" spans="1:5" x14ac:dyDescent="0.15">
      <c r="A200" s="60" t="str">
        <f t="shared" si="3"/>
        <v>青森県東津軽郡平内町</v>
      </c>
      <c r="B200" s="63" t="s">
        <v>4250</v>
      </c>
      <c r="C200" s="64" t="s">
        <v>4185</v>
      </c>
      <c r="D200" s="65" t="s">
        <v>4243</v>
      </c>
      <c r="E200" s="64" t="s">
        <v>4249</v>
      </c>
    </row>
    <row r="201" spans="1:5" x14ac:dyDescent="0.15">
      <c r="A201" s="60" t="str">
        <f t="shared" si="3"/>
        <v>青森県東津軽郡今別町</v>
      </c>
      <c r="B201" s="63" t="s">
        <v>4248</v>
      </c>
      <c r="C201" s="64" t="s">
        <v>4185</v>
      </c>
      <c r="D201" s="65" t="s">
        <v>4243</v>
      </c>
      <c r="E201" s="64" t="s">
        <v>4247</v>
      </c>
    </row>
    <row r="202" spans="1:5" x14ac:dyDescent="0.15">
      <c r="A202" s="60" t="str">
        <f t="shared" si="3"/>
        <v>青森県東津軽郡蓬田村</v>
      </c>
      <c r="B202" s="63" t="s">
        <v>4246</v>
      </c>
      <c r="C202" s="64" t="s">
        <v>4185</v>
      </c>
      <c r="D202" s="65" t="s">
        <v>4243</v>
      </c>
      <c r="E202" s="64" t="s">
        <v>4245</v>
      </c>
    </row>
    <row r="203" spans="1:5" x14ac:dyDescent="0.15">
      <c r="A203" s="60" t="str">
        <f t="shared" si="3"/>
        <v>青森県東津軽郡外ヶ浜町</v>
      </c>
      <c r="B203" s="63" t="s">
        <v>4244</v>
      </c>
      <c r="C203" s="64" t="s">
        <v>4185</v>
      </c>
      <c r="D203" s="65" t="s">
        <v>4243</v>
      </c>
      <c r="E203" s="64" t="s">
        <v>4242</v>
      </c>
    </row>
    <row r="204" spans="1:5" x14ac:dyDescent="0.15">
      <c r="A204" s="60" t="str">
        <f t="shared" si="3"/>
        <v>青森県西津軽郡鰺ヶ沢町</v>
      </c>
      <c r="B204" s="63" t="s">
        <v>4241</v>
      </c>
      <c r="C204" s="64" t="s">
        <v>4185</v>
      </c>
      <c r="D204" s="65" t="s">
        <v>4238</v>
      </c>
      <c r="E204" s="64" t="s">
        <v>4240</v>
      </c>
    </row>
    <row r="205" spans="1:5" x14ac:dyDescent="0.15">
      <c r="A205" s="60" t="str">
        <f t="shared" si="3"/>
        <v>青森県西津軽郡深浦町</v>
      </c>
      <c r="B205" s="63" t="s">
        <v>4239</v>
      </c>
      <c r="C205" s="64" t="s">
        <v>4185</v>
      </c>
      <c r="D205" s="65" t="s">
        <v>4238</v>
      </c>
      <c r="E205" s="64" t="s">
        <v>4237</v>
      </c>
    </row>
    <row r="206" spans="1:5" x14ac:dyDescent="0.15">
      <c r="A206" s="60" t="str">
        <f t="shared" si="3"/>
        <v>青森県中津軽郡西目屋村</v>
      </c>
      <c r="B206" s="63" t="s">
        <v>4236</v>
      </c>
      <c r="C206" s="64" t="s">
        <v>4185</v>
      </c>
      <c r="D206" s="65" t="s">
        <v>4235</v>
      </c>
      <c r="E206" s="64" t="s">
        <v>4234</v>
      </c>
    </row>
    <row r="207" spans="1:5" x14ac:dyDescent="0.15">
      <c r="A207" s="60" t="str">
        <f t="shared" si="3"/>
        <v>青森県南津軽郡藤崎町</v>
      </c>
      <c r="B207" s="63" t="s">
        <v>4233</v>
      </c>
      <c r="C207" s="64" t="s">
        <v>4185</v>
      </c>
      <c r="D207" s="65" t="s">
        <v>4228</v>
      </c>
      <c r="E207" s="64" t="s">
        <v>4232</v>
      </c>
    </row>
    <row r="208" spans="1:5" x14ac:dyDescent="0.15">
      <c r="A208" s="60" t="str">
        <f t="shared" si="3"/>
        <v>青森県南津軽郡大鰐町</v>
      </c>
      <c r="B208" s="63" t="s">
        <v>4231</v>
      </c>
      <c r="C208" s="64" t="s">
        <v>4185</v>
      </c>
      <c r="D208" s="65" t="s">
        <v>4228</v>
      </c>
      <c r="E208" s="64" t="s">
        <v>4230</v>
      </c>
    </row>
    <row r="209" spans="1:5" x14ac:dyDescent="0.15">
      <c r="A209" s="60" t="str">
        <f t="shared" si="3"/>
        <v>青森県南津軽郡田舎館村</v>
      </c>
      <c r="B209" s="63" t="s">
        <v>4229</v>
      </c>
      <c r="C209" s="64" t="s">
        <v>4185</v>
      </c>
      <c r="D209" s="65" t="s">
        <v>4228</v>
      </c>
      <c r="E209" s="64" t="s">
        <v>4227</v>
      </c>
    </row>
    <row r="210" spans="1:5" x14ac:dyDescent="0.15">
      <c r="A210" s="60" t="str">
        <f t="shared" si="3"/>
        <v>青森県北津軽郡板柳町</v>
      </c>
      <c r="B210" s="63" t="s">
        <v>4226</v>
      </c>
      <c r="C210" s="64" t="s">
        <v>4185</v>
      </c>
      <c r="D210" s="65" t="s">
        <v>4221</v>
      </c>
      <c r="E210" s="64" t="s">
        <v>4225</v>
      </c>
    </row>
    <row r="211" spans="1:5" x14ac:dyDescent="0.15">
      <c r="A211" s="60" t="str">
        <f t="shared" si="3"/>
        <v>青森県北津軽郡鶴田町</v>
      </c>
      <c r="B211" s="63" t="s">
        <v>4224</v>
      </c>
      <c r="C211" s="64" t="s">
        <v>4185</v>
      </c>
      <c r="D211" s="65" t="s">
        <v>4221</v>
      </c>
      <c r="E211" s="64" t="s">
        <v>4223</v>
      </c>
    </row>
    <row r="212" spans="1:5" x14ac:dyDescent="0.15">
      <c r="A212" s="60" t="str">
        <f t="shared" si="3"/>
        <v>青森県北津軽郡中泊町</v>
      </c>
      <c r="B212" s="63" t="s">
        <v>4222</v>
      </c>
      <c r="C212" s="64" t="s">
        <v>4185</v>
      </c>
      <c r="D212" s="65" t="s">
        <v>4221</v>
      </c>
      <c r="E212" s="64" t="s">
        <v>4220</v>
      </c>
    </row>
    <row r="213" spans="1:5" x14ac:dyDescent="0.15">
      <c r="A213" s="60" t="str">
        <f t="shared" si="3"/>
        <v>青森県上北郡野辺地町</v>
      </c>
      <c r="B213" s="63" t="s">
        <v>4219</v>
      </c>
      <c r="C213" s="64" t="s">
        <v>4185</v>
      </c>
      <c r="D213" s="65" t="s">
        <v>4206</v>
      </c>
      <c r="E213" s="64" t="s">
        <v>4218</v>
      </c>
    </row>
    <row r="214" spans="1:5" x14ac:dyDescent="0.15">
      <c r="A214" s="60" t="str">
        <f t="shared" si="3"/>
        <v>青森県上北郡七戸町</v>
      </c>
      <c r="B214" s="63" t="s">
        <v>4217</v>
      </c>
      <c r="C214" s="64" t="s">
        <v>4185</v>
      </c>
      <c r="D214" s="65" t="s">
        <v>4206</v>
      </c>
      <c r="E214" s="64" t="s">
        <v>4216</v>
      </c>
    </row>
    <row r="215" spans="1:5" x14ac:dyDescent="0.15">
      <c r="A215" s="60" t="str">
        <f t="shared" si="3"/>
        <v>青森県上北郡六戸町</v>
      </c>
      <c r="B215" s="63" t="s">
        <v>4215</v>
      </c>
      <c r="C215" s="64" t="s">
        <v>4185</v>
      </c>
      <c r="D215" s="65" t="s">
        <v>4206</v>
      </c>
      <c r="E215" s="64" t="s">
        <v>4214</v>
      </c>
    </row>
    <row r="216" spans="1:5" x14ac:dyDescent="0.15">
      <c r="A216" s="60" t="str">
        <f t="shared" si="3"/>
        <v>青森県上北郡横浜町</v>
      </c>
      <c r="B216" s="63" t="s">
        <v>4213</v>
      </c>
      <c r="C216" s="64" t="s">
        <v>4185</v>
      </c>
      <c r="D216" s="65" t="s">
        <v>4206</v>
      </c>
      <c r="E216" s="64" t="s">
        <v>4212</v>
      </c>
    </row>
    <row r="217" spans="1:5" x14ac:dyDescent="0.15">
      <c r="A217" s="60" t="str">
        <f t="shared" si="3"/>
        <v>青森県上北郡東北町</v>
      </c>
      <c r="B217" s="63" t="s">
        <v>4211</v>
      </c>
      <c r="C217" s="64" t="s">
        <v>4185</v>
      </c>
      <c r="D217" s="65" t="s">
        <v>4206</v>
      </c>
      <c r="E217" s="64" t="s">
        <v>4210</v>
      </c>
    </row>
    <row r="218" spans="1:5" x14ac:dyDescent="0.15">
      <c r="A218" s="60" t="str">
        <f t="shared" si="3"/>
        <v>青森県上北郡六ヶ所村</v>
      </c>
      <c r="B218" s="63" t="s">
        <v>4209</v>
      </c>
      <c r="C218" s="64" t="s">
        <v>4185</v>
      </c>
      <c r="D218" s="65" t="s">
        <v>4206</v>
      </c>
      <c r="E218" s="64" t="s">
        <v>4208</v>
      </c>
    </row>
    <row r="219" spans="1:5" x14ac:dyDescent="0.15">
      <c r="A219" s="60" t="str">
        <f t="shared" si="3"/>
        <v>青森県上北郡おいらせ町</v>
      </c>
      <c r="B219" s="63" t="s">
        <v>4207</v>
      </c>
      <c r="C219" s="64" t="s">
        <v>4185</v>
      </c>
      <c r="D219" s="65" t="s">
        <v>4206</v>
      </c>
      <c r="E219" s="64" t="s">
        <v>4205</v>
      </c>
    </row>
    <row r="220" spans="1:5" x14ac:dyDescent="0.15">
      <c r="A220" s="60" t="str">
        <f t="shared" si="3"/>
        <v>青森県下北郡大間町</v>
      </c>
      <c r="B220" s="63" t="s">
        <v>4204</v>
      </c>
      <c r="C220" s="64" t="s">
        <v>4185</v>
      </c>
      <c r="D220" s="65" t="s">
        <v>4197</v>
      </c>
      <c r="E220" s="64" t="s">
        <v>4203</v>
      </c>
    </row>
    <row r="221" spans="1:5" x14ac:dyDescent="0.15">
      <c r="A221" s="60" t="str">
        <f t="shared" si="3"/>
        <v>青森県下北郡東通村</v>
      </c>
      <c r="B221" s="63" t="s">
        <v>4202</v>
      </c>
      <c r="C221" s="64" t="s">
        <v>4185</v>
      </c>
      <c r="D221" s="65" t="s">
        <v>4197</v>
      </c>
      <c r="E221" s="64" t="s">
        <v>4201</v>
      </c>
    </row>
    <row r="222" spans="1:5" x14ac:dyDescent="0.15">
      <c r="A222" s="60" t="str">
        <f t="shared" si="3"/>
        <v>青森県下北郡風間浦村</v>
      </c>
      <c r="B222" s="63" t="s">
        <v>4200</v>
      </c>
      <c r="C222" s="64" t="s">
        <v>4185</v>
      </c>
      <c r="D222" s="65" t="s">
        <v>4197</v>
      </c>
      <c r="E222" s="64" t="s">
        <v>4199</v>
      </c>
    </row>
    <row r="223" spans="1:5" x14ac:dyDescent="0.15">
      <c r="A223" s="60" t="str">
        <f t="shared" si="3"/>
        <v>青森県下北郡佐井村</v>
      </c>
      <c r="B223" s="63" t="s">
        <v>4198</v>
      </c>
      <c r="C223" s="64" t="s">
        <v>4185</v>
      </c>
      <c r="D223" s="65" t="s">
        <v>4197</v>
      </c>
      <c r="E223" s="64" t="s">
        <v>4196</v>
      </c>
    </row>
    <row r="224" spans="1:5" x14ac:dyDescent="0.15">
      <c r="A224" s="60" t="str">
        <f t="shared" si="3"/>
        <v>青森県三戸郡三戸町</v>
      </c>
      <c r="B224" s="63" t="s">
        <v>4195</v>
      </c>
      <c r="C224" s="64" t="s">
        <v>4185</v>
      </c>
      <c r="D224" s="65" t="s">
        <v>4184</v>
      </c>
      <c r="E224" s="64" t="s">
        <v>4194</v>
      </c>
    </row>
    <row r="225" spans="1:5" x14ac:dyDescent="0.15">
      <c r="A225" s="60" t="str">
        <f t="shared" si="3"/>
        <v>青森県三戸郡五戸町</v>
      </c>
      <c r="B225" s="63" t="s">
        <v>4193</v>
      </c>
      <c r="C225" s="64" t="s">
        <v>4185</v>
      </c>
      <c r="D225" s="65" t="s">
        <v>4184</v>
      </c>
      <c r="E225" s="64" t="s">
        <v>4192</v>
      </c>
    </row>
    <row r="226" spans="1:5" x14ac:dyDescent="0.15">
      <c r="A226" s="60" t="str">
        <f t="shared" si="3"/>
        <v>青森県三戸郡田子町</v>
      </c>
      <c r="B226" s="63" t="s">
        <v>4191</v>
      </c>
      <c r="C226" s="64" t="s">
        <v>4185</v>
      </c>
      <c r="D226" s="65" t="s">
        <v>4184</v>
      </c>
      <c r="E226" s="64" t="s">
        <v>4190</v>
      </c>
    </row>
    <row r="227" spans="1:5" x14ac:dyDescent="0.15">
      <c r="A227" s="60" t="str">
        <f t="shared" si="3"/>
        <v>青森県三戸郡南部町</v>
      </c>
      <c r="B227" s="63" t="s">
        <v>4189</v>
      </c>
      <c r="C227" s="64" t="s">
        <v>4185</v>
      </c>
      <c r="D227" s="65" t="s">
        <v>4184</v>
      </c>
      <c r="E227" s="64" t="s">
        <v>1659</v>
      </c>
    </row>
    <row r="228" spans="1:5" x14ac:dyDescent="0.15">
      <c r="A228" s="60" t="str">
        <f t="shared" si="3"/>
        <v>青森県三戸郡階上町</v>
      </c>
      <c r="B228" s="63" t="s">
        <v>4188</v>
      </c>
      <c r="C228" s="64" t="s">
        <v>4185</v>
      </c>
      <c r="D228" s="65" t="s">
        <v>4184</v>
      </c>
      <c r="E228" s="64" t="s">
        <v>4187</v>
      </c>
    </row>
    <row r="229" spans="1:5" x14ac:dyDescent="0.15">
      <c r="A229" s="60" t="str">
        <f t="shared" si="3"/>
        <v>青森県三戸郡新郷村</v>
      </c>
      <c r="B229" s="63" t="s">
        <v>4186</v>
      </c>
      <c r="C229" s="64" t="s">
        <v>4185</v>
      </c>
      <c r="D229" s="65" t="s">
        <v>4184</v>
      </c>
      <c r="E229" s="64" t="s">
        <v>4183</v>
      </c>
    </row>
    <row r="230" spans="1:5" x14ac:dyDescent="0.15">
      <c r="A230" s="60" t="str">
        <f t="shared" si="3"/>
        <v>岩手県盛岡市</v>
      </c>
      <c r="B230" s="63" t="s">
        <v>4182</v>
      </c>
      <c r="C230" s="64" t="s">
        <v>4108</v>
      </c>
      <c r="D230" s="65" t="s">
        <v>4181</v>
      </c>
      <c r="E230" s="64"/>
    </row>
    <row r="231" spans="1:5" x14ac:dyDescent="0.15">
      <c r="A231" s="60" t="str">
        <f t="shared" si="3"/>
        <v>岩手県宮古市</v>
      </c>
      <c r="B231" s="63" t="s">
        <v>4180</v>
      </c>
      <c r="C231" s="64" t="s">
        <v>4108</v>
      </c>
      <c r="D231" s="65" t="s">
        <v>4179</v>
      </c>
      <c r="E231" s="64"/>
    </row>
    <row r="232" spans="1:5" x14ac:dyDescent="0.15">
      <c r="A232" s="60" t="str">
        <f t="shared" si="3"/>
        <v>岩手県大船渡市</v>
      </c>
      <c r="B232" s="63" t="s">
        <v>4178</v>
      </c>
      <c r="C232" s="64" t="s">
        <v>4108</v>
      </c>
      <c r="D232" s="65" t="s">
        <v>4177</v>
      </c>
      <c r="E232" s="64"/>
    </row>
    <row r="233" spans="1:5" x14ac:dyDescent="0.15">
      <c r="A233" s="60" t="str">
        <f t="shared" si="3"/>
        <v>岩手県花巻市</v>
      </c>
      <c r="B233" s="63" t="s">
        <v>4176</v>
      </c>
      <c r="C233" s="64" t="s">
        <v>4108</v>
      </c>
      <c r="D233" s="65" t="s">
        <v>4175</v>
      </c>
      <c r="E233" s="64"/>
    </row>
    <row r="234" spans="1:5" x14ac:dyDescent="0.15">
      <c r="A234" s="60" t="str">
        <f t="shared" si="3"/>
        <v>岩手県北上市</v>
      </c>
      <c r="B234" s="63" t="s">
        <v>4174</v>
      </c>
      <c r="C234" s="64" t="s">
        <v>4108</v>
      </c>
      <c r="D234" s="65" t="s">
        <v>4173</v>
      </c>
      <c r="E234" s="64"/>
    </row>
    <row r="235" spans="1:5" x14ac:dyDescent="0.15">
      <c r="A235" s="60" t="str">
        <f t="shared" si="3"/>
        <v>岩手県久慈市</v>
      </c>
      <c r="B235" s="63" t="s">
        <v>4172</v>
      </c>
      <c r="C235" s="64" t="s">
        <v>4108</v>
      </c>
      <c r="D235" s="65" t="s">
        <v>4171</v>
      </c>
      <c r="E235" s="64"/>
    </row>
    <row r="236" spans="1:5" x14ac:dyDescent="0.15">
      <c r="A236" s="60" t="str">
        <f t="shared" si="3"/>
        <v>岩手県遠野市</v>
      </c>
      <c r="B236" s="63" t="s">
        <v>4170</v>
      </c>
      <c r="C236" s="64" t="s">
        <v>4108</v>
      </c>
      <c r="D236" s="65" t="s">
        <v>4169</v>
      </c>
      <c r="E236" s="64"/>
    </row>
    <row r="237" spans="1:5" x14ac:dyDescent="0.15">
      <c r="A237" s="60" t="str">
        <f t="shared" si="3"/>
        <v>岩手県一関市</v>
      </c>
      <c r="B237" s="63" t="s">
        <v>4168</v>
      </c>
      <c r="C237" s="64" t="s">
        <v>4108</v>
      </c>
      <c r="D237" s="65" t="s">
        <v>4167</v>
      </c>
      <c r="E237" s="64"/>
    </row>
    <row r="238" spans="1:5" x14ac:dyDescent="0.15">
      <c r="A238" s="60" t="str">
        <f t="shared" si="3"/>
        <v>岩手県陸前高田市</v>
      </c>
      <c r="B238" s="63" t="s">
        <v>4166</v>
      </c>
      <c r="C238" s="64" t="s">
        <v>4108</v>
      </c>
      <c r="D238" s="65" t="s">
        <v>4165</v>
      </c>
      <c r="E238" s="64"/>
    </row>
    <row r="239" spans="1:5" x14ac:dyDescent="0.15">
      <c r="A239" s="60" t="str">
        <f t="shared" si="3"/>
        <v>岩手県釜石市</v>
      </c>
      <c r="B239" s="63" t="s">
        <v>4164</v>
      </c>
      <c r="C239" s="64" t="s">
        <v>4108</v>
      </c>
      <c r="D239" s="65" t="s">
        <v>4163</v>
      </c>
      <c r="E239" s="64"/>
    </row>
    <row r="240" spans="1:5" x14ac:dyDescent="0.15">
      <c r="A240" s="60" t="str">
        <f t="shared" si="3"/>
        <v>岩手県二戸市</v>
      </c>
      <c r="B240" s="63" t="s">
        <v>4162</v>
      </c>
      <c r="C240" s="64" t="s">
        <v>4108</v>
      </c>
      <c r="D240" s="65" t="s">
        <v>4161</v>
      </c>
      <c r="E240" s="64"/>
    </row>
    <row r="241" spans="1:5" x14ac:dyDescent="0.15">
      <c r="A241" s="60" t="str">
        <f t="shared" si="3"/>
        <v>岩手県八幡平市</v>
      </c>
      <c r="B241" s="63" t="s">
        <v>4160</v>
      </c>
      <c r="C241" s="64" t="s">
        <v>4108</v>
      </c>
      <c r="D241" s="65" t="s">
        <v>4159</v>
      </c>
      <c r="E241" s="64"/>
    </row>
    <row r="242" spans="1:5" x14ac:dyDescent="0.15">
      <c r="A242" s="60" t="str">
        <f t="shared" si="3"/>
        <v>岩手県奥州市</v>
      </c>
      <c r="B242" s="63" t="s">
        <v>4158</v>
      </c>
      <c r="C242" s="64" t="s">
        <v>4108</v>
      </c>
      <c r="D242" s="65" t="s">
        <v>4157</v>
      </c>
      <c r="E242" s="64"/>
    </row>
    <row r="243" spans="1:5" x14ac:dyDescent="0.15">
      <c r="A243" s="60" t="str">
        <f t="shared" si="3"/>
        <v>岩手県滝沢市</v>
      </c>
      <c r="B243" s="63" t="s">
        <v>4156</v>
      </c>
      <c r="C243" s="64" t="s">
        <v>4108</v>
      </c>
      <c r="D243" s="65" t="s">
        <v>4155</v>
      </c>
      <c r="E243" s="64"/>
    </row>
    <row r="244" spans="1:5" x14ac:dyDescent="0.15">
      <c r="A244" s="60" t="str">
        <f t="shared" si="3"/>
        <v>岩手県岩手郡雫石町</v>
      </c>
      <c r="B244" s="63" t="s">
        <v>4154</v>
      </c>
      <c r="C244" s="64" t="s">
        <v>4108</v>
      </c>
      <c r="D244" s="65" t="s">
        <v>4149</v>
      </c>
      <c r="E244" s="64" t="s">
        <v>4153</v>
      </c>
    </row>
    <row r="245" spans="1:5" x14ac:dyDescent="0.15">
      <c r="A245" s="60" t="str">
        <f t="shared" si="3"/>
        <v>岩手県岩手郡葛巻町</v>
      </c>
      <c r="B245" s="63" t="s">
        <v>4152</v>
      </c>
      <c r="C245" s="64" t="s">
        <v>4108</v>
      </c>
      <c r="D245" s="65" t="s">
        <v>4149</v>
      </c>
      <c r="E245" s="64" t="s">
        <v>4151</v>
      </c>
    </row>
    <row r="246" spans="1:5" x14ac:dyDescent="0.15">
      <c r="A246" s="60" t="str">
        <f t="shared" si="3"/>
        <v>岩手県岩手郡岩手町</v>
      </c>
      <c r="B246" s="63" t="s">
        <v>4150</v>
      </c>
      <c r="C246" s="64" t="s">
        <v>4108</v>
      </c>
      <c r="D246" s="65" t="s">
        <v>4149</v>
      </c>
      <c r="E246" s="64" t="s">
        <v>4148</v>
      </c>
    </row>
    <row r="247" spans="1:5" x14ac:dyDescent="0.15">
      <c r="A247" s="60" t="str">
        <f t="shared" si="3"/>
        <v>岩手県紫波郡紫波町</v>
      </c>
      <c r="B247" s="63" t="s">
        <v>4147</v>
      </c>
      <c r="C247" s="64" t="s">
        <v>4108</v>
      </c>
      <c r="D247" s="65" t="s">
        <v>4144</v>
      </c>
      <c r="E247" s="64" t="s">
        <v>4146</v>
      </c>
    </row>
    <row r="248" spans="1:5" x14ac:dyDescent="0.15">
      <c r="A248" s="60" t="str">
        <f t="shared" si="3"/>
        <v>岩手県紫波郡矢巾町</v>
      </c>
      <c r="B248" s="63" t="s">
        <v>4145</v>
      </c>
      <c r="C248" s="64" t="s">
        <v>4108</v>
      </c>
      <c r="D248" s="65" t="s">
        <v>4144</v>
      </c>
      <c r="E248" s="64" t="s">
        <v>4143</v>
      </c>
    </row>
    <row r="249" spans="1:5" x14ac:dyDescent="0.15">
      <c r="A249" s="60" t="str">
        <f t="shared" si="3"/>
        <v>岩手県和賀郡西和賀町</v>
      </c>
      <c r="B249" s="63" t="s">
        <v>4142</v>
      </c>
      <c r="C249" s="64" t="s">
        <v>4108</v>
      </c>
      <c r="D249" s="65" t="s">
        <v>4141</v>
      </c>
      <c r="E249" s="64" t="s">
        <v>4140</v>
      </c>
    </row>
    <row r="250" spans="1:5" x14ac:dyDescent="0.15">
      <c r="A250" s="60" t="str">
        <f t="shared" si="3"/>
        <v>岩手県胆沢郡金ケ崎町</v>
      </c>
      <c r="B250" s="63" t="s">
        <v>4139</v>
      </c>
      <c r="C250" s="64" t="s">
        <v>4108</v>
      </c>
      <c r="D250" s="65" t="s">
        <v>4138</v>
      </c>
      <c r="E250" s="64" t="s">
        <v>4137</v>
      </c>
    </row>
    <row r="251" spans="1:5" x14ac:dyDescent="0.15">
      <c r="A251" s="60" t="str">
        <f t="shared" si="3"/>
        <v>岩手県西磐井郡平泉町</v>
      </c>
      <c r="B251" s="63" t="s">
        <v>4136</v>
      </c>
      <c r="C251" s="64" t="s">
        <v>4108</v>
      </c>
      <c r="D251" s="65" t="s">
        <v>4135</v>
      </c>
      <c r="E251" s="64" t="s">
        <v>4134</v>
      </c>
    </row>
    <row r="252" spans="1:5" x14ac:dyDescent="0.15">
      <c r="A252" s="60" t="str">
        <f t="shared" si="3"/>
        <v>岩手県気仙郡住田町</v>
      </c>
      <c r="B252" s="63" t="s">
        <v>4133</v>
      </c>
      <c r="C252" s="64" t="s">
        <v>4108</v>
      </c>
      <c r="D252" s="65" t="s">
        <v>4132</v>
      </c>
      <c r="E252" s="64" t="s">
        <v>4131</v>
      </c>
    </row>
    <row r="253" spans="1:5" x14ac:dyDescent="0.15">
      <c r="A253" s="60" t="str">
        <f t="shared" si="3"/>
        <v>岩手県上閉伊郡大槌町</v>
      </c>
      <c r="B253" s="63" t="s">
        <v>4130</v>
      </c>
      <c r="C253" s="64" t="s">
        <v>4108</v>
      </c>
      <c r="D253" s="65" t="s">
        <v>4129</v>
      </c>
      <c r="E253" s="64" t="s">
        <v>4128</v>
      </c>
    </row>
    <row r="254" spans="1:5" x14ac:dyDescent="0.15">
      <c r="A254" s="60" t="str">
        <f t="shared" si="3"/>
        <v>岩手県下閉伊郡山田町</v>
      </c>
      <c r="B254" s="63" t="s">
        <v>4127</v>
      </c>
      <c r="C254" s="64" t="s">
        <v>4108</v>
      </c>
      <c r="D254" s="65" t="s">
        <v>4120</v>
      </c>
      <c r="E254" s="64" t="s">
        <v>4126</v>
      </c>
    </row>
    <row r="255" spans="1:5" x14ac:dyDescent="0.15">
      <c r="A255" s="60" t="str">
        <f t="shared" si="3"/>
        <v>岩手県下閉伊郡岩泉町</v>
      </c>
      <c r="B255" s="63" t="s">
        <v>4125</v>
      </c>
      <c r="C255" s="64" t="s">
        <v>4108</v>
      </c>
      <c r="D255" s="65" t="s">
        <v>4120</v>
      </c>
      <c r="E255" s="64" t="s">
        <v>4124</v>
      </c>
    </row>
    <row r="256" spans="1:5" x14ac:dyDescent="0.15">
      <c r="A256" s="60" t="str">
        <f t="shared" si="3"/>
        <v>岩手県下閉伊郡田野畑村</v>
      </c>
      <c r="B256" s="63" t="s">
        <v>4123</v>
      </c>
      <c r="C256" s="64" t="s">
        <v>4108</v>
      </c>
      <c r="D256" s="65" t="s">
        <v>4120</v>
      </c>
      <c r="E256" s="64" t="s">
        <v>4122</v>
      </c>
    </row>
    <row r="257" spans="1:5" x14ac:dyDescent="0.15">
      <c r="A257" s="60" t="str">
        <f t="shared" si="3"/>
        <v>岩手県下閉伊郡普代村</v>
      </c>
      <c r="B257" s="63" t="s">
        <v>4121</v>
      </c>
      <c r="C257" s="64" t="s">
        <v>4108</v>
      </c>
      <c r="D257" s="65" t="s">
        <v>4120</v>
      </c>
      <c r="E257" s="64" t="s">
        <v>4119</v>
      </c>
    </row>
    <row r="258" spans="1:5" x14ac:dyDescent="0.15">
      <c r="A258" s="60" t="str">
        <f t="shared" ref="A258:A321" si="4">C258&amp;D258&amp;E258</f>
        <v>岩手県九戸郡軽米町</v>
      </c>
      <c r="B258" s="63" t="s">
        <v>4118</v>
      </c>
      <c r="C258" s="64" t="s">
        <v>4108</v>
      </c>
      <c r="D258" s="65" t="s">
        <v>4111</v>
      </c>
      <c r="E258" s="64" t="s">
        <v>4117</v>
      </c>
    </row>
    <row r="259" spans="1:5" x14ac:dyDescent="0.15">
      <c r="A259" s="60" t="str">
        <f t="shared" si="4"/>
        <v>岩手県九戸郡野田村</v>
      </c>
      <c r="B259" s="63" t="s">
        <v>4116</v>
      </c>
      <c r="C259" s="64" t="s">
        <v>4108</v>
      </c>
      <c r="D259" s="65" t="s">
        <v>4111</v>
      </c>
      <c r="E259" s="64" t="s">
        <v>4115</v>
      </c>
    </row>
    <row r="260" spans="1:5" x14ac:dyDescent="0.15">
      <c r="A260" s="60" t="str">
        <f t="shared" si="4"/>
        <v>岩手県九戸郡九戸村</v>
      </c>
      <c r="B260" s="63" t="s">
        <v>4114</v>
      </c>
      <c r="C260" s="64" t="s">
        <v>4108</v>
      </c>
      <c r="D260" s="65" t="s">
        <v>4111</v>
      </c>
      <c r="E260" s="64" t="s">
        <v>4113</v>
      </c>
    </row>
    <row r="261" spans="1:5" x14ac:dyDescent="0.15">
      <c r="A261" s="60" t="str">
        <f t="shared" si="4"/>
        <v>岩手県九戸郡洋野町</v>
      </c>
      <c r="B261" s="63" t="s">
        <v>4112</v>
      </c>
      <c r="C261" s="64" t="s">
        <v>4108</v>
      </c>
      <c r="D261" s="65" t="s">
        <v>4111</v>
      </c>
      <c r="E261" s="64" t="s">
        <v>4110</v>
      </c>
    </row>
    <row r="262" spans="1:5" x14ac:dyDescent="0.15">
      <c r="A262" s="60" t="str">
        <f t="shared" si="4"/>
        <v>岩手県二戸郡一戸町</v>
      </c>
      <c r="B262" s="63" t="s">
        <v>4109</v>
      </c>
      <c r="C262" s="64" t="s">
        <v>4108</v>
      </c>
      <c r="D262" s="65" t="s">
        <v>4107</v>
      </c>
      <c r="E262" s="64" t="s">
        <v>4106</v>
      </c>
    </row>
    <row r="263" spans="1:5" x14ac:dyDescent="0.15">
      <c r="A263" s="60" t="str">
        <f t="shared" si="4"/>
        <v>宮城県仙台市青葉区</v>
      </c>
      <c r="B263" s="61" t="s">
        <v>4105</v>
      </c>
      <c r="C263" s="59" t="s">
        <v>4022</v>
      </c>
      <c r="D263" s="62" t="s">
        <v>4097</v>
      </c>
      <c r="E263" s="60" t="s">
        <v>3107</v>
      </c>
    </row>
    <row r="264" spans="1:5" x14ac:dyDescent="0.15">
      <c r="A264" s="60" t="str">
        <f t="shared" si="4"/>
        <v>宮城県仙台市宮城野区</v>
      </c>
      <c r="B264" s="61" t="s">
        <v>4104</v>
      </c>
      <c r="C264" s="59" t="s">
        <v>4022</v>
      </c>
      <c r="D264" s="62" t="s">
        <v>4097</v>
      </c>
      <c r="E264" s="60" t="s">
        <v>4103</v>
      </c>
    </row>
    <row r="265" spans="1:5" x14ac:dyDescent="0.15">
      <c r="A265" s="60" t="str">
        <f t="shared" si="4"/>
        <v>宮城県仙台市若林区</v>
      </c>
      <c r="B265" s="61" t="s">
        <v>4102</v>
      </c>
      <c r="C265" s="59" t="s">
        <v>4022</v>
      </c>
      <c r="D265" s="62" t="s">
        <v>4097</v>
      </c>
      <c r="E265" s="60" t="s">
        <v>4101</v>
      </c>
    </row>
    <row r="266" spans="1:5" x14ac:dyDescent="0.15">
      <c r="A266" s="60" t="str">
        <f t="shared" si="4"/>
        <v>宮城県仙台市太白区</v>
      </c>
      <c r="B266" s="61" t="s">
        <v>4100</v>
      </c>
      <c r="C266" s="59" t="s">
        <v>4022</v>
      </c>
      <c r="D266" s="62" t="s">
        <v>4097</v>
      </c>
      <c r="E266" s="60" t="s">
        <v>4099</v>
      </c>
    </row>
    <row r="267" spans="1:5" x14ac:dyDescent="0.15">
      <c r="A267" s="60" t="str">
        <f t="shared" si="4"/>
        <v>宮城県仙台市泉区</v>
      </c>
      <c r="B267" s="61" t="s">
        <v>4098</v>
      </c>
      <c r="C267" s="59" t="s">
        <v>4022</v>
      </c>
      <c r="D267" s="62" t="s">
        <v>4097</v>
      </c>
      <c r="E267" s="60" t="s">
        <v>3109</v>
      </c>
    </row>
    <row r="268" spans="1:5" x14ac:dyDescent="0.15">
      <c r="A268" s="60" t="str">
        <f t="shared" si="4"/>
        <v>宮城県石巻市</v>
      </c>
      <c r="B268" s="63" t="s">
        <v>4096</v>
      </c>
      <c r="C268" s="64" t="s">
        <v>4022</v>
      </c>
      <c r="D268" s="65" t="s">
        <v>4095</v>
      </c>
      <c r="E268" s="64"/>
    </row>
    <row r="269" spans="1:5" x14ac:dyDescent="0.15">
      <c r="A269" s="60" t="str">
        <f t="shared" si="4"/>
        <v>宮城県塩竈市</v>
      </c>
      <c r="B269" s="63" t="s">
        <v>4094</v>
      </c>
      <c r="C269" s="64" t="s">
        <v>4022</v>
      </c>
      <c r="D269" s="65" t="s">
        <v>4093</v>
      </c>
      <c r="E269" s="64"/>
    </row>
    <row r="270" spans="1:5" x14ac:dyDescent="0.15">
      <c r="A270" s="60" t="str">
        <f t="shared" si="4"/>
        <v>宮城県気仙沼市</v>
      </c>
      <c r="B270" s="63" t="s">
        <v>4092</v>
      </c>
      <c r="C270" s="64" t="s">
        <v>4022</v>
      </c>
      <c r="D270" s="65" t="s">
        <v>4091</v>
      </c>
      <c r="E270" s="64"/>
    </row>
    <row r="271" spans="1:5" x14ac:dyDescent="0.15">
      <c r="A271" s="60" t="str">
        <f t="shared" si="4"/>
        <v>宮城県白石市</v>
      </c>
      <c r="B271" s="63" t="s">
        <v>4090</v>
      </c>
      <c r="C271" s="64" t="s">
        <v>4022</v>
      </c>
      <c r="D271" s="65" t="s">
        <v>4089</v>
      </c>
      <c r="E271" s="64"/>
    </row>
    <row r="272" spans="1:5" x14ac:dyDescent="0.15">
      <c r="A272" s="60" t="str">
        <f t="shared" si="4"/>
        <v>宮城県名取市</v>
      </c>
      <c r="B272" s="63" t="s">
        <v>4088</v>
      </c>
      <c r="C272" s="64" t="s">
        <v>4022</v>
      </c>
      <c r="D272" s="65" t="s">
        <v>4087</v>
      </c>
      <c r="E272" s="64"/>
    </row>
    <row r="273" spans="1:5" x14ac:dyDescent="0.15">
      <c r="A273" s="60" t="str">
        <f t="shared" si="4"/>
        <v>宮城県角田市</v>
      </c>
      <c r="B273" s="63" t="s">
        <v>4086</v>
      </c>
      <c r="C273" s="64" t="s">
        <v>4022</v>
      </c>
      <c r="D273" s="65" t="s">
        <v>4085</v>
      </c>
      <c r="E273" s="64"/>
    </row>
    <row r="274" spans="1:5" x14ac:dyDescent="0.15">
      <c r="A274" s="60" t="str">
        <f t="shared" si="4"/>
        <v>宮城県多賀城市</v>
      </c>
      <c r="B274" s="63" t="s">
        <v>4084</v>
      </c>
      <c r="C274" s="64" t="s">
        <v>4022</v>
      </c>
      <c r="D274" s="65" t="s">
        <v>4083</v>
      </c>
      <c r="E274" s="64"/>
    </row>
    <row r="275" spans="1:5" x14ac:dyDescent="0.15">
      <c r="A275" s="60" t="str">
        <f t="shared" si="4"/>
        <v>宮城県岩沼市</v>
      </c>
      <c r="B275" s="63" t="s">
        <v>4082</v>
      </c>
      <c r="C275" s="64" t="s">
        <v>4022</v>
      </c>
      <c r="D275" s="65" t="s">
        <v>4081</v>
      </c>
      <c r="E275" s="64"/>
    </row>
    <row r="276" spans="1:5" x14ac:dyDescent="0.15">
      <c r="A276" s="60" t="str">
        <f t="shared" si="4"/>
        <v>宮城県登米市</v>
      </c>
      <c r="B276" s="63" t="s">
        <v>4080</v>
      </c>
      <c r="C276" s="64" t="s">
        <v>4022</v>
      </c>
      <c r="D276" s="65" t="s">
        <v>4079</v>
      </c>
      <c r="E276" s="64"/>
    </row>
    <row r="277" spans="1:5" x14ac:dyDescent="0.15">
      <c r="A277" s="60" t="str">
        <f t="shared" si="4"/>
        <v>宮城県栗原市</v>
      </c>
      <c r="B277" s="63" t="s">
        <v>4078</v>
      </c>
      <c r="C277" s="64" t="s">
        <v>4022</v>
      </c>
      <c r="D277" s="65" t="s">
        <v>4077</v>
      </c>
      <c r="E277" s="64"/>
    </row>
    <row r="278" spans="1:5" x14ac:dyDescent="0.15">
      <c r="A278" s="60" t="str">
        <f t="shared" si="4"/>
        <v>宮城県東松島市</v>
      </c>
      <c r="B278" s="63" t="s">
        <v>4076</v>
      </c>
      <c r="C278" s="64" t="s">
        <v>4022</v>
      </c>
      <c r="D278" s="65" t="s">
        <v>4075</v>
      </c>
      <c r="E278" s="64"/>
    </row>
    <row r="279" spans="1:5" x14ac:dyDescent="0.15">
      <c r="A279" s="60" t="str">
        <f t="shared" si="4"/>
        <v>宮城県大崎市</v>
      </c>
      <c r="B279" s="63" t="s">
        <v>4074</v>
      </c>
      <c r="C279" s="64" t="s">
        <v>4022</v>
      </c>
      <c r="D279" s="65" t="s">
        <v>4073</v>
      </c>
      <c r="E279" s="64"/>
    </row>
    <row r="280" spans="1:5" x14ac:dyDescent="0.15">
      <c r="A280" s="60" t="str">
        <f t="shared" si="4"/>
        <v>宮城県富谷市</v>
      </c>
      <c r="B280" s="63" t="s">
        <v>4072</v>
      </c>
      <c r="C280" s="64" t="s">
        <v>4022</v>
      </c>
      <c r="D280" s="65" t="s">
        <v>4071</v>
      </c>
      <c r="E280" s="64"/>
    </row>
    <row r="281" spans="1:5" x14ac:dyDescent="0.15">
      <c r="A281" s="60" t="str">
        <f t="shared" si="4"/>
        <v>宮城県刈田郡蔵王町</v>
      </c>
      <c r="B281" s="63" t="s">
        <v>4070</v>
      </c>
      <c r="C281" s="64" t="s">
        <v>4022</v>
      </c>
      <c r="D281" s="65" t="s">
        <v>4067</v>
      </c>
      <c r="E281" s="64" t="s">
        <v>4069</v>
      </c>
    </row>
    <row r="282" spans="1:5" x14ac:dyDescent="0.15">
      <c r="A282" s="60" t="str">
        <f t="shared" si="4"/>
        <v>宮城県刈田郡七ヶ宿町</v>
      </c>
      <c r="B282" s="63" t="s">
        <v>4068</v>
      </c>
      <c r="C282" s="64" t="s">
        <v>4022</v>
      </c>
      <c r="D282" s="65" t="s">
        <v>4067</v>
      </c>
      <c r="E282" s="64" t="s">
        <v>4066</v>
      </c>
    </row>
    <row r="283" spans="1:5" x14ac:dyDescent="0.15">
      <c r="A283" s="60" t="str">
        <f t="shared" si="4"/>
        <v>宮城県柴田郡大河原町</v>
      </c>
      <c r="B283" s="63" t="s">
        <v>4065</v>
      </c>
      <c r="C283" s="64" t="s">
        <v>4022</v>
      </c>
      <c r="D283" s="65" t="s">
        <v>4058</v>
      </c>
      <c r="E283" s="64" t="s">
        <v>4064</v>
      </c>
    </row>
    <row r="284" spans="1:5" x14ac:dyDescent="0.15">
      <c r="A284" s="60" t="str">
        <f t="shared" si="4"/>
        <v>宮城県柴田郡村田町</v>
      </c>
      <c r="B284" s="63" t="s">
        <v>4063</v>
      </c>
      <c r="C284" s="64" t="s">
        <v>4022</v>
      </c>
      <c r="D284" s="65" t="s">
        <v>4058</v>
      </c>
      <c r="E284" s="64" t="s">
        <v>4062</v>
      </c>
    </row>
    <row r="285" spans="1:5" x14ac:dyDescent="0.15">
      <c r="A285" s="60" t="str">
        <f t="shared" si="4"/>
        <v>宮城県柴田郡柴田町</v>
      </c>
      <c r="B285" s="63" t="s">
        <v>4061</v>
      </c>
      <c r="C285" s="64" t="s">
        <v>4022</v>
      </c>
      <c r="D285" s="65" t="s">
        <v>4058</v>
      </c>
      <c r="E285" s="64" t="s">
        <v>4060</v>
      </c>
    </row>
    <row r="286" spans="1:5" x14ac:dyDescent="0.15">
      <c r="A286" s="60" t="str">
        <f t="shared" si="4"/>
        <v>宮城県柴田郡川崎町</v>
      </c>
      <c r="B286" s="63" t="s">
        <v>4059</v>
      </c>
      <c r="C286" s="64" t="s">
        <v>4022</v>
      </c>
      <c r="D286" s="65" t="s">
        <v>4058</v>
      </c>
      <c r="E286" s="64" t="s">
        <v>1078</v>
      </c>
    </row>
    <row r="287" spans="1:5" x14ac:dyDescent="0.15">
      <c r="A287" s="60" t="str">
        <f t="shared" si="4"/>
        <v>宮城県伊具郡丸森町</v>
      </c>
      <c r="B287" s="63" t="s">
        <v>4057</v>
      </c>
      <c r="C287" s="64" t="s">
        <v>4022</v>
      </c>
      <c r="D287" s="65" t="s">
        <v>4056</v>
      </c>
      <c r="E287" s="64" t="s">
        <v>4055</v>
      </c>
    </row>
    <row r="288" spans="1:5" x14ac:dyDescent="0.15">
      <c r="A288" s="60" t="str">
        <f t="shared" si="4"/>
        <v>宮城県亘理郡亘理町</v>
      </c>
      <c r="B288" s="63" t="s">
        <v>4054</v>
      </c>
      <c r="C288" s="64" t="s">
        <v>4022</v>
      </c>
      <c r="D288" s="65" t="s">
        <v>4051</v>
      </c>
      <c r="E288" s="64" t="s">
        <v>4053</v>
      </c>
    </row>
    <row r="289" spans="1:5" x14ac:dyDescent="0.15">
      <c r="A289" s="60" t="str">
        <f t="shared" si="4"/>
        <v>宮城県亘理郡山元町</v>
      </c>
      <c r="B289" s="63" t="s">
        <v>4052</v>
      </c>
      <c r="C289" s="64" t="s">
        <v>4022</v>
      </c>
      <c r="D289" s="65" t="s">
        <v>4051</v>
      </c>
      <c r="E289" s="64" t="s">
        <v>4050</v>
      </c>
    </row>
    <row r="290" spans="1:5" x14ac:dyDescent="0.15">
      <c r="A290" s="60" t="str">
        <f t="shared" si="4"/>
        <v>宮城県宮城郡松島町</v>
      </c>
      <c r="B290" s="63" t="s">
        <v>4049</v>
      </c>
      <c r="C290" s="64" t="s">
        <v>4022</v>
      </c>
      <c r="D290" s="65" t="s">
        <v>4044</v>
      </c>
      <c r="E290" s="64" t="s">
        <v>4048</v>
      </c>
    </row>
    <row r="291" spans="1:5" x14ac:dyDescent="0.15">
      <c r="A291" s="60" t="str">
        <f t="shared" si="4"/>
        <v>宮城県宮城郡七ヶ浜町</v>
      </c>
      <c r="B291" s="63" t="s">
        <v>4047</v>
      </c>
      <c r="C291" s="64" t="s">
        <v>4022</v>
      </c>
      <c r="D291" s="65" t="s">
        <v>4044</v>
      </c>
      <c r="E291" s="64" t="s">
        <v>4046</v>
      </c>
    </row>
    <row r="292" spans="1:5" x14ac:dyDescent="0.15">
      <c r="A292" s="60" t="str">
        <f t="shared" si="4"/>
        <v>宮城県宮城郡利府町</v>
      </c>
      <c r="B292" s="63" t="s">
        <v>4045</v>
      </c>
      <c r="C292" s="64" t="s">
        <v>4022</v>
      </c>
      <c r="D292" s="65" t="s">
        <v>4044</v>
      </c>
      <c r="E292" s="64" t="s">
        <v>4043</v>
      </c>
    </row>
    <row r="293" spans="1:5" x14ac:dyDescent="0.15">
      <c r="A293" s="60" t="str">
        <f t="shared" si="4"/>
        <v>宮城県黒川郡大和町</v>
      </c>
      <c r="B293" s="63" t="s">
        <v>4042</v>
      </c>
      <c r="C293" s="64" t="s">
        <v>4022</v>
      </c>
      <c r="D293" s="65" t="s">
        <v>4037</v>
      </c>
      <c r="E293" s="64" t="s">
        <v>4041</v>
      </c>
    </row>
    <row r="294" spans="1:5" x14ac:dyDescent="0.15">
      <c r="A294" s="60" t="str">
        <f t="shared" si="4"/>
        <v>宮城県黒川郡大郷町</v>
      </c>
      <c r="B294" s="63" t="s">
        <v>4040</v>
      </c>
      <c r="C294" s="64" t="s">
        <v>4022</v>
      </c>
      <c r="D294" s="65" t="s">
        <v>4037</v>
      </c>
      <c r="E294" s="64" t="s">
        <v>4039</v>
      </c>
    </row>
    <row r="295" spans="1:5" x14ac:dyDescent="0.15">
      <c r="A295" s="60" t="str">
        <f t="shared" si="4"/>
        <v>宮城県黒川郡大衡村</v>
      </c>
      <c r="B295" s="63" t="s">
        <v>4038</v>
      </c>
      <c r="C295" s="64" t="s">
        <v>4022</v>
      </c>
      <c r="D295" s="65" t="s">
        <v>4037</v>
      </c>
      <c r="E295" s="64" t="s">
        <v>4036</v>
      </c>
    </row>
    <row r="296" spans="1:5" x14ac:dyDescent="0.15">
      <c r="A296" s="60" t="str">
        <f t="shared" si="4"/>
        <v>宮城県加美郡色麻町</v>
      </c>
      <c r="B296" s="63" t="s">
        <v>4035</v>
      </c>
      <c r="C296" s="64" t="s">
        <v>4022</v>
      </c>
      <c r="D296" s="65" t="s">
        <v>4032</v>
      </c>
      <c r="E296" s="64" t="s">
        <v>4034</v>
      </c>
    </row>
    <row r="297" spans="1:5" x14ac:dyDescent="0.15">
      <c r="A297" s="60" t="str">
        <f t="shared" si="4"/>
        <v>宮城県加美郡加美町</v>
      </c>
      <c r="B297" s="63" t="s">
        <v>4033</v>
      </c>
      <c r="C297" s="64" t="s">
        <v>4022</v>
      </c>
      <c r="D297" s="65" t="s">
        <v>4032</v>
      </c>
      <c r="E297" s="64" t="s">
        <v>4031</v>
      </c>
    </row>
    <row r="298" spans="1:5" x14ac:dyDescent="0.15">
      <c r="A298" s="60" t="str">
        <f t="shared" si="4"/>
        <v>宮城県遠田郡涌谷町</v>
      </c>
      <c r="B298" s="63" t="s">
        <v>4030</v>
      </c>
      <c r="C298" s="64" t="s">
        <v>4022</v>
      </c>
      <c r="D298" s="65" t="s">
        <v>4027</v>
      </c>
      <c r="E298" s="64" t="s">
        <v>4029</v>
      </c>
    </row>
    <row r="299" spans="1:5" x14ac:dyDescent="0.15">
      <c r="A299" s="60" t="str">
        <f t="shared" si="4"/>
        <v>宮城県遠田郡美里町</v>
      </c>
      <c r="B299" s="63" t="s">
        <v>4028</v>
      </c>
      <c r="C299" s="64" t="s">
        <v>4022</v>
      </c>
      <c r="D299" s="65" t="s">
        <v>4027</v>
      </c>
      <c r="E299" s="64" t="s">
        <v>929</v>
      </c>
    </row>
    <row r="300" spans="1:5" x14ac:dyDescent="0.15">
      <c r="A300" s="60" t="str">
        <f t="shared" si="4"/>
        <v>宮城県牡鹿郡女川町</v>
      </c>
      <c r="B300" s="63" t="s">
        <v>4026</v>
      </c>
      <c r="C300" s="64" t="s">
        <v>4022</v>
      </c>
      <c r="D300" s="65" t="s">
        <v>4025</v>
      </c>
      <c r="E300" s="64" t="s">
        <v>4024</v>
      </c>
    </row>
    <row r="301" spans="1:5" x14ac:dyDescent="0.15">
      <c r="A301" s="60" t="str">
        <f t="shared" si="4"/>
        <v>宮城県本吉郡南三陸町</v>
      </c>
      <c r="B301" s="63" t="s">
        <v>4023</v>
      </c>
      <c r="C301" s="64" t="s">
        <v>4022</v>
      </c>
      <c r="D301" s="65" t="s">
        <v>4021</v>
      </c>
      <c r="E301" s="64" t="s">
        <v>4020</v>
      </c>
    </row>
    <row r="302" spans="1:5" x14ac:dyDescent="0.15">
      <c r="A302" s="60" t="str">
        <f t="shared" si="4"/>
        <v>秋田県秋田市</v>
      </c>
      <c r="B302" s="63" t="s">
        <v>4019</v>
      </c>
      <c r="C302" s="64" t="s">
        <v>3966</v>
      </c>
      <c r="D302" s="65" t="s">
        <v>4018</v>
      </c>
      <c r="E302" s="64"/>
    </row>
    <row r="303" spans="1:5" x14ac:dyDescent="0.15">
      <c r="A303" s="60" t="str">
        <f t="shared" si="4"/>
        <v>秋田県能代市</v>
      </c>
      <c r="B303" s="63" t="s">
        <v>4017</v>
      </c>
      <c r="C303" s="64" t="s">
        <v>3966</v>
      </c>
      <c r="D303" s="65" t="s">
        <v>4016</v>
      </c>
      <c r="E303" s="64"/>
    </row>
    <row r="304" spans="1:5" x14ac:dyDescent="0.15">
      <c r="A304" s="60" t="str">
        <f t="shared" si="4"/>
        <v>秋田県横手市</v>
      </c>
      <c r="B304" s="63" t="s">
        <v>4015</v>
      </c>
      <c r="C304" s="64" t="s">
        <v>3966</v>
      </c>
      <c r="D304" s="65" t="s">
        <v>4014</v>
      </c>
      <c r="E304" s="64"/>
    </row>
    <row r="305" spans="1:5" x14ac:dyDescent="0.15">
      <c r="A305" s="60" t="str">
        <f t="shared" si="4"/>
        <v>秋田県大館市</v>
      </c>
      <c r="B305" s="63" t="s">
        <v>4013</v>
      </c>
      <c r="C305" s="64" t="s">
        <v>3966</v>
      </c>
      <c r="D305" s="65" t="s">
        <v>4012</v>
      </c>
      <c r="E305" s="64"/>
    </row>
    <row r="306" spans="1:5" x14ac:dyDescent="0.15">
      <c r="A306" s="60" t="str">
        <f t="shared" si="4"/>
        <v>秋田県男鹿市</v>
      </c>
      <c r="B306" s="63" t="s">
        <v>4011</v>
      </c>
      <c r="C306" s="64" t="s">
        <v>3966</v>
      </c>
      <c r="D306" s="65" t="s">
        <v>4010</v>
      </c>
      <c r="E306" s="64"/>
    </row>
    <row r="307" spans="1:5" x14ac:dyDescent="0.15">
      <c r="A307" s="60" t="str">
        <f t="shared" si="4"/>
        <v>秋田県湯沢市</v>
      </c>
      <c r="B307" s="63" t="s">
        <v>4009</v>
      </c>
      <c r="C307" s="64" t="s">
        <v>3966</v>
      </c>
      <c r="D307" s="65" t="s">
        <v>4008</v>
      </c>
      <c r="E307" s="64"/>
    </row>
    <row r="308" spans="1:5" x14ac:dyDescent="0.15">
      <c r="A308" s="60" t="str">
        <f t="shared" si="4"/>
        <v>秋田県鹿角市</v>
      </c>
      <c r="B308" s="63" t="s">
        <v>4007</v>
      </c>
      <c r="C308" s="64" t="s">
        <v>3966</v>
      </c>
      <c r="D308" s="65" t="s">
        <v>4006</v>
      </c>
      <c r="E308" s="64"/>
    </row>
    <row r="309" spans="1:5" x14ac:dyDescent="0.15">
      <c r="A309" s="60" t="str">
        <f t="shared" si="4"/>
        <v>秋田県由利本荘市</v>
      </c>
      <c r="B309" s="63" t="s">
        <v>4005</v>
      </c>
      <c r="C309" s="64" t="s">
        <v>3966</v>
      </c>
      <c r="D309" s="65" t="s">
        <v>4004</v>
      </c>
      <c r="E309" s="64"/>
    </row>
    <row r="310" spans="1:5" x14ac:dyDescent="0.15">
      <c r="A310" s="60" t="str">
        <f t="shared" si="4"/>
        <v>秋田県潟上市</v>
      </c>
      <c r="B310" s="63" t="s">
        <v>4003</v>
      </c>
      <c r="C310" s="64" t="s">
        <v>3966</v>
      </c>
      <c r="D310" s="65" t="s">
        <v>4002</v>
      </c>
      <c r="E310" s="64"/>
    </row>
    <row r="311" spans="1:5" x14ac:dyDescent="0.15">
      <c r="A311" s="60" t="str">
        <f t="shared" si="4"/>
        <v>秋田県大仙市</v>
      </c>
      <c r="B311" s="63" t="s">
        <v>4001</v>
      </c>
      <c r="C311" s="64" t="s">
        <v>3966</v>
      </c>
      <c r="D311" s="65" t="s">
        <v>4000</v>
      </c>
      <c r="E311" s="64"/>
    </row>
    <row r="312" spans="1:5" x14ac:dyDescent="0.15">
      <c r="A312" s="60" t="str">
        <f t="shared" si="4"/>
        <v>秋田県北秋田市</v>
      </c>
      <c r="B312" s="63" t="s">
        <v>3999</v>
      </c>
      <c r="C312" s="64" t="s">
        <v>3966</v>
      </c>
      <c r="D312" s="65" t="s">
        <v>3998</v>
      </c>
      <c r="E312" s="64"/>
    </row>
    <row r="313" spans="1:5" x14ac:dyDescent="0.15">
      <c r="A313" s="60" t="str">
        <f t="shared" si="4"/>
        <v>秋田県にかほ市</v>
      </c>
      <c r="B313" s="63" t="s">
        <v>3997</v>
      </c>
      <c r="C313" s="64" t="s">
        <v>3966</v>
      </c>
      <c r="D313" s="65" t="s">
        <v>3996</v>
      </c>
      <c r="E313" s="64"/>
    </row>
    <row r="314" spans="1:5" x14ac:dyDescent="0.15">
      <c r="A314" s="60" t="str">
        <f t="shared" si="4"/>
        <v>秋田県仙北市</v>
      </c>
      <c r="B314" s="63" t="s">
        <v>3995</v>
      </c>
      <c r="C314" s="64" t="s">
        <v>3966</v>
      </c>
      <c r="D314" s="65" t="s">
        <v>3994</v>
      </c>
      <c r="E314" s="64"/>
    </row>
    <row r="315" spans="1:5" x14ac:dyDescent="0.15">
      <c r="A315" s="60" t="str">
        <f t="shared" si="4"/>
        <v>秋田県鹿角郡小坂町</v>
      </c>
      <c r="B315" s="63" t="s">
        <v>3993</v>
      </c>
      <c r="C315" s="64" t="s">
        <v>3966</v>
      </c>
      <c r="D315" s="65" t="s">
        <v>3992</v>
      </c>
      <c r="E315" s="64" t="s">
        <v>3991</v>
      </c>
    </row>
    <row r="316" spans="1:5" x14ac:dyDescent="0.15">
      <c r="A316" s="60" t="str">
        <f t="shared" si="4"/>
        <v>秋田県北秋田郡上小阿仁村</v>
      </c>
      <c r="B316" s="63" t="s">
        <v>3990</v>
      </c>
      <c r="C316" s="64" t="s">
        <v>3966</v>
      </c>
      <c r="D316" s="65" t="s">
        <v>3989</v>
      </c>
      <c r="E316" s="64" t="s">
        <v>3988</v>
      </c>
    </row>
    <row r="317" spans="1:5" x14ac:dyDescent="0.15">
      <c r="A317" s="60" t="str">
        <f t="shared" si="4"/>
        <v>秋田県山本郡藤里町</v>
      </c>
      <c r="B317" s="63" t="s">
        <v>3987</v>
      </c>
      <c r="C317" s="64" t="s">
        <v>3966</v>
      </c>
      <c r="D317" s="65" t="s">
        <v>3982</v>
      </c>
      <c r="E317" s="64" t="s">
        <v>3986</v>
      </c>
    </row>
    <row r="318" spans="1:5" x14ac:dyDescent="0.15">
      <c r="A318" s="60" t="str">
        <f t="shared" si="4"/>
        <v>秋田県山本郡三種町</v>
      </c>
      <c r="B318" s="63" t="s">
        <v>3985</v>
      </c>
      <c r="C318" s="64" t="s">
        <v>3966</v>
      </c>
      <c r="D318" s="65" t="s">
        <v>3982</v>
      </c>
      <c r="E318" s="64" t="s">
        <v>3984</v>
      </c>
    </row>
    <row r="319" spans="1:5" x14ac:dyDescent="0.15">
      <c r="A319" s="60" t="str">
        <f t="shared" si="4"/>
        <v>秋田県山本郡八峰町</v>
      </c>
      <c r="B319" s="63" t="s">
        <v>3983</v>
      </c>
      <c r="C319" s="64" t="s">
        <v>3966</v>
      </c>
      <c r="D319" s="65" t="s">
        <v>3982</v>
      </c>
      <c r="E319" s="64" t="s">
        <v>3981</v>
      </c>
    </row>
    <row r="320" spans="1:5" x14ac:dyDescent="0.15">
      <c r="A320" s="60" t="str">
        <f t="shared" si="4"/>
        <v>秋田県南秋田郡五城目町</v>
      </c>
      <c r="B320" s="63" t="s">
        <v>3980</v>
      </c>
      <c r="C320" s="64" t="s">
        <v>3966</v>
      </c>
      <c r="D320" s="65" t="s">
        <v>3973</v>
      </c>
      <c r="E320" s="64" t="s">
        <v>3979</v>
      </c>
    </row>
    <row r="321" spans="1:5" x14ac:dyDescent="0.15">
      <c r="A321" s="60" t="str">
        <f t="shared" si="4"/>
        <v>秋田県南秋田郡八郎潟町</v>
      </c>
      <c r="B321" s="63" t="s">
        <v>3978</v>
      </c>
      <c r="C321" s="64" t="s">
        <v>3966</v>
      </c>
      <c r="D321" s="65" t="s">
        <v>3973</v>
      </c>
      <c r="E321" s="64" t="s">
        <v>3977</v>
      </c>
    </row>
    <row r="322" spans="1:5" x14ac:dyDescent="0.15">
      <c r="A322" s="60" t="str">
        <f t="shared" ref="A322:A385" si="5">C322&amp;D322&amp;E322</f>
        <v>秋田県南秋田郡井川町</v>
      </c>
      <c r="B322" s="63" t="s">
        <v>3976</v>
      </c>
      <c r="C322" s="64" t="s">
        <v>3966</v>
      </c>
      <c r="D322" s="65" t="s">
        <v>3973</v>
      </c>
      <c r="E322" s="64" t="s">
        <v>3975</v>
      </c>
    </row>
    <row r="323" spans="1:5" x14ac:dyDescent="0.15">
      <c r="A323" s="60" t="str">
        <f t="shared" si="5"/>
        <v>秋田県南秋田郡大潟村</v>
      </c>
      <c r="B323" s="63" t="s">
        <v>3974</v>
      </c>
      <c r="C323" s="64" t="s">
        <v>3966</v>
      </c>
      <c r="D323" s="65" t="s">
        <v>3973</v>
      </c>
      <c r="E323" s="64" t="s">
        <v>3972</v>
      </c>
    </row>
    <row r="324" spans="1:5" x14ac:dyDescent="0.15">
      <c r="A324" s="60" t="str">
        <f t="shared" si="5"/>
        <v>秋田県仙北郡美郷町</v>
      </c>
      <c r="B324" s="63" t="s">
        <v>3971</v>
      </c>
      <c r="C324" s="64" t="s">
        <v>3966</v>
      </c>
      <c r="D324" s="65" t="s">
        <v>3970</v>
      </c>
      <c r="E324" s="64" t="s">
        <v>769</v>
      </c>
    </row>
    <row r="325" spans="1:5" x14ac:dyDescent="0.15">
      <c r="A325" s="60" t="str">
        <f t="shared" si="5"/>
        <v>秋田県雄勝郡羽後町</v>
      </c>
      <c r="B325" s="63" t="s">
        <v>3969</v>
      </c>
      <c r="C325" s="64" t="s">
        <v>3966</v>
      </c>
      <c r="D325" s="65" t="s">
        <v>3965</v>
      </c>
      <c r="E325" s="64" t="s">
        <v>3968</v>
      </c>
    </row>
    <row r="326" spans="1:5" x14ac:dyDescent="0.15">
      <c r="A326" s="60" t="str">
        <f t="shared" si="5"/>
        <v>秋田県雄勝郡東成瀬村</v>
      </c>
      <c r="B326" s="63" t="s">
        <v>3967</v>
      </c>
      <c r="C326" s="64" t="s">
        <v>3966</v>
      </c>
      <c r="D326" s="65" t="s">
        <v>3965</v>
      </c>
      <c r="E326" s="64" t="s">
        <v>3964</v>
      </c>
    </row>
    <row r="327" spans="1:5" x14ac:dyDescent="0.15">
      <c r="A327" s="60" t="str">
        <f t="shared" si="5"/>
        <v>山形県山形市</v>
      </c>
      <c r="B327" s="63" t="s">
        <v>3963</v>
      </c>
      <c r="C327" s="64" t="s">
        <v>3891</v>
      </c>
      <c r="D327" s="65" t="s">
        <v>3962</v>
      </c>
      <c r="E327" s="64"/>
    </row>
    <row r="328" spans="1:5" x14ac:dyDescent="0.15">
      <c r="A328" s="60" t="str">
        <f t="shared" si="5"/>
        <v>山形県米沢市</v>
      </c>
      <c r="B328" s="63" t="s">
        <v>3961</v>
      </c>
      <c r="C328" s="64" t="s">
        <v>3891</v>
      </c>
      <c r="D328" s="65" t="s">
        <v>3960</v>
      </c>
      <c r="E328" s="64"/>
    </row>
    <row r="329" spans="1:5" x14ac:dyDescent="0.15">
      <c r="A329" s="60" t="str">
        <f t="shared" si="5"/>
        <v>山形県鶴岡市</v>
      </c>
      <c r="B329" s="63" t="s">
        <v>3959</v>
      </c>
      <c r="C329" s="64" t="s">
        <v>3891</v>
      </c>
      <c r="D329" s="65" t="s">
        <v>3958</v>
      </c>
      <c r="E329" s="64"/>
    </row>
    <row r="330" spans="1:5" x14ac:dyDescent="0.15">
      <c r="A330" s="60" t="str">
        <f t="shared" si="5"/>
        <v>山形県酒田市</v>
      </c>
      <c r="B330" s="63" t="s">
        <v>3957</v>
      </c>
      <c r="C330" s="64" t="s">
        <v>3891</v>
      </c>
      <c r="D330" s="65" t="s">
        <v>3956</v>
      </c>
      <c r="E330" s="64"/>
    </row>
    <row r="331" spans="1:5" x14ac:dyDescent="0.15">
      <c r="A331" s="60" t="str">
        <f t="shared" si="5"/>
        <v>山形県新庄市</v>
      </c>
      <c r="B331" s="63" t="s">
        <v>3955</v>
      </c>
      <c r="C331" s="64" t="s">
        <v>3891</v>
      </c>
      <c r="D331" s="65" t="s">
        <v>3954</v>
      </c>
      <c r="E331" s="64"/>
    </row>
    <row r="332" spans="1:5" x14ac:dyDescent="0.15">
      <c r="A332" s="60" t="str">
        <f t="shared" si="5"/>
        <v>山形県寒河江市</v>
      </c>
      <c r="B332" s="63" t="s">
        <v>3953</v>
      </c>
      <c r="C332" s="64" t="s">
        <v>3891</v>
      </c>
      <c r="D332" s="65" t="s">
        <v>3952</v>
      </c>
      <c r="E332" s="64"/>
    </row>
    <row r="333" spans="1:5" x14ac:dyDescent="0.15">
      <c r="A333" s="60" t="str">
        <f t="shared" si="5"/>
        <v>山形県上山市</v>
      </c>
      <c r="B333" s="63" t="s">
        <v>3951</v>
      </c>
      <c r="C333" s="64" t="s">
        <v>3891</v>
      </c>
      <c r="D333" s="65" t="s">
        <v>3950</v>
      </c>
      <c r="E333" s="64"/>
    </row>
    <row r="334" spans="1:5" x14ac:dyDescent="0.15">
      <c r="A334" s="60" t="str">
        <f t="shared" si="5"/>
        <v>山形県村山市</v>
      </c>
      <c r="B334" s="63" t="s">
        <v>3949</v>
      </c>
      <c r="C334" s="64" t="s">
        <v>3891</v>
      </c>
      <c r="D334" s="65" t="s">
        <v>3948</v>
      </c>
      <c r="E334" s="64"/>
    </row>
    <row r="335" spans="1:5" x14ac:dyDescent="0.15">
      <c r="A335" s="60" t="str">
        <f t="shared" si="5"/>
        <v>山形県長井市</v>
      </c>
      <c r="B335" s="63" t="s">
        <v>3947</v>
      </c>
      <c r="C335" s="64" t="s">
        <v>3891</v>
      </c>
      <c r="D335" s="65" t="s">
        <v>3946</v>
      </c>
      <c r="E335" s="64"/>
    </row>
    <row r="336" spans="1:5" x14ac:dyDescent="0.15">
      <c r="A336" s="60" t="str">
        <f t="shared" si="5"/>
        <v>山形県天童市</v>
      </c>
      <c r="B336" s="63" t="s">
        <v>3945</v>
      </c>
      <c r="C336" s="64" t="s">
        <v>3891</v>
      </c>
      <c r="D336" s="65" t="s">
        <v>3944</v>
      </c>
      <c r="E336" s="64"/>
    </row>
    <row r="337" spans="1:5" x14ac:dyDescent="0.15">
      <c r="A337" s="60" t="str">
        <f t="shared" si="5"/>
        <v>山形県東根市</v>
      </c>
      <c r="B337" s="63" t="s">
        <v>3943</v>
      </c>
      <c r="C337" s="64" t="s">
        <v>3891</v>
      </c>
      <c r="D337" s="65" t="s">
        <v>3942</v>
      </c>
      <c r="E337" s="64"/>
    </row>
    <row r="338" spans="1:5" x14ac:dyDescent="0.15">
      <c r="A338" s="60" t="str">
        <f t="shared" si="5"/>
        <v>山形県尾花沢市</v>
      </c>
      <c r="B338" s="63" t="s">
        <v>3941</v>
      </c>
      <c r="C338" s="64" t="s">
        <v>3891</v>
      </c>
      <c r="D338" s="65" t="s">
        <v>3940</v>
      </c>
      <c r="E338" s="64"/>
    </row>
    <row r="339" spans="1:5" x14ac:dyDescent="0.15">
      <c r="A339" s="60" t="str">
        <f t="shared" si="5"/>
        <v>山形県南陽市</v>
      </c>
      <c r="B339" s="63" t="s">
        <v>3939</v>
      </c>
      <c r="C339" s="64" t="s">
        <v>3891</v>
      </c>
      <c r="D339" s="65" t="s">
        <v>3938</v>
      </c>
      <c r="E339" s="64"/>
    </row>
    <row r="340" spans="1:5" x14ac:dyDescent="0.15">
      <c r="A340" s="60" t="str">
        <f t="shared" si="5"/>
        <v>山形県東村山郡山辺町</v>
      </c>
      <c r="B340" s="63" t="s">
        <v>3937</v>
      </c>
      <c r="C340" s="64" t="s">
        <v>3891</v>
      </c>
      <c r="D340" s="65" t="s">
        <v>3934</v>
      </c>
      <c r="E340" s="64" t="s">
        <v>3936</v>
      </c>
    </row>
    <row r="341" spans="1:5" x14ac:dyDescent="0.15">
      <c r="A341" s="60" t="str">
        <f t="shared" si="5"/>
        <v>山形県東村山郡中山町</v>
      </c>
      <c r="B341" s="63" t="s">
        <v>3935</v>
      </c>
      <c r="C341" s="64" t="s">
        <v>3891</v>
      </c>
      <c r="D341" s="65" t="s">
        <v>3934</v>
      </c>
      <c r="E341" s="64" t="s">
        <v>3933</v>
      </c>
    </row>
    <row r="342" spans="1:5" x14ac:dyDescent="0.15">
      <c r="A342" s="60" t="str">
        <f t="shared" si="5"/>
        <v>山形県西村山郡河北町</v>
      </c>
      <c r="B342" s="63" t="s">
        <v>3932</v>
      </c>
      <c r="C342" s="64" t="s">
        <v>3891</v>
      </c>
      <c r="D342" s="65" t="s">
        <v>3926</v>
      </c>
      <c r="E342" s="64" t="s">
        <v>3931</v>
      </c>
    </row>
    <row r="343" spans="1:5" x14ac:dyDescent="0.15">
      <c r="A343" s="60" t="str">
        <f t="shared" si="5"/>
        <v>山形県西村山郡西川町</v>
      </c>
      <c r="B343" s="63" t="s">
        <v>3930</v>
      </c>
      <c r="C343" s="64" t="s">
        <v>3891</v>
      </c>
      <c r="D343" s="65" t="s">
        <v>3926</v>
      </c>
      <c r="E343" s="64" t="s">
        <v>3929</v>
      </c>
    </row>
    <row r="344" spans="1:5" x14ac:dyDescent="0.15">
      <c r="A344" s="60" t="str">
        <f t="shared" si="5"/>
        <v>山形県西村山郡朝日町</v>
      </c>
      <c r="B344" s="63" t="s">
        <v>3928</v>
      </c>
      <c r="C344" s="64" t="s">
        <v>3891</v>
      </c>
      <c r="D344" s="65" t="s">
        <v>3926</v>
      </c>
      <c r="E344" s="64" t="s">
        <v>2239</v>
      </c>
    </row>
    <row r="345" spans="1:5" x14ac:dyDescent="0.15">
      <c r="A345" s="60" t="str">
        <f t="shared" si="5"/>
        <v>山形県西村山郡大江町</v>
      </c>
      <c r="B345" s="63" t="s">
        <v>3927</v>
      </c>
      <c r="C345" s="64" t="s">
        <v>3891</v>
      </c>
      <c r="D345" s="65" t="s">
        <v>3926</v>
      </c>
      <c r="E345" s="64" t="s">
        <v>3925</v>
      </c>
    </row>
    <row r="346" spans="1:5" x14ac:dyDescent="0.15">
      <c r="A346" s="60" t="str">
        <f t="shared" si="5"/>
        <v>山形県北村山郡大石田町</v>
      </c>
      <c r="B346" s="63" t="s">
        <v>3924</v>
      </c>
      <c r="C346" s="64" t="s">
        <v>3891</v>
      </c>
      <c r="D346" s="65" t="s">
        <v>3923</v>
      </c>
      <c r="E346" s="64" t="s">
        <v>3922</v>
      </c>
    </row>
    <row r="347" spans="1:5" x14ac:dyDescent="0.15">
      <c r="A347" s="60" t="str">
        <f t="shared" si="5"/>
        <v>山形県最上郡金山町</v>
      </c>
      <c r="B347" s="63" t="s">
        <v>3921</v>
      </c>
      <c r="C347" s="64" t="s">
        <v>3891</v>
      </c>
      <c r="D347" s="65" t="s">
        <v>3909</v>
      </c>
      <c r="E347" s="64" t="s">
        <v>3819</v>
      </c>
    </row>
    <row r="348" spans="1:5" x14ac:dyDescent="0.15">
      <c r="A348" s="60" t="str">
        <f t="shared" si="5"/>
        <v>山形県最上郡最上町</v>
      </c>
      <c r="B348" s="63" t="s">
        <v>3920</v>
      </c>
      <c r="C348" s="64" t="s">
        <v>3891</v>
      </c>
      <c r="D348" s="65" t="s">
        <v>3909</v>
      </c>
      <c r="E348" s="64" t="s">
        <v>3919</v>
      </c>
    </row>
    <row r="349" spans="1:5" x14ac:dyDescent="0.15">
      <c r="A349" s="60" t="str">
        <f t="shared" si="5"/>
        <v>山形県最上郡舟形町</v>
      </c>
      <c r="B349" s="63" t="s">
        <v>3918</v>
      </c>
      <c r="C349" s="64" t="s">
        <v>3891</v>
      </c>
      <c r="D349" s="65" t="s">
        <v>3909</v>
      </c>
      <c r="E349" s="64" t="s">
        <v>3917</v>
      </c>
    </row>
    <row r="350" spans="1:5" x14ac:dyDescent="0.15">
      <c r="A350" s="60" t="str">
        <f t="shared" si="5"/>
        <v>山形県最上郡真室川町</v>
      </c>
      <c r="B350" s="63" t="s">
        <v>3916</v>
      </c>
      <c r="C350" s="64" t="s">
        <v>3891</v>
      </c>
      <c r="D350" s="65" t="s">
        <v>3909</v>
      </c>
      <c r="E350" s="64" t="s">
        <v>3915</v>
      </c>
    </row>
    <row r="351" spans="1:5" x14ac:dyDescent="0.15">
      <c r="A351" s="60" t="str">
        <f t="shared" si="5"/>
        <v>山形県最上郡大蔵村</v>
      </c>
      <c r="B351" s="63" t="s">
        <v>3914</v>
      </c>
      <c r="C351" s="64" t="s">
        <v>3891</v>
      </c>
      <c r="D351" s="65" t="s">
        <v>3909</v>
      </c>
      <c r="E351" s="64" t="s">
        <v>3913</v>
      </c>
    </row>
    <row r="352" spans="1:5" x14ac:dyDescent="0.15">
      <c r="A352" s="60" t="str">
        <f t="shared" si="5"/>
        <v>山形県最上郡鮭川村</v>
      </c>
      <c r="B352" s="63" t="s">
        <v>3912</v>
      </c>
      <c r="C352" s="64" t="s">
        <v>3891</v>
      </c>
      <c r="D352" s="65" t="s">
        <v>3909</v>
      </c>
      <c r="E352" s="64" t="s">
        <v>3911</v>
      </c>
    </row>
    <row r="353" spans="1:5" x14ac:dyDescent="0.15">
      <c r="A353" s="60" t="str">
        <f t="shared" si="5"/>
        <v>山形県最上郡戸沢村</v>
      </c>
      <c r="B353" s="63" t="s">
        <v>3910</v>
      </c>
      <c r="C353" s="64" t="s">
        <v>3891</v>
      </c>
      <c r="D353" s="65" t="s">
        <v>3909</v>
      </c>
      <c r="E353" s="64" t="s">
        <v>3908</v>
      </c>
    </row>
    <row r="354" spans="1:5" x14ac:dyDescent="0.15">
      <c r="A354" s="60" t="str">
        <f t="shared" si="5"/>
        <v>山形県東置賜郡高畠町</v>
      </c>
      <c r="B354" s="63" t="s">
        <v>3907</v>
      </c>
      <c r="C354" s="64" t="s">
        <v>3891</v>
      </c>
      <c r="D354" s="65" t="s">
        <v>3904</v>
      </c>
      <c r="E354" s="64" t="s">
        <v>3906</v>
      </c>
    </row>
    <row r="355" spans="1:5" x14ac:dyDescent="0.15">
      <c r="A355" s="60" t="str">
        <f t="shared" si="5"/>
        <v>山形県東置賜郡川西町</v>
      </c>
      <c r="B355" s="63" t="s">
        <v>3905</v>
      </c>
      <c r="C355" s="64" t="s">
        <v>3891</v>
      </c>
      <c r="D355" s="65" t="s">
        <v>3904</v>
      </c>
      <c r="E355" s="64" t="s">
        <v>1806</v>
      </c>
    </row>
    <row r="356" spans="1:5" x14ac:dyDescent="0.15">
      <c r="A356" s="60" t="str">
        <f t="shared" si="5"/>
        <v>山形県西置賜郡小国町</v>
      </c>
      <c r="B356" s="63" t="s">
        <v>3903</v>
      </c>
      <c r="C356" s="64" t="s">
        <v>3891</v>
      </c>
      <c r="D356" s="65" t="s">
        <v>3899</v>
      </c>
      <c r="E356" s="64" t="s">
        <v>911</v>
      </c>
    </row>
    <row r="357" spans="1:5" x14ac:dyDescent="0.15">
      <c r="A357" s="60" t="str">
        <f t="shared" si="5"/>
        <v>山形県西置賜郡白鷹町</v>
      </c>
      <c r="B357" s="63" t="s">
        <v>3902</v>
      </c>
      <c r="C357" s="64" t="s">
        <v>3891</v>
      </c>
      <c r="D357" s="65" t="s">
        <v>3899</v>
      </c>
      <c r="E357" s="64" t="s">
        <v>3901</v>
      </c>
    </row>
    <row r="358" spans="1:5" x14ac:dyDescent="0.15">
      <c r="A358" s="60" t="str">
        <f t="shared" si="5"/>
        <v>山形県西置賜郡飯豊町</v>
      </c>
      <c r="B358" s="63" t="s">
        <v>3900</v>
      </c>
      <c r="C358" s="64" t="s">
        <v>3891</v>
      </c>
      <c r="D358" s="65" t="s">
        <v>3899</v>
      </c>
      <c r="E358" s="64" t="s">
        <v>3898</v>
      </c>
    </row>
    <row r="359" spans="1:5" x14ac:dyDescent="0.15">
      <c r="A359" s="60" t="str">
        <f t="shared" si="5"/>
        <v>山形県東田川郡三川町</v>
      </c>
      <c r="B359" s="63" t="s">
        <v>3897</v>
      </c>
      <c r="C359" s="64" t="s">
        <v>3891</v>
      </c>
      <c r="D359" s="65" t="s">
        <v>3894</v>
      </c>
      <c r="E359" s="64" t="s">
        <v>3896</v>
      </c>
    </row>
    <row r="360" spans="1:5" x14ac:dyDescent="0.15">
      <c r="A360" s="60" t="str">
        <f t="shared" si="5"/>
        <v>山形県東田川郡庄内町</v>
      </c>
      <c r="B360" s="63" t="s">
        <v>3895</v>
      </c>
      <c r="C360" s="64" t="s">
        <v>3891</v>
      </c>
      <c r="D360" s="65" t="s">
        <v>3894</v>
      </c>
      <c r="E360" s="64" t="s">
        <v>3893</v>
      </c>
    </row>
    <row r="361" spans="1:5" x14ac:dyDescent="0.15">
      <c r="A361" s="60" t="str">
        <f t="shared" si="5"/>
        <v>山形県飽海郡遊佐町</v>
      </c>
      <c r="B361" s="63" t="s">
        <v>3892</v>
      </c>
      <c r="C361" s="64" t="s">
        <v>3891</v>
      </c>
      <c r="D361" s="65" t="s">
        <v>3890</v>
      </c>
      <c r="E361" s="64" t="s">
        <v>3889</v>
      </c>
    </row>
    <row r="362" spans="1:5" x14ac:dyDescent="0.15">
      <c r="A362" s="60" t="str">
        <f t="shared" si="5"/>
        <v>福島県福島市</v>
      </c>
      <c r="B362" s="63" t="s">
        <v>3888</v>
      </c>
      <c r="C362" s="64" t="s">
        <v>3760</v>
      </c>
      <c r="D362" s="65" t="s">
        <v>3887</v>
      </c>
      <c r="E362" s="64"/>
    </row>
    <row r="363" spans="1:5" x14ac:dyDescent="0.15">
      <c r="A363" s="60" t="str">
        <f t="shared" si="5"/>
        <v>福島県会津若松市</v>
      </c>
      <c r="B363" s="63" t="s">
        <v>3886</v>
      </c>
      <c r="C363" s="64" t="s">
        <v>3760</v>
      </c>
      <c r="D363" s="65" t="s">
        <v>3885</v>
      </c>
      <c r="E363" s="64"/>
    </row>
    <row r="364" spans="1:5" x14ac:dyDescent="0.15">
      <c r="A364" s="60" t="str">
        <f t="shared" si="5"/>
        <v>福島県郡山市</v>
      </c>
      <c r="B364" s="63" t="s">
        <v>3884</v>
      </c>
      <c r="C364" s="64" t="s">
        <v>3760</v>
      </c>
      <c r="D364" s="65" t="s">
        <v>3883</v>
      </c>
      <c r="E364" s="64"/>
    </row>
    <row r="365" spans="1:5" x14ac:dyDescent="0.15">
      <c r="A365" s="60" t="str">
        <f t="shared" si="5"/>
        <v>福島県いわき市</v>
      </c>
      <c r="B365" s="63" t="s">
        <v>3882</v>
      </c>
      <c r="C365" s="64" t="s">
        <v>3760</v>
      </c>
      <c r="D365" s="65" t="s">
        <v>3881</v>
      </c>
      <c r="E365" s="64"/>
    </row>
    <row r="366" spans="1:5" x14ac:dyDescent="0.15">
      <c r="A366" s="60" t="str">
        <f t="shared" si="5"/>
        <v>福島県白河市</v>
      </c>
      <c r="B366" s="63" t="s">
        <v>3880</v>
      </c>
      <c r="C366" s="64" t="s">
        <v>3760</v>
      </c>
      <c r="D366" s="65" t="s">
        <v>3879</v>
      </c>
      <c r="E366" s="64"/>
    </row>
    <row r="367" spans="1:5" x14ac:dyDescent="0.15">
      <c r="A367" s="60" t="str">
        <f t="shared" si="5"/>
        <v>福島県須賀川市</v>
      </c>
      <c r="B367" s="63" t="s">
        <v>3878</v>
      </c>
      <c r="C367" s="64" t="s">
        <v>3760</v>
      </c>
      <c r="D367" s="65" t="s">
        <v>3877</v>
      </c>
      <c r="E367" s="64"/>
    </row>
    <row r="368" spans="1:5" x14ac:dyDescent="0.15">
      <c r="A368" s="60" t="str">
        <f t="shared" si="5"/>
        <v>福島県喜多方市</v>
      </c>
      <c r="B368" s="63" t="s">
        <v>3876</v>
      </c>
      <c r="C368" s="64" t="s">
        <v>3760</v>
      </c>
      <c r="D368" s="65" t="s">
        <v>3875</v>
      </c>
      <c r="E368" s="64"/>
    </row>
    <row r="369" spans="1:5" x14ac:dyDescent="0.15">
      <c r="A369" s="60" t="str">
        <f t="shared" si="5"/>
        <v>福島県相馬市</v>
      </c>
      <c r="B369" s="63" t="s">
        <v>3874</v>
      </c>
      <c r="C369" s="64" t="s">
        <v>3760</v>
      </c>
      <c r="D369" s="65" t="s">
        <v>3873</v>
      </c>
      <c r="E369" s="64"/>
    </row>
    <row r="370" spans="1:5" x14ac:dyDescent="0.15">
      <c r="A370" s="60" t="str">
        <f t="shared" si="5"/>
        <v>福島県二本松市</v>
      </c>
      <c r="B370" s="63" t="s">
        <v>3872</v>
      </c>
      <c r="C370" s="64" t="s">
        <v>3760</v>
      </c>
      <c r="D370" s="65" t="s">
        <v>3871</v>
      </c>
      <c r="E370" s="64"/>
    </row>
    <row r="371" spans="1:5" x14ac:dyDescent="0.15">
      <c r="A371" s="60" t="str">
        <f t="shared" si="5"/>
        <v>福島県田村市</v>
      </c>
      <c r="B371" s="63" t="s">
        <v>3870</v>
      </c>
      <c r="C371" s="64" t="s">
        <v>3760</v>
      </c>
      <c r="D371" s="65" t="s">
        <v>3869</v>
      </c>
      <c r="E371" s="64"/>
    </row>
    <row r="372" spans="1:5" x14ac:dyDescent="0.15">
      <c r="A372" s="60" t="str">
        <f t="shared" si="5"/>
        <v>福島県南相馬市</v>
      </c>
      <c r="B372" s="63" t="s">
        <v>3868</v>
      </c>
      <c r="C372" s="64" t="s">
        <v>3760</v>
      </c>
      <c r="D372" s="65" t="s">
        <v>3867</v>
      </c>
      <c r="E372" s="64"/>
    </row>
    <row r="373" spans="1:5" x14ac:dyDescent="0.15">
      <c r="A373" s="60" t="str">
        <f t="shared" si="5"/>
        <v>福島県伊達市</v>
      </c>
      <c r="B373" s="63" t="s">
        <v>3866</v>
      </c>
      <c r="C373" s="64" t="s">
        <v>3760</v>
      </c>
      <c r="D373" s="65" t="s">
        <v>3865</v>
      </c>
      <c r="E373" s="64"/>
    </row>
    <row r="374" spans="1:5" x14ac:dyDescent="0.15">
      <c r="A374" s="60" t="str">
        <f t="shared" si="5"/>
        <v>福島県本宮市</v>
      </c>
      <c r="B374" s="63" t="s">
        <v>3864</v>
      </c>
      <c r="C374" s="64" t="s">
        <v>3760</v>
      </c>
      <c r="D374" s="65" t="s">
        <v>3863</v>
      </c>
      <c r="E374" s="64"/>
    </row>
    <row r="375" spans="1:5" x14ac:dyDescent="0.15">
      <c r="A375" s="60" t="str">
        <f t="shared" si="5"/>
        <v>福島県伊達郡桑折町</v>
      </c>
      <c r="B375" s="63" t="s">
        <v>3862</v>
      </c>
      <c r="C375" s="64" t="s">
        <v>3760</v>
      </c>
      <c r="D375" s="65" t="s">
        <v>3857</v>
      </c>
      <c r="E375" s="64" t="s">
        <v>3861</v>
      </c>
    </row>
    <row r="376" spans="1:5" x14ac:dyDescent="0.15">
      <c r="A376" s="60" t="str">
        <f t="shared" si="5"/>
        <v>福島県伊達郡国見町</v>
      </c>
      <c r="B376" s="63" t="s">
        <v>3860</v>
      </c>
      <c r="C376" s="64" t="s">
        <v>3760</v>
      </c>
      <c r="D376" s="65" t="s">
        <v>3857</v>
      </c>
      <c r="E376" s="64" t="s">
        <v>3859</v>
      </c>
    </row>
    <row r="377" spans="1:5" x14ac:dyDescent="0.15">
      <c r="A377" s="60" t="str">
        <f t="shared" si="5"/>
        <v>福島県伊達郡川俣町</v>
      </c>
      <c r="B377" s="63" t="s">
        <v>3858</v>
      </c>
      <c r="C377" s="64" t="s">
        <v>3760</v>
      </c>
      <c r="D377" s="65" t="s">
        <v>3857</v>
      </c>
      <c r="E377" s="64" t="s">
        <v>3856</v>
      </c>
    </row>
    <row r="378" spans="1:5" x14ac:dyDescent="0.15">
      <c r="A378" s="60" t="str">
        <f t="shared" si="5"/>
        <v>福島県安達郡大玉村</v>
      </c>
      <c r="B378" s="63" t="s">
        <v>3855</v>
      </c>
      <c r="C378" s="64" t="s">
        <v>3760</v>
      </c>
      <c r="D378" s="65" t="s">
        <v>3854</v>
      </c>
      <c r="E378" s="64" t="s">
        <v>3853</v>
      </c>
    </row>
    <row r="379" spans="1:5" x14ac:dyDescent="0.15">
      <c r="A379" s="60" t="str">
        <f t="shared" si="5"/>
        <v>福島県岩瀬郡鏡石町</v>
      </c>
      <c r="B379" s="63" t="s">
        <v>3852</v>
      </c>
      <c r="C379" s="64" t="s">
        <v>3760</v>
      </c>
      <c r="D379" s="65" t="s">
        <v>3849</v>
      </c>
      <c r="E379" s="64" t="s">
        <v>3851</v>
      </c>
    </row>
    <row r="380" spans="1:5" x14ac:dyDescent="0.15">
      <c r="A380" s="60" t="str">
        <f t="shared" si="5"/>
        <v>福島県岩瀬郡天栄村</v>
      </c>
      <c r="B380" s="63" t="s">
        <v>3850</v>
      </c>
      <c r="C380" s="64" t="s">
        <v>3760</v>
      </c>
      <c r="D380" s="65" t="s">
        <v>3849</v>
      </c>
      <c r="E380" s="64" t="s">
        <v>3848</v>
      </c>
    </row>
    <row r="381" spans="1:5" x14ac:dyDescent="0.15">
      <c r="A381" s="60" t="str">
        <f t="shared" si="5"/>
        <v>福島県南会津郡下郷町</v>
      </c>
      <c r="B381" s="63" t="s">
        <v>3847</v>
      </c>
      <c r="C381" s="64" t="s">
        <v>3760</v>
      </c>
      <c r="D381" s="65" t="s">
        <v>3840</v>
      </c>
      <c r="E381" s="64" t="s">
        <v>3846</v>
      </c>
    </row>
    <row r="382" spans="1:5" x14ac:dyDescent="0.15">
      <c r="A382" s="60" t="str">
        <f t="shared" si="5"/>
        <v>福島県南会津郡檜枝岐村</v>
      </c>
      <c r="B382" s="63" t="s">
        <v>3845</v>
      </c>
      <c r="C382" s="64" t="s">
        <v>3760</v>
      </c>
      <c r="D382" s="65" t="s">
        <v>3840</v>
      </c>
      <c r="E382" s="64" t="s">
        <v>3844</v>
      </c>
    </row>
    <row r="383" spans="1:5" x14ac:dyDescent="0.15">
      <c r="A383" s="60" t="str">
        <f t="shared" si="5"/>
        <v>福島県南会津郡只見町</v>
      </c>
      <c r="B383" s="63" t="s">
        <v>3843</v>
      </c>
      <c r="C383" s="64" t="s">
        <v>3760</v>
      </c>
      <c r="D383" s="65" t="s">
        <v>3840</v>
      </c>
      <c r="E383" s="64" t="s">
        <v>3842</v>
      </c>
    </row>
    <row r="384" spans="1:5" x14ac:dyDescent="0.15">
      <c r="A384" s="60" t="str">
        <f t="shared" si="5"/>
        <v>福島県南会津郡南会津町</v>
      </c>
      <c r="B384" s="63" t="s">
        <v>3841</v>
      </c>
      <c r="C384" s="64" t="s">
        <v>3760</v>
      </c>
      <c r="D384" s="65" t="s">
        <v>3840</v>
      </c>
      <c r="E384" s="64" t="s">
        <v>3839</v>
      </c>
    </row>
    <row r="385" spans="1:5" x14ac:dyDescent="0.15">
      <c r="A385" s="60" t="str">
        <f t="shared" si="5"/>
        <v>福島県耶麻郡北塩原村</v>
      </c>
      <c r="B385" s="63" t="s">
        <v>3838</v>
      </c>
      <c r="C385" s="64" t="s">
        <v>3760</v>
      </c>
      <c r="D385" s="65" t="s">
        <v>3831</v>
      </c>
      <c r="E385" s="64" t="s">
        <v>3837</v>
      </c>
    </row>
    <row r="386" spans="1:5" x14ac:dyDescent="0.15">
      <c r="A386" s="60" t="str">
        <f t="shared" ref="A386:A449" si="6">C386&amp;D386&amp;E386</f>
        <v>福島県耶麻郡西会津町</v>
      </c>
      <c r="B386" s="63" t="s">
        <v>3836</v>
      </c>
      <c r="C386" s="64" t="s">
        <v>3760</v>
      </c>
      <c r="D386" s="65" t="s">
        <v>3831</v>
      </c>
      <c r="E386" s="64" t="s">
        <v>3835</v>
      </c>
    </row>
    <row r="387" spans="1:5" x14ac:dyDescent="0.15">
      <c r="A387" s="60" t="str">
        <f t="shared" si="6"/>
        <v>福島県耶麻郡磐梯町</v>
      </c>
      <c r="B387" s="63" t="s">
        <v>3834</v>
      </c>
      <c r="C387" s="64" t="s">
        <v>3760</v>
      </c>
      <c r="D387" s="65" t="s">
        <v>3831</v>
      </c>
      <c r="E387" s="64" t="s">
        <v>3833</v>
      </c>
    </row>
    <row r="388" spans="1:5" x14ac:dyDescent="0.15">
      <c r="A388" s="60" t="str">
        <f t="shared" si="6"/>
        <v>福島県耶麻郡猪苗代町</v>
      </c>
      <c r="B388" s="63" t="s">
        <v>3832</v>
      </c>
      <c r="C388" s="64" t="s">
        <v>3760</v>
      </c>
      <c r="D388" s="65" t="s">
        <v>3831</v>
      </c>
      <c r="E388" s="64" t="s">
        <v>3830</v>
      </c>
    </row>
    <row r="389" spans="1:5" x14ac:dyDescent="0.15">
      <c r="A389" s="60" t="str">
        <f t="shared" si="6"/>
        <v>福島県河沼郡会津坂下町</v>
      </c>
      <c r="B389" s="63" t="s">
        <v>3829</v>
      </c>
      <c r="C389" s="64" t="s">
        <v>3760</v>
      </c>
      <c r="D389" s="65" t="s">
        <v>3824</v>
      </c>
      <c r="E389" s="64" t="s">
        <v>3828</v>
      </c>
    </row>
    <row r="390" spans="1:5" x14ac:dyDescent="0.15">
      <c r="A390" s="60" t="str">
        <f t="shared" si="6"/>
        <v>福島県河沼郡湯川村</v>
      </c>
      <c r="B390" s="63" t="s">
        <v>3827</v>
      </c>
      <c r="C390" s="64" t="s">
        <v>3760</v>
      </c>
      <c r="D390" s="65" t="s">
        <v>3824</v>
      </c>
      <c r="E390" s="64" t="s">
        <v>3826</v>
      </c>
    </row>
    <row r="391" spans="1:5" x14ac:dyDescent="0.15">
      <c r="A391" s="60" t="str">
        <f t="shared" si="6"/>
        <v>福島県河沼郡柳津町</v>
      </c>
      <c r="B391" s="63" t="s">
        <v>3825</v>
      </c>
      <c r="C391" s="64" t="s">
        <v>3760</v>
      </c>
      <c r="D391" s="65" t="s">
        <v>3824</v>
      </c>
      <c r="E391" s="64" t="s">
        <v>3823</v>
      </c>
    </row>
    <row r="392" spans="1:5" x14ac:dyDescent="0.15">
      <c r="A392" s="60" t="str">
        <f t="shared" si="6"/>
        <v>福島県大沼郡三島町</v>
      </c>
      <c r="B392" s="63" t="s">
        <v>3822</v>
      </c>
      <c r="C392" s="64" t="s">
        <v>3760</v>
      </c>
      <c r="D392" s="65" t="s">
        <v>3816</v>
      </c>
      <c r="E392" s="64" t="s">
        <v>3821</v>
      </c>
    </row>
    <row r="393" spans="1:5" x14ac:dyDescent="0.15">
      <c r="A393" s="60" t="str">
        <f t="shared" si="6"/>
        <v>福島県大沼郡金山町</v>
      </c>
      <c r="B393" s="63" t="s">
        <v>3820</v>
      </c>
      <c r="C393" s="64" t="s">
        <v>3760</v>
      </c>
      <c r="D393" s="65" t="s">
        <v>3816</v>
      </c>
      <c r="E393" s="64" t="s">
        <v>3819</v>
      </c>
    </row>
    <row r="394" spans="1:5" x14ac:dyDescent="0.15">
      <c r="A394" s="60" t="str">
        <f t="shared" si="6"/>
        <v>福島県大沼郡昭和村</v>
      </c>
      <c r="B394" s="63" t="s">
        <v>3818</v>
      </c>
      <c r="C394" s="64" t="s">
        <v>3760</v>
      </c>
      <c r="D394" s="65" t="s">
        <v>3816</v>
      </c>
      <c r="E394" s="64" t="s">
        <v>3548</v>
      </c>
    </row>
    <row r="395" spans="1:5" x14ac:dyDescent="0.15">
      <c r="A395" s="60" t="str">
        <f t="shared" si="6"/>
        <v>福島県大沼郡会津美里町</v>
      </c>
      <c r="B395" s="63" t="s">
        <v>3817</v>
      </c>
      <c r="C395" s="64" t="s">
        <v>3760</v>
      </c>
      <c r="D395" s="65" t="s">
        <v>3816</v>
      </c>
      <c r="E395" s="64" t="s">
        <v>3815</v>
      </c>
    </row>
    <row r="396" spans="1:5" x14ac:dyDescent="0.15">
      <c r="A396" s="60" t="str">
        <f t="shared" si="6"/>
        <v>福島県西白河郡西郷村</v>
      </c>
      <c r="B396" s="63" t="s">
        <v>3814</v>
      </c>
      <c r="C396" s="64" t="s">
        <v>3760</v>
      </c>
      <c r="D396" s="65" t="s">
        <v>3807</v>
      </c>
      <c r="E396" s="64" t="s">
        <v>3813</v>
      </c>
    </row>
    <row r="397" spans="1:5" x14ac:dyDescent="0.15">
      <c r="A397" s="60" t="str">
        <f t="shared" si="6"/>
        <v>福島県西白河郡泉崎村</v>
      </c>
      <c r="B397" s="63" t="s">
        <v>3812</v>
      </c>
      <c r="C397" s="64" t="s">
        <v>3760</v>
      </c>
      <c r="D397" s="65" t="s">
        <v>3807</v>
      </c>
      <c r="E397" s="64" t="s">
        <v>3811</v>
      </c>
    </row>
    <row r="398" spans="1:5" x14ac:dyDescent="0.15">
      <c r="A398" s="60" t="str">
        <f t="shared" si="6"/>
        <v>福島県西白河郡中島村</v>
      </c>
      <c r="B398" s="63" t="s">
        <v>3810</v>
      </c>
      <c r="C398" s="64" t="s">
        <v>3760</v>
      </c>
      <c r="D398" s="65" t="s">
        <v>3807</v>
      </c>
      <c r="E398" s="64" t="s">
        <v>3809</v>
      </c>
    </row>
    <row r="399" spans="1:5" x14ac:dyDescent="0.15">
      <c r="A399" s="60" t="str">
        <f t="shared" si="6"/>
        <v>福島県西白河郡矢吹町</v>
      </c>
      <c r="B399" s="63" t="s">
        <v>3808</v>
      </c>
      <c r="C399" s="64" t="s">
        <v>3760</v>
      </c>
      <c r="D399" s="65" t="s">
        <v>3807</v>
      </c>
      <c r="E399" s="64" t="s">
        <v>3806</v>
      </c>
    </row>
    <row r="400" spans="1:5" x14ac:dyDescent="0.15">
      <c r="A400" s="60" t="str">
        <f t="shared" si="6"/>
        <v>福島県東白川郡棚倉町</v>
      </c>
      <c r="B400" s="63" t="s">
        <v>3805</v>
      </c>
      <c r="C400" s="64" t="s">
        <v>3760</v>
      </c>
      <c r="D400" s="65" t="s">
        <v>3798</v>
      </c>
      <c r="E400" s="64" t="s">
        <v>3804</v>
      </c>
    </row>
    <row r="401" spans="1:5" x14ac:dyDescent="0.15">
      <c r="A401" s="60" t="str">
        <f t="shared" si="6"/>
        <v>福島県東白川郡矢祭町</v>
      </c>
      <c r="B401" s="63" t="s">
        <v>3803</v>
      </c>
      <c r="C401" s="64" t="s">
        <v>3760</v>
      </c>
      <c r="D401" s="65" t="s">
        <v>3798</v>
      </c>
      <c r="E401" s="64" t="s">
        <v>3802</v>
      </c>
    </row>
    <row r="402" spans="1:5" x14ac:dyDescent="0.15">
      <c r="A402" s="60" t="str">
        <f t="shared" si="6"/>
        <v>福島県東白川郡塙町</v>
      </c>
      <c r="B402" s="63" t="s">
        <v>3801</v>
      </c>
      <c r="C402" s="64" t="s">
        <v>3760</v>
      </c>
      <c r="D402" s="65" t="s">
        <v>3798</v>
      </c>
      <c r="E402" s="64" t="s">
        <v>3800</v>
      </c>
    </row>
    <row r="403" spans="1:5" x14ac:dyDescent="0.15">
      <c r="A403" s="60" t="str">
        <f t="shared" si="6"/>
        <v>福島県東白川郡鮫川村</v>
      </c>
      <c r="B403" s="63" t="s">
        <v>3799</v>
      </c>
      <c r="C403" s="64" t="s">
        <v>3760</v>
      </c>
      <c r="D403" s="65" t="s">
        <v>3798</v>
      </c>
      <c r="E403" s="64" t="s">
        <v>3797</v>
      </c>
    </row>
    <row r="404" spans="1:5" x14ac:dyDescent="0.15">
      <c r="A404" s="60" t="str">
        <f t="shared" si="6"/>
        <v>福島県石川郡石川町</v>
      </c>
      <c r="B404" s="63" t="s">
        <v>3796</v>
      </c>
      <c r="C404" s="64" t="s">
        <v>3760</v>
      </c>
      <c r="D404" s="65" t="s">
        <v>3787</v>
      </c>
      <c r="E404" s="64" t="s">
        <v>3795</v>
      </c>
    </row>
    <row r="405" spans="1:5" x14ac:dyDescent="0.15">
      <c r="A405" s="60" t="str">
        <f t="shared" si="6"/>
        <v>福島県石川郡玉川村</v>
      </c>
      <c r="B405" s="63" t="s">
        <v>3794</v>
      </c>
      <c r="C405" s="64" t="s">
        <v>3760</v>
      </c>
      <c r="D405" s="65" t="s">
        <v>3787</v>
      </c>
      <c r="E405" s="64" t="s">
        <v>3793</v>
      </c>
    </row>
    <row r="406" spans="1:5" x14ac:dyDescent="0.15">
      <c r="A406" s="60" t="str">
        <f t="shared" si="6"/>
        <v>福島県石川郡平田村</v>
      </c>
      <c r="B406" s="63" t="s">
        <v>3792</v>
      </c>
      <c r="C406" s="64" t="s">
        <v>3760</v>
      </c>
      <c r="D406" s="65" t="s">
        <v>3787</v>
      </c>
      <c r="E406" s="64" t="s">
        <v>3791</v>
      </c>
    </row>
    <row r="407" spans="1:5" x14ac:dyDescent="0.15">
      <c r="A407" s="60" t="str">
        <f t="shared" si="6"/>
        <v>福島県石川郡浅川町</v>
      </c>
      <c r="B407" s="63" t="s">
        <v>3790</v>
      </c>
      <c r="C407" s="64" t="s">
        <v>3760</v>
      </c>
      <c r="D407" s="65" t="s">
        <v>3787</v>
      </c>
      <c r="E407" s="64" t="s">
        <v>3789</v>
      </c>
    </row>
    <row r="408" spans="1:5" x14ac:dyDescent="0.15">
      <c r="A408" s="60" t="str">
        <f t="shared" si="6"/>
        <v>福島県石川郡古殿町</v>
      </c>
      <c r="B408" s="63" t="s">
        <v>3788</v>
      </c>
      <c r="C408" s="64" t="s">
        <v>3760</v>
      </c>
      <c r="D408" s="65" t="s">
        <v>3787</v>
      </c>
      <c r="E408" s="64" t="s">
        <v>3786</v>
      </c>
    </row>
    <row r="409" spans="1:5" x14ac:dyDescent="0.15">
      <c r="A409" s="60" t="str">
        <f t="shared" si="6"/>
        <v>福島県田村郡三春町</v>
      </c>
      <c r="B409" s="63" t="s">
        <v>3785</v>
      </c>
      <c r="C409" s="64" t="s">
        <v>3760</v>
      </c>
      <c r="D409" s="65" t="s">
        <v>3782</v>
      </c>
      <c r="E409" s="64" t="s">
        <v>3784</v>
      </c>
    </row>
    <row r="410" spans="1:5" x14ac:dyDescent="0.15">
      <c r="A410" s="60" t="str">
        <f t="shared" si="6"/>
        <v>福島県田村郡小野町</v>
      </c>
      <c r="B410" s="63" t="s">
        <v>3783</v>
      </c>
      <c r="C410" s="64" t="s">
        <v>3760</v>
      </c>
      <c r="D410" s="65" t="s">
        <v>3782</v>
      </c>
      <c r="E410" s="64" t="s">
        <v>3781</v>
      </c>
    </row>
    <row r="411" spans="1:5" x14ac:dyDescent="0.15">
      <c r="A411" s="60" t="str">
        <f t="shared" si="6"/>
        <v>福島県双葉郡広野町</v>
      </c>
      <c r="B411" s="63" t="s">
        <v>3780</v>
      </c>
      <c r="C411" s="64" t="s">
        <v>3760</v>
      </c>
      <c r="D411" s="65" t="s">
        <v>3765</v>
      </c>
      <c r="E411" s="64" t="s">
        <v>3779</v>
      </c>
    </row>
    <row r="412" spans="1:5" x14ac:dyDescent="0.15">
      <c r="A412" s="60" t="str">
        <f t="shared" si="6"/>
        <v>福島県双葉郡楢葉町</v>
      </c>
      <c r="B412" s="63" t="s">
        <v>3778</v>
      </c>
      <c r="C412" s="64" t="s">
        <v>3760</v>
      </c>
      <c r="D412" s="65" t="s">
        <v>3765</v>
      </c>
      <c r="E412" s="64" t="s">
        <v>3777</v>
      </c>
    </row>
    <row r="413" spans="1:5" x14ac:dyDescent="0.15">
      <c r="A413" s="60" t="str">
        <f t="shared" si="6"/>
        <v>福島県双葉郡富岡町</v>
      </c>
      <c r="B413" s="63" t="s">
        <v>3776</v>
      </c>
      <c r="C413" s="64" t="s">
        <v>3760</v>
      </c>
      <c r="D413" s="65" t="s">
        <v>3765</v>
      </c>
      <c r="E413" s="64" t="s">
        <v>3775</v>
      </c>
    </row>
    <row r="414" spans="1:5" x14ac:dyDescent="0.15">
      <c r="A414" s="60" t="str">
        <f t="shared" si="6"/>
        <v>福島県双葉郡川内村</v>
      </c>
      <c r="B414" s="63" t="s">
        <v>3774</v>
      </c>
      <c r="C414" s="64" t="s">
        <v>3760</v>
      </c>
      <c r="D414" s="65" t="s">
        <v>3765</v>
      </c>
      <c r="E414" s="64" t="s">
        <v>3773</v>
      </c>
    </row>
    <row r="415" spans="1:5" x14ac:dyDescent="0.15">
      <c r="A415" s="60" t="str">
        <f t="shared" si="6"/>
        <v>福島県双葉郡大熊町</v>
      </c>
      <c r="B415" s="63" t="s">
        <v>3772</v>
      </c>
      <c r="C415" s="64" t="s">
        <v>3760</v>
      </c>
      <c r="D415" s="65" t="s">
        <v>3765</v>
      </c>
      <c r="E415" s="64" t="s">
        <v>3771</v>
      </c>
    </row>
    <row r="416" spans="1:5" x14ac:dyDescent="0.15">
      <c r="A416" s="60" t="str">
        <f t="shared" si="6"/>
        <v>福島県双葉郡双葉町</v>
      </c>
      <c r="B416" s="63" t="s">
        <v>3770</v>
      </c>
      <c r="C416" s="64" t="s">
        <v>3760</v>
      </c>
      <c r="D416" s="65" t="s">
        <v>3765</v>
      </c>
      <c r="E416" s="64" t="s">
        <v>3769</v>
      </c>
    </row>
    <row r="417" spans="1:5" x14ac:dyDescent="0.15">
      <c r="A417" s="60" t="str">
        <f t="shared" si="6"/>
        <v>福島県双葉郡浪江町</v>
      </c>
      <c r="B417" s="63" t="s">
        <v>3768</v>
      </c>
      <c r="C417" s="64" t="s">
        <v>3760</v>
      </c>
      <c r="D417" s="65" t="s">
        <v>3765</v>
      </c>
      <c r="E417" s="64" t="s">
        <v>3767</v>
      </c>
    </row>
    <row r="418" spans="1:5" x14ac:dyDescent="0.15">
      <c r="A418" s="60" t="str">
        <f t="shared" si="6"/>
        <v>福島県双葉郡葛尾村</v>
      </c>
      <c r="B418" s="63" t="s">
        <v>3766</v>
      </c>
      <c r="C418" s="64" t="s">
        <v>3760</v>
      </c>
      <c r="D418" s="65" t="s">
        <v>3765</v>
      </c>
      <c r="E418" s="64" t="s">
        <v>3764</v>
      </c>
    </row>
    <row r="419" spans="1:5" x14ac:dyDescent="0.15">
      <c r="A419" s="60" t="str">
        <f t="shared" si="6"/>
        <v>福島県相馬郡新地町</v>
      </c>
      <c r="B419" s="63" t="s">
        <v>3763</v>
      </c>
      <c r="C419" s="64" t="s">
        <v>3760</v>
      </c>
      <c r="D419" s="65" t="s">
        <v>3759</v>
      </c>
      <c r="E419" s="64" t="s">
        <v>3762</v>
      </c>
    </row>
    <row r="420" spans="1:5" x14ac:dyDescent="0.15">
      <c r="A420" s="60" t="str">
        <f t="shared" si="6"/>
        <v>福島県相馬郡飯舘村</v>
      </c>
      <c r="B420" s="63" t="s">
        <v>3761</v>
      </c>
      <c r="C420" s="64" t="s">
        <v>3760</v>
      </c>
      <c r="D420" s="65" t="s">
        <v>3759</v>
      </c>
      <c r="E420" s="64" t="s">
        <v>3758</v>
      </c>
    </row>
    <row r="421" spans="1:5" x14ac:dyDescent="0.15">
      <c r="A421" s="60" t="str">
        <f t="shared" si="6"/>
        <v>茨城県水戸市</v>
      </c>
      <c r="B421" s="63" t="s">
        <v>3757</v>
      </c>
      <c r="C421" s="64" t="s">
        <v>3664</v>
      </c>
      <c r="D421" s="65" t="s">
        <v>3756</v>
      </c>
      <c r="E421" s="64"/>
    </row>
    <row r="422" spans="1:5" x14ac:dyDescent="0.15">
      <c r="A422" s="60" t="str">
        <f t="shared" si="6"/>
        <v>茨城県日立市</v>
      </c>
      <c r="B422" s="63" t="s">
        <v>3755</v>
      </c>
      <c r="C422" s="64" t="s">
        <v>3664</v>
      </c>
      <c r="D422" s="65" t="s">
        <v>3754</v>
      </c>
      <c r="E422" s="64"/>
    </row>
    <row r="423" spans="1:5" x14ac:dyDescent="0.15">
      <c r="A423" s="60" t="str">
        <f t="shared" si="6"/>
        <v>茨城県土浦市</v>
      </c>
      <c r="B423" s="63" t="s">
        <v>3753</v>
      </c>
      <c r="C423" s="64" t="s">
        <v>3664</v>
      </c>
      <c r="D423" s="65" t="s">
        <v>3752</v>
      </c>
      <c r="E423" s="64"/>
    </row>
    <row r="424" spans="1:5" x14ac:dyDescent="0.15">
      <c r="A424" s="60" t="str">
        <f t="shared" si="6"/>
        <v>茨城県古河市</v>
      </c>
      <c r="B424" s="63" t="s">
        <v>3751</v>
      </c>
      <c r="C424" s="64" t="s">
        <v>3664</v>
      </c>
      <c r="D424" s="65" t="s">
        <v>3750</v>
      </c>
      <c r="E424" s="64"/>
    </row>
    <row r="425" spans="1:5" x14ac:dyDescent="0.15">
      <c r="A425" s="60" t="str">
        <f t="shared" si="6"/>
        <v>茨城県石岡市</v>
      </c>
      <c r="B425" s="63" t="s">
        <v>3749</v>
      </c>
      <c r="C425" s="64" t="s">
        <v>3664</v>
      </c>
      <c r="D425" s="65" t="s">
        <v>3748</v>
      </c>
      <c r="E425" s="64"/>
    </row>
    <row r="426" spans="1:5" x14ac:dyDescent="0.15">
      <c r="A426" s="60" t="str">
        <f t="shared" si="6"/>
        <v>茨城県結城市</v>
      </c>
      <c r="B426" s="63" t="s">
        <v>3747</v>
      </c>
      <c r="C426" s="64" t="s">
        <v>3664</v>
      </c>
      <c r="D426" s="65" t="s">
        <v>3746</v>
      </c>
      <c r="E426" s="64"/>
    </row>
    <row r="427" spans="1:5" x14ac:dyDescent="0.15">
      <c r="A427" s="60" t="str">
        <f t="shared" si="6"/>
        <v>茨城県龍ケ崎市</v>
      </c>
      <c r="B427" s="63" t="s">
        <v>3745</v>
      </c>
      <c r="C427" s="64" t="s">
        <v>3664</v>
      </c>
      <c r="D427" s="65" t="s">
        <v>3744</v>
      </c>
      <c r="E427" s="64"/>
    </row>
    <row r="428" spans="1:5" x14ac:dyDescent="0.15">
      <c r="A428" s="60" t="str">
        <f t="shared" si="6"/>
        <v>茨城県下妻市</v>
      </c>
      <c r="B428" s="63" t="s">
        <v>3743</v>
      </c>
      <c r="C428" s="64" t="s">
        <v>3664</v>
      </c>
      <c r="D428" s="65" t="s">
        <v>3742</v>
      </c>
      <c r="E428" s="64"/>
    </row>
    <row r="429" spans="1:5" x14ac:dyDescent="0.15">
      <c r="A429" s="60" t="str">
        <f t="shared" si="6"/>
        <v>茨城県常総市</v>
      </c>
      <c r="B429" s="63" t="s">
        <v>3741</v>
      </c>
      <c r="C429" s="64" t="s">
        <v>3664</v>
      </c>
      <c r="D429" s="65" t="s">
        <v>3740</v>
      </c>
      <c r="E429" s="64"/>
    </row>
    <row r="430" spans="1:5" x14ac:dyDescent="0.15">
      <c r="A430" s="60" t="str">
        <f t="shared" si="6"/>
        <v>茨城県常陸太田市</v>
      </c>
      <c r="B430" s="63" t="s">
        <v>3739</v>
      </c>
      <c r="C430" s="64" t="s">
        <v>3664</v>
      </c>
      <c r="D430" s="65" t="s">
        <v>3738</v>
      </c>
      <c r="E430" s="64"/>
    </row>
    <row r="431" spans="1:5" x14ac:dyDescent="0.15">
      <c r="A431" s="60" t="str">
        <f t="shared" si="6"/>
        <v>茨城県高萩市</v>
      </c>
      <c r="B431" s="63" t="s">
        <v>3737</v>
      </c>
      <c r="C431" s="64" t="s">
        <v>3664</v>
      </c>
      <c r="D431" s="65" t="s">
        <v>3736</v>
      </c>
      <c r="E431" s="64"/>
    </row>
    <row r="432" spans="1:5" x14ac:dyDescent="0.15">
      <c r="A432" s="60" t="str">
        <f t="shared" si="6"/>
        <v>茨城県北茨城市</v>
      </c>
      <c r="B432" s="63" t="s">
        <v>3735</v>
      </c>
      <c r="C432" s="64" t="s">
        <v>3664</v>
      </c>
      <c r="D432" s="65" t="s">
        <v>3734</v>
      </c>
      <c r="E432" s="64"/>
    </row>
    <row r="433" spans="1:5" x14ac:dyDescent="0.15">
      <c r="A433" s="60" t="str">
        <f t="shared" si="6"/>
        <v>茨城県笠間市</v>
      </c>
      <c r="B433" s="63" t="s">
        <v>3733</v>
      </c>
      <c r="C433" s="64" t="s">
        <v>3664</v>
      </c>
      <c r="D433" s="65" t="s">
        <v>3732</v>
      </c>
      <c r="E433" s="64"/>
    </row>
    <row r="434" spans="1:5" x14ac:dyDescent="0.15">
      <c r="A434" s="60" t="str">
        <f t="shared" si="6"/>
        <v>茨城県取手市</v>
      </c>
      <c r="B434" s="63" t="s">
        <v>3731</v>
      </c>
      <c r="C434" s="64" t="s">
        <v>3664</v>
      </c>
      <c r="D434" s="65" t="s">
        <v>3730</v>
      </c>
      <c r="E434" s="64"/>
    </row>
    <row r="435" spans="1:5" x14ac:dyDescent="0.15">
      <c r="A435" s="60" t="str">
        <f t="shared" si="6"/>
        <v>茨城県牛久市</v>
      </c>
      <c r="B435" s="63" t="s">
        <v>3729</v>
      </c>
      <c r="C435" s="64" t="s">
        <v>3664</v>
      </c>
      <c r="D435" s="65" t="s">
        <v>3728</v>
      </c>
      <c r="E435" s="64"/>
    </row>
    <row r="436" spans="1:5" x14ac:dyDescent="0.15">
      <c r="A436" s="60" t="str">
        <f t="shared" si="6"/>
        <v>茨城県つくば市</v>
      </c>
      <c r="B436" s="63" t="s">
        <v>3727</v>
      </c>
      <c r="C436" s="64" t="s">
        <v>3664</v>
      </c>
      <c r="D436" s="65" t="s">
        <v>3726</v>
      </c>
      <c r="E436" s="64"/>
    </row>
    <row r="437" spans="1:5" x14ac:dyDescent="0.15">
      <c r="A437" s="60" t="str">
        <f t="shared" si="6"/>
        <v>茨城県ひたちなか市</v>
      </c>
      <c r="B437" s="63" t="s">
        <v>3725</v>
      </c>
      <c r="C437" s="64" t="s">
        <v>3664</v>
      </c>
      <c r="D437" s="65" t="s">
        <v>3724</v>
      </c>
      <c r="E437" s="64"/>
    </row>
    <row r="438" spans="1:5" x14ac:dyDescent="0.15">
      <c r="A438" s="60" t="str">
        <f t="shared" si="6"/>
        <v>茨城県鹿嶋市</v>
      </c>
      <c r="B438" s="63" t="s">
        <v>3723</v>
      </c>
      <c r="C438" s="64" t="s">
        <v>3664</v>
      </c>
      <c r="D438" s="65" t="s">
        <v>3722</v>
      </c>
      <c r="E438" s="64"/>
    </row>
    <row r="439" spans="1:5" x14ac:dyDescent="0.15">
      <c r="A439" s="60" t="str">
        <f t="shared" si="6"/>
        <v>茨城県潮来市</v>
      </c>
      <c r="B439" s="63" t="s">
        <v>3721</v>
      </c>
      <c r="C439" s="64" t="s">
        <v>3664</v>
      </c>
      <c r="D439" s="65" t="s">
        <v>3720</v>
      </c>
      <c r="E439" s="64"/>
    </row>
    <row r="440" spans="1:5" x14ac:dyDescent="0.15">
      <c r="A440" s="60" t="str">
        <f t="shared" si="6"/>
        <v>茨城県守谷市</v>
      </c>
      <c r="B440" s="63" t="s">
        <v>3719</v>
      </c>
      <c r="C440" s="64" t="s">
        <v>3664</v>
      </c>
      <c r="D440" s="65" t="s">
        <v>3718</v>
      </c>
      <c r="E440" s="64"/>
    </row>
    <row r="441" spans="1:5" x14ac:dyDescent="0.15">
      <c r="A441" s="60" t="str">
        <f t="shared" si="6"/>
        <v>茨城県常陸大宮市</v>
      </c>
      <c r="B441" s="63" t="s">
        <v>3717</v>
      </c>
      <c r="C441" s="64" t="s">
        <v>3664</v>
      </c>
      <c r="D441" s="65" t="s">
        <v>3716</v>
      </c>
      <c r="E441" s="64"/>
    </row>
    <row r="442" spans="1:5" x14ac:dyDescent="0.15">
      <c r="A442" s="60" t="str">
        <f t="shared" si="6"/>
        <v>茨城県那珂市</v>
      </c>
      <c r="B442" s="63" t="s">
        <v>3715</v>
      </c>
      <c r="C442" s="64" t="s">
        <v>3664</v>
      </c>
      <c r="D442" s="65" t="s">
        <v>3714</v>
      </c>
      <c r="E442" s="64"/>
    </row>
    <row r="443" spans="1:5" x14ac:dyDescent="0.15">
      <c r="A443" s="60" t="str">
        <f t="shared" si="6"/>
        <v>茨城県筑西市</v>
      </c>
      <c r="B443" s="63" t="s">
        <v>3713</v>
      </c>
      <c r="C443" s="64" t="s">
        <v>3664</v>
      </c>
      <c r="D443" s="65" t="s">
        <v>3712</v>
      </c>
      <c r="E443" s="64"/>
    </row>
    <row r="444" spans="1:5" x14ac:dyDescent="0.15">
      <c r="A444" s="60" t="str">
        <f t="shared" si="6"/>
        <v>茨城県坂東市</v>
      </c>
      <c r="B444" s="63" t="s">
        <v>3711</v>
      </c>
      <c r="C444" s="64" t="s">
        <v>3664</v>
      </c>
      <c r="D444" s="65" t="s">
        <v>3710</v>
      </c>
      <c r="E444" s="64"/>
    </row>
    <row r="445" spans="1:5" x14ac:dyDescent="0.15">
      <c r="A445" s="60" t="str">
        <f t="shared" si="6"/>
        <v>茨城県稲敷市</v>
      </c>
      <c r="B445" s="63" t="s">
        <v>3709</v>
      </c>
      <c r="C445" s="64" t="s">
        <v>3664</v>
      </c>
      <c r="D445" s="65" t="s">
        <v>3708</v>
      </c>
      <c r="E445" s="64"/>
    </row>
    <row r="446" spans="1:5" x14ac:dyDescent="0.15">
      <c r="A446" s="60" t="str">
        <f t="shared" si="6"/>
        <v>茨城県かすみがうら市</v>
      </c>
      <c r="B446" s="63" t="s">
        <v>3707</v>
      </c>
      <c r="C446" s="64" t="s">
        <v>3664</v>
      </c>
      <c r="D446" s="65" t="s">
        <v>3706</v>
      </c>
      <c r="E446" s="64"/>
    </row>
    <row r="447" spans="1:5" x14ac:dyDescent="0.15">
      <c r="A447" s="60" t="str">
        <f t="shared" si="6"/>
        <v>茨城県桜川市</v>
      </c>
      <c r="B447" s="63" t="s">
        <v>3705</v>
      </c>
      <c r="C447" s="64" t="s">
        <v>3664</v>
      </c>
      <c r="D447" s="65" t="s">
        <v>3704</v>
      </c>
      <c r="E447" s="64"/>
    </row>
    <row r="448" spans="1:5" x14ac:dyDescent="0.15">
      <c r="A448" s="60" t="str">
        <f t="shared" si="6"/>
        <v>茨城県神栖市</v>
      </c>
      <c r="B448" s="63" t="s">
        <v>3703</v>
      </c>
      <c r="C448" s="64" t="s">
        <v>3664</v>
      </c>
      <c r="D448" s="65" t="s">
        <v>3702</v>
      </c>
      <c r="E448" s="64"/>
    </row>
    <row r="449" spans="1:5" x14ac:dyDescent="0.15">
      <c r="A449" s="60" t="str">
        <f t="shared" si="6"/>
        <v>茨城県行方市</v>
      </c>
      <c r="B449" s="63" t="s">
        <v>3701</v>
      </c>
      <c r="C449" s="64" t="s">
        <v>3664</v>
      </c>
      <c r="D449" s="65" t="s">
        <v>3700</v>
      </c>
      <c r="E449" s="64"/>
    </row>
    <row r="450" spans="1:5" x14ac:dyDescent="0.15">
      <c r="A450" s="60" t="str">
        <f t="shared" ref="A450:A513" si="7">C450&amp;D450&amp;E450</f>
        <v>茨城県鉾田市</v>
      </c>
      <c r="B450" s="63" t="s">
        <v>3699</v>
      </c>
      <c r="C450" s="64" t="s">
        <v>3664</v>
      </c>
      <c r="D450" s="65" t="s">
        <v>3698</v>
      </c>
      <c r="E450" s="64"/>
    </row>
    <row r="451" spans="1:5" x14ac:dyDescent="0.15">
      <c r="A451" s="60" t="str">
        <f t="shared" si="7"/>
        <v>茨城県つくばみらい市</v>
      </c>
      <c r="B451" s="63" t="s">
        <v>3697</v>
      </c>
      <c r="C451" s="64" t="s">
        <v>3664</v>
      </c>
      <c r="D451" s="65" t="s">
        <v>3696</v>
      </c>
      <c r="E451" s="64"/>
    </row>
    <row r="452" spans="1:5" x14ac:dyDescent="0.15">
      <c r="A452" s="60" t="str">
        <f t="shared" si="7"/>
        <v>茨城県小美玉市</v>
      </c>
      <c r="B452" s="63" t="s">
        <v>3695</v>
      </c>
      <c r="C452" s="64" t="s">
        <v>3664</v>
      </c>
      <c r="D452" s="65" t="s">
        <v>3694</v>
      </c>
      <c r="E452" s="64"/>
    </row>
    <row r="453" spans="1:5" x14ac:dyDescent="0.15">
      <c r="A453" s="60" t="str">
        <f t="shared" si="7"/>
        <v>茨城県東茨城郡茨城町</v>
      </c>
      <c r="B453" s="63" t="s">
        <v>3693</v>
      </c>
      <c r="C453" s="64" t="s">
        <v>3664</v>
      </c>
      <c r="D453" s="65" t="s">
        <v>3688</v>
      </c>
      <c r="E453" s="64" t="s">
        <v>3692</v>
      </c>
    </row>
    <row r="454" spans="1:5" x14ac:dyDescent="0.15">
      <c r="A454" s="60" t="str">
        <f t="shared" si="7"/>
        <v>茨城県東茨城郡大洗町</v>
      </c>
      <c r="B454" s="63" t="s">
        <v>3691</v>
      </c>
      <c r="C454" s="64" t="s">
        <v>3664</v>
      </c>
      <c r="D454" s="65" t="s">
        <v>3688</v>
      </c>
      <c r="E454" s="64" t="s">
        <v>3690</v>
      </c>
    </row>
    <row r="455" spans="1:5" x14ac:dyDescent="0.15">
      <c r="A455" s="60" t="str">
        <f t="shared" si="7"/>
        <v>茨城県東茨城郡城里町</v>
      </c>
      <c r="B455" s="63" t="s">
        <v>3689</v>
      </c>
      <c r="C455" s="64" t="s">
        <v>3664</v>
      </c>
      <c r="D455" s="65" t="s">
        <v>3688</v>
      </c>
      <c r="E455" s="64" t="s">
        <v>3687</v>
      </c>
    </row>
    <row r="456" spans="1:5" x14ac:dyDescent="0.15">
      <c r="A456" s="60" t="str">
        <f t="shared" si="7"/>
        <v>茨城県那珂郡東海村</v>
      </c>
      <c r="B456" s="63" t="s">
        <v>3686</v>
      </c>
      <c r="C456" s="64" t="s">
        <v>3664</v>
      </c>
      <c r="D456" s="65" t="s">
        <v>3685</v>
      </c>
      <c r="E456" s="64" t="s">
        <v>3684</v>
      </c>
    </row>
    <row r="457" spans="1:5" x14ac:dyDescent="0.15">
      <c r="A457" s="60" t="str">
        <f t="shared" si="7"/>
        <v>茨城県久慈郡大子町</v>
      </c>
      <c r="B457" s="63" t="s">
        <v>3683</v>
      </c>
      <c r="C457" s="64" t="s">
        <v>3664</v>
      </c>
      <c r="D457" s="65" t="s">
        <v>3682</v>
      </c>
      <c r="E457" s="64" t="s">
        <v>3681</v>
      </c>
    </row>
    <row r="458" spans="1:5" x14ac:dyDescent="0.15">
      <c r="A458" s="60" t="str">
        <f t="shared" si="7"/>
        <v>茨城県稲敷郡美浦村</v>
      </c>
      <c r="B458" s="63" t="s">
        <v>3680</v>
      </c>
      <c r="C458" s="64" t="s">
        <v>3664</v>
      </c>
      <c r="D458" s="65" t="s">
        <v>3675</v>
      </c>
      <c r="E458" s="64" t="s">
        <v>3679</v>
      </c>
    </row>
    <row r="459" spans="1:5" x14ac:dyDescent="0.15">
      <c r="A459" s="60" t="str">
        <f t="shared" si="7"/>
        <v>茨城県稲敷郡阿見町</v>
      </c>
      <c r="B459" s="63" t="s">
        <v>3678</v>
      </c>
      <c r="C459" s="64" t="s">
        <v>3664</v>
      </c>
      <c r="D459" s="65" t="s">
        <v>3675</v>
      </c>
      <c r="E459" s="64" t="s">
        <v>3677</v>
      </c>
    </row>
    <row r="460" spans="1:5" x14ac:dyDescent="0.15">
      <c r="A460" s="60" t="str">
        <f t="shared" si="7"/>
        <v>茨城県稲敷郡河内町</v>
      </c>
      <c r="B460" s="63" t="s">
        <v>3676</v>
      </c>
      <c r="C460" s="64" t="s">
        <v>3664</v>
      </c>
      <c r="D460" s="65" t="s">
        <v>3675</v>
      </c>
      <c r="E460" s="64" t="s">
        <v>3674</v>
      </c>
    </row>
    <row r="461" spans="1:5" x14ac:dyDescent="0.15">
      <c r="A461" s="60" t="str">
        <f t="shared" si="7"/>
        <v>茨城県結城郡八千代町</v>
      </c>
      <c r="B461" s="63" t="s">
        <v>3673</v>
      </c>
      <c r="C461" s="64" t="s">
        <v>3664</v>
      </c>
      <c r="D461" s="65" t="s">
        <v>3672</v>
      </c>
      <c r="E461" s="64" t="s">
        <v>3671</v>
      </c>
    </row>
    <row r="462" spans="1:5" x14ac:dyDescent="0.15">
      <c r="A462" s="60" t="str">
        <f t="shared" si="7"/>
        <v>茨城県猿島郡五霞町</v>
      </c>
      <c r="B462" s="63" t="s">
        <v>3670</v>
      </c>
      <c r="C462" s="64" t="s">
        <v>3664</v>
      </c>
      <c r="D462" s="65" t="s">
        <v>3667</v>
      </c>
      <c r="E462" s="64" t="s">
        <v>3669</v>
      </c>
    </row>
    <row r="463" spans="1:5" x14ac:dyDescent="0.15">
      <c r="A463" s="60" t="str">
        <f t="shared" si="7"/>
        <v>茨城県猿島郡境町</v>
      </c>
      <c r="B463" s="63" t="s">
        <v>3668</v>
      </c>
      <c r="C463" s="64" t="s">
        <v>3664</v>
      </c>
      <c r="D463" s="65" t="s">
        <v>3667</v>
      </c>
      <c r="E463" s="64" t="s">
        <v>3666</v>
      </c>
    </row>
    <row r="464" spans="1:5" x14ac:dyDescent="0.15">
      <c r="A464" s="60" t="str">
        <f t="shared" si="7"/>
        <v>茨城県北相馬郡利根町</v>
      </c>
      <c r="B464" s="63" t="s">
        <v>3665</v>
      </c>
      <c r="C464" s="64" t="s">
        <v>3664</v>
      </c>
      <c r="D464" s="65" t="s">
        <v>3663</v>
      </c>
      <c r="E464" s="64" t="s">
        <v>3662</v>
      </c>
    </row>
    <row r="465" spans="1:5" x14ac:dyDescent="0.15">
      <c r="A465" s="60" t="str">
        <f t="shared" si="7"/>
        <v>栃木県宇都宮市</v>
      </c>
      <c r="B465" s="63" t="s">
        <v>3661</v>
      </c>
      <c r="C465" s="64" t="s">
        <v>3608</v>
      </c>
      <c r="D465" s="65" t="s">
        <v>3660</v>
      </c>
      <c r="E465" s="64"/>
    </row>
    <row r="466" spans="1:5" x14ac:dyDescent="0.15">
      <c r="A466" s="60" t="str">
        <f t="shared" si="7"/>
        <v>栃木県足利市</v>
      </c>
      <c r="B466" s="63" t="s">
        <v>3659</v>
      </c>
      <c r="C466" s="64" t="s">
        <v>3608</v>
      </c>
      <c r="D466" s="65" t="s">
        <v>3658</v>
      </c>
      <c r="E466" s="64"/>
    </row>
    <row r="467" spans="1:5" x14ac:dyDescent="0.15">
      <c r="A467" s="60" t="str">
        <f t="shared" si="7"/>
        <v>栃木県栃木市</v>
      </c>
      <c r="B467" s="63" t="s">
        <v>3657</v>
      </c>
      <c r="C467" s="64" t="s">
        <v>3608</v>
      </c>
      <c r="D467" s="65" t="s">
        <v>3656</v>
      </c>
      <c r="E467" s="64"/>
    </row>
    <row r="468" spans="1:5" x14ac:dyDescent="0.15">
      <c r="A468" s="60" t="str">
        <f t="shared" si="7"/>
        <v>栃木県佐野市</v>
      </c>
      <c r="B468" s="63" t="s">
        <v>3655</v>
      </c>
      <c r="C468" s="64" t="s">
        <v>3608</v>
      </c>
      <c r="D468" s="65" t="s">
        <v>3654</v>
      </c>
      <c r="E468" s="64"/>
    </row>
    <row r="469" spans="1:5" x14ac:dyDescent="0.15">
      <c r="A469" s="60" t="str">
        <f t="shared" si="7"/>
        <v>栃木県鹿沼市</v>
      </c>
      <c r="B469" s="63" t="s">
        <v>3653</v>
      </c>
      <c r="C469" s="64" t="s">
        <v>3608</v>
      </c>
      <c r="D469" s="65" t="s">
        <v>3652</v>
      </c>
      <c r="E469" s="64"/>
    </row>
    <row r="470" spans="1:5" x14ac:dyDescent="0.15">
      <c r="A470" s="60" t="str">
        <f t="shared" si="7"/>
        <v>栃木県日光市</v>
      </c>
      <c r="B470" s="63" t="s">
        <v>3651</v>
      </c>
      <c r="C470" s="64" t="s">
        <v>3608</v>
      </c>
      <c r="D470" s="65" t="s">
        <v>3650</v>
      </c>
      <c r="E470" s="64"/>
    </row>
    <row r="471" spans="1:5" x14ac:dyDescent="0.15">
      <c r="A471" s="60" t="str">
        <f t="shared" si="7"/>
        <v>栃木県小山市</v>
      </c>
      <c r="B471" s="63" t="s">
        <v>3649</v>
      </c>
      <c r="C471" s="64" t="s">
        <v>3608</v>
      </c>
      <c r="D471" s="65" t="s">
        <v>3648</v>
      </c>
      <c r="E471" s="64"/>
    </row>
    <row r="472" spans="1:5" x14ac:dyDescent="0.15">
      <c r="A472" s="60" t="str">
        <f t="shared" si="7"/>
        <v>栃木県真岡市</v>
      </c>
      <c r="B472" s="63" t="s">
        <v>3647</v>
      </c>
      <c r="C472" s="64" t="s">
        <v>3608</v>
      </c>
      <c r="D472" s="65" t="s">
        <v>3646</v>
      </c>
      <c r="E472" s="64"/>
    </row>
    <row r="473" spans="1:5" x14ac:dyDescent="0.15">
      <c r="A473" s="60" t="str">
        <f t="shared" si="7"/>
        <v>栃木県大田原市</v>
      </c>
      <c r="B473" s="63" t="s">
        <v>3645</v>
      </c>
      <c r="C473" s="64" t="s">
        <v>3608</v>
      </c>
      <c r="D473" s="65" t="s">
        <v>3644</v>
      </c>
      <c r="E473" s="64"/>
    </row>
    <row r="474" spans="1:5" x14ac:dyDescent="0.15">
      <c r="A474" s="60" t="str">
        <f t="shared" si="7"/>
        <v>栃木県矢板市</v>
      </c>
      <c r="B474" s="63" t="s">
        <v>3643</v>
      </c>
      <c r="C474" s="64" t="s">
        <v>3608</v>
      </c>
      <c r="D474" s="65" t="s">
        <v>3642</v>
      </c>
      <c r="E474" s="64"/>
    </row>
    <row r="475" spans="1:5" x14ac:dyDescent="0.15">
      <c r="A475" s="60" t="str">
        <f t="shared" si="7"/>
        <v>栃木県那須塩原市</v>
      </c>
      <c r="B475" s="63" t="s">
        <v>3641</v>
      </c>
      <c r="C475" s="64" t="s">
        <v>3608</v>
      </c>
      <c r="D475" s="65" t="s">
        <v>3640</v>
      </c>
      <c r="E475" s="64"/>
    </row>
    <row r="476" spans="1:5" x14ac:dyDescent="0.15">
      <c r="A476" s="60" t="str">
        <f t="shared" si="7"/>
        <v>栃木県さくら市</v>
      </c>
      <c r="B476" s="63" t="s">
        <v>3639</v>
      </c>
      <c r="C476" s="64" t="s">
        <v>3608</v>
      </c>
      <c r="D476" s="65" t="s">
        <v>3638</v>
      </c>
      <c r="E476" s="64"/>
    </row>
    <row r="477" spans="1:5" x14ac:dyDescent="0.15">
      <c r="A477" s="60" t="str">
        <f t="shared" si="7"/>
        <v>栃木県那須烏山市</v>
      </c>
      <c r="B477" s="63" t="s">
        <v>3637</v>
      </c>
      <c r="C477" s="64" t="s">
        <v>3608</v>
      </c>
      <c r="D477" s="65" t="s">
        <v>3636</v>
      </c>
      <c r="E477" s="64"/>
    </row>
    <row r="478" spans="1:5" x14ac:dyDescent="0.15">
      <c r="A478" s="60" t="str">
        <f t="shared" si="7"/>
        <v>栃木県下野市</v>
      </c>
      <c r="B478" s="63" t="s">
        <v>3635</v>
      </c>
      <c r="C478" s="64" t="s">
        <v>3608</v>
      </c>
      <c r="D478" s="65" t="s">
        <v>3634</v>
      </c>
      <c r="E478" s="64"/>
    </row>
    <row r="479" spans="1:5" x14ac:dyDescent="0.15">
      <c r="A479" s="60" t="str">
        <f t="shared" si="7"/>
        <v>栃木県河内郡上三川町</v>
      </c>
      <c r="B479" s="63" t="s">
        <v>3633</v>
      </c>
      <c r="C479" s="64" t="s">
        <v>3608</v>
      </c>
      <c r="D479" s="65" t="s">
        <v>3632</v>
      </c>
      <c r="E479" s="64" t="s">
        <v>3631</v>
      </c>
    </row>
    <row r="480" spans="1:5" x14ac:dyDescent="0.15">
      <c r="A480" s="60" t="str">
        <f t="shared" si="7"/>
        <v>栃木県芳賀郡益子町</v>
      </c>
      <c r="B480" s="63" t="s">
        <v>3630</v>
      </c>
      <c r="C480" s="64" t="s">
        <v>3608</v>
      </c>
      <c r="D480" s="65" t="s">
        <v>3623</v>
      </c>
      <c r="E480" s="64" t="s">
        <v>3629</v>
      </c>
    </row>
    <row r="481" spans="1:5" x14ac:dyDescent="0.15">
      <c r="A481" s="60" t="str">
        <f t="shared" si="7"/>
        <v>栃木県芳賀郡茂木町</v>
      </c>
      <c r="B481" s="63" t="s">
        <v>3628</v>
      </c>
      <c r="C481" s="64" t="s">
        <v>3608</v>
      </c>
      <c r="D481" s="65" t="s">
        <v>3623</v>
      </c>
      <c r="E481" s="64" t="s">
        <v>3627</v>
      </c>
    </row>
    <row r="482" spans="1:5" x14ac:dyDescent="0.15">
      <c r="A482" s="60" t="str">
        <f t="shared" si="7"/>
        <v>栃木県芳賀郡市貝町</v>
      </c>
      <c r="B482" s="63" t="s">
        <v>3626</v>
      </c>
      <c r="C482" s="64" t="s">
        <v>3608</v>
      </c>
      <c r="D482" s="65" t="s">
        <v>3623</v>
      </c>
      <c r="E482" s="64" t="s">
        <v>3625</v>
      </c>
    </row>
    <row r="483" spans="1:5" x14ac:dyDescent="0.15">
      <c r="A483" s="60" t="str">
        <f t="shared" si="7"/>
        <v>栃木県芳賀郡芳賀町</v>
      </c>
      <c r="B483" s="63" t="s">
        <v>3624</v>
      </c>
      <c r="C483" s="64" t="s">
        <v>3608</v>
      </c>
      <c r="D483" s="65" t="s">
        <v>3623</v>
      </c>
      <c r="E483" s="64" t="s">
        <v>3622</v>
      </c>
    </row>
    <row r="484" spans="1:5" x14ac:dyDescent="0.15">
      <c r="A484" s="60" t="str">
        <f t="shared" si="7"/>
        <v>栃木県下都賀郡壬生町</v>
      </c>
      <c r="B484" s="63" t="s">
        <v>3621</v>
      </c>
      <c r="C484" s="64" t="s">
        <v>3608</v>
      </c>
      <c r="D484" s="65" t="s">
        <v>3618</v>
      </c>
      <c r="E484" s="64" t="s">
        <v>3620</v>
      </c>
    </row>
    <row r="485" spans="1:5" x14ac:dyDescent="0.15">
      <c r="A485" s="60" t="str">
        <f t="shared" si="7"/>
        <v>栃木県下都賀郡野木町</v>
      </c>
      <c r="B485" s="63" t="s">
        <v>3619</v>
      </c>
      <c r="C485" s="64" t="s">
        <v>3608</v>
      </c>
      <c r="D485" s="65" t="s">
        <v>3618</v>
      </c>
      <c r="E485" s="64" t="s">
        <v>3617</v>
      </c>
    </row>
    <row r="486" spans="1:5" x14ac:dyDescent="0.15">
      <c r="A486" s="60" t="str">
        <f t="shared" si="7"/>
        <v>栃木県塩谷郡塩谷町</v>
      </c>
      <c r="B486" s="63" t="s">
        <v>3616</v>
      </c>
      <c r="C486" s="64" t="s">
        <v>3608</v>
      </c>
      <c r="D486" s="65" t="s">
        <v>3613</v>
      </c>
      <c r="E486" s="64" t="s">
        <v>3615</v>
      </c>
    </row>
    <row r="487" spans="1:5" x14ac:dyDescent="0.15">
      <c r="A487" s="60" t="str">
        <f t="shared" si="7"/>
        <v>栃木県塩谷郡高根沢町</v>
      </c>
      <c r="B487" s="63" t="s">
        <v>3614</v>
      </c>
      <c r="C487" s="64" t="s">
        <v>3608</v>
      </c>
      <c r="D487" s="65" t="s">
        <v>3613</v>
      </c>
      <c r="E487" s="64" t="s">
        <v>3612</v>
      </c>
    </row>
    <row r="488" spans="1:5" x14ac:dyDescent="0.15">
      <c r="A488" s="60" t="str">
        <f t="shared" si="7"/>
        <v>栃木県那須郡那須町</v>
      </c>
      <c r="B488" s="63" t="s">
        <v>3611</v>
      </c>
      <c r="C488" s="64" t="s">
        <v>3608</v>
      </c>
      <c r="D488" s="65" t="s">
        <v>3607</v>
      </c>
      <c r="E488" s="64" t="s">
        <v>3610</v>
      </c>
    </row>
    <row r="489" spans="1:5" x14ac:dyDescent="0.15">
      <c r="A489" s="60" t="str">
        <f t="shared" si="7"/>
        <v>栃木県那須郡那珂川町</v>
      </c>
      <c r="B489" s="63" t="s">
        <v>3609</v>
      </c>
      <c r="C489" s="64" t="s">
        <v>3608</v>
      </c>
      <c r="D489" s="65" t="s">
        <v>3607</v>
      </c>
      <c r="E489" s="64" t="s">
        <v>3606</v>
      </c>
    </row>
    <row r="490" spans="1:5" x14ac:dyDescent="0.15">
      <c r="A490" s="60" t="str">
        <f t="shared" si="7"/>
        <v>群馬県前橋市</v>
      </c>
      <c r="B490" s="63" t="s">
        <v>3605</v>
      </c>
      <c r="C490" s="64" t="s">
        <v>3533</v>
      </c>
      <c r="D490" s="65" t="s">
        <v>3604</v>
      </c>
      <c r="E490" s="64"/>
    </row>
    <row r="491" spans="1:5" x14ac:dyDescent="0.15">
      <c r="A491" s="60" t="str">
        <f t="shared" si="7"/>
        <v>群馬県高崎市</v>
      </c>
      <c r="B491" s="63" t="s">
        <v>3603</v>
      </c>
      <c r="C491" s="64" t="s">
        <v>3533</v>
      </c>
      <c r="D491" s="65" t="s">
        <v>3602</v>
      </c>
      <c r="E491" s="64"/>
    </row>
    <row r="492" spans="1:5" x14ac:dyDescent="0.15">
      <c r="A492" s="60" t="str">
        <f t="shared" si="7"/>
        <v>群馬県桐生市</v>
      </c>
      <c r="B492" s="63" t="s">
        <v>3601</v>
      </c>
      <c r="C492" s="64" t="s">
        <v>3533</v>
      </c>
      <c r="D492" s="65" t="s">
        <v>3600</v>
      </c>
      <c r="E492" s="64"/>
    </row>
    <row r="493" spans="1:5" x14ac:dyDescent="0.15">
      <c r="A493" s="60" t="str">
        <f t="shared" si="7"/>
        <v>群馬県伊勢崎市</v>
      </c>
      <c r="B493" s="63" t="s">
        <v>3599</v>
      </c>
      <c r="C493" s="64" t="s">
        <v>3533</v>
      </c>
      <c r="D493" s="65" t="s">
        <v>3598</v>
      </c>
      <c r="E493" s="64"/>
    </row>
    <row r="494" spans="1:5" x14ac:dyDescent="0.15">
      <c r="A494" s="60" t="str">
        <f t="shared" si="7"/>
        <v>群馬県太田市</v>
      </c>
      <c r="B494" s="63" t="s">
        <v>3597</v>
      </c>
      <c r="C494" s="64" t="s">
        <v>3533</v>
      </c>
      <c r="D494" s="65" t="s">
        <v>3596</v>
      </c>
      <c r="E494" s="64"/>
    </row>
    <row r="495" spans="1:5" x14ac:dyDescent="0.15">
      <c r="A495" s="60" t="str">
        <f t="shared" si="7"/>
        <v>群馬県沼田市</v>
      </c>
      <c r="B495" s="63" t="s">
        <v>3595</v>
      </c>
      <c r="C495" s="64" t="s">
        <v>3533</v>
      </c>
      <c r="D495" s="65" t="s">
        <v>3594</v>
      </c>
      <c r="E495" s="64"/>
    </row>
    <row r="496" spans="1:5" x14ac:dyDescent="0.15">
      <c r="A496" s="60" t="str">
        <f t="shared" si="7"/>
        <v>群馬県館林市</v>
      </c>
      <c r="B496" s="63" t="s">
        <v>3593</v>
      </c>
      <c r="C496" s="64" t="s">
        <v>3533</v>
      </c>
      <c r="D496" s="65" t="s">
        <v>3592</v>
      </c>
      <c r="E496" s="64"/>
    </row>
    <row r="497" spans="1:5" x14ac:dyDescent="0.15">
      <c r="A497" s="60" t="str">
        <f t="shared" si="7"/>
        <v>群馬県渋川市</v>
      </c>
      <c r="B497" s="63" t="s">
        <v>3591</v>
      </c>
      <c r="C497" s="64" t="s">
        <v>3533</v>
      </c>
      <c r="D497" s="65" t="s">
        <v>3590</v>
      </c>
      <c r="E497" s="64"/>
    </row>
    <row r="498" spans="1:5" x14ac:dyDescent="0.15">
      <c r="A498" s="60" t="str">
        <f t="shared" si="7"/>
        <v>群馬県藤岡市</v>
      </c>
      <c r="B498" s="63" t="s">
        <v>3589</v>
      </c>
      <c r="C498" s="64" t="s">
        <v>3533</v>
      </c>
      <c r="D498" s="65" t="s">
        <v>3588</v>
      </c>
      <c r="E498" s="64"/>
    </row>
    <row r="499" spans="1:5" x14ac:dyDescent="0.15">
      <c r="A499" s="60" t="str">
        <f t="shared" si="7"/>
        <v>群馬県富岡市</v>
      </c>
      <c r="B499" s="63" t="s">
        <v>3587</v>
      </c>
      <c r="C499" s="64" t="s">
        <v>3533</v>
      </c>
      <c r="D499" s="65" t="s">
        <v>3586</v>
      </c>
      <c r="E499" s="64"/>
    </row>
    <row r="500" spans="1:5" x14ac:dyDescent="0.15">
      <c r="A500" s="60" t="str">
        <f t="shared" si="7"/>
        <v>群馬県安中市</v>
      </c>
      <c r="B500" s="63" t="s">
        <v>3585</v>
      </c>
      <c r="C500" s="64" t="s">
        <v>3533</v>
      </c>
      <c r="D500" s="65" t="s">
        <v>3584</v>
      </c>
      <c r="E500" s="64"/>
    </row>
    <row r="501" spans="1:5" x14ac:dyDescent="0.15">
      <c r="A501" s="60" t="str">
        <f t="shared" si="7"/>
        <v>群馬県みどり市</v>
      </c>
      <c r="B501" s="63" t="s">
        <v>3583</v>
      </c>
      <c r="C501" s="64" t="s">
        <v>3533</v>
      </c>
      <c r="D501" s="65" t="s">
        <v>3582</v>
      </c>
      <c r="E501" s="64"/>
    </row>
    <row r="502" spans="1:5" x14ac:dyDescent="0.15">
      <c r="A502" s="60" t="str">
        <f t="shared" si="7"/>
        <v>群馬県北群馬郡榛東村</v>
      </c>
      <c r="B502" s="63" t="s">
        <v>3581</v>
      </c>
      <c r="C502" s="64" t="s">
        <v>3533</v>
      </c>
      <c r="D502" s="65" t="s">
        <v>3578</v>
      </c>
      <c r="E502" s="64" t="s">
        <v>3580</v>
      </c>
    </row>
    <row r="503" spans="1:5" x14ac:dyDescent="0.15">
      <c r="A503" s="60" t="str">
        <f t="shared" si="7"/>
        <v>群馬県北群馬郡吉岡町</v>
      </c>
      <c r="B503" s="63" t="s">
        <v>3579</v>
      </c>
      <c r="C503" s="64" t="s">
        <v>3533</v>
      </c>
      <c r="D503" s="65" t="s">
        <v>3578</v>
      </c>
      <c r="E503" s="64" t="s">
        <v>3577</v>
      </c>
    </row>
    <row r="504" spans="1:5" x14ac:dyDescent="0.15">
      <c r="A504" s="60" t="str">
        <f t="shared" si="7"/>
        <v>群馬県多野郡上野村</v>
      </c>
      <c r="B504" s="63" t="s">
        <v>3576</v>
      </c>
      <c r="C504" s="64" t="s">
        <v>3533</v>
      </c>
      <c r="D504" s="65" t="s">
        <v>3573</v>
      </c>
      <c r="E504" s="64" t="s">
        <v>3575</v>
      </c>
    </row>
    <row r="505" spans="1:5" x14ac:dyDescent="0.15">
      <c r="A505" s="60" t="str">
        <f t="shared" si="7"/>
        <v>群馬県多野郡神流町</v>
      </c>
      <c r="B505" s="63" t="s">
        <v>3574</v>
      </c>
      <c r="C505" s="64" t="s">
        <v>3533</v>
      </c>
      <c r="D505" s="65" t="s">
        <v>3573</v>
      </c>
      <c r="E505" s="64" t="s">
        <v>3572</v>
      </c>
    </row>
    <row r="506" spans="1:5" x14ac:dyDescent="0.15">
      <c r="A506" s="60" t="str">
        <f t="shared" si="7"/>
        <v>群馬県甘楽郡下仁田町</v>
      </c>
      <c r="B506" s="63" t="s">
        <v>3571</v>
      </c>
      <c r="C506" s="64" t="s">
        <v>3533</v>
      </c>
      <c r="D506" s="65" t="s">
        <v>3567</v>
      </c>
      <c r="E506" s="64" t="s">
        <v>3570</v>
      </c>
    </row>
    <row r="507" spans="1:5" x14ac:dyDescent="0.15">
      <c r="A507" s="60" t="str">
        <f t="shared" si="7"/>
        <v>群馬県甘楽郡南牧村</v>
      </c>
      <c r="B507" s="63" t="s">
        <v>3569</v>
      </c>
      <c r="C507" s="64" t="s">
        <v>3533</v>
      </c>
      <c r="D507" s="65" t="s">
        <v>3567</v>
      </c>
      <c r="E507" s="64" t="s">
        <v>2721</v>
      </c>
    </row>
    <row r="508" spans="1:5" x14ac:dyDescent="0.15">
      <c r="A508" s="60" t="str">
        <f t="shared" si="7"/>
        <v>群馬県甘楽郡甘楽町</v>
      </c>
      <c r="B508" s="63" t="s">
        <v>3568</v>
      </c>
      <c r="C508" s="64" t="s">
        <v>3533</v>
      </c>
      <c r="D508" s="65" t="s">
        <v>3567</v>
      </c>
      <c r="E508" s="64" t="s">
        <v>3566</v>
      </c>
    </row>
    <row r="509" spans="1:5" x14ac:dyDescent="0.15">
      <c r="A509" s="60" t="str">
        <f t="shared" si="7"/>
        <v>群馬県吾妻郡中之条町</v>
      </c>
      <c r="B509" s="63" t="s">
        <v>3565</v>
      </c>
      <c r="C509" s="64" t="s">
        <v>3533</v>
      </c>
      <c r="D509" s="65" t="s">
        <v>3555</v>
      </c>
      <c r="E509" s="64" t="s">
        <v>3564</v>
      </c>
    </row>
    <row r="510" spans="1:5" x14ac:dyDescent="0.15">
      <c r="A510" s="60" t="str">
        <f t="shared" si="7"/>
        <v>群馬県吾妻郡長野原町</v>
      </c>
      <c r="B510" s="63" t="s">
        <v>3563</v>
      </c>
      <c r="C510" s="64" t="s">
        <v>3533</v>
      </c>
      <c r="D510" s="65" t="s">
        <v>3555</v>
      </c>
      <c r="E510" s="64" t="s">
        <v>3562</v>
      </c>
    </row>
    <row r="511" spans="1:5" x14ac:dyDescent="0.15">
      <c r="A511" s="60" t="str">
        <f t="shared" si="7"/>
        <v>群馬県吾妻郡嬬恋村</v>
      </c>
      <c r="B511" s="63" t="s">
        <v>3561</v>
      </c>
      <c r="C511" s="64" t="s">
        <v>3533</v>
      </c>
      <c r="D511" s="65" t="s">
        <v>3555</v>
      </c>
      <c r="E511" s="64" t="s">
        <v>3560</v>
      </c>
    </row>
    <row r="512" spans="1:5" x14ac:dyDescent="0.15">
      <c r="A512" s="60" t="str">
        <f t="shared" si="7"/>
        <v>群馬県吾妻郡草津町</v>
      </c>
      <c r="B512" s="63" t="s">
        <v>3559</v>
      </c>
      <c r="C512" s="64" t="s">
        <v>3533</v>
      </c>
      <c r="D512" s="65" t="s">
        <v>3555</v>
      </c>
      <c r="E512" s="64" t="s">
        <v>3558</v>
      </c>
    </row>
    <row r="513" spans="1:5" x14ac:dyDescent="0.15">
      <c r="A513" s="60" t="str">
        <f t="shared" si="7"/>
        <v>群馬県吾妻郡高山村</v>
      </c>
      <c r="B513" s="63" t="s">
        <v>3557</v>
      </c>
      <c r="C513" s="64" t="s">
        <v>3533</v>
      </c>
      <c r="D513" s="65" t="s">
        <v>3555</v>
      </c>
      <c r="E513" s="64" t="s">
        <v>2616</v>
      </c>
    </row>
    <row r="514" spans="1:5" x14ac:dyDescent="0.15">
      <c r="A514" s="60" t="str">
        <f t="shared" ref="A514:A577" si="8">C514&amp;D514&amp;E514</f>
        <v>群馬県吾妻郡東吾妻町</v>
      </c>
      <c r="B514" s="63" t="s">
        <v>3556</v>
      </c>
      <c r="C514" s="64" t="s">
        <v>3533</v>
      </c>
      <c r="D514" s="65" t="s">
        <v>3555</v>
      </c>
      <c r="E514" s="64" t="s">
        <v>3554</v>
      </c>
    </row>
    <row r="515" spans="1:5" x14ac:dyDescent="0.15">
      <c r="A515" s="60" t="str">
        <f t="shared" si="8"/>
        <v>群馬県利根郡片品村</v>
      </c>
      <c r="B515" s="63" t="s">
        <v>3553</v>
      </c>
      <c r="C515" s="64" t="s">
        <v>3533</v>
      </c>
      <c r="D515" s="65" t="s">
        <v>3546</v>
      </c>
      <c r="E515" s="64" t="s">
        <v>3552</v>
      </c>
    </row>
    <row r="516" spans="1:5" x14ac:dyDescent="0.15">
      <c r="A516" s="60" t="str">
        <f t="shared" si="8"/>
        <v>群馬県利根郡川場村</v>
      </c>
      <c r="B516" s="63" t="s">
        <v>3551</v>
      </c>
      <c r="C516" s="64" t="s">
        <v>3533</v>
      </c>
      <c r="D516" s="65" t="s">
        <v>3546</v>
      </c>
      <c r="E516" s="64" t="s">
        <v>3550</v>
      </c>
    </row>
    <row r="517" spans="1:5" x14ac:dyDescent="0.15">
      <c r="A517" s="60" t="str">
        <f t="shared" si="8"/>
        <v>群馬県利根郡昭和村</v>
      </c>
      <c r="B517" s="63" t="s">
        <v>3549</v>
      </c>
      <c r="C517" s="64" t="s">
        <v>3533</v>
      </c>
      <c r="D517" s="65" t="s">
        <v>3546</v>
      </c>
      <c r="E517" s="64" t="s">
        <v>3548</v>
      </c>
    </row>
    <row r="518" spans="1:5" x14ac:dyDescent="0.15">
      <c r="A518" s="60" t="str">
        <f t="shared" si="8"/>
        <v>群馬県利根郡みなかみ町</v>
      </c>
      <c r="B518" s="63" t="s">
        <v>3547</v>
      </c>
      <c r="C518" s="64" t="s">
        <v>3533</v>
      </c>
      <c r="D518" s="65" t="s">
        <v>3546</v>
      </c>
      <c r="E518" s="64" t="s">
        <v>3545</v>
      </c>
    </row>
    <row r="519" spans="1:5" x14ac:dyDescent="0.15">
      <c r="A519" s="60" t="str">
        <f t="shared" si="8"/>
        <v>群馬県佐波郡玉村町</v>
      </c>
      <c r="B519" s="63" t="s">
        <v>3544</v>
      </c>
      <c r="C519" s="64" t="s">
        <v>3533</v>
      </c>
      <c r="D519" s="65" t="s">
        <v>3543</v>
      </c>
      <c r="E519" s="64" t="s">
        <v>3542</v>
      </c>
    </row>
    <row r="520" spans="1:5" x14ac:dyDescent="0.15">
      <c r="A520" s="60" t="str">
        <f t="shared" si="8"/>
        <v>群馬県邑楽郡板倉町</v>
      </c>
      <c r="B520" s="63" t="s">
        <v>3541</v>
      </c>
      <c r="C520" s="64" t="s">
        <v>3533</v>
      </c>
      <c r="D520" s="65" t="s">
        <v>3532</v>
      </c>
      <c r="E520" s="64" t="s">
        <v>3540</v>
      </c>
    </row>
    <row r="521" spans="1:5" x14ac:dyDescent="0.15">
      <c r="A521" s="60" t="str">
        <f t="shared" si="8"/>
        <v>群馬県邑楽郡明和町</v>
      </c>
      <c r="B521" s="63" t="s">
        <v>3539</v>
      </c>
      <c r="C521" s="64" t="s">
        <v>3533</v>
      </c>
      <c r="D521" s="65" t="s">
        <v>3532</v>
      </c>
      <c r="E521" s="64" t="s">
        <v>2232</v>
      </c>
    </row>
    <row r="522" spans="1:5" x14ac:dyDescent="0.15">
      <c r="A522" s="60" t="str">
        <f t="shared" si="8"/>
        <v>群馬県邑楽郡千代田町</v>
      </c>
      <c r="B522" s="63" t="s">
        <v>3538</v>
      </c>
      <c r="C522" s="64" t="s">
        <v>3533</v>
      </c>
      <c r="D522" s="65" t="s">
        <v>3532</v>
      </c>
      <c r="E522" s="64" t="s">
        <v>3537</v>
      </c>
    </row>
    <row r="523" spans="1:5" x14ac:dyDescent="0.15">
      <c r="A523" s="60" t="str">
        <f t="shared" si="8"/>
        <v>群馬県邑楽郡大泉町</v>
      </c>
      <c r="B523" s="63" t="s">
        <v>3536</v>
      </c>
      <c r="C523" s="64" t="s">
        <v>3533</v>
      </c>
      <c r="D523" s="65" t="s">
        <v>3532</v>
      </c>
      <c r="E523" s="64" t="s">
        <v>3535</v>
      </c>
    </row>
    <row r="524" spans="1:5" x14ac:dyDescent="0.15">
      <c r="A524" s="60" t="str">
        <f t="shared" si="8"/>
        <v>群馬県邑楽郡邑楽町</v>
      </c>
      <c r="B524" s="63" t="s">
        <v>3534</v>
      </c>
      <c r="C524" s="64" t="s">
        <v>3533</v>
      </c>
      <c r="D524" s="65" t="s">
        <v>3532</v>
      </c>
      <c r="E524" s="64" t="s">
        <v>3531</v>
      </c>
    </row>
    <row r="525" spans="1:5" x14ac:dyDescent="0.15">
      <c r="A525" s="60" t="str">
        <f t="shared" si="8"/>
        <v>埼玉県さいたま市西区</v>
      </c>
      <c r="B525" s="66" t="s">
        <v>3530</v>
      </c>
      <c r="C525" s="59" t="s">
        <v>3383</v>
      </c>
      <c r="D525" s="62" t="s">
        <v>3516</v>
      </c>
      <c r="E525" s="60" t="s">
        <v>961</v>
      </c>
    </row>
    <row r="526" spans="1:5" x14ac:dyDescent="0.15">
      <c r="A526" s="60" t="str">
        <f t="shared" si="8"/>
        <v>埼玉県さいたま市北区</v>
      </c>
      <c r="B526" s="66" t="s">
        <v>3529</v>
      </c>
      <c r="C526" s="59" t="s">
        <v>3383</v>
      </c>
      <c r="D526" s="62" t="s">
        <v>3516</v>
      </c>
      <c r="E526" s="60" t="s">
        <v>958</v>
      </c>
    </row>
    <row r="527" spans="1:5" x14ac:dyDescent="0.15">
      <c r="A527" s="60" t="str">
        <f t="shared" si="8"/>
        <v>埼玉県さいたま市大宮区</v>
      </c>
      <c r="B527" s="66" t="s">
        <v>3528</v>
      </c>
      <c r="C527" s="59" t="s">
        <v>3383</v>
      </c>
      <c r="D527" s="62" t="s">
        <v>3516</v>
      </c>
      <c r="E527" s="60" t="s">
        <v>3527</v>
      </c>
    </row>
    <row r="528" spans="1:5" x14ac:dyDescent="0.15">
      <c r="A528" s="60" t="str">
        <f t="shared" si="8"/>
        <v>埼玉県さいたま市見沼区</v>
      </c>
      <c r="B528" s="66" t="s">
        <v>3526</v>
      </c>
      <c r="C528" s="59" t="s">
        <v>3383</v>
      </c>
      <c r="D528" s="62" t="s">
        <v>3516</v>
      </c>
      <c r="E528" s="60" t="s">
        <v>3525</v>
      </c>
    </row>
    <row r="529" spans="1:5" x14ac:dyDescent="0.15">
      <c r="A529" s="60" t="str">
        <f t="shared" si="8"/>
        <v>埼玉県さいたま市中央区</v>
      </c>
      <c r="B529" s="66" t="s">
        <v>3524</v>
      </c>
      <c r="C529" s="59" t="s">
        <v>3383</v>
      </c>
      <c r="D529" s="62" t="s">
        <v>3516</v>
      </c>
      <c r="E529" s="60" t="s">
        <v>963</v>
      </c>
    </row>
    <row r="530" spans="1:5" x14ac:dyDescent="0.15">
      <c r="A530" s="60" t="str">
        <f t="shared" si="8"/>
        <v>埼玉県さいたま市桜区</v>
      </c>
      <c r="B530" s="66" t="s">
        <v>3523</v>
      </c>
      <c r="C530" s="59" t="s">
        <v>3383</v>
      </c>
      <c r="D530" s="62" t="s">
        <v>3516</v>
      </c>
      <c r="E530" s="60" t="s">
        <v>3522</v>
      </c>
    </row>
    <row r="531" spans="1:5" x14ac:dyDescent="0.15">
      <c r="A531" s="60" t="str">
        <f t="shared" si="8"/>
        <v>埼玉県さいたま市浦和区</v>
      </c>
      <c r="B531" s="66" t="s">
        <v>3521</v>
      </c>
      <c r="C531" s="59" t="s">
        <v>3383</v>
      </c>
      <c r="D531" s="62" t="s">
        <v>3516</v>
      </c>
      <c r="E531" s="60" t="s">
        <v>3520</v>
      </c>
    </row>
    <row r="532" spans="1:5" x14ac:dyDescent="0.15">
      <c r="A532" s="60" t="str">
        <f t="shared" si="8"/>
        <v>埼玉県さいたま市南区</v>
      </c>
      <c r="B532" s="66" t="s">
        <v>3519</v>
      </c>
      <c r="C532" s="59" t="s">
        <v>3383</v>
      </c>
      <c r="D532" s="62" t="s">
        <v>3516</v>
      </c>
      <c r="E532" s="60" t="s">
        <v>960</v>
      </c>
    </row>
    <row r="533" spans="1:5" x14ac:dyDescent="0.15">
      <c r="A533" s="60" t="str">
        <f t="shared" si="8"/>
        <v>埼玉県さいたま市緑区</v>
      </c>
      <c r="B533" s="66" t="s">
        <v>3518</v>
      </c>
      <c r="C533" s="59" t="s">
        <v>3383</v>
      </c>
      <c r="D533" s="62" t="s">
        <v>3516</v>
      </c>
      <c r="E533" s="60" t="s">
        <v>2393</v>
      </c>
    </row>
    <row r="534" spans="1:5" x14ac:dyDescent="0.15">
      <c r="A534" s="60" t="str">
        <f t="shared" si="8"/>
        <v>埼玉県さいたま市岩槻区</v>
      </c>
      <c r="B534" s="66" t="s">
        <v>3517</v>
      </c>
      <c r="C534" s="59" t="s">
        <v>3383</v>
      </c>
      <c r="D534" s="62" t="s">
        <v>3516</v>
      </c>
      <c r="E534" s="60" t="s">
        <v>3515</v>
      </c>
    </row>
    <row r="535" spans="1:5" x14ac:dyDescent="0.15">
      <c r="A535" s="60" t="str">
        <f t="shared" si="8"/>
        <v>埼玉県川越市</v>
      </c>
      <c r="B535" s="63" t="s">
        <v>3514</v>
      </c>
      <c r="C535" s="64" t="s">
        <v>3383</v>
      </c>
      <c r="D535" s="65" t="s">
        <v>3513</v>
      </c>
      <c r="E535" s="64"/>
    </row>
    <row r="536" spans="1:5" x14ac:dyDescent="0.15">
      <c r="A536" s="60" t="str">
        <f t="shared" si="8"/>
        <v>埼玉県熊谷市</v>
      </c>
      <c r="B536" s="63" t="s">
        <v>3512</v>
      </c>
      <c r="C536" s="64" t="s">
        <v>3383</v>
      </c>
      <c r="D536" s="65" t="s">
        <v>3511</v>
      </c>
      <c r="E536" s="64"/>
    </row>
    <row r="537" spans="1:5" x14ac:dyDescent="0.15">
      <c r="A537" s="60" t="str">
        <f t="shared" si="8"/>
        <v>埼玉県川口市</v>
      </c>
      <c r="B537" s="63" t="s">
        <v>3510</v>
      </c>
      <c r="C537" s="64" t="s">
        <v>3383</v>
      </c>
      <c r="D537" s="65" t="s">
        <v>3509</v>
      </c>
      <c r="E537" s="64"/>
    </row>
    <row r="538" spans="1:5" x14ac:dyDescent="0.15">
      <c r="A538" s="60" t="str">
        <f t="shared" si="8"/>
        <v>埼玉県行田市</v>
      </c>
      <c r="B538" s="63" t="s">
        <v>3508</v>
      </c>
      <c r="C538" s="64" t="s">
        <v>3383</v>
      </c>
      <c r="D538" s="65" t="s">
        <v>3507</v>
      </c>
      <c r="E538" s="64"/>
    </row>
    <row r="539" spans="1:5" x14ac:dyDescent="0.15">
      <c r="A539" s="60" t="str">
        <f t="shared" si="8"/>
        <v>埼玉県秩父市</v>
      </c>
      <c r="B539" s="63" t="s">
        <v>3506</v>
      </c>
      <c r="C539" s="64" t="s">
        <v>3383</v>
      </c>
      <c r="D539" s="65" t="s">
        <v>3505</v>
      </c>
      <c r="E539" s="64"/>
    </row>
    <row r="540" spans="1:5" x14ac:dyDescent="0.15">
      <c r="A540" s="60" t="str">
        <f t="shared" si="8"/>
        <v>埼玉県所沢市</v>
      </c>
      <c r="B540" s="63" t="s">
        <v>3504</v>
      </c>
      <c r="C540" s="64" t="s">
        <v>3383</v>
      </c>
      <c r="D540" s="65" t="s">
        <v>3503</v>
      </c>
      <c r="E540" s="64"/>
    </row>
    <row r="541" spans="1:5" x14ac:dyDescent="0.15">
      <c r="A541" s="60" t="str">
        <f t="shared" si="8"/>
        <v>埼玉県飯能市</v>
      </c>
      <c r="B541" s="63" t="s">
        <v>3502</v>
      </c>
      <c r="C541" s="64" t="s">
        <v>3383</v>
      </c>
      <c r="D541" s="65" t="s">
        <v>3501</v>
      </c>
      <c r="E541" s="64"/>
    </row>
    <row r="542" spans="1:5" x14ac:dyDescent="0.15">
      <c r="A542" s="60" t="str">
        <f t="shared" si="8"/>
        <v>埼玉県加須市</v>
      </c>
      <c r="B542" s="63" t="s">
        <v>3500</v>
      </c>
      <c r="C542" s="64" t="s">
        <v>3383</v>
      </c>
      <c r="D542" s="65" t="s">
        <v>3499</v>
      </c>
      <c r="E542" s="64"/>
    </row>
    <row r="543" spans="1:5" x14ac:dyDescent="0.15">
      <c r="A543" s="60" t="str">
        <f t="shared" si="8"/>
        <v>埼玉県本庄市</v>
      </c>
      <c r="B543" s="63" t="s">
        <v>3498</v>
      </c>
      <c r="C543" s="64" t="s">
        <v>3383</v>
      </c>
      <c r="D543" s="65" t="s">
        <v>3497</v>
      </c>
      <c r="E543" s="64"/>
    </row>
    <row r="544" spans="1:5" x14ac:dyDescent="0.15">
      <c r="A544" s="60" t="str">
        <f t="shared" si="8"/>
        <v>埼玉県東松山市</v>
      </c>
      <c r="B544" s="63" t="s">
        <v>3496</v>
      </c>
      <c r="C544" s="64" t="s">
        <v>3383</v>
      </c>
      <c r="D544" s="65" t="s">
        <v>3495</v>
      </c>
      <c r="E544" s="64"/>
    </row>
    <row r="545" spans="1:5" x14ac:dyDescent="0.15">
      <c r="A545" s="60" t="str">
        <f t="shared" si="8"/>
        <v>埼玉県春日部市</v>
      </c>
      <c r="B545" s="63" t="s">
        <v>3494</v>
      </c>
      <c r="C545" s="64" t="s">
        <v>3383</v>
      </c>
      <c r="D545" s="65" t="s">
        <v>3493</v>
      </c>
      <c r="E545" s="64"/>
    </row>
    <row r="546" spans="1:5" x14ac:dyDescent="0.15">
      <c r="A546" s="60" t="str">
        <f t="shared" si="8"/>
        <v>埼玉県狭山市</v>
      </c>
      <c r="B546" s="63" t="s">
        <v>3492</v>
      </c>
      <c r="C546" s="64" t="s">
        <v>3383</v>
      </c>
      <c r="D546" s="65" t="s">
        <v>3491</v>
      </c>
      <c r="E546" s="64"/>
    </row>
    <row r="547" spans="1:5" x14ac:dyDescent="0.15">
      <c r="A547" s="60" t="str">
        <f t="shared" si="8"/>
        <v>埼玉県羽生市</v>
      </c>
      <c r="B547" s="63" t="s">
        <v>3490</v>
      </c>
      <c r="C547" s="64" t="s">
        <v>3383</v>
      </c>
      <c r="D547" s="65" t="s">
        <v>3489</v>
      </c>
      <c r="E547" s="64"/>
    </row>
    <row r="548" spans="1:5" x14ac:dyDescent="0.15">
      <c r="A548" s="60" t="str">
        <f t="shared" si="8"/>
        <v>埼玉県鴻巣市</v>
      </c>
      <c r="B548" s="63" t="s">
        <v>3488</v>
      </c>
      <c r="C548" s="64" t="s">
        <v>3383</v>
      </c>
      <c r="D548" s="65" t="s">
        <v>3487</v>
      </c>
      <c r="E548" s="64"/>
    </row>
    <row r="549" spans="1:5" x14ac:dyDescent="0.15">
      <c r="A549" s="60" t="str">
        <f t="shared" si="8"/>
        <v>埼玉県深谷市</v>
      </c>
      <c r="B549" s="63" t="s">
        <v>3486</v>
      </c>
      <c r="C549" s="64" t="s">
        <v>3383</v>
      </c>
      <c r="D549" s="65" t="s">
        <v>3485</v>
      </c>
      <c r="E549" s="64"/>
    </row>
    <row r="550" spans="1:5" x14ac:dyDescent="0.15">
      <c r="A550" s="60" t="str">
        <f t="shared" si="8"/>
        <v>埼玉県上尾市</v>
      </c>
      <c r="B550" s="63" t="s">
        <v>3484</v>
      </c>
      <c r="C550" s="64" t="s">
        <v>3383</v>
      </c>
      <c r="D550" s="65" t="s">
        <v>3483</v>
      </c>
      <c r="E550" s="64"/>
    </row>
    <row r="551" spans="1:5" x14ac:dyDescent="0.15">
      <c r="A551" s="60" t="str">
        <f t="shared" si="8"/>
        <v>埼玉県草加市</v>
      </c>
      <c r="B551" s="63" t="s">
        <v>3482</v>
      </c>
      <c r="C551" s="64" t="s">
        <v>3383</v>
      </c>
      <c r="D551" s="65" t="s">
        <v>3481</v>
      </c>
      <c r="E551" s="64"/>
    </row>
    <row r="552" spans="1:5" x14ac:dyDescent="0.15">
      <c r="A552" s="60" t="str">
        <f t="shared" si="8"/>
        <v>埼玉県越谷市</v>
      </c>
      <c r="B552" s="63" t="s">
        <v>3480</v>
      </c>
      <c r="C552" s="64" t="s">
        <v>3383</v>
      </c>
      <c r="D552" s="65" t="s">
        <v>3479</v>
      </c>
      <c r="E552" s="64"/>
    </row>
    <row r="553" spans="1:5" x14ac:dyDescent="0.15">
      <c r="A553" s="60" t="str">
        <f t="shared" si="8"/>
        <v>埼玉県蕨市</v>
      </c>
      <c r="B553" s="63" t="s">
        <v>3478</v>
      </c>
      <c r="C553" s="64" t="s">
        <v>3383</v>
      </c>
      <c r="D553" s="65" t="s">
        <v>3477</v>
      </c>
      <c r="E553" s="64"/>
    </row>
    <row r="554" spans="1:5" x14ac:dyDescent="0.15">
      <c r="A554" s="60" t="str">
        <f t="shared" si="8"/>
        <v>埼玉県戸田市</v>
      </c>
      <c r="B554" s="63" t="s">
        <v>3476</v>
      </c>
      <c r="C554" s="64" t="s">
        <v>3383</v>
      </c>
      <c r="D554" s="65" t="s">
        <v>3475</v>
      </c>
      <c r="E554" s="64"/>
    </row>
    <row r="555" spans="1:5" x14ac:dyDescent="0.15">
      <c r="A555" s="60" t="str">
        <f t="shared" si="8"/>
        <v>埼玉県入間市</v>
      </c>
      <c r="B555" s="63" t="s">
        <v>3474</v>
      </c>
      <c r="C555" s="64" t="s">
        <v>3383</v>
      </c>
      <c r="D555" s="65" t="s">
        <v>3473</v>
      </c>
      <c r="E555" s="64"/>
    </row>
    <row r="556" spans="1:5" x14ac:dyDescent="0.15">
      <c r="A556" s="60" t="str">
        <f t="shared" si="8"/>
        <v>埼玉県朝霞市</v>
      </c>
      <c r="B556" s="63" t="s">
        <v>3472</v>
      </c>
      <c r="C556" s="64" t="s">
        <v>3383</v>
      </c>
      <c r="D556" s="65" t="s">
        <v>3471</v>
      </c>
      <c r="E556" s="64"/>
    </row>
    <row r="557" spans="1:5" x14ac:dyDescent="0.15">
      <c r="A557" s="60" t="str">
        <f t="shared" si="8"/>
        <v>埼玉県志木市</v>
      </c>
      <c r="B557" s="63" t="s">
        <v>3470</v>
      </c>
      <c r="C557" s="64" t="s">
        <v>3383</v>
      </c>
      <c r="D557" s="65" t="s">
        <v>3469</v>
      </c>
      <c r="E557" s="64"/>
    </row>
    <row r="558" spans="1:5" x14ac:dyDescent="0.15">
      <c r="A558" s="60" t="str">
        <f t="shared" si="8"/>
        <v>埼玉県和光市</v>
      </c>
      <c r="B558" s="63" t="s">
        <v>3468</v>
      </c>
      <c r="C558" s="64" t="s">
        <v>3383</v>
      </c>
      <c r="D558" s="65" t="s">
        <v>3467</v>
      </c>
      <c r="E558" s="64"/>
    </row>
    <row r="559" spans="1:5" x14ac:dyDescent="0.15">
      <c r="A559" s="60" t="str">
        <f t="shared" si="8"/>
        <v>埼玉県新座市</v>
      </c>
      <c r="B559" s="63" t="s">
        <v>3466</v>
      </c>
      <c r="C559" s="64" t="s">
        <v>3383</v>
      </c>
      <c r="D559" s="65" t="s">
        <v>3465</v>
      </c>
      <c r="E559" s="64"/>
    </row>
    <row r="560" spans="1:5" x14ac:dyDescent="0.15">
      <c r="A560" s="60" t="str">
        <f t="shared" si="8"/>
        <v>埼玉県桶川市</v>
      </c>
      <c r="B560" s="63" t="s">
        <v>3464</v>
      </c>
      <c r="C560" s="64" t="s">
        <v>3383</v>
      </c>
      <c r="D560" s="65" t="s">
        <v>3463</v>
      </c>
      <c r="E560" s="64"/>
    </row>
    <row r="561" spans="1:5" x14ac:dyDescent="0.15">
      <c r="A561" s="60" t="str">
        <f t="shared" si="8"/>
        <v>埼玉県久喜市</v>
      </c>
      <c r="B561" s="63" t="s">
        <v>3462</v>
      </c>
      <c r="C561" s="64" t="s">
        <v>3383</v>
      </c>
      <c r="D561" s="65" t="s">
        <v>3461</v>
      </c>
      <c r="E561" s="64"/>
    </row>
    <row r="562" spans="1:5" x14ac:dyDescent="0.15">
      <c r="A562" s="60" t="str">
        <f t="shared" si="8"/>
        <v>埼玉県北本市</v>
      </c>
      <c r="B562" s="63" t="s">
        <v>3460</v>
      </c>
      <c r="C562" s="64" t="s">
        <v>3383</v>
      </c>
      <c r="D562" s="65" t="s">
        <v>3459</v>
      </c>
      <c r="E562" s="64"/>
    </row>
    <row r="563" spans="1:5" x14ac:dyDescent="0.15">
      <c r="A563" s="60" t="str">
        <f t="shared" si="8"/>
        <v>埼玉県八潮市</v>
      </c>
      <c r="B563" s="63" t="s">
        <v>3458</v>
      </c>
      <c r="C563" s="64" t="s">
        <v>3383</v>
      </c>
      <c r="D563" s="65" t="s">
        <v>3457</v>
      </c>
      <c r="E563" s="64"/>
    </row>
    <row r="564" spans="1:5" x14ac:dyDescent="0.15">
      <c r="A564" s="60" t="str">
        <f t="shared" si="8"/>
        <v>埼玉県富士見市</v>
      </c>
      <c r="B564" s="63" t="s">
        <v>3456</v>
      </c>
      <c r="C564" s="64" t="s">
        <v>3383</v>
      </c>
      <c r="D564" s="65" t="s">
        <v>3455</v>
      </c>
      <c r="E564" s="64"/>
    </row>
    <row r="565" spans="1:5" x14ac:dyDescent="0.15">
      <c r="A565" s="60" t="str">
        <f t="shared" si="8"/>
        <v>埼玉県三郷市</v>
      </c>
      <c r="B565" s="63" t="s">
        <v>3454</v>
      </c>
      <c r="C565" s="64" t="s">
        <v>3383</v>
      </c>
      <c r="D565" s="65" t="s">
        <v>3453</v>
      </c>
      <c r="E565" s="64"/>
    </row>
    <row r="566" spans="1:5" x14ac:dyDescent="0.15">
      <c r="A566" s="60" t="str">
        <f t="shared" si="8"/>
        <v>埼玉県蓮田市</v>
      </c>
      <c r="B566" s="63" t="s">
        <v>3452</v>
      </c>
      <c r="C566" s="64" t="s">
        <v>3383</v>
      </c>
      <c r="D566" s="65" t="s">
        <v>3451</v>
      </c>
      <c r="E566" s="64"/>
    </row>
    <row r="567" spans="1:5" x14ac:dyDescent="0.15">
      <c r="A567" s="60" t="str">
        <f t="shared" si="8"/>
        <v>埼玉県坂戸市</v>
      </c>
      <c r="B567" s="63" t="s">
        <v>3450</v>
      </c>
      <c r="C567" s="64" t="s">
        <v>3383</v>
      </c>
      <c r="D567" s="65" t="s">
        <v>3449</v>
      </c>
      <c r="E567" s="64"/>
    </row>
    <row r="568" spans="1:5" x14ac:dyDescent="0.15">
      <c r="A568" s="60" t="str">
        <f t="shared" si="8"/>
        <v>埼玉県幸手市</v>
      </c>
      <c r="B568" s="63" t="s">
        <v>3448</v>
      </c>
      <c r="C568" s="64" t="s">
        <v>3383</v>
      </c>
      <c r="D568" s="65" t="s">
        <v>3447</v>
      </c>
      <c r="E568" s="64"/>
    </row>
    <row r="569" spans="1:5" x14ac:dyDescent="0.15">
      <c r="A569" s="60" t="str">
        <f t="shared" si="8"/>
        <v>埼玉県鶴ヶ島市</v>
      </c>
      <c r="B569" s="63" t="s">
        <v>3446</v>
      </c>
      <c r="C569" s="64" t="s">
        <v>3383</v>
      </c>
      <c r="D569" s="65" t="s">
        <v>3445</v>
      </c>
      <c r="E569" s="64"/>
    </row>
    <row r="570" spans="1:5" x14ac:dyDescent="0.15">
      <c r="A570" s="60" t="str">
        <f t="shared" si="8"/>
        <v>埼玉県日高市</v>
      </c>
      <c r="B570" s="63" t="s">
        <v>3444</v>
      </c>
      <c r="C570" s="64" t="s">
        <v>3383</v>
      </c>
      <c r="D570" s="65" t="s">
        <v>3443</v>
      </c>
      <c r="E570" s="64"/>
    </row>
    <row r="571" spans="1:5" x14ac:dyDescent="0.15">
      <c r="A571" s="60" t="str">
        <f t="shared" si="8"/>
        <v>埼玉県吉川市</v>
      </c>
      <c r="B571" s="63" t="s">
        <v>3442</v>
      </c>
      <c r="C571" s="64" t="s">
        <v>3383</v>
      </c>
      <c r="D571" s="65" t="s">
        <v>3441</v>
      </c>
      <c r="E571" s="64"/>
    </row>
    <row r="572" spans="1:5" x14ac:dyDescent="0.15">
      <c r="A572" s="60" t="str">
        <f t="shared" si="8"/>
        <v>埼玉県ふじみ野市</v>
      </c>
      <c r="B572" s="63" t="s">
        <v>3440</v>
      </c>
      <c r="C572" s="64" t="s">
        <v>3383</v>
      </c>
      <c r="D572" s="65" t="s">
        <v>3439</v>
      </c>
      <c r="E572" s="64"/>
    </row>
    <row r="573" spans="1:5" x14ac:dyDescent="0.15">
      <c r="A573" s="60" t="str">
        <f t="shared" si="8"/>
        <v>埼玉県白岡市</v>
      </c>
      <c r="B573" s="63" t="s">
        <v>3438</v>
      </c>
      <c r="C573" s="64" t="s">
        <v>3437</v>
      </c>
      <c r="D573" s="65" t="s">
        <v>3436</v>
      </c>
      <c r="E573" s="64"/>
    </row>
    <row r="574" spans="1:5" x14ac:dyDescent="0.15">
      <c r="A574" s="60" t="str">
        <f t="shared" si="8"/>
        <v>埼玉県北足立郡伊奈町</v>
      </c>
      <c r="B574" s="63" t="s">
        <v>3435</v>
      </c>
      <c r="C574" s="64" t="s">
        <v>3434</v>
      </c>
      <c r="D574" s="65" t="s">
        <v>3433</v>
      </c>
      <c r="E574" s="64" t="s">
        <v>3432</v>
      </c>
    </row>
    <row r="575" spans="1:5" x14ac:dyDescent="0.15">
      <c r="A575" s="60" t="str">
        <f t="shared" si="8"/>
        <v>埼玉県入間郡三芳町</v>
      </c>
      <c r="B575" s="63" t="s">
        <v>3431</v>
      </c>
      <c r="C575" s="64" t="s">
        <v>3383</v>
      </c>
      <c r="D575" s="65" t="s">
        <v>3426</v>
      </c>
      <c r="E575" s="64" t="s">
        <v>3430</v>
      </c>
    </row>
    <row r="576" spans="1:5" x14ac:dyDescent="0.15">
      <c r="A576" s="60" t="str">
        <f t="shared" si="8"/>
        <v>埼玉県入間郡毛呂山町</v>
      </c>
      <c r="B576" s="63" t="s">
        <v>3429</v>
      </c>
      <c r="C576" s="64" t="s">
        <v>3383</v>
      </c>
      <c r="D576" s="65" t="s">
        <v>3426</v>
      </c>
      <c r="E576" s="64" t="s">
        <v>3428</v>
      </c>
    </row>
    <row r="577" spans="1:5" x14ac:dyDescent="0.15">
      <c r="A577" s="60" t="str">
        <f t="shared" si="8"/>
        <v>埼玉県入間郡越生町</v>
      </c>
      <c r="B577" s="63" t="s">
        <v>3427</v>
      </c>
      <c r="C577" s="64" t="s">
        <v>3383</v>
      </c>
      <c r="D577" s="65" t="s">
        <v>3426</v>
      </c>
      <c r="E577" s="64" t="s">
        <v>3425</v>
      </c>
    </row>
    <row r="578" spans="1:5" x14ac:dyDescent="0.15">
      <c r="A578" s="60" t="str">
        <f t="shared" ref="A578:A641" si="9">C578&amp;D578&amp;E578</f>
        <v>埼玉県比企郡滑川町</v>
      </c>
      <c r="B578" s="63" t="s">
        <v>3424</v>
      </c>
      <c r="C578" s="64" t="s">
        <v>3383</v>
      </c>
      <c r="D578" s="65" t="s">
        <v>3411</v>
      </c>
      <c r="E578" s="64" t="s">
        <v>3423</v>
      </c>
    </row>
    <row r="579" spans="1:5" x14ac:dyDescent="0.15">
      <c r="A579" s="60" t="str">
        <f t="shared" si="9"/>
        <v>埼玉県比企郡嵐山町</v>
      </c>
      <c r="B579" s="63" t="s">
        <v>3422</v>
      </c>
      <c r="C579" s="64" t="s">
        <v>3383</v>
      </c>
      <c r="D579" s="65" t="s">
        <v>3411</v>
      </c>
      <c r="E579" s="64" t="s">
        <v>3421</v>
      </c>
    </row>
    <row r="580" spans="1:5" x14ac:dyDescent="0.15">
      <c r="A580" s="60" t="str">
        <f t="shared" si="9"/>
        <v>埼玉県比企郡小川町</v>
      </c>
      <c r="B580" s="63" t="s">
        <v>3420</v>
      </c>
      <c r="C580" s="64" t="s">
        <v>3383</v>
      </c>
      <c r="D580" s="65" t="s">
        <v>3411</v>
      </c>
      <c r="E580" s="64" t="s">
        <v>3419</v>
      </c>
    </row>
    <row r="581" spans="1:5" x14ac:dyDescent="0.15">
      <c r="A581" s="60" t="str">
        <f t="shared" si="9"/>
        <v>埼玉県比企郡川島町</v>
      </c>
      <c r="B581" s="63" t="s">
        <v>3418</v>
      </c>
      <c r="C581" s="64" t="s">
        <v>3383</v>
      </c>
      <c r="D581" s="65" t="s">
        <v>3411</v>
      </c>
      <c r="E581" s="64" t="s">
        <v>3417</v>
      </c>
    </row>
    <row r="582" spans="1:5" x14ac:dyDescent="0.15">
      <c r="A582" s="60" t="str">
        <f t="shared" si="9"/>
        <v>埼玉県比企郡吉見町</v>
      </c>
      <c r="B582" s="63" t="s">
        <v>3416</v>
      </c>
      <c r="C582" s="64" t="s">
        <v>3383</v>
      </c>
      <c r="D582" s="65" t="s">
        <v>3411</v>
      </c>
      <c r="E582" s="64" t="s">
        <v>3415</v>
      </c>
    </row>
    <row r="583" spans="1:5" x14ac:dyDescent="0.15">
      <c r="A583" s="60" t="str">
        <f t="shared" si="9"/>
        <v>埼玉県比企郡鳩山町</v>
      </c>
      <c r="B583" s="63" t="s">
        <v>3414</v>
      </c>
      <c r="C583" s="64" t="s">
        <v>3383</v>
      </c>
      <c r="D583" s="65" t="s">
        <v>3411</v>
      </c>
      <c r="E583" s="64" t="s">
        <v>3413</v>
      </c>
    </row>
    <row r="584" spans="1:5" x14ac:dyDescent="0.15">
      <c r="A584" s="60" t="str">
        <f t="shared" si="9"/>
        <v>埼玉県比企郡ときがわ町</v>
      </c>
      <c r="B584" s="63" t="s">
        <v>3412</v>
      </c>
      <c r="C584" s="64" t="s">
        <v>3383</v>
      </c>
      <c r="D584" s="65" t="s">
        <v>3411</v>
      </c>
      <c r="E584" s="64" t="s">
        <v>3410</v>
      </c>
    </row>
    <row r="585" spans="1:5" x14ac:dyDescent="0.15">
      <c r="A585" s="60" t="str">
        <f t="shared" si="9"/>
        <v>埼玉県秩父郡横瀬町</v>
      </c>
      <c r="B585" s="63" t="s">
        <v>3409</v>
      </c>
      <c r="C585" s="64" t="s">
        <v>3383</v>
      </c>
      <c r="D585" s="65" t="s">
        <v>3400</v>
      </c>
      <c r="E585" s="64" t="s">
        <v>3408</v>
      </c>
    </row>
    <row r="586" spans="1:5" x14ac:dyDescent="0.15">
      <c r="A586" s="60" t="str">
        <f t="shared" si="9"/>
        <v>埼玉県秩父郡皆野町</v>
      </c>
      <c r="B586" s="63" t="s">
        <v>3407</v>
      </c>
      <c r="C586" s="64" t="s">
        <v>3383</v>
      </c>
      <c r="D586" s="65" t="s">
        <v>3400</v>
      </c>
      <c r="E586" s="64" t="s">
        <v>3406</v>
      </c>
    </row>
    <row r="587" spans="1:5" x14ac:dyDescent="0.15">
      <c r="A587" s="60" t="str">
        <f t="shared" si="9"/>
        <v>埼玉県秩父郡長瀞町</v>
      </c>
      <c r="B587" s="63" t="s">
        <v>3405</v>
      </c>
      <c r="C587" s="64" t="s">
        <v>3383</v>
      </c>
      <c r="D587" s="65" t="s">
        <v>3400</v>
      </c>
      <c r="E587" s="64" t="s">
        <v>3404</v>
      </c>
    </row>
    <row r="588" spans="1:5" x14ac:dyDescent="0.15">
      <c r="A588" s="60" t="str">
        <f t="shared" si="9"/>
        <v>埼玉県秩父郡小鹿野町</v>
      </c>
      <c r="B588" s="63" t="s">
        <v>3403</v>
      </c>
      <c r="C588" s="64" t="s">
        <v>3383</v>
      </c>
      <c r="D588" s="65" t="s">
        <v>3400</v>
      </c>
      <c r="E588" s="64" t="s">
        <v>3402</v>
      </c>
    </row>
    <row r="589" spans="1:5" x14ac:dyDescent="0.15">
      <c r="A589" s="60" t="str">
        <f t="shared" si="9"/>
        <v>埼玉県秩父郡東秩父村</v>
      </c>
      <c r="B589" s="63" t="s">
        <v>3401</v>
      </c>
      <c r="C589" s="64" t="s">
        <v>3383</v>
      </c>
      <c r="D589" s="65" t="s">
        <v>3400</v>
      </c>
      <c r="E589" s="64" t="s">
        <v>3399</v>
      </c>
    </row>
    <row r="590" spans="1:5" x14ac:dyDescent="0.15">
      <c r="A590" s="60" t="str">
        <f t="shared" si="9"/>
        <v>埼玉県児玉郡美里町</v>
      </c>
      <c r="B590" s="63" t="s">
        <v>3398</v>
      </c>
      <c r="C590" s="64" t="s">
        <v>3383</v>
      </c>
      <c r="D590" s="65" t="s">
        <v>3394</v>
      </c>
      <c r="E590" s="64" t="s">
        <v>929</v>
      </c>
    </row>
    <row r="591" spans="1:5" x14ac:dyDescent="0.15">
      <c r="A591" s="60" t="str">
        <f t="shared" si="9"/>
        <v>埼玉県児玉郡神川町</v>
      </c>
      <c r="B591" s="63" t="s">
        <v>3397</v>
      </c>
      <c r="C591" s="64" t="s">
        <v>3383</v>
      </c>
      <c r="D591" s="65" t="s">
        <v>3394</v>
      </c>
      <c r="E591" s="64" t="s">
        <v>3396</v>
      </c>
    </row>
    <row r="592" spans="1:5" x14ac:dyDescent="0.15">
      <c r="A592" s="60" t="str">
        <f t="shared" si="9"/>
        <v>埼玉県児玉郡上里町</v>
      </c>
      <c r="B592" s="63" t="s">
        <v>3395</v>
      </c>
      <c r="C592" s="64" t="s">
        <v>3383</v>
      </c>
      <c r="D592" s="65" t="s">
        <v>3394</v>
      </c>
      <c r="E592" s="64" t="s">
        <v>3393</v>
      </c>
    </row>
    <row r="593" spans="1:5" x14ac:dyDescent="0.15">
      <c r="A593" s="60" t="str">
        <f t="shared" si="9"/>
        <v>埼玉県大里郡寄居町</v>
      </c>
      <c r="B593" s="63" t="s">
        <v>3392</v>
      </c>
      <c r="C593" s="64" t="s">
        <v>3383</v>
      </c>
      <c r="D593" s="65" t="s">
        <v>3391</v>
      </c>
      <c r="E593" s="64" t="s">
        <v>3390</v>
      </c>
    </row>
    <row r="594" spans="1:5" x14ac:dyDescent="0.15">
      <c r="A594" s="60" t="str">
        <f t="shared" si="9"/>
        <v>埼玉県南埼玉郡宮代町</v>
      </c>
      <c r="B594" s="63" t="s">
        <v>3389</v>
      </c>
      <c r="C594" s="64" t="s">
        <v>3383</v>
      </c>
      <c r="D594" s="65" t="s">
        <v>3388</v>
      </c>
      <c r="E594" s="64" t="s">
        <v>3387</v>
      </c>
    </row>
    <row r="595" spans="1:5" x14ac:dyDescent="0.15">
      <c r="A595" s="60" t="str">
        <f t="shared" si="9"/>
        <v>埼玉県北葛飾郡杉戸町</v>
      </c>
      <c r="B595" s="63" t="s">
        <v>3386</v>
      </c>
      <c r="C595" s="64" t="s">
        <v>3383</v>
      </c>
      <c r="D595" s="65" t="s">
        <v>3382</v>
      </c>
      <c r="E595" s="64" t="s">
        <v>3385</v>
      </c>
    </row>
    <row r="596" spans="1:5" x14ac:dyDescent="0.15">
      <c r="A596" s="60" t="str">
        <f t="shared" si="9"/>
        <v>埼玉県北葛飾郡松伏町</v>
      </c>
      <c r="B596" s="63" t="s">
        <v>3384</v>
      </c>
      <c r="C596" s="64" t="s">
        <v>3383</v>
      </c>
      <c r="D596" s="65" t="s">
        <v>3382</v>
      </c>
      <c r="E596" s="64" t="s">
        <v>3381</v>
      </c>
    </row>
    <row r="597" spans="1:5" x14ac:dyDescent="0.15">
      <c r="A597" s="60" t="str">
        <f t="shared" si="9"/>
        <v>千葉県千葉市中央区</v>
      </c>
      <c r="B597" s="66" t="s">
        <v>3380</v>
      </c>
      <c r="C597" s="59" t="s">
        <v>3259</v>
      </c>
      <c r="D597" s="62" t="s">
        <v>3371</v>
      </c>
      <c r="E597" s="60" t="s">
        <v>963</v>
      </c>
    </row>
    <row r="598" spans="1:5" x14ac:dyDescent="0.15">
      <c r="A598" s="60" t="str">
        <f t="shared" si="9"/>
        <v>千葉県千葉市花見川区</v>
      </c>
      <c r="B598" s="66" t="s">
        <v>3379</v>
      </c>
      <c r="C598" s="59" t="s">
        <v>3259</v>
      </c>
      <c r="D598" s="62" t="s">
        <v>3371</v>
      </c>
      <c r="E598" s="60" t="s">
        <v>3378</v>
      </c>
    </row>
    <row r="599" spans="1:5" x14ac:dyDescent="0.15">
      <c r="A599" s="60" t="str">
        <f t="shared" si="9"/>
        <v>千葉県千葉市稲毛区</v>
      </c>
      <c r="B599" s="66" t="s">
        <v>3377</v>
      </c>
      <c r="C599" s="59" t="s">
        <v>3259</v>
      </c>
      <c r="D599" s="62" t="s">
        <v>3371</v>
      </c>
      <c r="E599" s="60" t="s">
        <v>3376</v>
      </c>
    </row>
    <row r="600" spans="1:5" x14ac:dyDescent="0.15">
      <c r="A600" s="60" t="str">
        <f t="shared" si="9"/>
        <v>千葉県千葉市若葉区</v>
      </c>
      <c r="B600" s="66" t="s">
        <v>3375</v>
      </c>
      <c r="C600" s="59" t="s">
        <v>3259</v>
      </c>
      <c r="D600" s="62" t="s">
        <v>3371</v>
      </c>
      <c r="E600" s="60" t="s">
        <v>3374</v>
      </c>
    </row>
    <row r="601" spans="1:5" x14ac:dyDescent="0.15">
      <c r="A601" s="60" t="str">
        <f t="shared" si="9"/>
        <v>千葉県千葉市緑区</v>
      </c>
      <c r="B601" s="66" t="s">
        <v>3373</v>
      </c>
      <c r="C601" s="59" t="s">
        <v>3259</v>
      </c>
      <c r="D601" s="62" t="s">
        <v>3371</v>
      </c>
      <c r="E601" s="60" t="s">
        <v>2393</v>
      </c>
    </row>
    <row r="602" spans="1:5" x14ac:dyDescent="0.15">
      <c r="A602" s="60" t="str">
        <f t="shared" si="9"/>
        <v>千葉県千葉市美浜区</v>
      </c>
      <c r="B602" s="66" t="s">
        <v>3372</v>
      </c>
      <c r="C602" s="59" t="s">
        <v>3259</v>
      </c>
      <c r="D602" s="62" t="s">
        <v>3371</v>
      </c>
      <c r="E602" s="60" t="s">
        <v>3370</v>
      </c>
    </row>
    <row r="603" spans="1:5" x14ac:dyDescent="0.15">
      <c r="A603" s="60" t="str">
        <f t="shared" si="9"/>
        <v>千葉県銚子市</v>
      </c>
      <c r="B603" s="63" t="s">
        <v>3369</v>
      </c>
      <c r="C603" s="64" t="s">
        <v>3259</v>
      </c>
      <c r="D603" s="65" t="s">
        <v>3368</v>
      </c>
      <c r="E603" s="64"/>
    </row>
    <row r="604" spans="1:5" x14ac:dyDescent="0.15">
      <c r="A604" s="60" t="str">
        <f t="shared" si="9"/>
        <v>千葉県市川市</v>
      </c>
      <c r="B604" s="63" t="s">
        <v>3367</v>
      </c>
      <c r="C604" s="64" t="s">
        <v>3259</v>
      </c>
      <c r="D604" s="65" t="s">
        <v>3366</v>
      </c>
      <c r="E604" s="64"/>
    </row>
    <row r="605" spans="1:5" x14ac:dyDescent="0.15">
      <c r="A605" s="60" t="str">
        <f t="shared" si="9"/>
        <v>千葉県船橋市</v>
      </c>
      <c r="B605" s="63" t="s">
        <v>3365</v>
      </c>
      <c r="C605" s="64" t="s">
        <v>3259</v>
      </c>
      <c r="D605" s="65" t="s">
        <v>3364</v>
      </c>
      <c r="E605" s="64"/>
    </row>
    <row r="606" spans="1:5" x14ac:dyDescent="0.15">
      <c r="A606" s="60" t="str">
        <f t="shared" si="9"/>
        <v>千葉県館山市</v>
      </c>
      <c r="B606" s="63" t="s">
        <v>3363</v>
      </c>
      <c r="C606" s="64" t="s">
        <v>3259</v>
      </c>
      <c r="D606" s="65" t="s">
        <v>3362</v>
      </c>
      <c r="E606" s="64"/>
    </row>
    <row r="607" spans="1:5" x14ac:dyDescent="0.15">
      <c r="A607" s="60" t="str">
        <f t="shared" si="9"/>
        <v>千葉県木更津市</v>
      </c>
      <c r="B607" s="63" t="s">
        <v>3361</v>
      </c>
      <c r="C607" s="64" t="s">
        <v>3259</v>
      </c>
      <c r="D607" s="65" t="s">
        <v>3360</v>
      </c>
      <c r="E607" s="64"/>
    </row>
    <row r="608" spans="1:5" x14ac:dyDescent="0.15">
      <c r="A608" s="60" t="str">
        <f t="shared" si="9"/>
        <v>千葉県松戸市</v>
      </c>
      <c r="B608" s="63" t="s">
        <v>3359</v>
      </c>
      <c r="C608" s="64" t="s">
        <v>3259</v>
      </c>
      <c r="D608" s="65" t="s">
        <v>3358</v>
      </c>
      <c r="E608" s="64"/>
    </row>
    <row r="609" spans="1:5" x14ac:dyDescent="0.15">
      <c r="A609" s="60" t="str">
        <f t="shared" si="9"/>
        <v>千葉県野田市</v>
      </c>
      <c r="B609" s="63" t="s">
        <v>3357</v>
      </c>
      <c r="C609" s="64" t="s">
        <v>3259</v>
      </c>
      <c r="D609" s="65" t="s">
        <v>3356</v>
      </c>
      <c r="E609" s="64"/>
    </row>
    <row r="610" spans="1:5" x14ac:dyDescent="0.15">
      <c r="A610" s="60" t="str">
        <f t="shared" si="9"/>
        <v>千葉県茂原市</v>
      </c>
      <c r="B610" s="63" t="s">
        <v>3355</v>
      </c>
      <c r="C610" s="64" t="s">
        <v>3259</v>
      </c>
      <c r="D610" s="65" t="s">
        <v>3354</v>
      </c>
      <c r="E610" s="64"/>
    </row>
    <row r="611" spans="1:5" x14ac:dyDescent="0.15">
      <c r="A611" s="60" t="str">
        <f t="shared" si="9"/>
        <v>千葉県成田市</v>
      </c>
      <c r="B611" s="63" t="s">
        <v>3353</v>
      </c>
      <c r="C611" s="64" t="s">
        <v>3259</v>
      </c>
      <c r="D611" s="65" t="s">
        <v>3352</v>
      </c>
      <c r="E611" s="64"/>
    </row>
    <row r="612" spans="1:5" x14ac:dyDescent="0.15">
      <c r="A612" s="60" t="str">
        <f t="shared" si="9"/>
        <v>千葉県佐倉市</v>
      </c>
      <c r="B612" s="63" t="s">
        <v>3351</v>
      </c>
      <c r="C612" s="64" t="s">
        <v>3259</v>
      </c>
      <c r="D612" s="65" t="s">
        <v>3350</v>
      </c>
      <c r="E612" s="64"/>
    </row>
    <row r="613" spans="1:5" x14ac:dyDescent="0.15">
      <c r="A613" s="60" t="str">
        <f t="shared" si="9"/>
        <v>千葉県東金市</v>
      </c>
      <c r="B613" s="63" t="s">
        <v>3349</v>
      </c>
      <c r="C613" s="64" t="s">
        <v>3259</v>
      </c>
      <c r="D613" s="65" t="s">
        <v>3348</v>
      </c>
      <c r="E613" s="64"/>
    </row>
    <row r="614" spans="1:5" x14ac:dyDescent="0.15">
      <c r="A614" s="60" t="str">
        <f t="shared" si="9"/>
        <v>千葉県旭市</v>
      </c>
      <c r="B614" s="63" t="s">
        <v>3347</v>
      </c>
      <c r="C614" s="64" t="s">
        <v>3259</v>
      </c>
      <c r="D614" s="65" t="s">
        <v>3346</v>
      </c>
      <c r="E614" s="64"/>
    </row>
    <row r="615" spans="1:5" x14ac:dyDescent="0.15">
      <c r="A615" s="60" t="str">
        <f t="shared" si="9"/>
        <v>千葉県習志野市</v>
      </c>
      <c r="B615" s="63" t="s">
        <v>3345</v>
      </c>
      <c r="C615" s="64" t="s">
        <v>3259</v>
      </c>
      <c r="D615" s="65" t="s">
        <v>3344</v>
      </c>
      <c r="E615" s="64"/>
    </row>
    <row r="616" spans="1:5" x14ac:dyDescent="0.15">
      <c r="A616" s="60" t="str">
        <f t="shared" si="9"/>
        <v>千葉県柏市</v>
      </c>
      <c r="B616" s="63" t="s">
        <v>3343</v>
      </c>
      <c r="C616" s="64" t="s">
        <v>3259</v>
      </c>
      <c r="D616" s="65" t="s">
        <v>3342</v>
      </c>
      <c r="E616" s="64"/>
    </row>
    <row r="617" spans="1:5" x14ac:dyDescent="0.15">
      <c r="A617" s="60" t="str">
        <f t="shared" si="9"/>
        <v>千葉県勝浦市</v>
      </c>
      <c r="B617" s="63" t="s">
        <v>3341</v>
      </c>
      <c r="C617" s="64" t="s">
        <v>3259</v>
      </c>
      <c r="D617" s="65" t="s">
        <v>3340</v>
      </c>
      <c r="E617" s="64"/>
    </row>
    <row r="618" spans="1:5" x14ac:dyDescent="0.15">
      <c r="A618" s="60" t="str">
        <f t="shared" si="9"/>
        <v>千葉県市原市</v>
      </c>
      <c r="B618" s="63" t="s">
        <v>3339</v>
      </c>
      <c r="C618" s="64" t="s">
        <v>3259</v>
      </c>
      <c r="D618" s="65" t="s">
        <v>3338</v>
      </c>
      <c r="E618" s="64"/>
    </row>
    <row r="619" spans="1:5" x14ac:dyDescent="0.15">
      <c r="A619" s="60" t="str">
        <f t="shared" si="9"/>
        <v>千葉県流山市</v>
      </c>
      <c r="B619" s="63" t="s">
        <v>3337</v>
      </c>
      <c r="C619" s="64" t="s">
        <v>3259</v>
      </c>
      <c r="D619" s="65" t="s">
        <v>3336</v>
      </c>
      <c r="E619" s="64"/>
    </row>
    <row r="620" spans="1:5" x14ac:dyDescent="0.15">
      <c r="A620" s="60" t="str">
        <f t="shared" si="9"/>
        <v>千葉県八千代市</v>
      </c>
      <c r="B620" s="63" t="s">
        <v>3335</v>
      </c>
      <c r="C620" s="64" t="s">
        <v>3259</v>
      </c>
      <c r="D620" s="65" t="s">
        <v>3334</v>
      </c>
      <c r="E620" s="64"/>
    </row>
    <row r="621" spans="1:5" x14ac:dyDescent="0.15">
      <c r="A621" s="60" t="str">
        <f t="shared" si="9"/>
        <v>千葉県我孫子市</v>
      </c>
      <c r="B621" s="63" t="s">
        <v>3333</v>
      </c>
      <c r="C621" s="64" t="s">
        <v>3259</v>
      </c>
      <c r="D621" s="65" t="s">
        <v>3332</v>
      </c>
      <c r="E621" s="64"/>
    </row>
    <row r="622" spans="1:5" x14ac:dyDescent="0.15">
      <c r="A622" s="60" t="str">
        <f t="shared" si="9"/>
        <v>千葉県鴨川市</v>
      </c>
      <c r="B622" s="63" t="s">
        <v>3331</v>
      </c>
      <c r="C622" s="64" t="s">
        <v>3259</v>
      </c>
      <c r="D622" s="65" t="s">
        <v>3330</v>
      </c>
      <c r="E622" s="64"/>
    </row>
    <row r="623" spans="1:5" x14ac:dyDescent="0.15">
      <c r="A623" s="60" t="str">
        <f t="shared" si="9"/>
        <v>千葉県鎌ケ谷市</v>
      </c>
      <c r="B623" s="63" t="s">
        <v>3329</v>
      </c>
      <c r="C623" s="64" t="s">
        <v>3259</v>
      </c>
      <c r="D623" s="65" t="s">
        <v>3328</v>
      </c>
      <c r="E623" s="64"/>
    </row>
    <row r="624" spans="1:5" x14ac:dyDescent="0.15">
      <c r="A624" s="60" t="str">
        <f t="shared" si="9"/>
        <v>千葉県君津市</v>
      </c>
      <c r="B624" s="63" t="s">
        <v>3327</v>
      </c>
      <c r="C624" s="64" t="s">
        <v>3259</v>
      </c>
      <c r="D624" s="65" t="s">
        <v>3326</v>
      </c>
      <c r="E624" s="64"/>
    </row>
    <row r="625" spans="1:5" x14ac:dyDescent="0.15">
      <c r="A625" s="60" t="str">
        <f t="shared" si="9"/>
        <v>千葉県富津市</v>
      </c>
      <c r="B625" s="63" t="s">
        <v>3325</v>
      </c>
      <c r="C625" s="64" t="s">
        <v>3259</v>
      </c>
      <c r="D625" s="65" t="s">
        <v>3324</v>
      </c>
      <c r="E625" s="64"/>
    </row>
    <row r="626" spans="1:5" x14ac:dyDescent="0.15">
      <c r="A626" s="60" t="str">
        <f t="shared" si="9"/>
        <v>千葉県浦安市</v>
      </c>
      <c r="B626" s="63" t="s">
        <v>3323</v>
      </c>
      <c r="C626" s="64" t="s">
        <v>3259</v>
      </c>
      <c r="D626" s="65" t="s">
        <v>3322</v>
      </c>
      <c r="E626" s="64"/>
    </row>
    <row r="627" spans="1:5" x14ac:dyDescent="0.15">
      <c r="A627" s="60" t="str">
        <f t="shared" si="9"/>
        <v>千葉県四街道市</v>
      </c>
      <c r="B627" s="63" t="s">
        <v>3321</v>
      </c>
      <c r="C627" s="64" t="s">
        <v>3259</v>
      </c>
      <c r="D627" s="65" t="s">
        <v>3320</v>
      </c>
      <c r="E627" s="64"/>
    </row>
    <row r="628" spans="1:5" x14ac:dyDescent="0.15">
      <c r="A628" s="60" t="str">
        <f t="shared" si="9"/>
        <v>千葉県袖ケ浦市</v>
      </c>
      <c r="B628" s="63" t="s">
        <v>3319</v>
      </c>
      <c r="C628" s="64" t="s">
        <v>3259</v>
      </c>
      <c r="D628" s="65" t="s">
        <v>3318</v>
      </c>
      <c r="E628" s="64"/>
    </row>
    <row r="629" spans="1:5" x14ac:dyDescent="0.15">
      <c r="A629" s="60" t="str">
        <f t="shared" si="9"/>
        <v>千葉県八街市</v>
      </c>
      <c r="B629" s="63" t="s">
        <v>3317</v>
      </c>
      <c r="C629" s="64" t="s">
        <v>3259</v>
      </c>
      <c r="D629" s="65" t="s">
        <v>3316</v>
      </c>
      <c r="E629" s="64"/>
    </row>
    <row r="630" spans="1:5" x14ac:dyDescent="0.15">
      <c r="A630" s="60" t="str">
        <f t="shared" si="9"/>
        <v>千葉県印西市</v>
      </c>
      <c r="B630" s="63" t="s">
        <v>3315</v>
      </c>
      <c r="C630" s="64" t="s">
        <v>3259</v>
      </c>
      <c r="D630" s="65" t="s">
        <v>3314</v>
      </c>
      <c r="E630" s="64"/>
    </row>
    <row r="631" spans="1:5" x14ac:dyDescent="0.15">
      <c r="A631" s="60" t="str">
        <f t="shared" si="9"/>
        <v>千葉県白井市</v>
      </c>
      <c r="B631" s="63" t="s">
        <v>3313</v>
      </c>
      <c r="C631" s="64" t="s">
        <v>3259</v>
      </c>
      <c r="D631" s="65" t="s">
        <v>3312</v>
      </c>
      <c r="E631" s="64"/>
    </row>
    <row r="632" spans="1:5" x14ac:dyDescent="0.15">
      <c r="A632" s="60" t="str">
        <f t="shared" si="9"/>
        <v>千葉県富里市</v>
      </c>
      <c r="B632" s="63" t="s">
        <v>3311</v>
      </c>
      <c r="C632" s="64" t="s">
        <v>3259</v>
      </c>
      <c r="D632" s="65" t="s">
        <v>3310</v>
      </c>
      <c r="E632" s="64"/>
    </row>
    <row r="633" spans="1:5" x14ac:dyDescent="0.15">
      <c r="A633" s="60" t="str">
        <f t="shared" si="9"/>
        <v>千葉県南房総市</v>
      </c>
      <c r="B633" s="63" t="s">
        <v>3309</v>
      </c>
      <c r="C633" s="64" t="s">
        <v>3259</v>
      </c>
      <c r="D633" s="65" t="s">
        <v>3308</v>
      </c>
      <c r="E633" s="64"/>
    </row>
    <row r="634" spans="1:5" x14ac:dyDescent="0.15">
      <c r="A634" s="60" t="str">
        <f t="shared" si="9"/>
        <v>千葉県匝瑳市</v>
      </c>
      <c r="B634" s="63" t="s">
        <v>3307</v>
      </c>
      <c r="C634" s="64" t="s">
        <v>3259</v>
      </c>
      <c r="D634" s="65" t="s">
        <v>3306</v>
      </c>
      <c r="E634" s="64"/>
    </row>
    <row r="635" spans="1:5" x14ac:dyDescent="0.15">
      <c r="A635" s="60" t="str">
        <f t="shared" si="9"/>
        <v>千葉県香取市</v>
      </c>
      <c r="B635" s="63" t="s">
        <v>3305</v>
      </c>
      <c r="C635" s="64" t="s">
        <v>3259</v>
      </c>
      <c r="D635" s="65" t="s">
        <v>3304</v>
      </c>
      <c r="E635" s="64"/>
    </row>
    <row r="636" spans="1:5" x14ac:dyDescent="0.15">
      <c r="A636" s="60" t="str">
        <f t="shared" si="9"/>
        <v>千葉県山武市</v>
      </c>
      <c r="B636" s="63" t="s">
        <v>3303</v>
      </c>
      <c r="C636" s="64" t="s">
        <v>3259</v>
      </c>
      <c r="D636" s="65" t="s">
        <v>3302</v>
      </c>
      <c r="E636" s="64"/>
    </row>
    <row r="637" spans="1:5" x14ac:dyDescent="0.15">
      <c r="A637" s="60" t="str">
        <f t="shared" si="9"/>
        <v>千葉県いすみ市</v>
      </c>
      <c r="B637" s="63" t="s">
        <v>3301</v>
      </c>
      <c r="C637" s="64" t="s">
        <v>3259</v>
      </c>
      <c r="D637" s="65" t="s">
        <v>3300</v>
      </c>
      <c r="E637" s="64"/>
    </row>
    <row r="638" spans="1:5" x14ac:dyDescent="0.15">
      <c r="A638" s="60" t="str">
        <f t="shared" si="9"/>
        <v>千葉県大網白里市</v>
      </c>
      <c r="B638" s="63" t="s">
        <v>3299</v>
      </c>
      <c r="C638" s="64" t="s">
        <v>3259</v>
      </c>
      <c r="D638" s="65" t="s">
        <v>3298</v>
      </c>
      <c r="E638" s="64"/>
    </row>
    <row r="639" spans="1:5" x14ac:dyDescent="0.15">
      <c r="A639" s="60" t="str">
        <f t="shared" si="9"/>
        <v>千葉県印旛郡酒々井町</v>
      </c>
      <c r="B639" s="63" t="s">
        <v>3297</v>
      </c>
      <c r="C639" s="64" t="s">
        <v>3259</v>
      </c>
      <c r="D639" s="65" t="s">
        <v>3294</v>
      </c>
      <c r="E639" s="64" t="s">
        <v>3296</v>
      </c>
    </row>
    <row r="640" spans="1:5" x14ac:dyDescent="0.15">
      <c r="A640" s="60" t="str">
        <f t="shared" si="9"/>
        <v>千葉県印旛郡栄町</v>
      </c>
      <c r="B640" s="63" t="s">
        <v>3295</v>
      </c>
      <c r="C640" s="64" t="s">
        <v>3259</v>
      </c>
      <c r="D640" s="65" t="s">
        <v>3294</v>
      </c>
      <c r="E640" s="64" t="s">
        <v>3293</v>
      </c>
    </row>
    <row r="641" spans="1:5" x14ac:dyDescent="0.15">
      <c r="A641" s="60" t="str">
        <f t="shared" si="9"/>
        <v>千葉県香取郡神崎町</v>
      </c>
      <c r="B641" s="63" t="s">
        <v>3292</v>
      </c>
      <c r="C641" s="64" t="s">
        <v>3259</v>
      </c>
      <c r="D641" s="65" t="s">
        <v>3287</v>
      </c>
      <c r="E641" s="64" t="s">
        <v>3291</v>
      </c>
    </row>
    <row r="642" spans="1:5" x14ac:dyDescent="0.15">
      <c r="A642" s="60" t="str">
        <f t="shared" ref="A642:A705" si="10">C642&amp;D642&amp;E642</f>
        <v>千葉県香取郡多古町</v>
      </c>
      <c r="B642" s="63" t="s">
        <v>3290</v>
      </c>
      <c r="C642" s="64" t="s">
        <v>3259</v>
      </c>
      <c r="D642" s="65" t="s">
        <v>3287</v>
      </c>
      <c r="E642" s="64" t="s">
        <v>3289</v>
      </c>
    </row>
    <row r="643" spans="1:5" x14ac:dyDescent="0.15">
      <c r="A643" s="60" t="str">
        <f t="shared" si="10"/>
        <v>千葉県香取郡東庄町</v>
      </c>
      <c r="B643" s="63" t="s">
        <v>3288</v>
      </c>
      <c r="C643" s="64" t="s">
        <v>3259</v>
      </c>
      <c r="D643" s="65" t="s">
        <v>3287</v>
      </c>
      <c r="E643" s="64" t="s">
        <v>3286</v>
      </c>
    </row>
    <row r="644" spans="1:5" x14ac:dyDescent="0.15">
      <c r="A644" s="60" t="str">
        <f t="shared" si="10"/>
        <v>千葉県山武郡九十九里町</v>
      </c>
      <c r="B644" s="63" t="s">
        <v>3285</v>
      </c>
      <c r="C644" s="64" t="s">
        <v>3259</v>
      </c>
      <c r="D644" s="65" t="s">
        <v>3280</v>
      </c>
      <c r="E644" s="64" t="s">
        <v>3284</v>
      </c>
    </row>
    <row r="645" spans="1:5" x14ac:dyDescent="0.15">
      <c r="A645" s="60" t="str">
        <f t="shared" si="10"/>
        <v>千葉県山武郡芝山町</v>
      </c>
      <c r="B645" s="63" t="s">
        <v>3283</v>
      </c>
      <c r="C645" s="64" t="s">
        <v>3259</v>
      </c>
      <c r="D645" s="65" t="s">
        <v>3280</v>
      </c>
      <c r="E645" s="64" t="s">
        <v>3282</v>
      </c>
    </row>
    <row r="646" spans="1:5" x14ac:dyDescent="0.15">
      <c r="A646" s="60" t="str">
        <f t="shared" si="10"/>
        <v>千葉県山武郡横芝光町</v>
      </c>
      <c r="B646" s="63" t="s">
        <v>3281</v>
      </c>
      <c r="C646" s="64" t="s">
        <v>3259</v>
      </c>
      <c r="D646" s="65" t="s">
        <v>3280</v>
      </c>
      <c r="E646" s="64" t="s">
        <v>3279</v>
      </c>
    </row>
    <row r="647" spans="1:5" x14ac:dyDescent="0.15">
      <c r="A647" s="60" t="str">
        <f t="shared" si="10"/>
        <v>千葉県長生郡一宮町</v>
      </c>
      <c r="B647" s="63" t="s">
        <v>3278</v>
      </c>
      <c r="C647" s="64" t="s">
        <v>3259</v>
      </c>
      <c r="D647" s="65" t="s">
        <v>3267</v>
      </c>
      <c r="E647" s="64" t="s">
        <v>3277</v>
      </c>
    </row>
    <row r="648" spans="1:5" x14ac:dyDescent="0.15">
      <c r="A648" s="60" t="str">
        <f t="shared" si="10"/>
        <v>千葉県長生郡睦沢町</v>
      </c>
      <c r="B648" s="63" t="s">
        <v>3276</v>
      </c>
      <c r="C648" s="64" t="s">
        <v>3259</v>
      </c>
      <c r="D648" s="65" t="s">
        <v>3267</v>
      </c>
      <c r="E648" s="64" t="s">
        <v>3275</v>
      </c>
    </row>
    <row r="649" spans="1:5" x14ac:dyDescent="0.15">
      <c r="A649" s="60" t="str">
        <f t="shared" si="10"/>
        <v>千葉県長生郡長生村</v>
      </c>
      <c r="B649" s="63" t="s">
        <v>3274</v>
      </c>
      <c r="C649" s="64" t="s">
        <v>3259</v>
      </c>
      <c r="D649" s="65" t="s">
        <v>3267</v>
      </c>
      <c r="E649" s="64" t="s">
        <v>3273</v>
      </c>
    </row>
    <row r="650" spans="1:5" x14ac:dyDescent="0.15">
      <c r="A650" s="60" t="str">
        <f t="shared" si="10"/>
        <v>千葉県長生郡白子町</v>
      </c>
      <c r="B650" s="63" t="s">
        <v>3272</v>
      </c>
      <c r="C650" s="64" t="s">
        <v>3259</v>
      </c>
      <c r="D650" s="65" t="s">
        <v>3267</v>
      </c>
      <c r="E650" s="64" t="s">
        <v>3271</v>
      </c>
    </row>
    <row r="651" spans="1:5" x14ac:dyDescent="0.15">
      <c r="A651" s="60" t="str">
        <f t="shared" si="10"/>
        <v>千葉県長生郡長柄町</v>
      </c>
      <c r="B651" s="63" t="s">
        <v>3270</v>
      </c>
      <c r="C651" s="64" t="s">
        <v>3259</v>
      </c>
      <c r="D651" s="65" t="s">
        <v>3267</v>
      </c>
      <c r="E651" s="64" t="s">
        <v>3269</v>
      </c>
    </row>
    <row r="652" spans="1:5" x14ac:dyDescent="0.15">
      <c r="A652" s="60" t="str">
        <f t="shared" si="10"/>
        <v>千葉県長生郡長南町</v>
      </c>
      <c r="B652" s="63" t="s">
        <v>3268</v>
      </c>
      <c r="C652" s="64" t="s">
        <v>3259</v>
      </c>
      <c r="D652" s="65" t="s">
        <v>3267</v>
      </c>
      <c r="E652" s="64" t="s">
        <v>3266</v>
      </c>
    </row>
    <row r="653" spans="1:5" x14ac:dyDescent="0.15">
      <c r="A653" s="60" t="str">
        <f t="shared" si="10"/>
        <v>千葉県夷隅郡大多喜町</v>
      </c>
      <c r="B653" s="63" t="s">
        <v>3265</v>
      </c>
      <c r="C653" s="64" t="s">
        <v>3259</v>
      </c>
      <c r="D653" s="65" t="s">
        <v>3262</v>
      </c>
      <c r="E653" s="64" t="s">
        <v>3264</v>
      </c>
    </row>
    <row r="654" spans="1:5" x14ac:dyDescent="0.15">
      <c r="A654" s="60" t="str">
        <f t="shared" si="10"/>
        <v>千葉県夷隅郡御宿町</v>
      </c>
      <c r="B654" s="63" t="s">
        <v>3263</v>
      </c>
      <c r="C654" s="64" t="s">
        <v>3259</v>
      </c>
      <c r="D654" s="65" t="s">
        <v>3262</v>
      </c>
      <c r="E654" s="64" t="s">
        <v>3261</v>
      </c>
    </row>
    <row r="655" spans="1:5" x14ac:dyDescent="0.15">
      <c r="A655" s="60" t="str">
        <f t="shared" si="10"/>
        <v>千葉県安房郡鋸南町</v>
      </c>
      <c r="B655" s="63" t="s">
        <v>3260</v>
      </c>
      <c r="C655" s="64" t="s">
        <v>3259</v>
      </c>
      <c r="D655" s="65" t="s">
        <v>3258</v>
      </c>
      <c r="E655" s="64" t="s">
        <v>3257</v>
      </c>
    </row>
    <row r="656" spans="1:5" x14ac:dyDescent="0.15">
      <c r="A656" s="60" t="str">
        <f t="shared" si="10"/>
        <v>東京都千代田区</v>
      </c>
      <c r="B656" s="63" t="s">
        <v>3256</v>
      </c>
      <c r="C656" s="64" t="s">
        <v>3136</v>
      </c>
      <c r="D656" s="65" t="s">
        <v>3255</v>
      </c>
      <c r="E656" s="64"/>
    </row>
    <row r="657" spans="1:5" x14ac:dyDescent="0.15">
      <c r="A657" s="60" t="str">
        <f t="shared" si="10"/>
        <v>東京都中央区</v>
      </c>
      <c r="B657" s="63" t="s">
        <v>3254</v>
      </c>
      <c r="C657" s="64" t="s">
        <v>3136</v>
      </c>
      <c r="D657" s="65" t="s">
        <v>963</v>
      </c>
      <c r="E657" s="64"/>
    </row>
    <row r="658" spans="1:5" x14ac:dyDescent="0.15">
      <c r="A658" s="60" t="str">
        <f t="shared" si="10"/>
        <v>東京都港区</v>
      </c>
      <c r="B658" s="63" t="s">
        <v>3253</v>
      </c>
      <c r="C658" s="64" t="s">
        <v>3136</v>
      </c>
      <c r="D658" s="65" t="s">
        <v>2083</v>
      </c>
      <c r="E658" s="64"/>
    </row>
    <row r="659" spans="1:5" x14ac:dyDescent="0.15">
      <c r="A659" s="60" t="str">
        <f t="shared" si="10"/>
        <v>東京都新宿区</v>
      </c>
      <c r="B659" s="63" t="s">
        <v>3252</v>
      </c>
      <c r="C659" s="64" t="s">
        <v>3136</v>
      </c>
      <c r="D659" s="65" t="s">
        <v>3251</v>
      </c>
      <c r="E659" s="64"/>
    </row>
    <row r="660" spans="1:5" x14ac:dyDescent="0.15">
      <c r="A660" s="60" t="str">
        <f t="shared" si="10"/>
        <v>東京都文京区</v>
      </c>
      <c r="B660" s="63" t="s">
        <v>3250</v>
      </c>
      <c r="C660" s="64" t="s">
        <v>3136</v>
      </c>
      <c r="D660" s="65" t="s">
        <v>3249</v>
      </c>
      <c r="E660" s="64"/>
    </row>
    <row r="661" spans="1:5" x14ac:dyDescent="0.15">
      <c r="A661" s="60" t="str">
        <f t="shared" si="10"/>
        <v>東京都台東区</v>
      </c>
      <c r="B661" s="63" t="s">
        <v>3248</v>
      </c>
      <c r="C661" s="64" t="s">
        <v>3136</v>
      </c>
      <c r="D661" s="65" t="s">
        <v>3247</v>
      </c>
      <c r="E661" s="64"/>
    </row>
    <row r="662" spans="1:5" x14ac:dyDescent="0.15">
      <c r="A662" s="60" t="str">
        <f t="shared" si="10"/>
        <v>東京都墨田区</v>
      </c>
      <c r="B662" s="63" t="s">
        <v>3246</v>
      </c>
      <c r="C662" s="64" t="s">
        <v>3136</v>
      </c>
      <c r="D662" s="65" t="s">
        <v>3245</v>
      </c>
      <c r="E662" s="64"/>
    </row>
    <row r="663" spans="1:5" x14ac:dyDescent="0.15">
      <c r="A663" s="60" t="str">
        <f t="shared" si="10"/>
        <v>東京都江東区</v>
      </c>
      <c r="B663" s="63" t="s">
        <v>3244</v>
      </c>
      <c r="C663" s="64" t="s">
        <v>3136</v>
      </c>
      <c r="D663" s="65" t="s">
        <v>3243</v>
      </c>
      <c r="E663" s="64"/>
    </row>
    <row r="664" spans="1:5" x14ac:dyDescent="0.15">
      <c r="A664" s="60" t="str">
        <f t="shared" si="10"/>
        <v>東京都品川区</v>
      </c>
      <c r="B664" s="63" t="s">
        <v>3242</v>
      </c>
      <c r="C664" s="64" t="s">
        <v>3136</v>
      </c>
      <c r="D664" s="65" t="s">
        <v>3241</v>
      </c>
      <c r="E664" s="64"/>
    </row>
    <row r="665" spans="1:5" x14ac:dyDescent="0.15">
      <c r="A665" s="60" t="str">
        <f t="shared" si="10"/>
        <v>東京都目黒区</v>
      </c>
      <c r="B665" s="63" t="s">
        <v>3240</v>
      </c>
      <c r="C665" s="64" t="s">
        <v>3136</v>
      </c>
      <c r="D665" s="65" t="s">
        <v>3239</v>
      </c>
      <c r="E665" s="64"/>
    </row>
    <row r="666" spans="1:5" x14ac:dyDescent="0.15">
      <c r="A666" s="60" t="str">
        <f t="shared" si="10"/>
        <v>東京都大田区</v>
      </c>
      <c r="B666" s="63" t="s">
        <v>3238</v>
      </c>
      <c r="C666" s="64" t="s">
        <v>3136</v>
      </c>
      <c r="D666" s="65" t="s">
        <v>3237</v>
      </c>
      <c r="E666" s="64"/>
    </row>
    <row r="667" spans="1:5" x14ac:dyDescent="0.15">
      <c r="A667" s="60" t="str">
        <f t="shared" si="10"/>
        <v>東京都世田谷区</v>
      </c>
      <c r="B667" s="63" t="s">
        <v>3236</v>
      </c>
      <c r="C667" s="64" t="s">
        <v>3136</v>
      </c>
      <c r="D667" s="65" t="s">
        <v>3235</v>
      </c>
      <c r="E667" s="64"/>
    </row>
    <row r="668" spans="1:5" x14ac:dyDescent="0.15">
      <c r="A668" s="60" t="str">
        <f t="shared" si="10"/>
        <v>東京都渋谷区</v>
      </c>
      <c r="B668" s="63" t="s">
        <v>3234</v>
      </c>
      <c r="C668" s="64" t="s">
        <v>3136</v>
      </c>
      <c r="D668" s="65" t="s">
        <v>3233</v>
      </c>
      <c r="E668" s="64"/>
    </row>
    <row r="669" spans="1:5" x14ac:dyDescent="0.15">
      <c r="A669" s="60" t="str">
        <f t="shared" si="10"/>
        <v>東京都中野区</v>
      </c>
      <c r="B669" s="63" t="s">
        <v>3232</v>
      </c>
      <c r="C669" s="64" t="s">
        <v>3136</v>
      </c>
      <c r="D669" s="65" t="s">
        <v>3231</v>
      </c>
      <c r="E669" s="64"/>
    </row>
    <row r="670" spans="1:5" x14ac:dyDescent="0.15">
      <c r="A670" s="60" t="str">
        <f t="shared" si="10"/>
        <v>東京都杉並区</v>
      </c>
      <c r="B670" s="63" t="s">
        <v>3230</v>
      </c>
      <c r="C670" s="64" t="s">
        <v>3136</v>
      </c>
      <c r="D670" s="65" t="s">
        <v>3229</v>
      </c>
      <c r="E670" s="64"/>
    </row>
    <row r="671" spans="1:5" x14ac:dyDescent="0.15">
      <c r="A671" s="60" t="str">
        <f t="shared" si="10"/>
        <v>東京都豊島区</v>
      </c>
      <c r="B671" s="63" t="s">
        <v>3228</v>
      </c>
      <c r="C671" s="64" t="s">
        <v>3136</v>
      </c>
      <c r="D671" s="65" t="s">
        <v>3227</v>
      </c>
      <c r="E671" s="64"/>
    </row>
    <row r="672" spans="1:5" x14ac:dyDescent="0.15">
      <c r="A672" s="60" t="str">
        <f t="shared" si="10"/>
        <v>東京都北区</v>
      </c>
      <c r="B672" s="63" t="s">
        <v>3226</v>
      </c>
      <c r="C672" s="64" t="s">
        <v>3136</v>
      </c>
      <c r="D672" s="65" t="s">
        <v>958</v>
      </c>
      <c r="E672" s="64"/>
    </row>
    <row r="673" spans="1:5" x14ac:dyDescent="0.15">
      <c r="A673" s="60" t="str">
        <f t="shared" si="10"/>
        <v>東京都荒川区</v>
      </c>
      <c r="B673" s="63" t="s">
        <v>3225</v>
      </c>
      <c r="C673" s="64" t="s">
        <v>3136</v>
      </c>
      <c r="D673" s="65" t="s">
        <v>3224</v>
      </c>
      <c r="E673" s="64"/>
    </row>
    <row r="674" spans="1:5" x14ac:dyDescent="0.15">
      <c r="A674" s="60" t="str">
        <f t="shared" si="10"/>
        <v>東京都板橋区</v>
      </c>
      <c r="B674" s="63" t="s">
        <v>3223</v>
      </c>
      <c r="C674" s="64" t="s">
        <v>3136</v>
      </c>
      <c r="D674" s="65" t="s">
        <v>3222</v>
      </c>
      <c r="E674" s="64"/>
    </row>
    <row r="675" spans="1:5" x14ac:dyDescent="0.15">
      <c r="A675" s="60" t="str">
        <f t="shared" si="10"/>
        <v>東京都練馬区</v>
      </c>
      <c r="B675" s="63" t="s">
        <v>3221</v>
      </c>
      <c r="C675" s="64" t="s">
        <v>3136</v>
      </c>
      <c r="D675" s="65" t="s">
        <v>3220</v>
      </c>
      <c r="E675" s="64"/>
    </row>
    <row r="676" spans="1:5" x14ac:dyDescent="0.15">
      <c r="A676" s="60" t="str">
        <f t="shared" si="10"/>
        <v>東京都足立区</v>
      </c>
      <c r="B676" s="63" t="s">
        <v>3219</v>
      </c>
      <c r="C676" s="64" t="s">
        <v>3136</v>
      </c>
      <c r="D676" s="65" t="s">
        <v>3218</v>
      </c>
      <c r="E676" s="64"/>
    </row>
    <row r="677" spans="1:5" x14ac:dyDescent="0.15">
      <c r="A677" s="60" t="str">
        <f t="shared" si="10"/>
        <v>東京都葛飾区</v>
      </c>
      <c r="B677" s="63" t="s">
        <v>3217</v>
      </c>
      <c r="C677" s="64" t="s">
        <v>3136</v>
      </c>
      <c r="D677" s="65" t="s">
        <v>3216</v>
      </c>
      <c r="E677" s="64"/>
    </row>
    <row r="678" spans="1:5" x14ac:dyDescent="0.15">
      <c r="A678" s="60" t="str">
        <f t="shared" si="10"/>
        <v>東京都江戸川区</v>
      </c>
      <c r="B678" s="63" t="s">
        <v>3215</v>
      </c>
      <c r="C678" s="64" t="s">
        <v>3136</v>
      </c>
      <c r="D678" s="65" t="s">
        <v>3214</v>
      </c>
      <c r="E678" s="64"/>
    </row>
    <row r="679" spans="1:5" x14ac:dyDescent="0.15">
      <c r="A679" s="60" t="str">
        <f t="shared" si="10"/>
        <v>東京都八王子市</v>
      </c>
      <c r="B679" s="63" t="s">
        <v>3213</v>
      </c>
      <c r="C679" s="64" t="s">
        <v>3136</v>
      </c>
      <c r="D679" s="65" t="s">
        <v>3212</v>
      </c>
      <c r="E679" s="64"/>
    </row>
    <row r="680" spans="1:5" x14ac:dyDescent="0.15">
      <c r="A680" s="60" t="str">
        <f t="shared" si="10"/>
        <v>東京都立川市</v>
      </c>
      <c r="B680" s="63" t="s">
        <v>3211</v>
      </c>
      <c r="C680" s="64" t="s">
        <v>3136</v>
      </c>
      <c r="D680" s="65" t="s">
        <v>3210</v>
      </c>
      <c r="E680" s="64"/>
    </row>
    <row r="681" spans="1:5" x14ac:dyDescent="0.15">
      <c r="A681" s="60" t="str">
        <f t="shared" si="10"/>
        <v>東京都武蔵野市</v>
      </c>
      <c r="B681" s="63" t="s">
        <v>3209</v>
      </c>
      <c r="C681" s="64" t="s">
        <v>3136</v>
      </c>
      <c r="D681" s="65" t="s">
        <v>3208</v>
      </c>
      <c r="E681" s="64"/>
    </row>
    <row r="682" spans="1:5" x14ac:dyDescent="0.15">
      <c r="A682" s="60" t="str">
        <f t="shared" si="10"/>
        <v>東京都三鷹市</v>
      </c>
      <c r="B682" s="63" t="s">
        <v>3207</v>
      </c>
      <c r="C682" s="64" t="s">
        <v>3136</v>
      </c>
      <c r="D682" s="65" t="s">
        <v>3206</v>
      </c>
      <c r="E682" s="64"/>
    </row>
    <row r="683" spans="1:5" x14ac:dyDescent="0.15">
      <c r="A683" s="60" t="str">
        <f t="shared" si="10"/>
        <v>東京都青梅市</v>
      </c>
      <c r="B683" s="63" t="s">
        <v>3205</v>
      </c>
      <c r="C683" s="64" t="s">
        <v>3136</v>
      </c>
      <c r="D683" s="65" t="s">
        <v>3204</v>
      </c>
      <c r="E683" s="64"/>
    </row>
    <row r="684" spans="1:5" x14ac:dyDescent="0.15">
      <c r="A684" s="60" t="str">
        <f t="shared" si="10"/>
        <v>東京都府中市</v>
      </c>
      <c r="B684" s="63" t="s">
        <v>3203</v>
      </c>
      <c r="C684" s="64" t="s">
        <v>3136</v>
      </c>
      <c r="D684" s="65" t="s">
        <v>1511</v>
      </c>
      <c r="E684" s="64"/>
    </row>
    <row r="685" spans="1:5" x14ac:dyDescent="0.15">
      <c r="A685" s="60" t="str">
        <f t="shared" si="10"/>
        <v>東京都昭島市</v>
      </c>
      <c r="B685" s="63" t="s">
        <v>3202</v>
      </c>
      <c r="C685" s="64" t="s">
        <v>3136</v>
      </c>
      <c r="D685" s="65" t="s">
        <v>3201</v>
      </c>
      <c r="E685" s="64"/>
    </row>
    <row r="686" spans="1:5" x14ac:dyDescent="0.15">
      <c r="A686" s="60" t="str">
        <f t="shared" si="10"/>
        <v>東京都調布市</v>
      </c>
      <c r="B686" s="63" t="s">
        <v>3200</v>
      </c>
      <c r="C686" s="64" t="s">
        <v>3136</v>
      </c>
      <c r="D686" s="65" t="s">
        <v>3199</v>
      </c>
      <c r="E686" s="64"/>
    </row>
    <row r="687" spans="1:5" x14ac:dyDescent="0.15">
      <c r="A687" s="60" t="str">
        <f t="shared" si="10"/>
        <v>東京都町田市</v>
      </c>
      <c r="B687" s="63" t="s">
        <v>3198</v>
      </c>
      <c r="C687" s="64" t="s">
        <v>3136</v>
      </c>
      <c r="D687" s="65" t="s">
        <v>3197</v>
      </c>
      <c r="E687" s="64"/>
    </row>
    <row r="688" spans="1:5" x14ac:dyDescent="0.15">
      <c r="A688" s="60" t="str">
        <f t="shared" si="10"/>
        <v>東京都小金井市</v>
      </c>
      <c r="B688" s="63" t="s">
        <v>3196</v>
      </c>
      <c r="C688" s="64" t="s">
        <v>3136</v>
      </c>
      <c r="D688" s="65" t="s">
        <v>3195</v>
      </c>
      <c r="E688" s="64"/>
    </row>
    <row r="689" spans="1:5" x14ac:dyDescent="0.15">
      <c r="A689" s="60" t="str">
        <f t="shared" si="10"/>
        <v>東京都小平市</v>
      </c>
      <c r="B689" s="63" t="s">
        <v>3194</v>
      </c>
      <c r="C689" s="64" t="s">
        <v>3136</v>
      </c>
      <c r="D689" s="65" t="s">
        <v>3193</v>
      </c>
      <c r="E689" s="64"/>
    </row>
    <row r="690" spans="1:5" x14ac:dyDescent="0.15">
      <c r="A690" s="60" t="str">
        <f t="shared" si="10"/>
        <v>東京都日野市</v>
      </c>
      <c r="B690" s="63" t="s">
        <v>3192</v>
      </c>
      <c r="C690" s="64" t="s">
        <v>3136</v>
      </c>
      <c r="D690" s="65" t="s">
        <v>3191</v>
      </c>
      <c r="E690" s="64"/>
    </row>
    <row r="691" spans="1:5" x14ac:dyDescent="0.15">
      <c r="A691" s="60" t="str">
        <f t="shared" si="10"/>
        <v>東京都東村山市</v>
      </c>
      <c r="B691" s="63" t="s">
        <v>3190</v>
      </c>
      <c r="C691" s="64" t="s">
        <v>3136</v>
      </c>
      <c r="D691" s="65" t="s">
        <v>3189</v>
      </c>
      <c r="E691" s="64"/>
    </row>
    <row r="692" spans="1:5" x14ac:dyDescent="0.15">
      <c r="A692" s="60" t="str">
        <f t="shared" si="10"/>
        <v>東京都国分寺市</v>
      </c>
      <c r="B692" s="63" t="s">
        <v>3188</v>
      </c>
      <c r="C692" s="64" t="s">
        <v>3136</v>
      </c>
      <c r="D692" s="65" t="s">
        <v>3187</v>
      </c>
      <c r="E692" s="64"/>
    </row>
    <row r="693" spans="1:5" x14ac:dyDescent="0.15">
      <c r="A693" s="60" t="str">
        <f t="shared" si="10"/>
        <v>東京都国立市</v>
      </c>
      <c r="B693" s="63" t="s">
        <v>3186</v>
      </c>
      <c r="C693" s="64" t="s">
        <v>3136</v>
      </c>
      <c r="D693" s="65" t="s">
        <v>3185</v>
      </c>
      <c r="E693" s="64"/>
    </row>
    <row r="694" spans="1:5" x14ac:dyDescent="0.15">
      <c r="A694" s="60" t="str">
        <f t="shared" si="10"/>
        <v>東京都福生市</v>
      </c>
      <c r="B694" s="63" t="s">
        <v>3184</v>
      </c>
      <c r="C694" s="64" t="s">
        <v>3136</v>
      </c>
      <c r="D694" s="65" t="s">
        <v>3183</v>
      </c>
      <c r="E694" s="64"/>
    </row>
    <row r="695" spans="1:5" x14ac:dyDescent="0.15">
      <c r="A695" s="60" t="str">
        <f t="shared" si="10"/>
        <v>東京都狛江市</v>
      </c>
      <c r="B695" s="63" t="s">
        <v>3182</v>
      </c>
      <c r="C695" s="64" t="s">
        <v>3136</v>
      </c>
      <c r="D695" s="65" t="s">
        <v>3181</v>
      </c>
      <c r="E695" s="64"/>
    </row>
    <row r="696" spans="1:5" x14ac:dyDescent="0.15">
      <c r="A696" s="60" t="str">
        <f t="shared" si="10"/>
        <v>東京都東大和市</v>
      </c>
      <c r="B696" s="63" t="s">
        <v>3180</v>
      </c>
      <c r="C696" s="64" t="s">
        <v>3136</v>
      </c>
      <c r="D696" s="65" t="s">
        <v>3179</v>
      </c>
      <c r="E696" s="64"/>
    </row>
    <row r="697" spans="1:5" x14ac:dyDescent="0.15">
      <c r="A697" s="60" t="str">
        <f t="shared" si="10"/>
        <v>東京都清瀬市</v>
      </c>
      <c r="B697" s="63" t="s">
        <v>3178</v>
      </c>
      <c r="C697" s="64" t="s">
        <v>3136</v>
      </c>
      <c r="D697" s="65" t="s">
        <v>3177</v>
      </c>
      <c r="E697" s="64"/>
    </row>
    <row r="698" spans="1:5" x14ac:dyDescent="0.15">
      <c r="A698" s="60" t="str">
        <f t="shared" si="10"/>
        <v>東京都東久留米市</v>
      </c>
      <c r="B698" s="63" t="s">
        <v>3176</v>
      </c>
      <c r="C698" s="64" t="s">
        <v>3136</v>
      </c>
      <c r="D698" s="65" t="s">
        <v>3175</v>
      </c>
      <c r="E698" s="64"/>
    </row>
    <row r="699" spans="1:5" x14ac:dyDescent="0.15">
      <c r="A699" s="60" t="str">
        <f t="shared" si="10"/>
        <v>東京都武蔵村山市</v>
      </c>
      <c r="B699" s="63" t="s">
        <v>3174</v>
      </c>
      <c r="C699" s="64" t="s">
        <v>3136</v>
      </c>
      <c r="D699" s="65" t="s">
        <v>3173</v>
      </c>
      <c r="E699" s="64"/>
    </row>
    <row r="700" spans="1:5" x14ac:dyDescent="0.15">
      <c r="A700" s="60" t="str">
        <f t="shared" si="10"/>
        <v>東京都多摩市</v>
      </c>
      <c r="B700" s="63" t="s">
        <v>3172</v>
      </c>
      <c r="C700" s="64" t="s">
        <v>3136</v>
      </c>
      <c r="D700" s="65" t="s">
        <v>3171</v>
      </c>
      <c r="E700" s="64"/>
    </row>
    <row r="701" spans="1:5" x14ac:dyDescent="0.15">
      <c r="A701" s="60" t="str">
        <f t="shared" si="10"/>
        <v>東京都稲城市</v>
      </c>
      <c r="B701" s="63" t="s">
        <v>3170</v>
      </c>
      <c r="C701" s="64" t="s">
        <v>3136</v>
      </c>
      <c r="D701" s="65" t="s">
        <v>3169</v>
      </c>
      <c r="E701" s="64"/>
    </row>
    <row r="702" spans="1:5" x14ac:dyDescent="0.15">
      <c r="A702" s="60" t="str">
        <f t="shared" si="10"/>
        <v>東京都羽村市</v>
      </c>
      <c r="B702" s="63" t="s">
        <v>3168</v>
      </c>
      <c r="C702" s="64" t="s">
        <v>3136</v>
      </c>
      <c r="D702" s="65" t="s">
        <v>3167</v>
      </c>
      <c r="E702" s="64"/>
    </row>
    <row r="703" spans="1:5" x14ac:dyDescent="0.15">
      <c r="A703" s="60" t="str">
        <f t="shared" si="10"/>
        <v>東京都あきる野市</v>
      </c>
      <c r="B703" s="63" t="s">
        <v>3166</v>
      </c>
      <c r="C703" s="64" t="s">
        <v>3136</v>
      </c>
      <c r="D703" s="65" t="s">
        <v>3165</v>
      </c>
      <c r="E703" s="64"/>
    </row>
    <row r="704" spans="1:5" x14ac:dyDescent="0.15">
      <c r="A704" s="60" t="str">
        <f t="shared" si="10"/>
        <v>東京都西東京市</v>
      </c>
      <c r="B704" s="63" t="s">
        <v>3164</v>
      </c>
      <c r="C704" s="64" t="s">
        <v>3136</v>
      </c>
      <c r="D704" s="65" t="s">
        <v>3163</v>
      </c>
      <c r="E704" s="64"/>
    </row>
    <row r="705" spans="1:5" x14ac:dyDescent="0.15">
      <c r="A705" s="60" t="str">
        <f t="shared" si="10"/>
        <v>東京都西多摩郡瑞穂町</v>
      </c>
      <c r="B705" s="63" t="s">
        <v>3162</v>
      </c>
      <c r="C705" s="64" t="s">
        <v>3136</v>
      </c>
      <c r="D705" s="65" t="s">
        <v>3155</v>
      </c>
      <c r="E705" s="64" t="s">
        <v>3161</v>
      </c>
    </row>
    <row r="706" spans="1:5" x14ac:dyDescent="0.15">
      <c r="A706" s="60" t="str">
        <f t="shared" ref="A706:A769" si="11">C706&amp;D706&amp;E706</f>
        <v>東京都西多摩郡日の出町</v>
      </c>
      <c r="B706" s="63" t="s">
        <v>3160</v>
      </c>
      <c r="C706" s="64" t="s">
        <v>3136</v>
      </c>
      <c r="D706" s="65" t="s">
        <v>3155</v>
      </c>
      <c r="E706" s="64" t="s">
        <v>3159</v>
      </c>
    </row>
    <row r="707" spans="1:5" x14ac:dyDescent="0.15">
      <c r="A707" s="60" t="str">
        <f t="shared" si="11"/>
        <v>東京都西多摩郡檜原村</v>
      </c>
      <c r="B707" s="63" t="s">
        <v>3158</v>
      </c>
      <c r="C707" s="64" t="s">
        <v>3136</v>
      </c>
      <c r="D707" s="65" t="s">
        <v>3155</v>
      </c>
      <c r="E707" s="64" t="s">
        <v>3157</v>
      </c>
    </row>
    <row r="708" spans="1:5" x14ac:dyDescent="0.15">
      <c r="A708" s="60" t="str">
        <f t="shared" si="11"/>
        <v>東京都西多摩郡奥多摩町</v>
      </c>
      <c r="B708" s="63" t="s">
        <v>3156</v>
      </c>
      <c r="C708" s="64" t="s">
        <v>3136</v>
      </c>
      <c r="D708" s="65" t="s">
        <v>3155</v>
      </c>
      <c r="E708" s="64" t="s">
        <v>3154</v>
      </c>
    </row>
    <row r="709" spans="1:5" x14ac:dyDescent="0.15">
      <c r="A709" s="60" t="str">
        <f t="shared" si="11"/>
        <v>東京都大島町</v>
      </c>
      <c r="B709" s="63" t="s">
        <v>3153</v>
      </c>
      <c r="C709" s="64" t="s">
        <v>3136</v>
      </c>
      <c r="D709" s="65"/>
      <c r="E709" s="64" t="s">
        <v>3152</v>
      </c>
    </row>
    <row r="710" spans="1:5" x14ac:dyDescent="0.15">
      <c r="A710" s="60" t="str">
        <f t="shared" si="11"/>
        <v>東京都利島村</v>
      </c>
      <c r="B710" s="63" t="s">
        <v>3151</v>
      </c>
      <c r="C710" s="64" t="s">
        <v>3136</v>
      </c>
      <c r="D710" s="65"/>
      <c r="E710" s="64" t="s">
        <v>3150</v>
      </c>
    </row>
    <row r="711" spans="1:5" x14ac:dyDescent="0.15">
      <c r="A711" s="60" t="str">
        <f t="shared" si="11"/>
        <v>東京都新島村</v>
      </c>
      <c r="B711" s="63" t="s">
        <v>3149</v>
      </c>
      <c r="C711" s="64" t="s">
        <v>3136</v>
      </c>
      <c r="D711" s="65"/>
      <c r="E711" s="64" t="s">
        <v>3148</v>
      </c>
    </row>
    <row r="712" spans="1:5" x14ac:dyDescent="0.15">
      <c r="A712" s="60" t="str">
        <f t="shared" si="11"/>
        <v>東京都神津島村</v>
      </c>
      <c r="B712" s="63" t="s">
        <v>3147</v>
      </c>
      <c r="C712" s="64" t="s">
        <v>3136</v>
      </c>
      <c r="D712" s="65"/>
      <c r="E712" s="64" t="s">
        <v>3146</v>
      </c>
    </row>
    <row r="713" spans="1:5" x14ac:dyDescent="0.15">
      <c r="A713" s="60" t="str">
        <f t="shared" si="11"/>
        <v>東京都三宅村</v>
      </c>
      <c r="B713" s="63" t="s">
        <v>3145</v>
      </c>
      <c r="C713" s="64" t="s">
        <v>3136</v>
      </c>
      <c r="D713" s="65"/>
      <c r="E713" s="64" t="s">
        <v>3144</v>
      </c>
    </row>
    <row r="714" spans="1:5" x14ac:dyDescent="0.15">
      <c r="A714" s="60" t="str">
        <f t="shared" si="11"/>
        <v>東京都御蔵島村</v>
      </c>
      <c r="B714" s="63" t="s">
        <v>3143</v>
      </c>
      <c r="C714" s="64" t="s">
        <v>3136</v>
      </c>
      <c r="D714" s="65"/>
      <c r="E714" s="64" t="s">
        <v>3142</v>
      </c>
    </row>
    <row r="715" spans="1:5" x14ac:dyDescent="0.15">
      <c r="A715" s="60" t="str">
        <f t="shared" si="11"/>
        <v>東京都八丈町</v>
      </c>
      <c r="B715" s="63" t="s">
        <v>3141</v>
      </c>
      <c r="C715" s="64" t="s">
        <v>3136</v>
      </c>
      <c r="D715" s="65"/>
      <c r="E715" s="64" t="s">
        <v>3140</v>
      </c>
    </row>
    <row r="716" spans="1:5" x14ac:dyDescent="0.15">
      <c r="A716" s="60" t="str">
        <f t="shared" si="11"/>
        <v>東京都青ヶ島村</v>
      </c>
      <c r="B716" s="63" t="s">
        <v>3139</v>
      </c>
      <c r="C716" s="64" t="s">
        <v>3136</v>
      </c>
      <c r="D716" s="65"/>
      <c r="E716" s="64" t="s">
        <v>3138</v>
      </c>
    </row>
    <row r="717" spans="1:5" x14ac:dyDescent="0.15">
      <c r="A717" s="60" t="str">
        <f t="shared" si="11"/>
        <v>東京都小笠原村</v>
      </c>
      <c r="B717" s="63" t="s">
        <v>3137</v>
      </c>
      <c r="C717" s="64" t="s">
        <v>3136</v>
      </c>
      <c r="D717" s="65"/>
      <c r="E717" s="64" t="s">
        <v>3135</v>
      </c>
    </row>
    <row r="718" spans="1:5" x14ac:dyDescent="0.15">
      <c r="A718" s="60" t="str">
        <f t="shared" si="11"/>
        <v>神奈川県横浜市鶴見区</v>
      </c>
      <c r="B718" s="66" t="s">
        <v>3134</v>
      </c>
      <c r="C718" s="67" t="s">
        <v>3020</v>
      </c>
      <c r="D718" s="62" t="s">
        <v>3105</v>
      </c>
      <c r="E718" s="60" t="s">
        <v>2053</v>
      </c>
    </row>
    <row r="719" spans="1:5" x14ac:dyDescent="0.15">
      <c r="A719" s="60" t="str">
        <f t="shared" si="11"/>
        <v>神奈川県横浜市神奈川区</v>
      </c>
      <c r="B719" s="66" t="s">
        <v>3133</v>
      </c>
      <c r="C719" s="67" t="s">
        <v>3020</v>
      </c>
      <c r="D719" s="62" t="s">
        <v>3105</v>
      </c>
      <c r="E719" s="60" t="s">
        <v>3132</v>
      </c>
    </row>
    <row r="720" spans="1:5" x14ac:dyDescent="0.15">
      <c r="A720" s="60" t="str">
        <f t="shared" si="11"/>
        <v>神奈川県横浜市西区</v>
      </c>
      <c r="B720" s="66" t="s">
        <v>3131</v>
      </c>
      <c r="C720" s="67" t="s">
        <v>3020</v>
      </c>
      <c r="D720" s="62" t="s">
        <v>3105</v>
      </c>
      <c r="E720" s="60" t="s">
        <v>961</v>
      </c>
    </row>
    <row r="721" spans="1:5" x14ac:dyDescent="0.15">
      <c r="A721" s="60" t="str">
        <f t="shared" si="11"/>
        <v>神奈川県横浜市中区</v>
      </c>
      <c r="B721" s="66" t="s">
        <v>3130</v>
      </c>
      <c r="C721" s="67" t="s">
        <v>3020</v>
      </c>
      <c r="D721" s="62" t="s">
        <v>3105</v>
      </c>
      <c r="E721" s="60" t="s">
        <v>1535</v>
      </c>
    </row>
    <row r="722" spans="1:5" x14ac:dyDescent="0.15">
      <c r="A722" s="60" t="str">
        <f t="shared" si="11"/>
        <v>神奈川県横浜市南区</v>
      </c>
      <c r="B722" s="66" t="s">
        <v>3129</v>
      </c>
      <c r="C722" s="67" t="s">
        <v>3020</v>
      </c>
      <c r="D722" s="62" t="s">
        <v>3105</v>
      </c>
      <c r="E722" s="60" t="s">
        <v>960</v>
      </c>
    </row>
    <row r="723" spans="1:5" x14ac:dyDescent="0.15">
      <c r="A723" s="60" t="str">
        <f t="shared" si="11"/>
        <v>神奈川県横浜市保土ケ谷区</v>
      </c>
      <c r="B723" s="66" t="s">
        <v>3128</v>
      </c>
      <c r="C723" s="67" t="s">
        <v>3020</v>
      </c>
      <c r="D723" s="62" t="s">
        <v>3105</v>
      </c>
      <c r="E723" s="60" t="s">
        <v>3127</v>
      </c>
    </row>
    <row r="724" spans="1:5" x14ac:dyDescent="0.15">
      <c r="A724" s="60" t="str">
        <f t="shared" si="11"/>
        <v>神奈川県横浜市磯子区</v>
      </c>
      <c r="B724" s="66" t="s">
        <v>3126</v>
      </c>
      <c r="C724" s="67" t="s">
        <v>3020</v>
      </c>
      <c r="D724" s="62" t="s">
        <v>3105</v>
      </c>
      <c r="E724" s="60" t="s">
        <v>3125</v>
      </c>
    </row>
    <row r="725" spans="1:5" x14ac:dyDescent="0.15">
      <c r="A725" s="60" t="str">
        <f t="shared" si="11"/>
        <v>神奈川県横浜市金沢区</v>
      </c>
      <c r="B725" s="66" t="s">
        <v>3124</v>
      </c>
      <c r="C725" s="67" t="s">
        <v>3020</v>
      </c>
      <c r="D725" s="62" t="s">
        <v>3105</v>
      </c>
      <c r="E725" s="60" t="s">
        <v>3123</v>
      </c>
    </row>
    <row r="726" spans="1:5" x14ac:dyDescent="0.15">
      <c r="A726" s="60" t="str">
        <f t="shared" si="11"/>
        <v>神奈川県横浜市港北区</v>
      </c>
      <c r="B726" s="66" t="s">
        <v>3122</v>
      </c>
      <c r="C726" s="67" t="s">
        <v>3020</v>
      </c>
      <c r="D726" s="62" t="s">
        <v>3105</v>
      </c>
      <c r="E726" s="60" t="s">
        <v>3121</v>
      </c>
    </row>
    <row r="727" spans="1:5" x14ac:dyDescent="0.15">
      <c r="A727" s="60" t="str">
        <f t="shared" si="11"/>
        <v>神奈川県横浜市戸塚区</v>
      </c>
      <c r="B727" s="66" t="s">
        <v>3120</v>
      </c>
      <c r="C727" s="67" t="s">
        <v>3020</v>
      </c>
      <c r="D727" s="62" t="s">
        <v>3105</v>
      </c>
      <c r="E727" s="60" t="s">
        <v>3119</v>
      </c>
    </row>
    <row r="728" spans="1:5" x14ac:dyDescent="0.15">
      <c r="A728" s="60" t="str">
        <f t="shared" si="11"/>
        <v>神奈川県横浜市港南区</v>
      </c>
      <c r="B728" s="66" t="s">
        <v>3118</v>
      </c>
      <c r="C728" s="67" t="s">
        <v>3020</v>
      </c>
      <c r="D728" s="62" t="s">
        <v>3105</v>
      </c>
      <c r="E728" s="60" t="s">
        <v>3117</v>
      </c>
    </row>
    <row r="729" spans="1:5" x14ac:dyDescent="0.15">
      <c r="A729" s="60" t="str">
        <f t="shared" si="11"/>
        <v>神奈川県横浜市旭区</v>
      </c>
      <c r="B729" s="66" t="s">
        <v>3116</v>
      </c>
      <c r="C729" s="67" t="s">
        <v>3020</v>
      </c>
      <c r="D729" s="62" t="s">
        <v>3105</v>
      </c>
      <c r="E729" s="60" t="s">
        <v>2067</v>
      </c>
    </row>
    <row r="730" spans="1:5" x14ac:dyDescent="0.15">
      <c r="A730" s="60" t="str">
        <f t="shared" si="11"/>
        <v>神奈川県横浜市緑区</v>
      </c>
      <c r="B730" s="66" t="s">
        <v>3115</v>
      </c>
      <c r="C730" s="67" t="s">
        <v>3020</v>
      </c>
      <c r="D730" s="62" t="s">
        <v>3105</v>
      </c>
      <c r="E730" s="60" t="s">
        <v>2393</v>
      </c>
    </row>
    <row r="731" spans="1:5" x14ac:dyDescent="0.15">
      <c r="A731" s="60" t="str">
        <f t="shared" si="11"/>
        <v>神奈川県横浜市瀬谷区</v>
      </c>
      <c r="B731" s="66" t="s">
        <v>3114</v>
      </c>
      <c r="C731" s="67" t="s">
        <v>3020</v>
      </c>
      <c r="D731" s="62" t="s">
        <v>3105</v>
      </c>
      <c r="E731" s="60" t="s">
        <v>3113</v>
      </c>
    </row>
    <row r="732" spans="1:5" x14ac:dyDescent="0.15">
      <c r="A732" s="60" t="str">
        <f t="shared" si="11"/>
        <v>神奈川県横浜市栄区</v>
      </c>
      <c r="B732" s="66" t="s">
        <v>3112</v>
      </c>
      <c r="C732" s="67" t="s">
        <v>3020</v>
      </c>
      <c r="D732" s="62" t="s">
        <v>3105</v>
      </c>
      <c r="E732" s="60" t="s">
        <v>3111</v>
      </c>
    </row>
    <row r="733" spans="1:5" x14ac:dyDescent="0.15">
      <c r="A733" s="60" t="str">
        <f t="shared" si="11"/>
        <v>神奈川県横浜市泉区</v>
      </c>
      <c r="B733" s="66" t="s">
        <v>3110</v>
      </c>
      <c r="C733" s="67" t="s">
        <v>3020</v>
      </c>
      <c r="D733" s="62" t="s">
        <v>3105</v>
      </c>
      <c r="E733" s="60" t="s">
        <v>3109</v>
      </c>
    </row>
    <row r="734" spans="1:5" x14ac:dyDescent="0.15">
      <c r="A734" s="60" t="str">
        <f t="shared" si="11"/>
        <v>神奈川県横浜市青葉区</v>
      </c>
      <c r="B734" s="66" t="s">
        <v>3108</v>
      </c>
      <c r="C734" s="67" t="s">
        <v>3020</v>
      </c>
      <c r="D734" s="62" t="s">
        <v>3105</v>
      </c>
      <c r="E734" s="60" t="s">
        <v>3107</v>
      </c>
    </row>
    <row r="735" spans="1:5" x14ac:dyDescent="0.15">
      <c r="A735" s="60" t="str">
        <f t="shared" si="11"/>
        <v>神奈川県横浜市都筑区</v>
      </c>
      <c r="B735" s="66" t="s">
        <v>3106</v>
      </c>
      <c r="C735" s="67" t="s">
        <v>3020</v>
      </c>
      <c r="D735" s="62" t="s">
        <v>3105</v>
      </c>
      <c r="E735" s="60" t="s">
        <v>3104</v>
      </c>
    </row>
    <row r="736" spans="1:5" x14ac:dyDescent="0.15">
      <c r="A736" s="60" t="str">
        <f t="shared" si="11"/>
        <v>神奈川県川崎市川崎区</v>
      </c>
      <c r="B736" s="66" t="s">
        <v>3103</v>
      </c>
      <c r="C736" s="67" t="s">
        <v>3020</v>
      </c>
      <c r="D736" s="62" t="s">
        <v>3090</v>
      </c>
      <c r="E736" s="60" t="s">
        <v>3102</v>
      </c>
    </row>
    <row r="737" spans="1:5" x14ac:dyDescent="0.15">
      <c r="A737" s="60" t="str">
        <f t="shared" si="11"/>
        <v>神奈川県川崎市幸区</v>
      </c>
      <c r="B737" s="66" t="s">
        <v>3101</v>
      </c>
      <c r="C737" s="67" t="s">
        <v>3020</v>
      </c>
      <c r="D737" s="62" t="s">
        <v>3090</v>
      </c>
      <c r="E737" s="60" t="s">
        <v>3100</v>
      </c>
    </row>
    <row r="738" spans="1:5" x14ac:dyDescent="0.15">
      <c r="A738" s="60" t="str">
        <f t="shared" si="11"/>
        <v>神奈川県川崎市中原区</v>
      </c>
      <c r="B738" s="66" t="s">
        <v>3099</v>
      </c>
      <c r="C738" s="67" t="s">
        <v>3020</v>
      </c>
      <c r="D738" s="62" t="s">
        <v>3090</v>
      </c>
      <c r="E738" s="60" t="s">
        <v>3098</v>
      </c>
    </row>
    <row r="739" spans="1:5" x14ac:dyDescent="0.15">
      <c r="A739" s="60" t="str">
        <f t="shared" si="11"/>
        <v>神奈川県川崎市高津区</v>
      </c>
      <c r="B739" s="66" t="s">
        <v>3097</v>
      </c>
      <c r="C739" s="67" t="s">
        <v>3020</v>
      </c>
      <c r="D739" s="62" t="s">
        <v>3090</v>
      </c>
      <c r="E739" s="60" t="s">
        <v>3096</v>
      </c>
    </row>
    <row r="740" spans="1:5" x14ac:dyDescent="0.15">
      <c r="A740" s="60" t="str">
        <f t="shared" si="11"/>
        <v>神奈川県川崎市多摩区</v>
      </c>
      <c r="B740" s="66" t="s">
        <v>3095</v>
      </c>
      <c r="C740" s="67" t="s">
        <v>3020</v>
      </c>
      <c r="D740" s="62" t="s">
        <v>3090</v>
      </c>
      <c r="E740" s="60" t="s">
        <v>3094</v>
      </c>
    </row>
    <row r="741" spans="1:5" x14ac:dyDescent="0.15">
      <c r="A741" s="60" t="str">
        <f t="shared" si="11"/>
        <v>神奈川県川崎市宮前区</v>
      </c>
      <c r="B741" s="66" t="s">
        <v>3093</v>
      </c>
      <c r="C741" s="67" t="s">
        <v>3020</v>
      </c>
      <c r="D741" s="62" t="s">
        <v>3090</v>
      </c>
      <c r="E741" s="60" t="s">
        <v>3092</v>
      </c>
    </row>
    <row r="742" spans="1:5" x14ac:dyDescent="0.15">
      <c r="A742" s="60" t="str">
        <f t="shared" si="11"/>
        <v>神奈川県川崎市麻生区</v>
      </c>
      <c r="B742" s="66" t="s">
        <v>3091</v>
      </c>
      <c r="C742" s="67" t="s">
        <v>3020</v>
      </c>
      <c r="D742" s="62" t="s">
        <v>3090</v>
      </c>
      <c r="E742" s="60" t="s">
        <v>3089</v>
      </c>
    </row>
    <row r="743" spans="1:5" x14ac:dyDescent="0.15">
      <c r="A743" s="60" t="str">
        <f t="shared" si="11"/>
        <v>神奈川県相模原市緑区</v>
      </c>
      <c r="B743" s="66" t="s">
        <v>3088</v>
      </c>
      <c r="C743" s="67" t="s">
        <v>3020</v>
      </c>
      <c r="D743" s="62" t="s">
        <v>3085</v>
      </c>
      <c r="E743" s="60" t="s">
        <v>2393</v>
      </c>
    </row>
    <row r="744" spans="1:5" x14ac:dyDescent="0.15">
      <c r="A744" s="60" t="str">
        <f t="shared" si="11"/>
        <v>神奈川県相模原市中央区</v>
      </c>
      <c r="B744" s="66" t="s">
        <v>3087</v>
      </c>
      <c r="C744" s="67" t="s">
        <v>3020</v>
      </c>
      <c r="D744" s="62" t="s">
        <v>3085</v>
      </c>
      <c r="E744" s="60" t="s">
        <v>963</v>
      </c>
    </row>
    <row r="745" spans="1:5" x14ac:dyDescent="0.15">
      <c r="A745" s="60" t="str">
        <f t="shared" si="11"/>
        <v>神奈川県相模原市南区</v>
      </c>
      <c r="B745" s="66" t="s">
        <v>3086</v>
      </c>
      <c r="C745" s="67" t="s">
        <v>3020</v>
      </c>
      <c r="D745" s="62" t="s">
        <v>3085</v>
      </c>
      <c r="E745" s="60" t="s">
        <v>960</v>
      </c>
    </row>
    <row r="746" spans="1:5" x14ac:dyDescent="0.15">
      <c r="A746" s="60" t="str">
        <f t="shared" si="11"/>
        <v>神奈川県横須賀市</v>
      </c>
      <c r="B746" s="63" t="s">
        <v>3084</v>
      </c>
      <c r="C746" s="64" t="s">
        <v>3020</v>
      </c>
      <c r="D746" s="65" t="s">
        <v>3083</v>
      </c>
      <c r="E746" s="64"/>
    </row>
    <row r="747" spans="1:5" x14ac:dyDescent="0.15">
      <c r="A747" s="60" t="str">
        <f t="shared" si="11"/>
        <v>神奈川県平塚市</v>
      </c>
      <c r="B747" s="63" t="s">
        <v>3082</v>
      </c>
      <c r="C747" s="64" t="s">
        <v>3020</v>
      </c>
      <c r="D747" s="65" t="s">
        <v>3081</v>
      </c>
      <c r="E747" s="64"/>
    </row>
    <row r="748" spans="1:5" x14ac:dyDescent="0.15">
      <c r="A748" s="60" t="str">
        <f t="shared" si="11"/>
        <v>神奈川県鎌倉市</v>
      </c>
      <c r="B748" s="63" t="s">
        <v>3080</v>
      </c>
      <c r="C748" s="64" t="s">
        <v>3020</v>
      </c>
      <c r="D748" s="65" t="s">
        <v>3079</v>
      </c>
      <c r="E748" s="64"/>
    </row>
    <row r="749" spans="1:5" x14ac:dyDescent="0.15">
      <c r="A749" s="60" t="str">
        <f t="shared" si="11"/>
        <v>神奈川県藤沢市</v>
      </c>
      <c r="B749" s="63" t="s">
        <v>3078</v>
      </c>
      <c r="C749" s="64" t="s">
        <v>3020</v>
      </c>
      <c r="D749" s="65" t="s">
        <v>3077</v>
      </c>
      <c r="E749" s="64"/>
    </row>
    <row r="750" spans="1:5" x14ac:dyDescent="0.15">
      <c r="A750" s="60" t="str">
        <f t="shared" si="11"/>
        <v>神奈川県小田原市</v>
      </c>
      <c r="B750" s="63" t="s">
        <v>3076</v>
      </c>
      <c r="C750" s="64" t="s">
        <v>3020</v>
      </c>
      <c r="D750" s="65" t="s">
        <v>3075</v>
      </c>
      <c r="E750" s="64"/>
    </row>
    <row r="751" spans="1:5" x14ac:dyDescent="0.15">
      <c r="A751" s="60" t="str">
        <f t="shared" si="11"/>
        <v>神奈川県茅ヶ崎市</v>
      </c>
      <c r="B751" s="63" t="s">
        <v>3074</v>
      </c>
      <c r="C751" s="64" t="s">
        <v>3020</v>
      </c>
      <c r="D751" s="65" t="s">
        <v>3073</v>
      </c>
      <c r="E751" s="64"/>
    </row>
    <row r="752" spans="1:5" x14ac:dyDescent="0.15">
      <c r="A752" s="60" t="str">
        <f t="shared" si="11"/>
        <v>神奈川県逗子市</v>
      </c>
      <c r="B752" s="63" t="s">
        <v>3072</v>
      </c>
      <c r="C752" s="64" t="s">
        <v>3020</v>
      </c>
      <c r="D752" s="65" t="s">
        <v>3071</v>
      </c>
      <c r="E752" s="64"/>
    </row>
    <row r="753" spans="1:5" x14ac:dyDescent="0.15">
      <c r="A753" s="60" t="str">
        <f t="shared" si="11"/>
        <v>神奈川県三浦市</v>
      </c>
      <c r="B753" s="63" t="s">
        <v>3070</v>
      </c>
      <c r="C753" s="64" t="s">
        <v>3020</v>
      </c>
      <c r="D753" s="65" t="s">
        <v>3069</v>
      </c>
      <c r="E753" s="64"/>
    </row>
    <row r="754" spans="1:5" x14ac:dyDescent="0.15">
      <c r="A754" s="60" t="str">
        <f t="shared" si="11"/>
        <v>神奈川県秦野市</v>
      </c>
      <c r="B754" s="63" t="s">
        <v>3068</v>
      </c>
      <c r="C754" s="64" t="s">
        <v>3020</v>
      </c>
      <c r="D754" s="65" t="s">
        <v>3067</v>
      </c>
      <c r="E754" s="64"/>
    </row>
    <row r="755" spans="1:5" x14ac:dyDescent="0.15">
      <c r="A755" s="60" t="str">
        <f t="shared" si="11"/>
        <v>神奈川県厚木市</v>
      </c>
      <c r="B755" s="63" t="s">
        <v>3066</v>
      </c>
      <c r="C755" s="64" t="s">
        <v>3020</v>
      </c>
      <c r="D755" s="65" t="s">
        <v>3065</v>
      </c>
      <c r="E755" s="64"/>
    </row>
    <row r="756" spans="1:5" x14ac:dyDescent="0.15">
      <c r="A756" s="60" t="str">
        <f t="shared" si="11"/>
        <v>神奈川県大和市</v>
      </c>
      <c r="B756" s="63" t="s">
        <v>3064</v>
      </c>
      <c r="C756" s="64" t="s">
        <v>3020</v>
      </c>
      <c r="D756" s="65" t="s">
        <v>3063</v>
      </c>
      <c r="E756" s="64"/>
    </row>
    <row r="757" spans="1:5" x14ac:dyDescent="0.15">
      <c r="A757" s="60" t="str">
        <f t="shared" si="11"/>
        <v>神奈川県伊勢原市</v>
      </c>
      <c r="B757" s="63" t="s">
        <v>3062</v>
      </c>
      <c r="C757" s="64" t="s">
        <v>3020</v>
      </c>
      <c r="D757" s="65" t="s">
        <v>3061</v>
      </c>
      <c r="E757" s="64"/>
    </row>
    <row r="758" spans="1:5" x14ac:dyDescent="0.15">
      <c r="A758" s="60" t="str">
        <f t="shared" si="11"/>
        <v>神奈川県海老名市</v>
      </c>
      <c r="B758" s="63" t="s">
        <v>3060</v>
      </c>
      <c r="C758" s="64" t="s">
        <v>3020</v>
      </c>
      <c r="D758" s="65" t="s">
        <v>3059</v>
      </c>
      <c r="E758" s="64"/>
    </row>
    <row r="759" spans="1:5" x14ac:dyDescent="0.15">
      <c r="A759" s="60" t="str">
        <f t="shared" si="11"/>
        <v>神奈川県座間市</v>
      </c>
      <c r="B759" s="63" t="s">
        <v>3058</v>
      </c>
      <c r="C759" s="64" t="s">
        <v>3020</v>
      </c>
      <c r="D759" s="65" t="s">
        <v>3057</v>
      </c>
      <c r="E759" s="64"/>
    </row>
    <row r="760" spans="1:5" x14ac:dyDescent="0.15">
      <c r="A760" s="60" t="str">
        <f t="shared" si="11"/>
        <v>神奈川県南足柄市</v>
      </c>
      <c r="B760" s="63" t="s">
        <v>3056</v>
      </c>
      <c r="C760" s="64" t="s">
        <v>3020</v>
      </c>
      <c r="D760" s="65" t="s">
        <v>3055</v>
      </c>
      <c r="E760" s="64"/>
    </row>
    <row r="761" spans="1:5" x14ac:dyDescent="0.15">
      <c r="A761" s="60" t="str">
        <f t="shared" si="11"/>
        <v>神奈川県綾瀬市</v>
      </c>
      <c r="B761" s="63" t="s">
        <v>3054</v>
      </c>
      <c r="C761" s="64" t="s">
        <v>3020</v>
      </c>
      <c r="D761" s="65" t="s">
        <v>3053</v>
      </c>
      <c r="E761" s="64"/>
    </row>
    <row r="762" spans="1:5" x14ac:dyDescent="0.15">
      <c r="A762" s="60" t="str">
        <f t="shared" si="11"/>
        <v>神奈川県三浦郡葉山町</v>
      </c>
      <c r="B762" s="63" t="s">
        <v>3052</v>
      </c>
      <c r="C762" s="64" t="s">
        <v>3020</v>
      </c>
      <c r="D762" s="65" t="s">
        <v>3051</v>
      </c>
      <c r="E762" s="64" t="s">
        <v>3050</v>
      </c>
    </row>
    <row r="763" spans="1:5" x14ac:dyDescent="0.15">
      <c r="A763" s="60" t="str">
        <f t="shared" si="11"/>
        <v>神奈川県高座郡寒川町</v>
      </c>
      <c r="B763" s="63" t="s">
        <v>3049</v>
      </c>
      <c r="C763" s="64" t="s">
        <v>3020</v>
      </c>
      <c r="D763" s="65" t="s">
        <v>3048</v>
      </c>
      <c r="E763" s="64" t="s">
        <v>3047</v>
      </c>
    </row>
    <row r="764" spans="1:5" x14ac:dyDescent="0.15">
      <c r="A764" s="60" t="str">
        <f t="shared" si="11"/>
        <v>神奈川県中郡大磯町</v>
      </c>
      <c r="B764" s="63" t="s">
        <v>3046</v>
      </c>
      <c r="C764" s="64" t="s">
        <v>3020</v>
      </c>
      <c r="D764" s="65" t="s">
        <v>3043</v>
      </c>
      <c r="E764" s="64" t="s">
        <v>3045</v>
      </c>
    </row>
    <row r="765" spans="1:5" x14ac:dyDescent="0.15">
      <c r="A765" s="60" t="str">
        <f t="shared" si="11"/>
        <v>神奈川県中郡二宮町</v>
      </c>
      <c r="B765" s="63" t="s">
        <v>3044</v>
      </c>
      <c r="C765" s="64" t="s">
        <v>3020</v>
      </c>
      <c r="D765" s="65" t="s">
        <v>3043</v>
      </c>
      <c r="E765" s="64" t="s">
        <v>3042</v>
      </c>
    </row>
    <row r="766" spans="1:5" x14ac:dyDescent="0.15">
      <c r="A766" s="60" t="str">
        <f t="shared" si="11"/>
        <v>神奈川県足柄上郡中井町</v>
      </c>
      <c r="B766" s="63" t="s">
        <v>3041</v>
      </c>
      <c r="C766" s="64" t="s">
        <v>3020</v>
      </c>
      <c r="D766" s="65" t="s">
        <v>3032</v>
      </c>
      <c r="E766" s="64" t="s">
        <v>3040</v>
      </c>
    </row>
    <row r="767" spans="1:5" x14ac:dyDescent="0.15">
      <c r="A767" s="60" t="str">
        <f t="shared" si="11"/>
        <v>神奈川県足柄上郡大井町</v>
      </c>
      <c r="B767" s="63" t="s">
        <v>3039</v>
      </c>
      <c r="C767" s="64" t="s">
        <v>3020</v>
      </c>
      <c r="D767" s="65" t="s">
        <v>3032</v>
      </c>
      <c r="E767" s="64" t="s">
        <v>3038</v>
      </c>
    </row>
    <row r="768" spans="1:5" x14ac:dyDescent="0.15">
      <c r="A768" s="60" t="str">
        <f t="shared" si="11"/>
        <v>神奈川県足柄上郡松田町</v>
      </c>
      <c r="B768" s="63" t="s">
        <v>3037</v>
      </c>
      <c r="C768" s="64" t="s">
        <v>3020</v>
      </c>
      <c r="D768" s="65" t="s">
        <v>3032</v>
      </c>
      <c r="E768" s="64" t="s">
        <v>3036</v>
      </c>
    </row>
    <row r="769" spans="1:5" x14ac:dyDescent="0.15">
      <c r="A769" s="60" t="str">
        <f t="shared" si="11"/>
        <v>神奈川県足柄上郡山北町</v>
      </c>
      <c r="B769" s="63" t="s">
        <v>3035</v>
      </c>
      <c r="C769" s="64" t="s">
        <v>3020</v>
      </c>
      <c r="D769" s="65" t="s">
        <v>3032</v>
      </c>
      <c r="E769" s="64" t="s">
        <v>3034</v>
      </c>
    </row>
    <row r="770" spans="1:5" x14ac:dyDescent="0.15">
      <c r="A770" s="60" t="str">
        <f t="shared" ref="A770:A833" si="12">C770&amp;D770&amp;E770</f>
        <v>神奈川県足柄上郡開成町</v>
      </c>
      <c r="B770" s="63" t="s">
        <v>3033</v>
      </c>
      <c r="C770" s="64" t="s">
        <v>3020</v>
      </c>
      <c r="D770" s="65" t="s">
        <v>3032</v>
      </c>
      <c r="E770" s="64" t="s">
        <v>3031</v>
      </c>
    </row>
    <row r="771" spans="1:5" x14ac:dyDescent="0.15">
      <c r="A771" s="60" t="str">
        <f t="shared" si="12"/>
        <v>神奈川県足柄下郡箱根町</v>
      </c>
      <c r="B771" s="63" t="s">
        <v>3030</v>
      </c>
      <c r="C771" s="64" t="s">
        <v>3020</v>
      </c>
      <c r="D771" s="65" t="s">
        <v>3025</v>
      </c>
      <c r="E771" s="64" t="s">
        <v>3029</v>
      </c>
    </row>
    <row r="772" spans="1:5" x14ac:dyDescent="0.15">
      <c r="A772" s="60" t="str">
        <f t="shared" si="12"/>
        <v>神奈川県足柄下郡真鶴町</v>
      </c>
      <c r="B772" s="63" t="s">
        <v>3028</v>
      </c>
      <c r="C772" s="64" t="s">
        <v>3020</v>
      </c>
      <c r="D772" s="65" t="s">
        <v>3025</v>
      </c>
      <c r="E772" s="64" t="s">
        <v>3027</v>
      </c>
    </row>
    <row r="773" spans="1:5" x14ac:dyDescent="0.15">
      <c r="A773" s="60" t="str">
        <f t="shared" si="12"/>
        <v>神奈川県足柄下郡湯河原町</v>
      </c>
      <c r="B773" s="63" t="s">
        <v>3026</v>
      </c>
      <c r="C773" s="64" t="s">
        <v>3020</v>
      </c>
      <c r="D773" s="65" t="s">
        <v>3025</v>
      </c>
      <c r="E773" s="64" t="s">
        <v>3024</v>
      </c>
    </row>
    <row r="774" spans="1:5" x14ac:dyDescent="0.15">
      <c r="A774" s="60" t="str">
        <f t="shared" si="12"/>
        <v>神奈川県愛甲郡愛川町</v>
      </c>
      <c r="B774" s="63" t="s">
        <v>3023</v>
      </c>
      <c r="C774" s="64" t="s">
        <v>3020</v>
      </c>
      <c r="D774" s="65" t="s">
        <v>3019</v>
      </c>
      <c r="E774" s="64" t="s">
        <v>3022</v>
      </c>
    </row>
    <row r="775" spans="1:5" x14ac:dyDescent="0.15">
      <c r="A775" s="60" t="str">
        <f t="shared" si="12"/>
        <v>神奈川県愛甲郡清川村</v>
      </c>
      <c r="B775" s="63" t="s">
        <v>3021</v>
      </c>
      <c r="C775" s="64" t="s">
        <v>3020</v>
      </c>
      <c r="D775" s="65" t="s">
        <v>3019</v>
      </c>
      <c r="E775" s="64" t="s">
        <v>3018</v>
      </c>
    </row>
    <row r="776" spans="1:5" x14ac:dyDescent="0.15">
      <c r="A776" s="60" t="str">
        <f t="shared" si="12"/>
        <v>新潟県新潟市北区</v>
      </c>
      <c r="B776" s="61" t="s">
        <v>3017</v>
      </c>
      <c r="C776" s="68" t="s">
        <v>2941</v>
      </c>
      <c r="D776" s="62" t="s">
        <v>3007</v>
      </c>
      <c r="E776" s="60" t="s">
        <v>958</v>
      </c>
    </row>
    <row r="777" spans="1:5" x14ac:dyDescent="0.15">
      <c r="A777" s="60" t="str">
        <f t="shared" si="12"/>
        <v>新潟県新潟市東区</v>
      </c>
      <c r="B777" s="61" t="s">
        <v>3016</v>
      </c>
      <c r="C777" s="68" t="s">
        <v>2941</v>
      </c>
      <c r="D777" s="62" t="s">
        <v>3007</v>
      </c>
      <c r="E777" s="60" t="s">
        <v>962</v>
      </c>
    </row>
    <row r="778" spans="1:5" x14ac:dyDescent="0.15">
      <c r="A778" s="60" t="str">
        <f t="shared" si="12"/>
        <v>新潟県新潟市中央区</v>
      </c>
      <c r="B778" s="61" t="s">
        <v>3015</v>
      </c>
      <c r="C778" s="68" t="s">
        <v>2941</v>
      </c>
      <c r="D778" s="62" t="s">
        <v>3007</v>
      </c>
      <c r="E778" s="60" t="s">
        <v>963</v>
      </c>
    </row>
    <row r="779" spans="1:5" x14ac:dyDescent="0.15">
      <c r="A779" s="60" t="str">
        <f t="shared" si="12"/>
        <v>新潟県新潟市江南区</v>
      </c>
      <c r="B779" s="61" t="s">
        <v>3014</v>
      </c>
      <c r="C779" s="68" t="s">
        <v>2941</v>
      </c>
      <c r="D779" s="62" t="s">
        <v>3007</v>
      </c>
      <c r="E779" s="60" t="s">
        <v>3013</v>
      </c>
    </row>
    <row r="780" spans="1:5" x14ac:dyDescent="0.15">
      <c r="A780" s="60" t="str">
        <f t="shared" si="12"/>
        <v>新潟県新潟市秋葉区</v>
      </c>
      <c r="B780" s="61" t="s">
        <v>3012</v>
      </c>
      <c r="C780" s="68" t="s">
        <v>2941</v>
      </c>
      <c r="D780" s="62" t="s">
        <v>3007</v>
      </c>
      <c r="E780" s="60" t="s">
        <v>3011</v>
      </c>
    </row>
    <row r="781" spans="1:5" x14ac:dyDescent="0.15">
      <c r="A781" s="60" t="str">
        <f t="shared" si="12"/>
        <v>新潟県新潟市南区</v>
      </c>
      <c r="B781" s="61" t="s">
        <v>3010</v>
      </c>
      <c r="C781" s="68" t="s">
        <v>2941</v>
      </c>
      <c r="D781" s="62" t="s">
        <v>3007</v>
      </c>
      <c r="E781" s="60" t="s">
        <v>960</v>
      </c>
    </row>
    <row r="782" spans="1:5" x14ac:dyDescent="0.15">
      <c r="A782" s="60" t="str">
        <f t="shared" si="12"/>
        <v>新潟県新潟市西区</v>
      </c>
      <c r="B782" s="61" t="s">
        <v>3009</v>
      </c>
      <c r="C782" s="68" t="s">
        <v>2941</v>
      </c>
      <c r="D782" s="62" t="s">
        <v>3007</v>
      </c>
      <c r="E782" s="60" t="s">
        <v>961</v>
      </c>
    </row>
    <row r="783" spans="1:5" x14ac:dyDescent="0.15">
      <c r="A783" s="60" t="str">
        <f t="shared" si="12"/>
        <v>新潟県新潟市西蒲区</v>
      </c>
      <c r="B783" s="61" t="s">
        <v>3008</v>
      </c>
      <c r="C783" s="68" t="s">
        <v>2941</v>
      </c>
      <c r="D783" s="62" t="s">
        <v>3007</v>
      </c>
      <c r="E783" s="60" t="s">
        <v>3006</v>
      </c>
    </row>
    <row r="784" spans="1:5" x14ac:dyDescent="0.15">
      <c r="A784" s="60" t="str">
        <f t="shared" si="12"/>
        <v>新潟県長岡市</v>
      </c>
      <c r="B784" s="63" t="s">
        <v>3005</v>
      </c>
      <c r="C784" s="64" t="s">
        <v>2941</v>
      </c>
      <c r="D784" s="65" t="s">
        <v>3004</v>
      </c>
      <c r="E784" s="64"/>
    </row>
    <row r="785" spans="1:5" x14ac:dyDescent="0.15">
      <c r="A785" s="60" t="str">
        <f t="shared" si="12"/>
        <v>新潟県三条市</v>
      </c>
      <c r="B785" s="63" t="s">
        <v>3003</v>
      </c>
      <c r="C785" s="64" t="s">
        <v>2941</v>
      </c>
      <c r="D785" s="65" t="s">
        <v>3002</v>
      </c>
      <c r="E785" s="64"/>
    </row>
    <row r="786" spans="1:5" x14ac:dyDescent="0.15">
      <c r="A786" s="60" t="str">
        <f t="shared" si="12"/>
        <v>新潟県柏崎市</v>
      </c>
      <c r="B786" s="63" t="s">
        <v>3001</v>
      </c>
      <c r="C786" s="64" t="s">
        <v>2941</v>
      </c>
      <c r="D786" s="65" t="s">
        <v>3000</v>
      </c>
      <c r="E786" s="64"/>
    </row>
    <row r="787" spans="1:5" x14ac:dyDescent="0.15">
      <c r="A787" s="60" t="str">
        <f t="shared" si="12"/>
        <v>新潟県新発田市</v>
      </c>
      <c r="B787" s="63" t="s">
        <v>2999</v>
      </c>
      <c r="C787" s="64" t="s">
        <v>2941</v>
      </c>
      <c r="D787" s="65" t="s">
        <v>2998</v>
      </c>
      <c r="E787" s="64"/>
    </row>
    <row r="788" spans="1:5" x14ac:dyDescent="0.15">
      <c r="A788" s="60" t="str">
        <f t="shared" si="12"/>
        <v>新潟県小千谷市</v>
      </c>
      <c r="B788" s="63" t="s">
        <v>2997</v>
      </c>
      <c r="C788" s="64" t="s">
        <v>2941</v>
      </c>
      <c r="D788" s="65" t="s">
        <v>2996</v>
      </c>
      <c r="E788" s="64"/>
    </row>
    <row r="789" spans="1:5" x14ac:dyDescent="0.15">
      <c r="A789" s="60" t="str">
        <f t="shared" si="12"/>
        <v>新潟県加茂市</v>
      </c>
      <c r="B789" s="63" t="s">
        <v>2995</v>
      </c>
      <c r="C789" s="64" t="s">
        <v>2941</v>
      </c>
      <c r="D789" s="65" t="s">
        <v>2994</v>
      </c>
      <c r="E789" s="64"/>
    </row>
    <row r="790" spans="1:5" x14ac:dyDescent="0.15">
      <c r="A790" s="60" t="str">
        <f t="shared" si="12"/>
        <v>新潟県十日町市</v>
      </c>
      <c r="B790" s="63" t="s">
        <v>2993</v>
      </c>
      <c r="C790" s="64" t="s">
        <v>2941</v>
      </c>
      <c r="D790" s="65" t="s">
        <v>2992</v>
      </c>
      <c r="E790" s="64"/>
    </row>
    <row r="791" spans="1:5" x14ac:dyDescent="0.15">
      <c r="A791" s="60" t="str">
        <f t="shared" si="12"/>
        <v>新潟県見附市</v>
      </c>
      <c r="B791" s="63" t="s">
        <v>2991</v>
      </c>
      <c r="C791" s="64" t="s">
        <v>2941</v>
      </c>
      <c r="D791" s="65" t="s">
        <v>2990</v>
      </c>
      <c r="E791" s="64"/>
    </row>
    <row r="792" spans="1:5" x14ac:dyDescent="0.15">
      <c r="A792" s="60" t="str">
        <f t="shared" si="12"/>
        <v>新潟県村上市</v>
      </c>
      <c r="B792" s="63" t="s">
        <v>2989</v>
      </c>
      <c r="C792" s="64" t="s">
        <v>2941</v>
      </c>
      <c r="D792" s="65" t="s">
        <v>2988</v>
      </c>
      <c r="E792" s="64"/>
    </row>
    <row r="793" spans="1:5" x14ac:dyDescent="0.15">
      <c r="A793" s="60" t="str">
        <f t="shared" si="12"/>
        <v>新潟県燕市</v>
      </c>
      <c r="B793" s="63" t="s">
        <v>2987</v>
      </c>
      <c r="C793" s="64" t="s">
        <v>2941</v>
      </c>
      <c r="D793" s="65" t="s">
        <v>2986</v>
      </c>
      <c r="E793" s="64"/>
    </row>
    <row r="794" spans="1:5" x14ac:dyDescent="0.15">
      <c r="A794" s="60" t="str">
        <f t="shared" si="12"/>
        <v>新潟県糸魚川市</v>
      </c>
      <c r="B794" s="63" t="s">
        <v>2985</v>
      </c>
      <c r="C794" s="64" t="s">
        <v>2941</v>
      </c>
      <c r="D794" s="65" t="s">
        <v>2984</v>
      </c>
      <c r="E794" s="64"/>
    </row>
    <row r="795" spans="1:5" x14ac:dyDescent="0.15">
      <c r="A795" s="60" t="str">
        <f t="shared" si="12"/>
        <v>新潟県妙高市</v>
      </c>
      <c r="B795" s="63" t="s">
        <v>2983</v>
      </c>
      <c r="C795" s="64" t="s">
        <v>2941</v>
      </c>
      <c r="D795" s="65" t="s">
        <v>2982</v>
      </c>
      <c r="E795" s="64"/>
    </row>
    <row r="796" spans="1:5" x14ac:dyDescent="0.15">
      <c r="A796" s="60" t="str">
        <f t="shared" si="12"/>
        <v>新潟県五泉市</v>
      </c>
      <c r="B796" s="63" t="s">
        <v>2981</v>
      </c>
      <c r="C796" s="64" t="s">
        <v>2941</v>
      </c>
      <c r="D796" s="65" t="s">
        <v>2980</v>
      </c>
      <c r="E796" s="64"/>
    </row>
    <row r="797" spans="1:5" x14ac:dyDescent="0.15">
      <c r="A797" s="60" t="str">
        <f t="shared" si="12"/>
        <v>新潟県上越市</v>
      </c>
      <c r="B797" s="63" t="s">
        <v>2979</v>
      </c>
      <c r="C797" s="64" t="s">
        <v>2941</v>
      </c>
      <c r="D797" s="65" t="s">
        <v>2978</v>
      </c>
      <c r="E797" s="64"/>
    </row>
    <row r="798" spans="1:5" x14ac:dyDescent="0.15">
      <c r="A798" s="60" t="str">
        <f t="shared" si="12"/>
        <v>新潟県阿賀野市</v>
      </c>
      <c r="B798" s="63" t="s">
        <v>2977</v>
      </c>
      <c r="C798" s="64" t="s">
        <v>2941</v>
      </c>
      <c r="D798" s="65" t="s">
        <v>2976</v>
      </c>
      <c r="E798" s="64"/>
    </row>
    <row r="799" spans="1:5" x14ac:dyDescent="0.15">
      <c r="A799" s="60" t="str">
        <f t="shared" si="12"/>
        <v>新潟県佐渡市</v>
      </c>
      <c r="B799" s="63" t="s">
        <v>2975</v>
      </c>
      <c r="C799" s="64" t="s">
        <v>2941</v>
      </c>
      <c r="D799" s="65" t="s">
        <v>2974</v>
      </c>
      <c r="E799" s="64"/>
    </row>
    <row r="800" spans="1:5" x14ac:dyDescent="0.15">
      <c r="A800" s="60" t="str">
        <f t="shared" si="12"/>
        <v>新潟県魚沼市</v>
      </c>
      <c r="B800" s="63" t="s">
        <v>2973</v>
      </c>
      <c r="C800" s="64" t="s">
        <v>2941</v>
      </c>
      <c r="D800" s="65" t="s">
        <v>2972</v>
      </c>
      <c r="E800" s="64"/>
    </row>
    <row r="801" spans="1:5" x14ac:dyDescent="0.15">
      <c r="A801" s="60" t="str">
        <f t="shared" si="12"/>
        <v>新潟県南魚沼市</v>
      </c>
      <c r="B801" s="63" t="s">
        <v>2971</v>
      </c>
      <c r="C801" s="64" t="s">
        <v>2941</v>
      </c>
      <c r="D801" s="65" t="s">
        <v>2970</v>
      </c>
      <c r="E801" s="64"/>
    </row>
    <row r="802" spans="1:5" x14ac:dyDescent="0.15">
      <c r="A802" s="60" t="str">
        <f t="shared" si="12"/>
        <v>新潟県胎内市</v>
      </c>
      <c r="B802" s="63" t="s">
        <v>2969</v>
      </c>
      <c r="C802" s="64" t="s">
        <v>2941</v>
      </c>
      <c r="D802" s="65" t="s">
        <v>2968</v>
      </c>
      <c r="E802" s="64"/>
    </row>
    <row r="803" spans="1:5" x14ac:dyDescent="0.15">
      <c r="A803" s="60" t="str">
        <f t="shared" si="12"/>
        <v>新潟県北蒲原郡聖籠町</v>
      </c>
      <c r="B803" s="63" t="s">
        <v>2967</v>
      </c>
      <c r="C803" s="64" t="s">
        <v>2941</v>
      </c>
      <c r="D803" s="65" t="s">
        <v>2966</v>
      </c>
      <c r="E803" s="64" t="s">
        <v>2965</v>
      </c>
    </row>
    <row r="804" spans="1:5" x14ac:dyDescent="0.15">
      <c r="A804" s="60" t="str">
        <f t="shared" si="12"/>
        <v>新潟県西蒲原郡弥彦村</v>
      </c>
      <c r="B804" s="63" t="s">
        <v>2964</v>
      </c>
      <c r="C804" s="64" t="s">
        <v>2941</v>
      </c>
      <c r="D804" s="65" t="s">
        <v>2963</v>
      </c>
      <c r="E804" s="64" t="s">
        <v>2962</v>
      </c>
    </row>
    <row r="805" spans="1:5" x14ac:dyDescent="0.15">
      <c r="A805" s="60" t="str">
        <f t="shared" si="12"/>
        <v>新潟県南蒲原郡田上町</v>
      </c>
      <c r="B805" s="63" t="s">
        <v>2961</v>
      </c>
      <c r="C805" s="64" t="s">
        <v>2941</v>
      </c>
      <c r="D805" s="65" t="s">
        <v>2960</v>
      </c>
      <c r="E805" s="64" t="s">
        <v>2959</v>
      </c>
    </row>
    <row r="806" spans="1:5" x14ac:dyDescent="0.15">
      <c r="A806" s="60" t="str">
        <f t="shared" si="12"/>
        <v>新潟県東蒲原郡阿賀町</v>
      </c>
      <c r="B806" s="63" t="s">
        <v>2958</v>
      </c>
      <c r="C806" s="64" t="s">
        <v>2941</v>
      </c>
      <c r="D806" s="65" t="s">
        <v>2957</v>
      </c>
      <c r="E806" s="64" t="s">
        <v>2956</v>
      </c>
    </row>
    <row r="807" spans="1:5" x14ac:dyDescent="0.15">
      <c r="A807" s="60" t="str">
        <f t="shared" si="12"/>
        <v>新潟県三島郡出雲崎町</v>
      </c>
      <c r="B807" s="63" t="s">
        <v>2955</v>
      </c>
      <c r="C807" s="64" t="s">
        <v>2941</v>
      </c>
      <c r="D807" s="65" t="s">
        <v>1972</v>
      </c>
      <c r="E807" s="64" t="s">
        <v>2954</v>
      </c>
    </row>
    <row r="808" spans="1:5" x14ac:dyDescent="0.15">
      <c r="A808" s="60" t="str">
        <f t="shared" si="12"/>
        <v>新潟県南魚沼郡湯沢町</v>
      </c>
      <c r="B808" s="63" t="s">
        <v>2953</v>
      </c>
      <c r="C808" s="64" t="s">
        <v>2941</v>
      </c>
      <c r="D808" s="65" t="s">
        <v>2952</v>
      </c>
      <c r="E808" s="64" t="s">
        <v>2951</v>
      </c>
    </row>
    <row r="809" spans="1:5" x14ac:dyDescent="0.15">
      <c r="A809" s="60" t="str">
        <f t="shared" si="12"/>
        <v>新潟県中魚沼郡津南町</v>
      </c>
      <c r="B809" s="63" t="s">
        <v>2950</v>
      </c>
      <c r="C809" s="64" t="s">
        <v>2941</v>
      </c>
      <c r="D809" s="65" t="s">
        <v>2949</v>
      </c>
      <c r="E809" s="64" t="s">
        <v>2948</v>
      </c>
    </row>
    <row r="810" spans="1:5" x14ac:dyDescent="0.15">
      <c r="A810" s="60" t="str">
        <f t="shared" si="12"/>
        <v>新潟県刈羽郡刈羽村</v>
      </c>
      <c r="B810" s="63" t="s">
        <v>2947</v>
      </c>
      <c r="C810" s="64" t="s">
        <v>2941</v>
      </c>
      <c r="D810" s="65" t="s">
        <v>2946</v>
      </c>
      <c r="E810" s="64" t="s">
        <v>2945</v>
      </c>
    </row>
    <row r="811" spans="1:5" x14ac:dyDescent="0.15">
      <c r="A811" s="60" t="str">
        <f t="shared" si="12"/>
        <v>新潟県岩船郡関川村</v>
      </c>
      <c r="B811" s="63" t="s">
        <v>2944</v>
      </c>
      <c r="C811" s="64" t="s">
        <v>2941</v>
      </c>
      <c r="D811" s="65" t="s">
        <v>2940</v>
      </c>
      <c r="E811" s="64" t="s">
        <v>2943</v>
      </c>
    </row>
    <row r="812" spans="1:5" x14ac:dyDescent="0.15">
      <c r="A812" s="60" t="str">
        <f t="shared" si="12"/>
        <v>新潟県岩船郡粟島浦村</v>
      </c>
      <c r="B812" s="63" t="s">
        <v>2942</v>
      </c>
      <c r="C812" s="64" t="s">
        <v>2941</v>
      </c>
      <c r="D812" s="65" t="s">
        <v>2940</v>
      </c>
      <c r="E812" s="64" t="s">
        <v>2939</v>
      </c>
    </row>
    <row r="813" spans="1:5" x14ac:dyDescent="0.15">
      <c r="A813" s="60" t="str">
        <f t="shared" si="12"/>
        <v>富山県富山市</v>
      </c>
      <c r="B813" s="63" t="s">
        <v>2938</v>
      </c>
      <c r="C813" s="64" t="s">
        <v>2908</v>
      </c>
      <c r="D813" s="65" t="s">
        <v>2937</v>
      </c>
      <c r="E813" s="64"/>
    </row>
    <row r="814" spans="1:5" x14ac:dyDescent="0.15">
      <c r="A814" s="60" t="str">
        <f t="shared" si="12"/>
        <v>富山県高岡市</v>
      </c>
      <c r="B814" s="63" t="s">
        <v>2936</v>
      </c>
      <c r="C814" s="64" t="s">
        <v>2908</v>
      </c>
      <c r="D814" s="65" t="s">
        <v>2935</v>
      </c>
      <c r="E814" s="64"/>
    </row>
    <row r="815" spans="1:5" x14ac:dyDescent="0.15">
      <c r="A815" s="60" t="str">
        <f t="shared" si="12"/>
        <v>富山県魚津市</v>
      </c>
      <c r="B815" s="63" t="s">
        <v>2934</v>
      </c>
      <c r="C815" s="64" t="s">
        <v>2908</v>
      </c>
      <c r="D815" s="65" t="s">
        <v>2933</v>
      </c>
      <c r="E815" s="64"/>
    </row>
    <row r="816" spans="1:5" x14ac:dyDescent="0.15">
      <c r="A816" s="60" t="str">
        <f t="shared" si="12"/>
        <v>富山県氷見市</v>
      </c>
      <c r="B816" s="63" t="s">
        <v>2932</v>
      </c>
      <c r="C816" s="64" t="s">
        <v>2908</v>
      </c>
      <c r="D816" s="65" t="s">
        <v>2931</v>
      </c>
      <c r="E816" s="64"/>
    </row>
    <row r="817" spans="1:5" x14ac:dyDescent="0.15">
      <c r="A817" s="60" t="str">
        <f t="shared" si="12"/>
        <v>富山県滑川市</v>
      </c>
      <c r="B817" s="63" t="s">
        <v>2930</v>
      </c>
      <c r="C817" s="64" t="s">
        <v>2908</v>
      </c>
      <c r="D817" s="65" t="s">
        <v>2929</v>
      </c>
      <c r="E817" s="64"/>
    </row>
    <row r="818" spans="1:5" x14ac:dyDescent="0.15">
      <c r="A818" s="60" t="str">
        <f t="shared" si="12"/>
        <v>富山県黒部市</v>
      </c>
      <c r="B818" s="63" t="s">
        <v>2928</v>
      </c>
      <c r="C818" s="64" t="s">
        <v>2908</v>
      </c>
      <c r="D818" s="65" t="s">
        <v>2927</v>
      </c>
      <c r="E818" s="64"/>
    </row>
    <row r="819" spans="1:5" x14ac:dyDescent="0.15">
      <c r="A819" s="60" t="str">
        <f t="shared" si="12"/>
        <v>富山県砺波市</v>
      </c>
      <c r="B819" s="63" t="s">
        <v>2926</v>
      </c>
      <c r="C819" s="64" t="s">
        <v>2908</v>
      </c>
      <c r="D819" s="65" t="s">
        <v>2925</v>
      </c>
      <c r="E819" s="64"/>
    </row>
    <row r="820" spans="1:5" x14ac:dyDescent="0.15">
      <c r="A820" s="60" t="str">
        <f t="shared" si="12"/>
        <v>富山県小矢部市</v>
      </c>
      <c r="B820" s="63" t="s">
        <v>2924</v>
      </c>
      <c r="C820" s="64" t="s">
        <v>2908</v>
      </c>
      <c r="D820" s="65" t="s">
        <v>2923</v>
      </c>
      <c r="E820" s="64"/>
    </row>
    <row r="821" spans="1:5" x14ac:dyDescent="0.15">
      <c r="A821" s="60" t="str">
        <f t="shared" si="12"/>
        <v>富山県南砺市</v>
      </c>
      <c r="B821" s="63" t="s">
        <v>2922</v>
      </c>
      <c r="C821" s="64" t="s">
        <v>2908</v>
      </c>
      <c r="D821" s="65" t="s">
        <v>2921</v>
      </c>
      <c r="E821" s="64"/>
    </row>
    <row r="822" spans="1:5" x14ac:dyDescent="0.15">
      <c r="A822" s="60" t="str">
        <f t="shared" si="12"/>
        <v>富山県射水市</v>
      </c>
      <c r="B822" s="63" t="s">
        <v>2920</v>
      </c>
      <c r="C822" s="64" t="s">
        <v>2908</v>
      </c>
      <c r="D822" s="65" t="s">
        <v>2919</v>
      </c>
      <c r="E822" s="64"/>
    </row>
    <row r="823" spans="1:5" x14ac:dyDescent="0.15">
      <c r="A823" s="60" t="str">
        <f t="shared" si="12"/>
        <v>富山県中新川郡舟橋村</v>
      </c>
      <c r="B823" s="63" t="s">
        <v>2918</v>
      </c>
      <c r="C823" s="64" t="s">
        <v>2908</v>
      </c>
      <c r="D823" s="65" t="s">
        <v>2913</v>
      </c>
      <c r="E823" s="64" t="s">
        <v>2917</v>
      </c>
    </row>
    <row r="824" spans="1:5" x14ac:dyDescent="0.15">
      <c r="A824" s="60" t="str">
        <f t="shared" si="12"/>
        <v>富山県中新川郡上市町</v>
      </c>
      <c r="B824" s="63" t="s">
        <v>2916</v>
      </c>
      <c r="C824" s="64" t="s">
        <v>2908</v>
      </c>
      <c r="D824" s="65" t="s">
        <v>2913</v>
      </c>
      <c r="E824" s="64" t="s">
        <v>2915</v>
      </c>
    </row>
    <row r="825" spans="1:5" x14ac:dyDescent="0.15">
      <c r="A825" s="60" t="str">
        <f t="shared" si="12"/>
        <v>富山県中新川郡立山町</v>
      </c>
      <c r="B825" s="63" t="s">
        <v>2914</v>
      </c>
      <c r="C825" s="64" t="s">
        <v>2908</v>
      </c>
      <c r="D825" s="65" t="s">
        <v>2913</v>
      </c>
      <c r="E825" s="64" t="s">
        <v>2912</v>
      </c>
    </row>
    <row r="826" spans="1:5" x14ac:dyDescent="0.15">
      <c r="A826" s="60" t="str">
        <f t="shared" si="12"/>
        <v>富山県下新川郡入善町</v>
      </c>
      <c r="B826" s="63" t="s">
        <v>2911</v>
      </c>
      <c r="C826" s="64" t="s">
        <v>2908</v>
      </c>
      <c r="D826" s="65" t="s">
        <v>2907</v>
      </c>
      <c r="E826" s="64" t="s">
        <v>2910</v>
      </c>
    </row>
    <row r="827" spans="1:5" x14ac:dyDescent="0.15">
      <c r="A827" s="60" t="str">
        <f t="shared" si="12"/>
        <v>富山県下新川郡朝日町</v>
      </c>
      <c r="B827" s="63" t="s">
        <v>2909</v>
      </c>
      <c r="C827" s="64" t="s">
        <v>2908</v>
      </c>
      <c r="D827" s="65" t="s">
        <v>2907</v>
      </c>
      <c r="E827" s="64" t="s">
        <v>2239</v>
      </c>
    </row>
    <row r="828" spans="1:5" x14ac:dyDescent="0.15">
      <c r="A828" s="60" t="str">
        <f t="shared" si="12"/>
        <v>石川県金沢市</v>
      </c>
      <c r="B828" s="63" t="s">
        <v>2906</v>
      </c>
      <c r="C828" s="64" t="s">
        <v>2865</v>
      </c>
      <c r="D828" s="65" t="s">
        <v>2905</v>
      </c>
      <c r="E828" s="64"/>
    </row>
    <row r="829" spans="1:5" x14ac:dyDescent="0.15">
      <c r="A829" s="60" t="str">
        <f t="shared" si="12"/>
        <v>石川県七尾市</v>
      </c>
      <c r="B829" s="63" t="s">
        <v>2904</v>
      </c>
      <c r="C829" s="64" t="s">
        <v>2865</v>
      </c>
      <c r="D829" s="65" t="s">
        <v>2903</v>
      </c>
      <c r="E829" s="64"/>
    </row>
    <row r="830" spans="1:5" x14ac:dyDescent="0.15">
      <c r="A830" s="60" t="str">
        <f t="shared" si="12"/>
        <v>石川県小松市</v>
      </c>
      <c r="B830" s="63" t="s">
        <v>2902</v>
      </c>
      <c r="C830" s="64" t="s">
        <v>2865</v>
      </c>
      <c r="D830" s="65" t="s">
        <v>2901</v>
      </c>
      <c r="E830" s="64"/>
    </row>
    <row r="831" spans="1:5" x14ac:dyDescent="0.15">
      <c r="A831" s="60" t="str">
        <f t="shared" si="12"/>
        <v>石川県輪島市</v>
      </c>
      <c r="B831" s="63" t="s">
        <v>2900</v>
      </c>
      <c r="C831" s="64" t="s">
        <v>2865</v>
      </c>
      <c r="D831" s="65" t="s">
        <v>2899</v>
      </c>
      <c r="E831" s="64"/>
    </row>
    <row r="832" spans="1:5" x14ac:dyDescent="0.15">
      <c r="A832" s="60" t="str">
        <f t="shared" si="12"/>
        <v>石川県珠洲市</v>
      </c>
      <c r="B832" s="63" t="s">
        <v>2898</v>
      </c>
      <c r="C832" s="64" t="s">
        <v>2865</v>
      </c>
      <c r="D832" s="65" t="s">
        <v>2897</v>
      </c>
      <c r="E832" s="64"/>
    </row>
    <row r="833" spans="1:5" x14ac:dyDescent="0.15">
      <c r="A833" s="60" t="str">
        <f t="shared" si="12"/>
        <v>石川県加賀市</v>
      </c>
      <c r="B833" s="63" t="s">
        <v>2896</v>
      </c>
      <c r="C833" s="64" t="s">
        <v>2865</v>
      </c>
      <c r="D833" s="65" t="s">
        <v>2895</v>
      </c>
      <c r="E833" s="64"/>
    </row>
    <row r="834" spans="1:5" x14ac:dyDescent="0.15">
      <c r="A834" s="60" t="str">
        <f t="shared" ref="A834:A897" si="13">C834&amp;D834&amp;E834</f>
        <v>石川県羽咋市</v>
      </c>
      <c r="B834" s="63" t="s">
        <v>2894</v>
      </c>
      <c r="C834" s="64" t="s">
        <v>2865</v>
      </c>
      <c r="D834" s="65" t="s">
        <v>2893</v>
      </c>
      <c r="E834" s="64"/>
    </row>
    <row r="835" spans="1:5" x14ac:dyDescent="0.15">
      <c r="A835" s="60" t="str">
        <f t="shared" si="13"/>
        <v>石川県かほく市</v>
      </c>
      <c r="B835" s="63" t="s">
        <v>2892</v>
      </c>
      <c r="C835" s="64" t="s">
        <v>2865</v>
      </c>
      <c r="D835" s="65" t="s">
        <v>2891</v>
      </c>
      <c r="E835" s="64"/>
    </row>
    <row r="836" spans="1:5" x14ac:dyDescent="0.15">
      <c r="A836" s="60" t="str">
        <f t="shared" si="13"/>
        <v>石川県白山市</v>
      </c>
      <c r="B836" s="63" t="s">
        <v>2890</v>
      </c>
      <c r="C836" s="64" t="s">
        <v>2865</v>
      </c>
      <c r="D836" s="65" t="s">
        <v>2889</v>
      </c>
      <c r="E836" s="64"/>
    </row>
    <row r="837" spans="1:5" x14ac:dyDescent="0.15">
      <c r="A837" s="60" t="str">
        <f t="shared" si="13"/>
        <v>石川県能美市</v>
      </c>
      <c r="B837" s="63" t="s">
        <v>2888</v>
      </c>
      <c r="C837" s="64" t="s">
        <v>2865</v>
      </c>
      <c r="D837" s="65" t="s">
        <v>2887</v>
      </c>
      <c r="E837" s="64"/>
    </row>
    <row r="838" spans="1:5" x14ac:dyDescent="0.15">
      <c r="A838" s="60" t="str">
        <f t="shared" si="13"/>
        <v>石川県野々市市</v>
      </c>
      <c r="B838" s="63" t="s">
        <v>2886</v>
      </c>
      <c r="C838" s="64" t="s">
        <v>2865</v>
      </c>
      <c r="D838" s="65" t="s">
        <v>2885</v>
      </c>
      <c r="E838" s="64"/>
    </row>
    <row r="839" spans="1:5" x14ac:dyDescent="0.15">
      <c r="A839" s="60" t="str">
        <f t="shared" si="13"/>
        <v>石川県能美郡川北町</v>
      </c>
      <c r="B839" s="63" t="s">
        <v>2884</v>
      </c>
      <c r="C839" s="64" t="s">
        <v>2865</v>
      </c>
      <c r="D839" s="65" t="s">
        <v>2883</v>
      </c>
      <c r="E839" s="64" t="s">
        <v>2882</v>
      </c>
    </row>
    <row r="840" spans="1:5" x14ac:dyDescent="0.15">
      <c r="A840" s="60" t="str">
        <f t="shared" si="13"/>
        <v>石川県河北郡津幡町</v>
      </c>
      <c r="B840" s="63" t="s">
        <v>2881</v>
      </c>
      <c r="C840" s="64" t="s">
        <v>2865</v>
      </c>
      <c r="D840" s="65" t="s">
        <v>2878</v>
      </c>
      <c r="E840" s="64" t="s">
        <v>2880</v>
      </c>
    </row>
    <row r="841" spans="1:5" x14ac:dyDescent="0.15">
      <c r="A841" s="60" t="str">
        <f t="shared" si="13"/>
        <v>石川県河北郡内灘町</v>
      </c>
      <c r="B841" s="63" t="s">
        <v>2879</v>
      </c>
      <c r="C841" s="64" t="s">
        <v>2865</v>
      </c>
      <c r="D841" s="65" t="s">
        <v>2878</v>
      </c>
      <c r="E841" s="64" t="s">
        <v>2877</v>
      </c>
    </row>
    <row r="842" spans="1:5" x14ac:dyDescent="0.15">
      <c r="A842" s="60" t="str">
        <f t="shared" si="13"/>
        <v>石川県羽咋郡志賀町</v>
      </c>
      <c r="B842" s="63" t="s">
        <v>2876</v>
      </c>
      <c r="C842" s="64" t="s">
        <v>2865</v>
      </c>
      <c r="D842" s="65" t="s">
        <v>2873</v>
      </c>
      <c r="E842" s="64" t="s">
        <v>2875</v>
      </c>
    </row>
    <row r="843" spans="1:5" x14ac:dyDescent="0.15">
      <c r="A843" s="60" t="str">
        <f t="shared" si="13"/>
        <v>石川県羽咋郡宝達志水町</v>
      </c>
      <c r="B843" s="63" t="s">
        <v>2874</v>
      </c>
      <c r="C843" s="64" t="s">
        <v>2865</v>
      </c>
      <c r="D843" s="65" t="s">
        <v>2873</v>
      </c>
      <c r="E843" s="64" t="s">
        <v>2872</v>
      </c>
    </row>
    <row r="844" spans="1:5" x14ac:dyDescent="0.15">
      <c r="A844" s="60" t="str">
        <f t="shared" si="13"/>
        <v>石川県鹿島郡中能登町</v>
      </c>
      <c r="B844" s="63" t="s">
        <v>2871</v>
      </c>
      <c r="C844" s="64" t="s">
        <v>2865</v>
      </c>
      <c r="D844" s="65" t="s">
        <v>2870</v>
      </c>
      <c r="E844" s="64" t="s">
        <v>2869</v>
      </c>
    </row>
    <row r="845" spans="1:5" x14ac:dyDescent="0.15">
      <c r="A845" s="60" t="str">
        <f t="shared" si="13"/>
        <v>石川県鳳珠郡穴水町</v>
      </c>
      <c r="B845" s="63" t="s">
        <v>2868</v>
      </c>
      <c r="C845" s="64" t="s">
        <v>2865</v>
      </c>
      <c r="D845" s="65" t="s">
        <v>2864</v>
      </c>
      <c r="E845" s="64" t="s">
        <v>2867</v>
      </c>
    </row>
    <row r="846" spans="1:5" x14ac:dyDescent="0.15">
      <c r="A846" s="60" t="str">
        <f t="shared" si="13"/>
        <v>石川県鳳珠郡能登町</v>
      </c>
      <c r="B846" s="63" t="s">
        <v>2866</v>
      </c>
      <c r="C846" s="64" t="s">
        <v>2865</v>
      </c>
      <c r="D846" s="65" t="s">
        <v>2864</v>
      </c>
      <c r="E846" s="64" t="s">
        <v>2863</v>
      </c>
    </row>
    <row r="847" spans="1:5" x14ac:dyDescent="0.15">
      <c r="A847" s="60" t="str">
        <f t="shared" si="13"/>
        <v>福井県福井市</v>
      </c>
      <c r="B847" s="63" t="s">
        <v>2862</v>
      </c>
      <c r="C847" s="64" t="s">
        <v>2825</v>
      </c>
      <c r="D847" s="65" t="s">
        <v>2861</v>
      </c>
      <c r="E847" s="64"/>
    </row>
    <row r="848" spans="1:5" x14ac:dyDescent="0.15">
      <c r="A848" s="60" t="str">
        <f t="shared" si="13"/>
        <v>福井県敦賀市</v>
      </c>
      <c r="B848" s="63" t="s">
        <v>2860</v>
      </c>
      <c r="C848" s="64" t="s">
        <v>2825</v>
      </c>
      <c r="D848" s="65" t="s">
        <v>2859</v>
      </c>
      <c r="E848" s="64"/>
    </row>
    <row r="849" spans="1:5" x14ac:dyDescent="0.15">
      <c r="A849" s="60" t="str">
        <f t="shared" si="13"/>
        <v>福井県小浜市</v>
      </c>
      <c r="B849" s="63" t="s">
        <v>2858</v>
      </c>
      <c r="C849" s="64" t="s">
        <v>2825</v>
      </c>
      <c r="D849" s="65" t="s">
        <v>2857</v>
      </c>
      <c r="E849" s="64"/>
    </row>
    <row r="850" spans="1:5" x14ac:dyDescent="0.15">
      <c r="A850" s="60" t="str">
        <f t="shared" si="13"/>
        <v>福井県大野市</v>
      </c>
      <c r="B850" s="63" t="s">
        <v>2856</v>
      </c>
      <c r="C850" s="64" t="s">
        <v>2825</v>
      </c>
      <c r="D850" s="65" t="s">
        <v>2855</v>
      </c>
      <c r="E850" s="64"/>
    </row>
    <row r="851" spans="1:5" x14ac:dyDescent="0.15">
      <c r="A851" s="60" t="str">
        <f t="shared" si="13"/>
        <v>福井県勝山市</v>
      </c>
      <c r="B851" s="63" t="s">
        <v>2854</v>
      </c>
      <c r="C851" s="64" t="s">
        <v>2825</v>
      </c>
      <c r="D851" s="65" t="s">
        <v>2853</v>
      </c>
      <c r="E851" s="64"/>
    </row>
    <row r="852" spans="1:5" x14ac:dyDescent="0.15">
      <c r="A852" s="60" t="str">
        <f t="shared" si="13"/>
        <v>福井県鯖江市</v>
      </c>
      <c r="B852" s="63" t="s">
        <v>2852</v>
      </c>
      <c r="C852" s="64" t="s">
        <v>2825</v>
      </c>
      <c r="D852" s="65" t="s">
        <v>2851</v>
      </c>
      <c r="E852" s="64"/>
    </row>
    <row r="853" spans="1:5" x14ac:dyDescent="0.15">
      <c r="A853" s="60" t="str">
        <f t="shared" si="13"/>
        <v>福井県あわら市</v>
      </c>
      <c r="B853" s="63" t="s">
        <v>2850</v>
      </c>
      <c r="C853" s="64" t="s">
        <v>2825</v>
      </c>
      <c r="D853" s="65" t="s">
        <v>2849</v>
      </c>
      <c r="E853" s="64"/>
    </row>
    <row r="854" spans="1:5" x14ac:dyDescent="0.15">
      <c r="A854" s="60" t="str">
        <f t="shared" si="13"/>
        <v>福井県越前市</v>
      </c>
      <c r="B854" s="63" t="s">
        <v>2848</v>
      </c>
      <c r="C854" s="64" t="s">
        <v>2825</v>
      </c>
      <c r="D854" s="65" t="s">
        <v>2847</v>
      </c>
      <c r="E854" s="64"/>
    </row>
    <row r="855" spans="1:5" x14ac:dyDescent="0.15">
      <c r="A855" s="60" t="str">
        <f t="shared" si="13"/>
        <v>福井県坂井市</v>
      </c>
      <c r="B855" s="63" t="s">
        <v>2846</v>
      </c>
      <c r="C855" s="64" t="s">
        <v>2825</v>
      </c>
      <c r="D855" s="65" t="s">
        <v>2845</v>
      </c>
      <c r="E855" s="64"/>
    </row>
    <row r="856" spans="1:5" x14ac:dyDescent="0.15">
      <c r="A856" s="60" t="str">
        <f t="shared" si="13"/>
        <v>福井県吉田郡永平寺町</v>
      </c>
      <c r="B856" s="63" t="s">
        <v>2844</v>
      </c>
      <c r="C856" s="64" t="s">
        <v>2825</v>
      </c>
      <c r="D856" s="65" t="s">
        <v>2843</v>
      </c>
      <c r="E856" s="64" t="s">
        <v>2842</v>
      </c>
    </row>
    <row r="857" spans="1:5" x14ac:dyDescent="0.15">
      <c r="A857" s="60" t="str">
        <f t="shared" si="13"/>
        <v>福井県今立郡池田町</v>
      </c>
      <c r="B857" s="63" t="s">
        <v>2841</v>
      </c>
      <c r="C857" s="64" t="s">
        <v>2825</v>
      </c>
      <c r="D857" s="65" t="s">
        <v>2840</v>
      </c>
      <c r="E857" s="64" t="s">
        <v>2529</v>
      </c>
    </row>
    <row r="858" spans="1:5" x14ac:dyDescent="0.15">
      <c r="A858" s="60" t="str">
        <f t="shared" si="13"/>
        <v>福井県南条郡南越前町</v>
      </c>
      <c r="B858" s="63" t="s">
        <v>2839</v>
      </c>
      <c r="C858" s="64" t="s">
        <v>2825</v>
      </c>
      <c r="D858" s="65" t="s">
        <v>2838</v>
      </c>
      <c r="E858" s="64" t="s">
        <v>2837</v>
      </c>
    </row>
    <row r="859" spans="1:5" x14ac:dyDescent="0.15">
      <c r="A859" s="60" t="str">
        <f t="shared" si="13"/>
        <v>福井県丹生郡越前町</v>
      </c>
      <c r="B859" s="63" t="s">
        <v>2836</v>
      </c>
      <c r="C859" s="64" t="s">
        <v>2825</v>
      </c>
      <c r="D859" s="65" t="s">
        <v>2835</v>
      </c>
      <c r="E859" s="64" t="s">
        <v>2834</v>
      </c>
    </row>
    <row r="860" spans="1:5" x14ac:dyDescent="0.15">
      <c r="A860" s="60" t="str">
        <f t="shared" si="13"/>
        <v>福井県三方郡美浜町</v>
      </c>
      <c r="B860" s="63" t="s">
        <v>2833</v>
      </c>
      <c r="C860" s="64" t="s">
        <v>2825</v>
      </c>
      <c r="D860" s="65" t="s">
        <v>2832</v>
      </c>
      <c r="E860" s="64" t="s">
        <v>1722</v>
      </c>
    </row>
    <row r="861" spans="1:5" x14ac:dyDescent="0.15">
      <c r="A861" s="60" t="str">
        <f t="shared" si="13"/>
        <v>福井県大飯郡高浜町</v>
      </c>
      <c r="B861" s="63" t="s">
        <v>2831</v>
      </c>
      <c r="C861" s="64" t="s">
        <v>2825</v>
      </c>
      <c r="D861" s="65" t="s">
        <v>2828</v>
      </c>
      <c r="E861" s="64" t="s">
        <v>2830</v>
      </c>
    </row>
    <row r="862" spans="1:5" x14ac:dyDescent="0.15">
      <c r="A862" s="60" t="str">
        <f t="shared" si="13"/>
        <v>福井県大飯郡おおい町</v>
      </c>
      <c r="B862" s="63" t="s">
        <v>2829</v>
      </c>
      <c r="C862" s="64" t="s">
        <v>2825</v>
      </c>
      <c r="D862" s="65" t="s">
        <v>2828</v>
      </c>
      <c r="E862" s="64" t="s">
        <v>2827</v>
      </c>
    </row>
    <row r="863" spans="1:5" x14ac:dyDescent="0.15">
      <c r="A863" s="60" t="str">
        <f t="shared" si="13"/>
        <v>福井県三方上中郡若狭町</v>
      </c>
      <c r="B863" s="63" t="s">
        <v>2826</v>
      </c>
      <c r="C863" s="64" t="s">
        <v>2825</v>
      </c>
      <c r="D863" s="65" t="s">
        <v>2824</v>
      </c>
      <c r="E863" s="64" t="s">
        <v>2823</v>
      </c>
    </row>
    <row r="864" spans="1:5" x14ac:dyDescent="0.15">
      <c r="A864" s="60" t="str">
        <f t="shared" si="13"/>
        <v>山梨県甲府市</v>
      </c>
      <c r="B864" s="63" t="s">
        <v>2822</v>
      </c>
      <c r="C864" s="64" t="s">
        <v>2766</v>
      </c>
      <c r="D864" s="65" t="s">
        <v>2821</v>
      </c>
      <c r="E864" s="64"/>
    </row>
    <row r="865" spans="1:5" x14ac:dyDescent="0.15">
      <c r="A865" s="60" t="str">
        <f t="shared" si="13"/>
        <v>山梨県富士吉田市</v>
      </c>
      <c r="B865" s="63" t="s">
        <v>2820</v>
      </c>
      <c r="C865" s="64" t="s">
        <v>2766</v>
      </c>
      <c r="D865" s="65" t="s">
        <v>2819</v>
      </c>
      <c r="E865" s="64"/>
    </row>
    <row r="866" spans="1:5" x14ac:dyDescent="0.15">
      <c r="A866" s="60" t="str">
        <f t="shared" si="13"/>
        <v>山梨県都留市</v>
      </c>
      <c r="B866" s="63" t="s">
        <v>2818</v>
      </c>
      <c r="C866" s="64" t="s">
        <v>2766</v>
      </c>
      <c r="D866" s="65" t="s">
        <v>2817</v>
      </c>
      <c r="E866" s="64"/>
    </row>
    <row r="867" spans="1:5" x14ac:dyDescent="0.15">
      <c r="A867" s="60" t="str">
        <f t="shared" si="13"/>
        <v>山梨県山梨市</v>
      </c>
      <c r="B867" s="63" t="s">
        <v>2816</v>
      </c>
      <c r="C867" s="64" t="s">
        <v>2766</v>
      </c>
      <c r="D867" s="65" t="s">
        <v>2815</v>
      </c>
      <c r="E867" s="64"/>
    </row>
    <row r="868" spans="1:5" x14ac:dyDescent="0.15">
      <c r="A868" s="60" t="str">
        <f t="shared" si="13"/>
        <v>山梨県大月市</v>
      </c>
      <c r="B868" s="63" t="s">
        <v>2814</v>
      </c>
      <c r="C868" s="64" t="s">
        <v>2766</v>
      </c>
      <c r="D868" s="65" t="s">
        <v>2813</v>
      </c>
      <c r="E868" s="64"/>
    </row>
    <row r="869" spans="1:5" x14ac:dyDescent="0.15">
      <c r="A869" s="60" t="str">
        <f t="shared" si="13"/>
        <v>山梨県韮崎市</v>
      </c>
      <c r="B869" s="63" t="s">
        <v>2812</v>
      </c>
      <c r="C869" s="64" t="s">
        <v>2766</v>
      </c>
      <c r="D869" s="65" t="s">
        <v>2811</v>
      </c>
      <c r="E869" s="64"/>
    </row>
    <row r="870" spans="1:5" x14ac:dyDescent="0.15">
      <c r="A870" s="60" t="str">
        <f t="shared" si="13"/>
        <v>山梨県南アルプス市</v>
      </c>
      <c r="B870" s="63" t="s">
        <v>2810</v>
      </c>
      <c r="C870" s="64" t="s">
        <v>2766</v>
      </c>
      <c r="D870" s="65" t="s">
        <v>2809</v>
      </c>
      <c r="E870" s="64"/>
    </row>
    <row r="871" spans="1:5" x14ac:dyDescent="0.15">
      <c r="A871" s="60" t="str">
        <f t="shared" si="13"/>
        <v>山梨県北杜市</v>
      </c>
      <c r="B871" s="63" t="s">
        <v>2808</v>
      </c>
      <c r="C871" s="64" t="s">
        <v>2766</v>
      </c>
      <c r="D871" s="65" t="s">
        <v>2807</v>
      </c>
      <c r="E871" s="64"/>
    </row>
    <row r="872" spans="1:5" x14ac:dyDescent="0.15">
      <c r="A872" s="60" t="str">
        <f t="shared" si="13"/>
        <v>山梨県甲斐市</v>
      </c>
      <c r="B872" s="63" t="s">
        <v>2806</v>
      </c>
      <c r="C872" s="64" t="s">
        <v>2766</v>
      </c>
      <c r="D872" s="65" t="s">
        <v>2805</v>
      </c>
      <c r="E872" s="64"/>
    </row>
    <row r="873" spans="1:5" x14ac:dyDescent="0.15">
      <c r="A873" s="60" t="str">
        <f t="shared" si="13"/>
        <v>山梨県笛吹市</v>
      </c>
      <c r="B873" s="63" t="s">
        <v>2804</v>
      </c>
      <c r="C873" s="64" t="s">
        <v>2766</v>
      </c>
      <c r="D873" s="65" t="s">
        <v>2803</v>
      </c>
      <c r="E873" s="64"/>
    </row>
    <row r="874" spans="1:5" x14ac:dyDescent="0.15">
      <c r="A874" s="60" t="str">
        <f t="shared" si="13"/>
        <v>山梨県上野原市</v>
      </c>
      <c r="B874" s="63" t="s">
        <v>2802</v>
      </c>
      <c r="C874" s="64" t="s">
        <v>2766</v>
      </c>
      <c r="D874" s="65" t="s">
        <v>2801</v>
      </c>
      <c r="E874" s="64"/>
    </row>
    <row r="875" spans="1:5" x14ac:dyDescent="0.15">
      <c r="A875" s="60" t="str">
        <f t="shared" si="13"/>
        <v>山梨県甲州市</v>
      </c>
      <c r="B875" s="63" t="s">
        <v>2800</v>
      </c>
      <c r="C875" s="64" t="s">
        <v>2766</v>
      </c>
      <c r="D875" s="65" t="s">
        <v>2799</v>
      </c>
      <c r="E875" s="64"/>
    </row>
    <row r="876" spans="1:5" x14ac:dyDescent="0.15">
      <c r="A876" s="60" t="str">
        <f t="shared" si="13"/>
        <v>山梨県中央市</v>
      </c>
      <c r="B876" s="63" t="s">
        <v>2798</v>
      </c>
      <c r="C876" s="64" t="s">
        <v>2766</v>
      </c>
      <c r="D876" s="65" t="s">
        <v>2797</v>
      </c>
      <c r="E876" s="64"/>
    </row>
    <row r="877" spans="1:5" x14ac:dyDescent="0.15">
      <c r="A877" s="60" t="str">
        <f t="shared" si="13"/>
        <v>山梨県西八代郡市川三郷町</v>
      </c>
      <c r="B877" s="63" t="s">
        <v>2796</v>
      </c>
      <c r="C877" s="64" t="s">
        <v>2766</v>
      </c>
      <c r="D877" s="65" t="s">
        <v>2795</v>
      </c>
      <c r="E877" s="64" t="s">
        <v>2794</v>
      </c>
    </row>
    <row r="878" spans="1:5" x14ac:dyDescent="0.15">
      <c r="A878" s="60" t="str">
        <f t="shared" si="13"/>
        <v>山梨県南巨摩郡早川町</v>
      </c>
      <c r="B878" s="63" t="s">
        <v>2793</v>
      </c>
      <c r="C878" s="64" t="s">
        <v>2766</v>
      </c>
      <c r="D878" s="65" t="s">
        <v>2787</v>
      </c>
      <c r="E878" s="64" t="s">
        <v>2792</v>
      </c>
    </row>
    <row r="879" spans="1:5" x14ac:dyDescent="0.15">
      <c r="A879" s="60" t="str">
        <f t="shared" si="13"/>
        <v>山梨県南巨摩郡身延町</v>
      </c>
      <c r="B879" s="63" t="s">
        <v>2791</v>
      </c>
      <c r="C879" s="64" t="s">
        <v>2766</v>
      </c>
      <c r="D879" s="65" t="s">
        <v>2787</v>
      </c>
      <c r="E879" s="64" t="s">
        <v>2790</v>
      </c>
    </row>
    <row r="880" spans="1:5" x14ac:dyDescent="0.15">
      <c r="A880" s="60" t="str">
        <f t="shared" si="13"/>
        <v>山梨県南巨摩郡南部町</v>
      </c>
      <c r="B880" s="63" t="s">
        <v>2789</v>
      </c>
      <c r="C880" s="64" t="s">
        <v>2766</v>
      </c>
      <c r="D880" s="65" t="s">
        <v>2787</v>
      </c>
      <c r="E880" s="64" t="s">
        <v>1659</v>
      </c>
    </row>
    <row r="881" spans="1:5" x14ac:dyDescent="0.15">
      <c r="A881" s="60" t="str">
        <f t="shared" si="13"/>
        <v>山梨県南巨摩郡富士川町</v>
      </c>
      <c r="B881" s="63" t="s">
        <v>2788</v>
      </c>
      <c r="C881" s="64" t="s">
        <v>2766</v>
      </c>
      <c r="D881" s="65" t="s">
        <v>2787</v>
      </c>
      <c r="E881" s="64" t="s">
        <v>2786</v>
      </c>
    </row>
    <row r="882" spans="1:5" x14ac:dyDescent="0.15">
      <c r="A882" s="60" t="str">
        <f t="shared" si="13"/>
        <v>山梨県中巨摩郡昭和町</v>
      </c>
      <c r="B882" s="63" t="s">
        <v>2785</v>
      </c>
      <c r="C882" s="64" t="s">
        <v>2766</v>
      </c>
      <c r="D882" s="65" t="s">
        <v>2784</v>
      </c>
      <c r="E882" s="64" t="s">
        <v>2783</v>
      </c>
    </row>
    <row r="883" spans="1:5" x14ac:dyDescent="0.15">
      <c r="A883" s="60" t="str">
        <f t="shared" si="13"/>
        <v>山梨県南都留郡道志村</v>
      </c>
      <c r="B883" s="63" t="s">
        <v>2782</v>
      </c>
      <c r="C883" s="64" t="s">
        <v>2766</v>
      </c>
      <c r="D883" s="65" t="s">
        <v>2771</v>
      </c>
      <c r="E883" s="64" t="s">
        <v>2781</v>
      </c>
    </row>
    <row r="884" spans="1:5" x14ac:dyDescent="0.15">
      <c r="A884" s="60" t="str">
        <f t="shared" si="13"/>
        <v>山梨県南都留郡西桂町</v>
      </c>
      <c r="B884" s="63" t="s">
        <v>2780</v>
      </c>
      <c r="C884" s="64" t="s">
        <v>2766</v>
      </c>
      <c r="D884" s="65" t="s">
        <v>2771</v>
      </c>
      <c r="E884" s="64" t="s">
        <v>2779</v>
      </c>
    </row>
    <row r="885" spans="1:5" x14ac:dyDescent="0.15">
      <c r="A885" s="60" t="str">
        <f t="shared" si="13"/>
        <v>山梨県南都留郡忍野村</v>
      </c>
      <c r="B885" s="63" t="s">
        <v>2778</v>
      </c>
      <c r="C885" s="64" t="s">
        <v>2766</v>
      </c>
      <c r="D885" s="65" t="s">
        <v>2771</v>
      </c>
      <c r="E885" s="64" t="s">
        <v>2777</v>
      </c>
    </row>
    <row r="886" spans="1:5" x14ac:dyDescent="0.15">
      <c r="A886" s="60" t="str">
        <f t="shared" si="13"/>
        <v>山梨県南都留郡山中湖村</v>
      </c>
      <c r="B886" s="63" t="s">
        <v>2776</v>
      </c>
      <c r="C886" s="64" t="s">
        <v>2766</v>
      </c>
      <c r="D886" s="65" t="s">
        <v>2771</v>
      </c>
      <c r="E886" s="64" t="s">
        <v>2775</v>
      </c>
    </row>
    <row r="887" spans="1:5" x14ac:dyDescent="0.15">
      <c r="A887" s="60" t="str">
        <f t="shared" si="13"/>
        <v>山梨県南都留郡鳴沢村</v>
      </c>
      <c r="B887" s="63" t="s">
        <v>2774</v>
      </c>
      <c r="C887" s="64" t="s">
        <v>2766</v>
      </c>
      <c r="D887" s="65" t="s">
        <v>2771</v>
      </c>
      <c r="E887" s="64" t="s">
        <v>2773</v>
      </c>
    </row>
    <row r="888" spans="1:5" x14ac:dyDescent="0.15">
      <c r="A888" s="60" t="str">
        <f t="shared" si="13"/>
        <v>山梨県南都留郡富士河口湖町</v>
      </c>
      <c r="B888" s="63" t="s">
        <v>2772</v>
      </c>
      <c r="C888" s="64" t="s">
        <v>2766</v>
      </c>
      <c r="D888" s="65" t="s">
        <v>2771</v>
      </c>
      <c r="E888" s="64" t="s">
        <v>2770</v>
      </c>
    </row>
    <row r="889" spans="1:5" x14ac:dyDescent="0.15">
      <c r="A889" s="60" t="str">
        <f t="shared" si="13"/>
        <v>山梨県北都留郡小菅村</v>
      </c>
      <c r="B889" s="63" t="s">
        <v>2769</v>
      </c>
      <c r="C889" s="64" t="s">
        <v>2766</v>
      </c>
      <c r="D889" s="65" t="s">
        <v>2765</v>
      </c>
      <c r="E889" s="64" t="s">
        <v>2768</v>
      </c>
    </row>
    <row r="890" spans="1:5" x14ac:dyDescent="0.15">
      <c r="A890" s="60" t="str">
        <f t="shared" si="13"/>
        <v>山梨県北都留郡丹波山村</v>
      </c>
      <c r="B890" s="63" t="s">
        <v>2767</v>
      </c>
      <c r="C890" s="64" t="s">
        <v>2766</v>
      </c>
      <c r="D890" s="65" t="s">
        <v>2765</v>
      </c>
      <c r="E890" s="64" t="s">
        <v>2764</v>
      </c>
    </row>
    <row r="891" spans="1:5" x14ac:dyDescent="0.15">
      <c r="A891" s="60" t="str">
        <f t="shared" si="13"/>
        <v>長野県長野市</v>
      </c>
      <c r="B891" s="63" t="s">
        <v>2763</v>
      </c>
      <c r="C891" s="64" t="s">
        <v>2600</v>
      </c>
      <c r="D891" s="65" t="s">
        <v>2762</v>
      </c>
      <c r="E891" s="64"/>
    </row>
    <row r="892" spans="1:5" x14ac:dyDescent="0.15">
      <c r="A892" s="60" t="str">
        <f t="shared" si="13"/>
        <v>長野県松本市</v>
      </c>
      <c r="B892" s="63" t="s">
        <v>2761</v>
      </c>
      <c r="C892" s="64" t="s">
        <v>2600</v>
      </c>
      <c r="D892" s="65" t="s">
        <v>2760</v>
      </c>
      <c r="E892" s="64"/>
    </row>
    <row r="893" spans="1:5" x14ac:dyDescent="0.15">
      <c r="A893" s="60" t="str">
        <f t="shared" si="13"/>
        <v>長野県上田市</v>
      </c>
      <c r="B893" s="63" t="s">
        <v>2759</v>
      </c>
      <c r="C893" s="64" t="s">
        <v>2600</v>
      </c>
      <c r="D893" s="65" t="s">
        <v>2758</v>
      </c>
      <c r="E893" s="64"/>
    </row>
    <row r="894" spans="1:5" x14ac:dyDescent="0.15">
      <c r="A894" s="60" t="str">
        <f t="shared" si="13"/>
        <v>長野県岡谷市</v>
      </c>
      <c r="B894" s="63" t="s">
        <v>2757</v>
      </c>
      <c r="C894" s="64" t="s">
        <v>2600</v>
      </c>
      <c r="D894" s="65" t="s">
        <v>2756</v>
      </c>
      <c r="E894" s="64"/>
    </row>
    <row r="895" spans="1:5" x14ac:dyDescent="0.15">
      <c r="A895" s="60" t="str">
        <f t="shared" si="13"/>
        <v>長野県飯田市</v>
      </c>
      <c r="B895" s="63" t="s">
        <v>2755</v>
      </c>
      <c r="C895" s="64" t="s">
        <v>2600</v>
      </c>
      <c r="D895" s="65" t="s">
        <v>2754</v>
      </c>
      <c r="E895" s="64"/>
    </row>
    <row r="896" spans="1:5" x14ac:dyDescent="0.15">
      <c r="A896" s="60" t="str">
        <f t="shared" si="13"/>
        <v>長野県諏訪市</v>
      </c>
      <c r="B896" s="63" t="s">
        <v>2753</v>
      </c>
      <c r="C896" s="64" t="s">
        <v>2600</v>
      </c>
      <c r="D896" s="65" t="s">
        <v>2752</v>
      </c>
      <c r="E896" s="64"/>
    </row>
    <row r="897" spans="1:5" x14ac:dyDescent="0.15">
      <c r="A897" s="60" t="str">
        <f t="shared" si="13"/>
        <v>長野県須坂市</v>
      </c>
      <c r="B897" s="63" t="s">
        <v>2751</v>
      </c>
      <c r="C897" s="64" t="s">
        <v>2600</v>
      </c>
      <c r="D897" s="65" t="s">
        <v>2750</v>
      </c>
      <c r="E897" s="64"/>
    </row>
    <row r="898" spans="1:5" x14ac:dyDescent="0.15">
      <c r="A898" s="60" t="str">
        <f t="shared" ref="A898:A961" si="14">C898&amp;D898&amp;E898</f>
        <v>長野県小諸市</v>
      </c>
      <c r="B898" s="63" t="s">
        <v>2749</v>
      </c>
      <c r="C898" s="64" t="s">
        <v>2600</v>
      </c>
      <c r="D898" s="65" t="s">
        <v>2748</v>
      </c>
      <c r="E898" s="64"/>
    </row>
    <row r="899" spans="1:5" x14ac:dyDescent="0.15">
      <c r="A899" s="60" t="str">
        <f t="shared" si="14"/>
        <v>長野県伊那市</v>
      </c>
      <c r="B899" s="63" t="s">
        <v>2747</v>
      </c>
      <c r="C899" s="64" t="s">
        <v>2600</v>
      </c>
      <c r="D899" s="65" t="s">
        <v>2746</v>
      </c>
      <c r="E899" s="64"/>
    </row>
    <row r="900" spans="1:5" x14ac:dyDescent="0.15">
      <c r="A900" s="60" t="str">
        <f t="shared" si="14"/>
        <v>長野県駒ヶ根市</v>
      </c>
      <c r="B900" s="63" t="s">
        <v>2745</v>
      </c>
      <c r="C900" s="64" t="s">
        <v>2600</v>
      </c>
      <c r="D900" s="65" t="s">
        <v>2744</v>
      </c>
      <c r="E900" s="64"/>
    </row>
    <row r="901" spans="1:5" x14ac:dyDescent="0.15">
      <c r="A901" s="60" t="str">
        <f t="shared" si="14"/>
        <v>長野県中野市</v>
      </c>
      <c r="B901" s="63" t="s">
        <v>2743</v>
      </c>
      <c r="C901" s="64" t="s">
        <v>2600</v>
      </c>
      <c r="D901" s="65" t="s">
        <v>2742</v>
      </c>
      <c r="E901" s="64"/>
    </row>
    <row r="902" spans="1:5" x14ac:dyDescent="0.15">
      <c r="A902" s="60" t="str">
        <f t="shared" si="14"/>
        <v>長野県大町市</v>
      </c>
      <c r="B902" s="63" t="s">
        <v>2741</v>
      </c>
      <c r="C902" s="64" t="s">
        <v>2600</v>
      </c>
      <c r="D902" s="65" t="s">
        <v>2740</v>
      </c>
      <c r="E902" s="64"/>
    </row>
    <row r="903" spans="1:5" x14ac:dyDescent="0.15">
      <c r="A903" s="60" t="str">
        <f t="shared" si="14"/>
        <v>長野県飯山市</v>
      </c>
      <c r="B903" s="63" t="s">
        <v>2739</v>
      </c>
      <c r="C903" s="64" t="s">
        <v>2600</v>
      </c>
      <c r="D903" s="65" t="s">
        <v>2738</v>
      </c>
      <c r="E903" s="64"/>
    </row>
    <row r="904" spans="1:5" x14ac:dyDescent="0.15">
      <c r="A904" s="60" t="str">
        <f t="shared" si="14"/>
        <v>長野県茅野市</v>
      </c>
      <c r="B904" s="63" t="s">
        <v>2737</v>
      </c>
      <c r="C904" s="64" t="s">
        <v>2600</v>
      </c>
      <c r="D904" s="65" t="s">
        <v>2736</v>
      </c>
      <c r="E904" s="64"/>
    </row>
    <row r="905" spans="1:5" x14ac:dyDescent="0.15">
      <c r="A905" s="60" t="str">
        <f t="shared" si="14"/>
        <v>長野県塩尻市</v>
      </c>
      <c r="B905" s="63" t="s">
        <v>2735</v>
      </c>
      <c r="C905" s="64" t="s">
        <v>2600</v>
      </c>
      <c r="D905" s="65" t="s">
        <v>2734</v>
      </c>
      <c r="E905" s="64"/>
    </row>
    <row r="906" spans="1:5" x14ac:dyDescent="0.15">
      <c r="A906" s="60" t="str">
        <f t="shared" si="14"/>
        <v>長野県佐久市</v>
      </c>
      <c r="B906" s="63" t="s">
        <v>2733</v>
      </c>
      <c r="C906" s="64" t="s">
        <v>2600</v>
      </c>
      <c r="D906" s="65" t="s">
        <v>2732</v>
      </c>
      <c r="E906" s="64"/>
    </row>
    <row r="907" spans="1:5" x14ac:dyDescent="0.15">
      <c r="A907" s="60" t="str">
        <f t="shared" si="14"/>
        <v>長野県千曲市</v>
      </c>
      <c r="B907" s="63" t="s">
        <v>2731</v>
      </c>
      <c r="C907" s="64" t="s">
        <v>2600</v>
      </c>
      <c r="D907" s="65" t="s">
        <v>2730</v>
      </c>
      <c r="E907" s="64"/>
    </row>
    <row r="908" spans="1:5" x14ac:dyDescent="0.15">
      <c r="A908" s="60" t="str">
        <f t="shared" si="14"/>
        <v>長野県東御市</v>
      </c>
      <c r="B908" s="63" t="s">
        <v>2729</v>
      </c>
      <c r="C908" s="64" t="s">
        <v>2600</v>
      </c>
      <c r="D908" s="65" t="s">
        <v>2728</v>
      </c>
      <c r="E908" s="64"/>
    </row>
    <row r="909" spans="1:5" x14ac:dyDescent="0.15">
      <c r="A909" s="60" t="str">
        <f t="shared" si="14"/>
        <v>長野県安曇野市</v>
      </c>
      <c r="B909" s="63" t="s">
        <v>2727</v>
      </c>
      <c r="C909" s="64" t="s">
        <v>2600</v>
      </c>
      <c r="D909" s="65" t="s">
        <v>2726</v>
      </c>
      <c r="E909" s="64"/>
    </row>
    <row r="910" spans="1:5" x14ac:dyDescent="0.15">
      <c r="A910" s="60" t="str">
        <f t="shared" si="14"/>
        <v>長野県南佐久郡小海町</v>
      </c>
      <c r="B910" s="63" t="s">
        <v>2725</v>
      </c>
      <c r="C910" s="64" t="s">
        <v>2600</v>
      </c>
      <c r="D910" s="65" t="s">
        <v>2715</v>
      </c>
      <c r="E910" s="64" t="s">
        <v>2724</v>
      </c>
    </row>
    <row r="911" spans="1:5" x14ac:dyDescent="0.15">
      <c r="A911" s="60" t="str">
        <f t="shared" si="14"/>
        <v>長野県南佐久郡川上村</v>
      </c>
      <c r="B911" s="63" t="s">
        <v>2723</v>
      </c>
      <c r="C911" s="64" t="s">
        <v>2600</v>
      </c>
      <c r="D911" s="65" t="s">
        <v>2715</v>
      </c>
      <c r="E911" s="64" t="s">
        <v>1762</v>
      </c>
    </row>
    <row r="912" spans="1:5" x14ac:dyDescent="0.15">
      <c r="A912" s="60" t="str">
        <f t="shared" si="14"/>
        <v>長野県南佐久郡南牧村</v>
      </c>
      <c r="B912" s="63" t="s">
        <v>2722</v>
      </c>
      <c r="C912" s="64" t="s">
        <v>2600</v>
      </c>
      <c r="D912" s="65" t="s">
        <v>2715</v>
      </c>
      <c r="E912" s="64" t="s">
        <v>2721</v>
      </c>
    </row>
    <row r="913" spans="1:5" x14ac:dyDescent="0.15">
      <c r="A913" s="60" t="str">
        <f t="shared" si="14"/>
        <v>長野県南佐久郡南相木村</v>
      </c>
      <c r="B913" s="63" t="s">
        <v>2720</v>
      </c>
      <c r="C913" s="64" t="s">
        <v>2600</v>
      </c>
      <c r="D913" s="65" t="s">
        <v>2715</v>
      </c>
      <c r="E913" s="64" t="s">
        <v>2719</v>
      </c>
    </row>
    <row r="914" spans="1:5" x14ac:dyDescent="0.15">
      <c r="A914" s="60" t="str">
        <f t="shared" si="14"/>
        <v>長野県南佐久郡北相木村</v>
      </c>
      <c r="B914" s="63" t="s">
        <v>2718</v>
      </c>
      <c r="C914" s="64" t="s">
        <v>2600</v>
      </c>
      <c r="D914" s="65" t="s">
        <v>2715</v>
      </c>
      <c r="E914" s="64" t="s">
        <v>2717</v>
      </c>
    </row>
    <row r="915" spans="1:5" x14ac:dyDescent="0.15">
      <c r="A915" s="60" t="str">
        <f t="shared" si="14"/>
        <v>長野県南佐久郡佐久穂町</v>
      </c>
      <c r="B915" s="63" t="s">
        <v>2716</v>
      </c>
      <c r="C915" s="64" t="s">
        <v>2600</v>
      </c>
      <c r="D915" s="65" t="s">
        <v>2715</v>
      </c>
      <c r="E915" s="64" t="s">
        <v>2714</v>
      </c>
    </row>
    <row r="916" spans="1:5" x14ac:dyDescent="0.15">
      <c r="A916" s="60" t="str">
        <f t="shared" si="14"/>
        <v>長野県北佐久郡軽井沢町</v>
      </c>
      <c r="B916" s="63" t="s">
        <v>2713</v>
      </c>
      <c r="C916" s="64" t="s">
        <v>2600</v>
      </c>
      <c r="D916" s="65" t="s">
        <v>2708</v>
      </c>
      <c r="E916" s="64" t="s">
        <v>2712</v>
      </c>
    </row>
    <row r="917" spans="1:5" x14ac:dyDescent="0.15">
      <c r="A917" s="60" t="str">
        <f t="shared" si="14"/>
        <v>長野県北佐久郡御代田町</v>
      </c>
      <c r="B917" s="63" t="s">
        <v>2711</v>
      </c>
      <c r="C917" s="64" t="s">
        <v>2600</v>
      </c>
      <c r="D917" s="65" t="s">
        <v>2708</v>
      </c>
      <c r="E917" s="64" t="s">
        <v>2710</v>
      </c>
    </row>
    <row r="918" spans="1:5" x14ac:dyDescent="0.15">
      <c r="A918" s="60" t="str">
        <f t="shared" si="14"/>
        <v>長野県北佐久郡立科町</v>
      </c>
      <c r="B918" s="63" t="s">
        <v>2709</v>
      </c>
      <c r="C918" s="64" t="s">
        <v>2600</v>
      </c>
      <c r="D918" s="65" t="s">
        <v>2708</v>
      </c>
      <c r="E918" s="64" t="s">
        <v>2707</v>
      </c>
    </row>
    <row r="919" spans="1:5" x14ac:dyDescent="0.15">
      <c r="A919" s="60" t="str">
        <f t="shared" si="14"/>
        <v>長野県小県郡青木村</v>
      </c>
      <c r="B919" s="63" t="s">
        <v>2706</v>
      </c>
      <c r="C919" s="64" t="s">
        <v>2600</v>
      </c>
      <c r="D919" s="65" t="s">
        <v>2703</v>
      </c>
      <c r="E919" s="64" t="s">
        <v>2705</v>
      </c>
    </row>
    <row r="920" spans="1:5" x14ac:dyDescent="0.15">
      <c r="A920" s="60" t="str">
        <f t="shared" si="14"/>
        <v>長野県小県郡長和町</v>
      </c>
      <c r="B920" s="63" t="s">
        <v>2704</v>
      </c>
      <c r="C920" s="64" t="s">
        <v>2600</v>
      </c>
      <c r="D920" s="65" t="s">
        <v>2703</v>
      </c>
      <c r="E920" s="64" t="s">
        <v>2702</v>
      </c>
    </row>
    <row r="921" spans="1:5" x14ac:dyDescent="0.15">
      <c r="A921" s="60" t="str">
        <f t="shared" si="14"/>
        <v>長野県諏訪郡下諏訪町</v>
      </c>
      <c r="B921" s="63" t="s">
        <v>2701</v>
      </c>
      <c r="C921" s="64" t="s">
        <v>2600</v>
      </c>
      <c r="D921" s="65" t="s">
        <v>2696</v>
      </c>
      <c r="E921" s="64" t="s">
        <v>2700</v>
      </c>
    </row>
    <row r="922" spans="1:5" x14ac:dyDescent="0.15">
      <c r="A922" s="60" t="str">
        <f t="shared" si="14"/>
        <v>長野県諏訪郡富士見町</v>
      </c>
      <c r="B922" s="63" t="s">
        <v>2699</v>
      </c>
      <c r="C922" s="64" t="s">
        <v>2600</v>
      </c>
      <c r="D922" s="65" t="s">
        <v>2696</v>
      </c>
      <c r="E922" s="64" t="s">
        <v>2698</v>
      </c>
    </row>
    <row r="923" spans="1:5" x14ac:dyDescent="0.15">
      <c r="A923" s="60" t="str">
        <f t="shared" si="14"/>
        <v>長野県諏訪郡原村</v>
      </c>
      <c r="B923" s="63" t="s">
        <v>2697</v>
      </c>
      <c r="C923" s="64" t="s">
        <v>2600</v>
      </c>
      <c r="D923" s="65" t="s">
        <v>2696</v>
      </c>
      <c r="E923" s="64" t="s">
        <v>2695</v>
      </c>
    </row>
    <row r="924" spans="1:5" x14ac:dyDescent="0.15">
      <c r="A924" s="60" t="str">
        <f t="shared" si="14"/>
        <v>長野県上伊那郡辰野町</v>
      </c>
      <c r="B924" s="63" t="s">
        <v>2694</v>
      </c>
      <c r="C924" s="64" t="s">
        <v>2600</v>
      </c>
      <c r="D924" s="65" t="s">
        <v>2683</v>
      </c>
      <c r="E924" s="64" t="s">
        <v>2693</v>
      </c>
    </row>
    <row r="925" spans="1:5" x14ac:dyDescent="0.15">
      <c r="A925" s="60" t="str">
        <f t="shared" si="14"/>
        <v>長野県上伊那郡箕輪町</v>
      </c>
      <c r="B925" s="63" t="s">
        <v>2692</v>
      </c>
      <c r="C925" s="64" t="s">
        <v>2600</v>
      </c>
      <c r="D925" s="65" t="s">
        <v>2683</v>
      </c>
      <c r="E925" s="64" t="s">
        <v>2691</v>
      </c>
    </row>
    <row r="926" spans="1:5" x14ac:dyDescent="0.15">
      <c r="A926" s="60" t="str">
        <f t="shared" si="14"/>
        <v>長野県上伊那郡飯島町</v>
      </c>
      <c r="B926" s="63" t="s">
        <v>2690</v>
      </c>
      <c r="C926" s="64" t="s">
        <v>2600</v>
      </c>
      <c r="D926" s="65" t="s">
        <v>2683</v>
      </c>
      <c r="E926" s="64" t="s">
        <v>2689</v>
      </c>
    </row>
    <row r="927" spans="1:5" x14ac:dyDescent="0.15">
      <c r="A927" s="60" t="str">
        <f t="shared" si="14"/>
        <v>長野県上伊那郡南箕輪村</v>
      </c>
      <c r="B927" s="63" t="s">
        <v>2688</v>
      </c>
      <c r="C927" s="64" t="s">
        <v>2600</v>
      </c>
      <c r="D927" s="65" t="s">
        <v>2683</v>
      </c>
      <c r="E927" s="64" t="s">
        <v>2687</v>
      </c>
    </row>
    <row r="928" spans="1:5" x14ac:dyDescent="0.15">
      <c r="A928" s="60" t="str">
        <f t="shared" si="14"/>
        <v>長野県上伊那郡中川村</v>
      </c>
      <c r="B928" s="63" t="s">
        <v>2686</v>
      </c>
      <c r="C928" s="64" t="s">
        <v>2600</v>
      </c>
      <c r="D928" s="65" t="s">
        <v>2683</v>
      </c>
      <c r="E928" s="64" t="s">
        <v>2685</v>
      </c>
    </row>
    <row r="929" spans="1:5" x14ac:dyDescent="0.15">
      <c r="A929" s="60" t="str">
        <f t="shared" si="14"/>
        <v>長野県上伊那郡宮田村</v>
      </c>
      <c r="B929" s="63" t="s">
        <v>2684</v>
      </c>
      <c r="C929" s="64" t="s">
        <v>2600</v>
      </c>
      <c r="D929" s="65" t="s">
        <v>2683</v>
      </c>
      <c r="E929" s="64" t="s">
        <v>2682</v>
      </c>
    </row>
    <row r="930" spans="1:5" x14ac:dyDescent="0.15">
      <c r="A930" s="60" t="str">
        <f t="shared" si="14"/>
        <v>長野県下伊那郡松川町</v>
      </c>
      <c r="B930" s="63" t="s">
        <v>2681</v>
      </c>
      <c r="C930" s="64" t="s">
        <v>2600</v>
      </c>
      <c r="D930" s="65" t="s">
        <v>2657</v>
      </c>
      <c r="E930" s="64" t="s">
        <v>2680</v>
      </c>
    </row>
    <row r="931" spans="1:5" x14ac:dyDescent="0.15">
      <c r="A931" s="60" t="str">
        <f t="shared" si="14"/>
        <v>長野県下伊那郡高森町</v>
      </c>
      <c r="B931" s="63" t="s">
        <v>2679</v>
      </c>
      <c r="C931" s="64" t="s">
        <v>2600</v>
      </c>
      <c r="D931" s="65" t="s">
        <v>2657</v>
      </c>
      <c r="E931" s="64" t="s">
        <v>907</v>
      </c>
    </row>
    <row r="932" spans="1:5" x14ac:dyDescent="0.15">
      <c r="A932" s="60" t="str">
        <f t="shared" si="14"/>
        <v>長野県下伊那郡阿南町</v>
      </c>
      <c r="B932" s="63" t="s">
        <v>2678</v>
      </c>
      <c r="C932" s="64" t="s">
        <v>2600</v>
      </c>
      <c r="D932" s="65" t="s">
        <v>2657</v>
      </c>
      <c r="E932" s="64" t="s">
        <v>2677</v>
      </c>
    </row>
    <row r="933" spans="1:5" x14ac:dyDescent="0.15">
      <c r="A933" s="60" t="str">
        <f t="shared" si="14"/>
        <v>長野県下伊那郡阿智村</v>
      </c>
      <c r="B933" s="63" t="s">
        <v>2676</v>
      </c>
      <c r="C933" s="64" t="s">
        <v>2600</v>
      </c>
      <c r="D933" s="65" t="s">
        <v>2657</v>
      </c>
      <c r="E933" s="64" t="s">
        <v>2675</v>
      </c>
    </row>
    <row r="934" spans="1:5" x14ac:dyDescent="0.15">
      <c r="A934" s="60" t="str">
        <f t="shared" si="14"/>
        <v>長野県下伊那郡平谷村</v>
      </c>
      <c r="B934" s="63" t="s">
        <v>2674</v>
      </c>
      <c r="C934" s="64" t="s">
        <v>2600</v>
      </c>
      <c r="D934" s="65" t="s">
        <v>2657</v>
      </c>
      <c r="E934" s="64" t="s">
        <v>2673</v>
      </c>
    </row>
    <row r="935" spans="1:5" x14ac:dyDescent="0.15">
      <c r="A935" s="60" t="str">
        <f t="shared" si="14"/>
        <v>長野県下伊那郡根羽村</v>
      </c>
      <c r="B935" s="63" t="s">
        <v>2672</v>
      </c>
      <c r="C935" s="64" t="s">
        <v>2600</v>
      </c>
      <c r="D935" s="65" t="s">
        <v>2657</v>
      </c>
      <c r="E935" s="64" t="s">
        <v>2671</v>
      </c>
    </row>
    <row r="936" spans="1:5" x14ac:dyDescent="0.15">
      <c r="A936" s="60" t="str">
        <f t="shared" si="14"/>
        <v>長野県下伊那郡下條村</v>
      </c>
      <c r="B936" s="63" t="s">
        <v>2670</v>
      </c>
      <c r="C936" s="64" t="s">
        <v>2600</v>
      </c>
      <c r="D936" s="65" t="s">
        <v>2657</v>
      </c>
      <c r="E936" s="64" t="s">
        <v>2669</v>
      </c>
    </row>
    <row r="937" spans="1:5" x14ac:dyDescent="0.15">
      <c r="A937" s="60" t="str">
        <f t="shared" si="14"/>
        <v>長野県下伊那郡売木村</v>
      </c>
      <c r="B937" s="63" t="s">
        <v>2668</v>
      </c>
      <c r="C937" s="64" t="s">
        <v>2600</v>
      </c>
      <c r="D937" s="65" t="s">
        <v>2657</v>
      </c>
      <c r="E937" s="64" t="s">
        <v>2667</v>
      </c>
    </row>
    <row r="938" spans="1:5" x14ac:dyDescent="0.15">
      <c r="A938" s="60" t="str">
        <f t="shared" si="14"/>
        <v>長野県下伊那郡天龍村</v>
      </c>
      <c r="B938" s="63" t="s">
        <v>2666</v>
      </c>
      <c r="C938" s="64" t="s">
        <v>2600</v>
      </c>
      <c r="D938" s="65" t="s">
        <v>2657</v>
      </c>
      <c r="E938" s="64" t="s">
        <v>2665</v>
      </c>
    </row>
    <row r="939" spans="1:5" x14ac:dyDescent="0.15">
      <c r="A939" s="60" t="str">
        <f t="shared" si="14"/>
        <v>長野県下伊那郡泰阜村</v>
      </c>
      <c r="B939" s="63" t="s">
        <v>2664</v>
      </c>
      <c r="C939" s="64" t="s">
        <v>2600</v>
      </c>
      <c r="D939" s="65" t="s">
        <v>2657</v>
      </c>
      <c r="E939" s="64" t="s">
        <v>2663</v>
      </c>
    </row>
    <row r="940" spans="1:5" x14ac:dyDescent="0.15">
      <c r="A940" s="60" t="str">
        <f t="shared" si="14"/>
        <v>長野県下伊那郡喬木村</v>
      </c>
      <c r="B940" s="63" t="s">
        <v>2662</v>
      </c>
      <c r="C940" s="64" t="s">
        <v>2600</v>
      </c>
      <c r="D940" s="65" t="s">
        <v>2657</v>
      </c>
      <c r="E940" s="64" t="s">
        <v>2661</v>
      </c>
    </row>
    <row r="941" spans="1:5" x14ac:dyDescent="0.15">
      <c r="A941" s="60" t="str">
        <f t="shared" si="14"/>
        <v>長野県下伊那郡豊丘村</v>
      </c>
      <c r="B941" s="63" t="s">
        <v>2660</v>
      </c>
      <c r="C941" s="64" t="s">
        <v>2600</v>
      </c>
      <c r="D941" s="65" t="s">
        <v>2657</v>
      </c>
      <c r="E941" s="64" t="s">
        <v>2659</v>
      </c>
    </row>
    <row r="942" spans="1:5" x14ac:dyDescent="0.15">
      <c r="A942" s="60" t="str">
        <f t="shared" si="14"/>
        <v>長野県下伊那郡大鹿村</v>
      </c>
      <c r="B942" s="63" t="s">
        <v>2658</v>
      </c>
      <c r="C942" s="64" t="s">
        <v>2600</v>
      </c>
      <c r="D942" s="65" t="s">
        <v>2657</v>
      </c>
      <c r="E942" s="64" t="s">
        <v>2656</v>
      </c>
    </row>
    <row r="943" spans="1:5" x14ac:dyDescent="0.15">
      <c r="A943" s="60" t="str">
        <f t="shared" si="14"/>
        <v>長野県木曽郡上松町</v>
      </c>
      <c r="B943" s="63" t="s">
        <v>2655</v>
      </c>
      <c r="C943" s="64" t="s">
        <v>2600</v>
      </c>
      <c r="D943" s="65" t="s">
        <v>2644</v>
      </c>
      <c r="E943" s="64" t="s">
        <v>2654</v>
      </c>
    </row>
    <row r="944" spans="1:5" x14ac:dyDescent="0.15">
      <c r="A944" s="60" t="str">
        <f t="shared" si="14"/>
        <v>長野県木曽郡南木曽町</v>
      </c>
      <c r="B944" s="63" t="s">
        <v>2653</v>
      </c>
      <c r="C944" s="64" t="s">
        <v>2600</v>
      </c>
      <c r="D944" s="65" t="s">
        <v>2644</v>
      </c>
      <c r="E944" s="64" t="s">
        <v>2652</v>
      </c>
    </row>
    <row r="945" spans="1:5" x14ac:dyDescent="0.15">
      <c r="A945" s="60" t="str">
        <f t="shared" si="14"/>
        <v>長野県木曽郡木祖村</v>
      </c>
      <c r="B945" s="63" t="s">
        <v>2651</v>
      </c>
      <c r="C945" s="64" t="s">
        <v>2600</v>
      </c>
      <c r="D945" s="65" t="s">
        <v>2644</v>
      </c>
      <c r="E945" s="64" t="s">
        <v>2650</v>
      </c>
    </row>
    <row r="946" spans="1:5" x14ac:dyDescent="0.15">
      <c r="A946" s="60" t="str">
        <f t="shared" si="14"/>
        <v>長野県木曽郡王滝村</v>
      </c>
      <c r="B946" s="63" t="s">
        <v>2649</v>
      </c>
      <c r="C946" s="64" t="s">
        <v>2600</v>
      </c>
      <c r="D946" s="65" t="s">
        <v>2644</v>
      </c>
      <c r="E946" s="64" t="s">
        <v>2648</v>
      </c>
    </row>
    <row r="947" spans="1:5" x14ac:dyDescent="0.15">
      <c r="A947" s="60" t="str">
        <f t="shared" si="14"/>
        <v>長野県木曽郡大桑村</v>
      </c>
      <c r="B947" s="63" t="s">
        <v>2647</v>
      </c>
      <c r="C947" s="64" t="s">
        <v>2600</v>
      </c>
      <c r="D947" s="65" t="s">
        <v>2644</v>
      </c>
      <c r="E947" s="64" t="s">
        <v>2646</v>
      </c>
    </row>
    <row r="948" spans="1:5" x14ac:dyDescent="0.15">
      <c r="A948" s="60" t="str">
        <f t="shared" si="14"/>
        <v>長野県木曽郡木曽町</v>
      </c>
      <c r="B948" s="63" t="s">
        <v>2645</v>
      </c>
      <c r="C948" s="64" t="s">
        <v>2600</v>
      </c>
      <c r="D948" s="65" t="s">
        <v>2644</v>
      </c>
      <c r="E948" s="64" t="s">
        <v>2643</v>
      </c>
    </row>
    <row r="949" spans="1:5" x14ac:dyDescent="0.15">
      <c r="A949" s="60" t="str">
        <f t="shared" si="14"/>
        <v>長野県東筑摩郡麻績村</v>
      </c>
      <c r="B949" s="63" t="s">
        <v>2642</v>
      </c>
      <c r="C949" s="64" t="s">
        <v>2600</v>
      </c>
      <c r="D949" s="65" t="s">
        <v>2633</v>
      </c>
      <c r="E949" s="64" t="s">
        <v>2641</v>
      </c>
    </row>
    <row r="950" spans="1:5" x14ac:dyDescent="0.15">
      <c r="A950" s="60" t="str">
        <f t="shared" si="14"/>
        <v>長野県東筑摩郡生坂村</v>
      </c>
      <c r="B950" s="63" t="s">
        <v>2640</v>
      </c>
      <c r="C950" s="64" t="s">
        <v>2600</v>
      </c>
      <c r="D950" s="65" t="s">
        <v>2633</v>
      </c>
      <c r="E950" s="64" t="s">
        <v>2639</v>
      </c>
    </row>
    <row r="951" spans="1:5" x14ac:dyDescent="0.15">
      <c r="A951" s="60" t="str">
        <f t="shared" si="14"/>
        <v>長野県東筑摩郡山形村</v>
      </c>
      <c r="B951" s="63" t="s">
        <v>2638</v>
      </c>
      <c r="C951" s="64" t="s">
        <v>2600</v>
      </c>
      <c r="D951" s="65" t="s">
        <v>2633</v>
      </c>
      <c r="E951" s="64" t="s">
        <v>2637</v>
      </c>
    </row>
    <row r="952" spans="1:5" x14ac:dyDescent="0.15">
      <c r="A952" s="60" t="str">
        <f t="shared" si="14"/>
        <v>長野県東筑摩郡朝日村</v>
      </c>
      <c r="B952" s="63" t="s">
        <v>2636</v>
      </c>
      <c r="C952" s="64" t="s">
        <v>2600</v>
      </c>
      <c r="D952" s="65" t="s">
        <v>2633</v>
      </c>
      <c r="E952" s="64" t="s">
        <v>2635</v>
      </c>
    </row>
    <row r="953" spans="1:5" x14ac:dyDescent="0.15">
      <c r="A953" s="60" t="str">
        <f t="shared" si="14"/>
        <v>長野県東筑摩郡筑北村</v>
      </c>
      <c r="B953" s="63" t="s">
        <v>2634</v>
      </c>
      <c r="C953" s="64" t="s">
        <v>2600</v>
      </c>
      <c r="D953" s="65" t="s">
        <v>2633</v>
      </c>
      <c r="E953" s="64" t="s">
        <v>2632</v>
      </c>
    </row>
    <row r="954" spans="1:5" x14ac:dyDescent="0.15">
      <c r="A954" s="60" t="str">
        <f t="shared" si="14"/>
        <v>長野県北安曇郡池田町</v>
      </c>
      <c r="B954" s="63" t="s">
        <v>2631</v>
      </c>
      <c r="C954" s="64" t="s">
        <v>2600</v>
      </c>
      <c r="D954" s="65" t="s">
        <v>2625</v>
      </c>
      <c r="E954" s="64" t="s">
        <v>2529</v>
      </c>
    </row>
    <row r="955" spans="1:5" x14ac:dyDescent="0.15">
      <c r="A955" s="60" t="str">
        <f t="shared" si="14"/>
        <v>長野県北安曇郡松川村</v>
      </c>
      <c r="B955" s="63" t="s">
        <v>2630</v>
      </c>
      <c r="C955" s="64" t="s">
        <v>2600</v>
      </c>
      <c r="D955" s="65" t="s">
        <v>2625</v>
      </c>
      <c r="E955" s="64" t="s">
        <v>2629</v>
      </c>
    </row>
    <row r="956" spans="1:5" x14ac:dyDescent="0.15">
      <c r="A956" s="60" t="str">
        <f t="shared" si="14"/>
        <v>長野県北安曇郡白馬村</v>
      </c>
      <c r="B956" s="63" t="s">
        <v>2628</v>
      </c>
      <c r="C956" s="64" t="s">
        <v>2600</v>
      </c>
      <c r="D956" s="65" t="s">
        <v>2625</v>
      </c>
      <c r="E956" s="64" t="s">
        <v>2627</v>
      </c>
    </row>
    <row r="957" spans="1:5" x14ac:dyDescent="0.15">
      <c r="A957" s="60" t="str">
        <f t="shared" si="14"/>
        <v>長野県北安曇郡小谷村</v>
      </c>
      <c r="B957" s="63" t="s">
        <v>2626</v>
      </c>
      <c r="C957" s="64" t="s">
        <v>2600</v>
      </c>
      <c r="D957" s="65" t="s">
        <v>2625</v>
      </c>
      <c r="E957" s="64" t="s">
        <v>2624</v>
      </c>
    </row>
    <row r="958" spans="1:5" x14ac:dyDescent="0.15">
      <c r="A958" s="60" t="str">
        <f t="shared" si="14"/>
        <v>長野県埴科郡坂城町</v>
      </c>
      <c r="B958" s="63" t="s">
        <v>2623</v>
      </c>
      <c r="C958" s="64" t="s">
        <v>2600</v>
      </c>
      <c r="D958" s="65" t="s">
        <v>2622</v>
      </c>
      <c r="E958" s="64" t="s">
        <v>2621</v>
      </c>
    </row>
    <row r="959" spans="1:5" x14ac:dyDescent="0.15">
      <c r="A959" s="60" t="str">
        <f t="shared" si="14"/>
        <v>長野県上高井郡小布施町</v>
      </c>
      <c r="B959" s="63" t="s">
        <v>2620</v>
      </c>
      <c r="C959" s="64" t="s">
        <v>2600</v>
      </c>
      <c r="D959" s="65" t="s">
        <v>2617</v>
      </c>
      <c r="E959" s="64" t="s">
        <v>2619</v>
      </c>
    </row>
    <row r="960" spans="1:5" x14ac:dyDescent="0.15">
      <c r="A960" s="60" t="str">
        <f t="shared" si="14"/>
        <v>長野県上高井郡高山村</v>
      </c>
      <c r="B960" s="63" t="s">
        <v>2618</v>
      </c>
      <c r="C960" s="64" t="s">
        <v>2600</v>
      </c>
      <c r="D960" s="65" t="s">
        <v>2617</v>
      </c>
      <c r="E960" s="64" t="s">
        <v>2616</v>
      </c>
    </row>
    <row r="961" spans="1:5" x14ac:dyDescent="0.15">
      <c r="A961" s="60" t="str">
        <f t="shared" si="14"/>
        <v>長野県下高井郡山ノ内町</v>
      </c>
      <c r="B961" s="63" t="s">
        <v>2615</v>
      </c>
      <c r="C961" s="64" t="s">
        <v>2600</v>
      </c>
      <c r="D961" s="65" t="s">
        <v>2610</v>
      </c>
      <c r="E961" s="64" t="s">
        <v>2614</v>
      </c>
    </row>
    <row r="962" spans="1:5" x14ac:dyDescent="0.15">
      <c r="A962" s="60" t="str">
        <f t="shared" ref="A962:A1025" si="15">C962&amp;D962&amp;E962</f>
        <v>長野県下高井郡木島平村</v>
      </c>
      <c r="B962" s="63" t="s">
        <v>2613</v>
      </c>
      <c r="C962" s="64" t="s">
        <v>2600</v>
      </c>
      <c r="D962" s="65" t="s">
        <v>2610</v>
      </c>
      <c r="E962" s="64" t="s">
        <v>2612</v>
      </c>
    </row>
    <row r="963" spans="1:5" x14ac:dyDescent="0.15">
      <c r="A963" s="60" t="str">
        <f t="shared" si="15"/>
        <v>長野県下高井郡野沢温泉村</v>
      </c>
      <c r="B963" s="63" t="s">
        <v>2611</v>
      </c>
      <c r="C963" s="64" t="s">
        <v>2600</v>
      </c>
      <c r="D963" s="65" t="s">
        <v>2610</v>
      </c>
      <c r="E963" s="64" t="s">
        <v>2609</v>
      </c>
    </row>
    <row r="964" spans="1:5" x14ac:dyDescent="0.15">
      <c r="A964" s="60" t="str">
        <f t="shared" si="15"/>
        <v>長野県上水内郡信濃町</v>
      </c>
      <c r="B964" s="63" t="s">
        <v>2608</v>
      </c>
      <c r="C964" s="64" t="s">
        <v>2600</v>
      </c>
      <c r="D964" s="65" t="s">
        <v>2603</v>
      </c>
      <c r="E964" s="64" t="s">
        <v>2607</v>
      </c>
    </row>
    <row r="965" spans="1:5" x14ac:dyDescent="0.15">
      <c r="A965" s="60" t="str">
        <f t="shared" si="15"/>
        <v>長野県上水内郡小川村</v>
      </c>
      <c r="B965" s="63" t="s">
        <v>2606</v>
      </c>
      <c r="C965" s="64" t="s">
        <v>2600</v>
      </c>
      <c r="D965" s="65" t="s">
        <v>2603</v>
      </c>
      <c r="E965" s="64" t="s">
        <v>2605</v>
      </c>
    </row>
    <row r="966" spans="1:5" x14ac:dyDescent="0.15">
      <c r="A966" s="60" t="str">
        <f t="shared" si="15"/>
        <v>長野県上水内郡飯綱町</v>
      </c>
      <c r="B966" s="63" t="s">
        <v>2604</v>
      </c>
      <c r="C966" s="64" t="s">
        <v>2600</v>
      </c>
      <c r="D966" s="65" t="s">
        <v>2603</v>
      </c>
      <c r="E966" s="64" t="s">
        <v>2602</v>
      </c>
    </row>
    <row r="967" spans="1:5" x14ac:dyDescent="0.15">
      <c r="A967" s="60" t="str">
        <f t="shared" si="15"/>
        <v>長野県下水内郡栄村</v>
      </c>
      <c r="B967" s="63" t="s">
        <v>2601</v>
      </c>
      <c r="C967" s="64" t="s">
        <v>2600</v>
      </c>
      <c r="D967" s="65" t="s">
        <v>2599</v>
      </c>
      <c r="E967" s="64" t="s">
        <v>2598</v>
      </c>
    </row>
    <row r="968" spans="1:5" x14ac:dyDescent="0.15">
      <c r="A968" s="60" t="str">
        <f t="shared" si="15"/>
        <v>岐阜県岐阜市</v>
      </c>
      <c r="B968" s="63" t="s">
        <v>2597</v>
      </c>
      <c r="C968" s="64" t="s">
        <v>2506</v>
      </c>
      <c r="D968" s="65" t="s">
        <v>2596</v>
      </c>
      <c r="E968" s="64"/>
    </row>
    <row r="969" spans="1:5" x14ac:dyDescent="0.15">
      <c r="A969" s="60" t="str">
        <f t="shared" si="15"/>
        <v>岐阜県大垣市</v>
      </c>
      <c r="B969" s="63" t="s">
        <v>2595</v>
      </c>
      <c r="C969" s="64" t="s">
        <v>2506</v>
      </c>
      <c r="D969" s="65" t="s">
        <v>2594</v>
      </c>
      <c r="E969" s="64"/>
    </row>
    <row r="970" spans="1:5" x14ac:dyDescent="0.15">
      <c r="A970" s="60" t="str">
        <f t="shared" si="15"/>
        <v>岐阜県高山市</v>
      </c>
      <c r="B970" s="63" t="s">
        <v>2593</v>
      </c>
      <c r="C970" s="64" t="s">
        <v>2506</v>
      </c>
      <c r="D970" s="65" t="s">
        <v>2592</v>
      </c>
      <c r="E970" s="64"/>
    </row>
    <row r="971" spans="1:5" x14ac:dyDescent="0.15">
      <c r="A971" s="60" t="str">
        <f t="shared" si="15"/>
        <v>岐阜県多治見市</v>
      </c>
      <c r="B971" s="63" t="s">
        <v>2591</v>
      </c>
      <c r="C971" s="64" t="s">
        <v>2506</v>
      </c>
      <c r="D971" s="65" t="s">
        <v>2590</v>
      </c>
      <c r="E971" s="64"/>
    </row>
    <row r="972" spans="1:5" x14ac:dyDescent="0.15">
      <c r="A972" s="60" t="str">
        <f t="shared" si="15"/>
        <v>岐阜県関市</v>
      </c>
      <c r="B972" s="63" t="s">
        <v>2589</v>
      </c>
      <c r="C972" s="64" t="s">
        <v>2506</v>
      </c>
      <c r="D972" s="65" t="s">
        <v>2588</v>
      </c>
      <c r="E972" s="64"/>
    </row>
    <row r="973" spans="1:5" x14ac:dyDescent="0.15">
      <c r="A973" s="60" t="str">
        <f t="shared" si="15"/>
        <v>岐阜県中津川市</v>
      </c>
      <c r="B973" s="63" t="s">
        <v>2587</v>
      </c>
      <c r="C973" s="64" t="s">
        <v>2506</v>
      </c>
      <c r="D973" s="65" t="s">
        <v>2586</v>
      </c>
      <c r="E973" s="64"/>
    </row>
    <row r="974" spans="1:5" x14ac:dyDescent="0.15">
      <c r="A974" s="60" t="str">
        <f t="shared" si="15"/>
        <v>岐阜県美濃市</v>
      </c>
      <c r="B974" s="63" t="s">
        <v>2585</v>
      </c>
      <c r="C974" s="64" t="s">
        <v>2506</v>
      </c>
      <c r="D974" s="65" t="s">
        <v>2584</v>
      </c>
      <c r="E974" s="64"/>
    </row>
    <row r="975" spans="1:5" x14ac:dyDescent="0.15">
      <c r="A975" s="60" t="str">
        <f t="shared" si="15"/>
        <v>岐阜県瑞浪市</v>
      </c>
      <c r="B975" s="63" t="s">
        <v>2583</v>
      </c>
      <c r="C975" s="64" t="s">
        <v>2506</v>
      </c>
      <c r="D975" s="65" t="s">
        <v>2582</v>
      </c>
      <c r="E975" s="64"/>
    </row>
    <row r="976" spans="1:5" x14ac:dyDescent="0.15">
      <c r="A976" s="60" t="str">
        <f t="shared" si="15"/>
        <v>岐阜県羽島市</v>
      </c>
      <c r="B976" s="63" t="s">
        <v>2581</v>
      </c>
      <c r="C976" s="64" t="s">
        <v>2506</v>
      </c>
      <c r="D976" s="65" t="s">
        <v>2580</v>
      </c>
      <c r="E976" s="64"/>
    </row>
    <row r="977" spans="1:5" x14ac:dyDescent="0.15">
      <c r="A977" s="60" t="str">
        <f t="shared" si="15"/>
        <v>岐阜県恵那市</v>
      </c>
      <c r="B977" s="63" t="s">
        <v>2579</v>
      </c>
      <c r="C977" s="64" t="s">
        <v>2506</v>
      </c>
      <c r="D977" s="65" t="s">
        <v>2578</v>
      </c>
      <c r="E977" s="64"/>
    </row>
    <row r="978" spans="1:5" x14ac:dyDescent="0.15">
      <c r="A978" s="60" t="str">
        <f t="shared" si="15"/>
        <v>岐阜県美濃加茂市</v>
      </c>
      <c r="B978" s="63" t="s">
        <v>2577</v>
      </c>
      <c r="C978" s="64" t="s">
        <v>2506</v>
      </c>
      <c r="D978" s="65" t="s">
        <v>2576</v>
      </c>
      <c r="E978" s="64"/>
    </row>
    <row r="979" spans="1:5" x14ac:dyDescent="0.15">
      <c r="A979" s="60" t="str">
        <f t="shared" si="15"/>
        <v>岐阜県土岐市</v>
      </c>
      <c r="B979" s="63" t="s">
        <v>2575</v>
      </c>
      <c r="C979" s="64" t="s">
        <v>2506</v>
      </c>
      <c r="D979" s="65" t="s">
        <v>2574</v>
      </c>
      <c r="E979" s="64"/>
    </row>
    <row r="980" spans="1:5" x14ac:dyDescent="0.15">
      <c r="A980" s="60" t="str">
        <f t="shared" si="15"/>
        <v>岐阜県各務原市</v>
      </c>
      <c r="B980" s="63" t="s">
        <v>2573</v>
      </c>
      <c r="C980" s="64" t="s">
        <v>2506</v>
      </c>
      <c r="D980" s="65" t="s">
        <v>2572</v>
      </c>
      <c r="E980" s="64"/>
    </row>
    <row r="981" spans="1:5" x14ac:dyDescent="0.15">
      <c r="A981" s="60" t="str">
        <f t="shared" si="15"/>
        <v>岐阜県可児市</v>
      </c>
      <c r="B981" s="63" t="s">
        <v>2571</v>
      </c>
      <c r="C981" s="64" t="s">
        <v>2506</v>
      </c>
      <c r="D981" s="65" t="s">
        <v>2570</v>
      </c>
      <c r="E981" s="64"/>
    </row>
    <row r="982" spans="1:5" x14ac:dyDescent="0.15">
      <c r="A982" s="60" t="str">
        <f t="shared" si="15"/>
        <v>岐阜県山県市</v>
      </c>
      <c r="B982" s="63" t="s">
        <v>2569</v>
      </c>
      <c r="C982" s="64" t="s">
        <v>2506</v>
      </c>
      <c r="D982" s="65" t="s">
        <v>2568</v>
      </c>
      <c r="E982" s="64"/>
    </row>
    <row r="983" spans="1:5" x14ac:dyDescent="0.15">
      <c r="A983" s="60" t="str">
        <f t="shared" si="15"/>
        <v>岐阜県瑞穂市</v>
      </c>
      <c r="B983" s="63" t="s">
        <v>2567</v>
      </c>
      <c r="C983" s="64" t="s">
        <v>2506</v>
      </c>
      <c r="D983" s="65" t="s">
        <v>2566</v>
      </c>
      <c r="E983" s="64"/>
    </row>
    <row r="984" spans="1:5" x14ac:dyDescent="0.15">
      <c r="A984" s="60" t="str">
        <f t="shared" si="15"/>
        <v>岐阜県飛騨市</v>
      </c>
      <c r="B984" s="63" t="s">
        <v>2565</v>
      </c>
      <c r="C984" s="64" t="s">
        <v>2506</v>
      </c>
      <c r="D984" s="65" t="s">
        <v>2564</v>
      </c>
      <c r="E984" s="64"/>
    </row>
    <row r="985" spans="1:5" x14ac:dyDescent="0.15">
      <c r="A985" s="60" t="str">
        <f t="shared" si="15"/>
        <v>岐阜県本巣市</v>
      </c>
      <c r="B985" s="63" t="s">
        <v>2563</v>
      </c>
      <c r="C985" s="64" t="s">
        <v>2506</v>
      </c>
      <c r="D985" s="65" t="s">
        <v>2562</v>
      </c>
      <c r="E985" s="64"/>
    </row>
    <row r="986" spans="1:5" x14ac:dyDescent="0.15">
      <c r="A986" s="60" t="str">
        <f t="shared" si="15"/>
        <v>岐阜県郡上市</v>
      </c>
      <c r="B986" s="63" t="s">
        <v>2561</v>
      </c>
      <c r="C986" s="64" t="s">
        <v>2506</v>
      </c>
      <c r="D986" s="65" t="s">
        <v>2560</v>
      </c>
      <c r="E986" s="64"/>
    </row>
    <row r="987" spans="1:5" x14ac:dyDescent="0.15">
      <c r="A987" s="60" t="str">
        <f t="shared" si="15"/>
        <v>岐阜県下呂市</v>
      </c>
      <c r="B987" s="63" t="s">
        <v>2559</v>
      </c>
      <c r="C987" s="64" t="s">
        <v>2506</v>
      </c>
      <c r="D987" s="65" t="s">
        <v>2558</v>
      </c>
      <c r="E987" s="64"/>
    </row>
    <row r="988" spans="1:5" x14ac:dyDescent="0.15">
      <c r="A988" s="60" t="str">
        <f t="shared" si="15"/>
        <v>岐阜県海津市</v>
      </c>
      <c r="B988" s="63" t="s">
        <v>2557</v>
      </c>
      <c r="C988" s="64" t="s">
        <v>2506</v>
      </c>
      <c r="D988" s="65" t="s">
        <v>2556</v>
      </c>
      <c r="E988" s="64"/>
    </row>
    <row r="989" spans="1:5" x14ac:dyDescent="0.15">
      <c r="A989" s="60" t="str">
        <f t="shared" si="15"/>
        <v>岐阜県羽島郡岐南町</v>
      </c>
      <c r="B989" s="63" t="s">
        <v>2555</v>
      </c>
      <c r="C989" s="64" t="s">
        <v>2506</v>
      </c>
      <c r="D989" s="65" t="s">
        <v>2552</v>
      </c>
      <c r="E989" s="64" t="s">
        <v>2554</v>
      </c>
    </row>
    <row r="990" spans="1:5" x14ac:dyDescent="0.15">
      <c r="A990" s="60" t="str">
        <f t="shared" si="15"/>
        <v>岐阜県羽島郡笠松町</v>
      </c>
      <c r="B990" s="63" t="s">
        <v>2553</v>
      </c>
      <c r="C990" s="64" t="s">
        <v>2506</v>
      </c>
      <c r="D990" s="65" t="s">
        <v>2552</v>
      </c>
      <c r="E990" s="64" t="s">
        <v>2551</v>
      </c>
    </row>
    <row r="991" spans="1:5" x14ac:dyDescent="0.15">
      <c r="A991" s="60" t="str">
        <f t="shared" si="15"/>
        <v>岐阜県養老郡養老町</v>
      </c>
      <c r="B991" s="63" t="s">
        <v>2550</v>
      </c>
      <c r="C991" s="64" t="s">
        <v>2506</v>
      </c>
      <c r="D991" s="65" t="s">
        <v>2549</v>
      </c>
      <c r="E991" s="64" t="s">
        <v>2548</v>
      </c>
    </row>
    <row r="992" spans="1:5" x14ac:dyDescent="0.15">
      <c r="A992" s="60" t="str">
        <f t="shared" si="15"/>
        <v>岐阜県不破郡垂井町</v>
      </c>
      <c r="B992" s="63" t="s">
        <v>2547</v>
      </c>
      <c r="C992" s="64" t="s">
        <v>2506</v>
      </c>
      <c r="D992" s="65" t="s">
        <v>2544</v>
      </c>
      <c r="E992" s="64" t="s">
        <v>2546</v>
      </c>
    </row>
    <row r="993" spans="1:5" x14ac:dyDescent="0.15">
      <c r="A993" s="60" t="str">
        <f t="shared" si="15"/>
        <v>岐阜県不破郡関ケ原町</v>
      </c>
      <c r="B993" s="63" t="s">
        <v>2545</v>
      </c>
      <c r="C993" s="64" t="s">
        <v>2506</v>
      </c>
      <c r="D993" s="65" t="s">
        <v>2544</v>
      </c>
      <c r="E993" s="64" t="s">
        <v>2543</v>
      </c>
    </row>
    <row r="994" spans="1:5" x14ac:dyDescent="0.15">
      <c r="A994" s="60" t="str">
        <f t="shared" si="15"/>
        <v>岐阜県安八郡神戸町</v>
      </c>
      <c r="B994" s="63" t="s">
        <v>2542</v>
      </c>
      <c r="C994" s="64" t="s">
        <v>2506</v>
      </c>
      <c r="D994" s="65" t="s">
        <v>2537</v>
      </c>
      <c r="E994" s="64" t="s">
        <v>2541</v>
      </c>
    </row>
    <row r="995" spans="1:5" x14ac:dyDescent="0.15">
      <c r="A995" s="60" t="str">
        <f t="shared" si="15"/>
        <v>岐阜県安八郡輪之内町</v>
      </c>
      <c r="B995" s="63" t="s">
        <v>2540</v>
      </c>
      <c r="C995" s="64" t="s">
        <v>2506</v>
      </c>
      <c r="D995" s="65" t="s">
        <v>2537</v>
      </c>
      <c r="E995" s="64" t="s">
        <v>2539</v>
      </c>
    </row>
    <row r="996" spans="1:5" x14ac:dyDescent="0.15">
      <c r="A996" s="60" t="str">
        <f t="shared" si="15"/>
        <v>岐阜県安八郡安八町</v>
      </c>
      <c r="B996" s="63" t="s">
        <v>2538</v>
      </c>
      <c r="C996" s="64" t="s">
        <v>2506</v>
      </c>
      <c r="D996" s="65" t="s">
        <v>2537</v>
      </c>
      <c r="E996" s="64" t="s">
        <v>2536</v>
      </c>
    </row>
    <row r="997" spans="1:5" x14ac:dyDescent="0.15">
      <c r="A997" s="60" t="str">
        <f t="shared" si="15"/>
        <v>岐阜県揖斐郡揖斐川町</v>
      </c>
      <c r="B997" s="63" t="s">
        <v>2535</v>
      </c>
      <c r="C997" s="64" t="s">
        <v>2506</v>
      </c>
      <c r="D997" s="65" t="s">
        <v>2530</v>
      </c>
      <c r="E997" s="64" t="s">
        <v>2534</v>
      </c>
    </row>
    <row r="998" spans="1:5" x14ac:dyDescent="0.15">
      <c r="A998" s="60" t="str">
        <f t="shared" si="15"/>
        <v>岐阜県揖斐郡大野町</v>
      </c>
      <c r="B998" s="63" t="s">
        <v>2533</v>
      </c>
      <c r="C998" s="64" t="s">
        <v>2506</v>
      </c>
      <c r="D998" s="65" t="s">
        <v>2530</v>
      </c>
      <c r="E998" s="64" t="s">
        <v>2532</v>
      </c>
    </row>
    <row r="999" spans="1:5" x14ac:dyDescent="0.15">
      <c r="A999" s="60" t="str">
        <f t="shared" si="15"/>
        <v>岐阜県揖斐郡池田町</v>
      </c>
      <c r="B999" s="63" t="s">
        <v>2531</v>
      </c>
      <c r="C999" s="64" t="s">
        <v>2506</v>
      </c>
      <c r="D999" s="65" t="s">
        <v>2530</v>
      </c>
      <c r="E999" s="64" t="s">
        <v>2529</v>
      </c>
    </row>
    <row r="1000" spans="1:5" x14ac:dyDescent="0.15">
      <c r="A1000" s="60" t="str">
        <f t="shared" si="15"/>
        <v>岐阜県本巣郡北方町</v>
      </c>
      <c r="B1000" s="63" t="s">
        <v>2528</v>
      </c>
      <c r="C1000" s="64" t="s">
        <v>2506</v>
      </c>
      <c r="D1000" s="65" t="s">
        <v>2527</v>
      </c>
      <c r="E1000" s="64" t="s">
        <v>2526</v>
      </c>
    </row>
    <row r="1001" spans="1:5" x14ac:dyDescent="0.15">
      <c r="A1001" s="60" t="str">
        <f t="shared" si="15"/>
        <v>岐阜県加茂郡坂祝町</v>
      </c>
      <c r="B1001" s="63" t="s">
        <v>2525</v>
      </c>
      <c r="C1001" s="64" t="s">
        <v>2506</v>
      </c>
      <c r="D1001" s="65" t="s">
        <v>2512</v>
      </c>
      <c r="E1001" s="64" t="s">
        <v>2524</v>
      </c>
    </row>
    <row r="1002" spans="1:5" x14ac:dyDescent="0.15">
      <c r="A1002" s="60" t="str">
        <f t="shared" si="15"/>
        <v>岐阜県加茂郡富加町</v>
      </c>
      <c r="B1002" s="63" t="s">
        <v>2523</v>
      </c>
      <c r="C1002" s="64" t="s">
        <v>2506</v>
      </c>
      <c r="D1002" s="65" t="s">
        <v>2512</v>
      </c>
      <c r="E1002" s="64" t="s">
        <v>2522</v>
      </c>
    </row>
    <row r="1003" spans="1:5" x14ac:dyDescent="0.15">
      <c r="A1003" s="60" t="str">
        <f t="shared" si="15"/>
        <v>岐阜県加茂郡川辺町</v>
      </c>
      <c r="B1003" s="63" t="s">
        <v>2521</v>
      </c>
      <c r="C1003" s="64" t="s">
        <v>2506</v>
      </c>
      <c r="D1003" s="65" t="s">
        <v>2512</v>
      </c>
      <c r="E1003" s="64" t="s">
        <v>2520</v>
      </c>
    </row>
    <row r="1004" spans="1:5" x14ac:dyDescent="0.15">
      <c r="A1004" s="60" t="str">
        <f t="shared" si="15"/>
        <v>岐阜県加茂郡七宗町</v>
      </c>
      <c r="B1004" s="63" t="s">
        <v>2519</v>
      </c>
      <c r="C1004" s="64" t="s">
        <v>2506</v>
      </c>
      <c r="D1004" s="65" t="s">
        <v>2512</v>
      </c>
      <c r="E1004" s="64" t="s">
        <v>2518</v>
      </c>
    </row>
    <row r="1005" spans="1:5" x14ac:dyDescent="0.15">
      <c r="A1005" s="60" t="str">
        <f t="shared" si="15"/>
        <v>岐阜県加茂郡八百津町</v>
      </c>
      <c r="B1005" s="63" t="s">
        <v>2517</v>
      </c>
      <c r="C1005" s="64" t="s">
        <v>2506</v>
      </c>
      <c r="D1005" s="65" t="s">
        <v>2512</v>
      </c>
      <c r="E1005" s="64" t="s">
        <v>2516</v>
      </c>
    </row>
    <row r="1006" spans="1:5" x14ac:dyDescent="0.15">
      <c r="A1006" s="60" t="str">
        <f t="shared" si="15"/>
        <v>岐阜県加茂郡白川町</v>
      </c>
      <c r="B1006" s="63" t="s">
        <v>2515</v>
      </c>
      <c r="C1006" s="64" t="s">
        <v>2506</v>
      </c>
      <c r="D1006" s="65" t="s">
        <v>2512</v>
      </c>
      <c r="E1006" s="64" t="s">
        <v>2514</v>
      </c>
    </row>
    <row r="1007" spans="1:5" x14ac:dyDescent="0.15">
      <c r="A1007" s="60" t="str">
        <f t="shared" si="15"/>
        <v>岐阜県加茂郡東白川村</v>
      </c>
      <c r="B1007" s="63" t="s">
        <v>2513</v>
      </c>
      <c r="C1007" s="64" t="s">
        <v>2506</v>
      </c>
      <c r="D1007" s="65" t="s">
        <v>2512</v>
      </c>
      <c r="E1007" s="64" t="s">
        <v>2511</v>
      </c>
    </row>
    <row r="1008" spans="1:5" x14ac:dyDescent="0.15">
      <c r="A1008" s="60" t="str">
        <f t="shared" si="15"/>
        <v>岐阜県可児郡御嵩町</v>
      </c>
      <c r="B1008" s="63" t="s">
        <v>2510</v>
      </c>
      <c r="C1008" s="64" t="s">
        <v>2506</v>
      </c>
      <c r="D1008" s="65" t="s">
        <v>2509</v>
      </c>
      <c r="E1008" s="64" t="s">
        <v>2508</v>
      </c>
    </row>
    <row r="1009" spans="1:5" x14ac:dyDescent="0.15">
      <c r="A1009" s="60" t="str">
        <f t="shared" si="15"/>
        <v>岐阜県大野郡白川村</v>
      </c>
      <c r="B1009" s="63" t="s">
        <v>2507</v>
      </c>
      <c r="C1009" s="64" t="s">
        <v>2506</v>
      </c>
      <c r="D1009" s="65" t="s">
        <v>2505</v>
      </c>
      <c r="E1009" s="64" t="s">
        <v>2504</v>
      </c>
    </row>
    <row r="1010" spans="1:5" x14ac:dyDescent="0.15">
      <c r="A1010" s="60" t="str">
        <f t="shared" si="15"/>
        <v>静岡県静岡市葵区</v>
      </c>
      <c r="B1010" s="66" t="s">
        <v>2503</v>
      </c>
      <c r="C1010" s="67" t="s">
        <v>2417</v>
      </c>
      <c r="D1010" s="62" t="s">
        <v>2498</v>
      </c>
      <c r="E1010" s="60" t="s">
        <v>2502</v>
      </c>
    </row>
    <row r="1011" spans="1:5" x14ac:dyDescent="0.15">
      <c r="A1011" s="60" t="str">
        <f t="shared" si="15"/>
        <v>静岡県静岡市駿河区</v>
      </c>
      <c r="B1011" s="66" t="s">
        <v>2501</v>
      </c>
      <c r="C1011" s="67" t="s">
        <v>2417</v>
      </c>
      <c r="D1011" s="62" t="s">
        <v>2498</v>
      </c>
      <c r="E1011" s="60" t="s">
        <v>2500</v>
      </c>
    </row>
    <row r="1012" spans="1:5" x14ac:dyDescent="0.15">
      <c r="A1012" s="60" t="str">
        <f t="shared" si="15"/>
        <v>静岡県静岡市清水区</v>
      </c>
      <c r="B1012" s="66" t="s">
        <v>2499</v>
      </c>
      <c r="C1012" s="67" t="s">
        <v>2417</v>
      </c>
      <c r="D1012" s="62" t="s">
        <v>2498</v>
      </c>
      <c r="E1012" s="60" t="s">
        <v>2497</v>
      </c>
    </row>
    <row r="1013" spans="1:5" x14ac:dyDescent="0.15">
      <c r="A1013" s="60" t="str">
        <f t="shared" si="15"/>
        <v>静岡県浜松市中区</v>
      </c>
      <c r="B1013" s="66" t="s">
        <v>2496</v>
      </c>
      <c r="C1013" s="67" t="s">
        <v>2417</v>
      </c>
      <c r="D1013" s="62" t="s">
        <v>2488</v>
      </c>
      <c r="E1013" s="60" t="s">
        <v>1535</v>
      </c>
    </row>
    <row r="1014" spans="1:5" x14ac:dyDescent="0.15">
      <c r="A1014" s="60" t="str">
        <f t="shared" si="15"/>
        <v>静岡県浜松市東区</v>
      </c>
      <c r="B1014" s="66" t="s">
        <v>2495</v>
      </c>
      <c r="C1014" s="67" t="s">
        <v>2417</v>
      </c>
      <c r="D1014" s="62" t="s">
        <v>2488</v>
      </c>
      <c r="E1014" s="60" t="s">
        <v>962</v>
      </c>
    </row>
    <row r="1015" spans="1:5" x14ac:dyDescent="0.15">
      <c r="A1015" s="60" t="str">
        <f t="shared" si="15"/>
        <v>静岡県浜松市西区</v>
      </c>
      <c r="B1015" s="66" t="s">
        <v>2494</v>
      </c>
      <c r="C1015" s="67" t="s">
        <v>2417</v>
      </c>
      <c r="D1015" s="62" t="s">
        <v>2488</v>
      </c>
      <c r="E1015" s="60" t="s">
        <v>961</v>
      </c>
    </row>
    <row r="1016" spans="1:5" x14ac:dyDescent="0.15">
      <c r="A1016" s="60" t="str">
        <f t="shared" si="15"/>
        <v>静岡県浜松市南区</v>
      </c>
      <c r="B1016" s="66" t="s">
        <v>2493</v>
      </c>
      <c r="C1016" s="67" t="s">
        <v>2417</v>
      </c>
      <c r="D1016" s="62" t="s">
        <v>2488</v>
      </c>
      <c r="E1016" s="60" t="s">
        <v>960</v>
      </c>
    </row>
    <row r="1017" spans="1:5" x14ac:dyDescent="0.15">
      <c r="A1017" s="60" t="str">
        <f t="shared" si="15"/>
        <v>静岡県浜松市北区</v>
      </c>
      <c r="B1017" s="66" t="s">
        <v>2492</v>
      </c>
      <c r="C1017" s="67" t="s">
        <v>2417</v>
      </c>
      <c r="D1017" s="62" t="s">
        <v>2488</v>
      </c>
      <c r="E1017" s="60" t="s">
        <v>958</v>
      </c>
    </row>
    <row r="1018" spans="1:5" x14ac:dyDescent="0.15">
      <c r="A1018" s="60" t="str">
        <f t="shared" si="15"/>
        <v>静岡県浜松市浜北区</v>
      </c>
      <c r="B1018" s="66" t="s">
        <v>2491</v>
      </c>
      <c r="C1018" s="67" t="s">
        <v>2417</v>
      </c>
      <c r="D1018" s="62" t="s">
        <v>2488</v>
      </c>
      <c r="E1018" s="60" t="s">
        <v>2490</v>
      </c>
    </row>
    <row r="1019" spans="1:5" x14ac:dyDescent="0.15">
      <c r="A1019" s="60" t="str">
        <f t="shared" si="15"/>
        <v>静岡県浜松市天竜区</v>
      </c>
      <c r="B1019" s="66" t="s">
        <v>2489</v>
      </c>
      <c r="C1019" s="67" t="s">
        <v>2417</v>
      </c>
      <c r="D1019" s="62" t="s">
        <v>2488</v>
      </c>
      <c r="E1019" s="60" t="s">
        <v>2487</v>
      </c>
    </row>
    <row r="1020" spans="1:5" x14ac:dyDescent="0.15">
      <c r="A1020" s="60" t="str">
        <f t="shared" si="15"/>
        <v>静岡県沼津市</v>
      </c>
      <c r="B1020" s="63" t="s">
        <v>2486</v>
      </c>
      <c r="C1020" s="64" t="s">
        <v>2417</v>
      </c>
      <c r="D1020" s="65" t="s">
        <v>2485</v>
      </c>
      <c r="E1020" s="64"/>
    </row>
    <row r="1021" spans="1:5" x14ac:dyDescent="0.15">
      <c r="A1021" s="60" t="str">
        <f t="shared" si="15"/>
        <v>静岡県熱海市</v>
      </c>
      <c r="B1021" s="63" t="s">
        <v>2484</v>
      </c>
      <c r="C1021" s="64" t="s">
        <v>2417</v>
      </c>
      <c r="D1021" s="65" t="s">
        <v>2483</v>
      </c>
      <c r="E1021" s="64"/>
    </row>
    <row r="1022" spans="1:5" x14ac:dyDescent="0.15">
      <c r="A1022" s="60" t="str">
        <f t="shared" si="15"/>
        <v>静岡県三島市</v>
      </c>
      <c r="B1022" s="63" t="s">
        <v>2482</v>
      </c>
      <c r="C1022" s="64" t="s">
        <v>2417</v>
      </c>
      <c r="D1022" s="65" t="s">
        <v>2481</v>
      </c>
      <c r="E1022" s="64"/>
    </row>
    <row r="1023" spans="1:5" x14ac:dyDescent="0.15">
      <c r="A1023" s="60" t="str">
        <f t="shared" si="15"/>
        <v>静岡県富士宮市</v>
      </c>
      <c r="B1023" s="63" t="s">
        <v>2480</v>
      </c>
      <c r="C1023" s="64" t="s">
        <v>2417</v>
      </c>
      <c r="D1023" s="65" t="s">
        <v>2479</v>
      </c>
      <c r="E1023" s="64"/>
    </row>
    <row r="1024" spans="1:5" x14ac:dyDescent="0.15">
      <c r="A1024" s="60" t="str">
        <f t="shared" si="15"/>
        <v>静岡県伊東市</v>
      </c>
      <c r="B1024" s="63" t="s">
        <v>2478</v>
      </c>
      <c r="C1024" s="64" t="s">
        <v>2417</v>
      </c>
      <c r="D1024" s="65" t="s">
        <v>2477</v>
      </c>
      <c r="E1024" s="64"/>
    </row>
    <row r="1025" spans="1:5" x14ac:dyDescent="0.15">
      <c r="A1025" s="60" t="str">
        <f t="shared" si="15"/>
        <v>静岡県島田市</v>
      </c>
      <c r="B1025" s="63" t="s">
        <v>2476</v>
      </c>
      <c r="C1025" s="64" t="s">
        <v>2417</v>
      </c>
      <c r="D1025" s="65" t="s">
        <v>2475</v>
      </c>
      <c r="E1025" s="64"/>
    </row>
    <row r="1026" spans="1:5" x14ac:dyDescent="0.15">
      <c r="A1026" s="60" t="str">
        <f t="shared" ref="A1026:A1089" si="16">C1026&amp;D1026&amp;E1026</f>
        <v>静岡県富士市</v>
      </c>
      <c r="B1026" s="63" t="s">
        <v>2474</v>
      </c>
      <c r="C1026" s="64" t="s">
        <v>2417</v>
      </c>
      <c r="D1026" s="65" t="s">
        <v>2473</v>
      </c>
      <c r="E1026" s="64"/>
    </row>
    <row r="1027" spans="1:5" x14ac:dyDescent="0.15">
      <c r="A1027" s="60" t="str">
        <f t="shared" si="16"/>
        <v>静岡県磐田市</v>
      </c>
      <c r="B1027" s="63" t="s">
        <v>2472</v>
      </c>
      <c r="C1027" s="64" t="s">
        <v>2417</v>
      </c>
      <c r="D1027" s="65" t="s">
        <v>2471</v>
      </c>
      <c r="E1027" s="64"/>
    </row>
    <row r="1028" spans="1:5" x14ac:dyDescent="0.15">
      <c r="A1028" s="60" t="str">
        <f t="shared" si="16"/>
        <v>静岡県焼津市</v>
      </c>
      <c r="B1028" s="63" t="s">
        <v>2470</v>
      </c>
      <c r="C1028" s="64" t="s">
        <v>2417</v>
      </c>
      <c r="D1028" s="65" t="s">
        <v>2469</v>
      </c>
      <c r="E1028" s="64"/>
    </row>
    <row r="1029" spans="1:5" x14ac:dyDescent="0.15">
      <c r="A1029" s="60" t="str">
        <f t="shared" si="16"/>
        <v>静岡県掛川市</v>
      </c>
      <c r="B1029" s="63" t="s">
        <v>2468</v>
      </c>
      <c r="C1029" s="64" t="s">
        <v>2417</v>
      </c>
      <c r="D1029" s="65" t="s">
        <v>2467</v>
      </c>
      <c r="E1029" s="64"/>
    </row>
    <row r="1030" spans="1:5" x14ac:dyDescent="0.15">
      <c r="A1030" s="60" t="str">
        <f t="shared" si="16"/>
        <v>静岡県藤枝市</v>
      </c>
      <c r="B1030" s="63" t="s">
        <v>2466</v>
      </c>
      <c r="C1030" s="64" t="s">
        <v>2417</v>
      </c>
      <c r="D1030" s="65" t="s">
        <v>2465</v>
      </c>
      <c r="E1030" s="64"/>
    </row>
    <row r="1031" spans="1:5" x14ac:dyDescent="0.15">
      <c r="A1031" s="60" t="str">
        <f t="shared" si="16"/>
        <v>静岡県御殿場市</v>
      </c>
      <c r="B1031" s="63" t="s">
        <v>2464</v>
      </c>
      <c r="C1031" s="64" t="s">
        <v>2417</v>
      </c>
      <c r="D1031" s="65" t="s">
        <v>2463</v>
      </c>
      <c r="E1031" s="64"/>
    </row>
    <row r="1032" spans="1:5" x14ac:dyDescent="0.15">
      <c r="A1032" s="60" t="str">
        <f t="shared" si="16"/>
        <v>静岡県袋井市</v>
      </c>
      <c r="B1032" s="63" t="s">
        <v>2462</v>
      </c>
      <c r="C1032" s="64" t="s">
        <v>2417</v>
      </c>
      <c r="D1032" s="65" t="s">
        <v>2461</v>
      </c>
      <c r="E1032" s="64"/>
    </row>
    <row r="1033" spans="1:5" x14ac:dyDescent="0.15">
      <c r="A1033" s="60" t="str">
        <f t="shared" si="16"/>
        <v>静岡県下田市</v>
      </c>
      <c r="B1033" s="63" t="s">
        <v>2460</v>
      </c>
      <c r="C1033" s="64" t="s">
        <v>2417</v>
      </c>
      <c r="D1033" s="65" t="s">
        <v>2459</v>
      </c>
      <c r="E1033" s="64"/>
    </row>
    <row r="1034" spans="1:5" x14ac:dyDescent="0.15">
      <c r="A1034" s="60" t="str">
        <f t="shared" si="16"/>
        <v>静岡県裾野市</v>
      </c>
      <c r="B1034" s="63" t="s">
        <v>2458</v>
      </c>
      <c r="C1034" s="64" t="s">
        <v>2417</v>
      </c>
      <c r="D1034" s="65" t="s">
        <v>2457</v>
      </c>
      <c r="E1034" s="64"/>
    </row>
    <row r="1035" spans="1:5" x14ac:dyDescent="0.15">
      <c r="A1035" s="60" t="str">
        <f t="shared" si="16"/>
        <v>静岡県湖西市</v>
      </c>
      <c r="B1035" s="63" t="s">
        <v>2456</v>
      </c>
      <c r="C1035" s="64" t="s">
        <v>2417</v>
      </c>
      <c r="D1035" s="65" t="s">
        <v>2455</v>
      </c>
      <c r="E1035" s="64"/>
    </row>
    <row r="1036" spans="1:5" x14ac:dyDescent="0.15">
      <c r="A1036" s="60" t="str">
        <f t="shared" si="16"/>
        <v>静岡県伊豆市</v>
      </c>
      <c r="B1036" s="63" t="s">
        <v>2454</v>
      </c>
      <c r="C1036" s="64" t="s">
        <v>2417</v>
      </c>
      <c r="D1036" s="65" t="s">
        <v>2453</v>
      </c>
      <c r="E1036" s="64"/>
    </row>
    <row r="1037" spans="1:5" x14ac:dyDescent="0.15">
      <c r="A1037" s="60" t="str">
        <f t="shared" si="16"/>
        <v>静岡県御前崎市</v>
      </c>
      <c r="B1037" s="63" t="s">
        <v>2452</v>
      </c>
      <c r="C1037" s="64" t="s">
        <v>2417</v>
      </c>
      <c r="D1037" s="65" t="s">
        <v>2451</v>
      </c>
      <c r="E1037" s="64"/>
    </row>
    <row r="1038" spans="1:5" x14ac:dyDescent="0.15">
      <c r="A1038" s="60" t="str">
        <f t="shared" si="16"/>
        <v>静岡県菊川市</v>
      </c>
      <c r="B1038" s="63" t="s">
        <v>2450</v>
      </c>
      <c r="C1038" s="64" t="s">
        <v>2417</v>
      </c>
      <c r="D1038" s="65" t="s">
        <v>2449</v>
      </c>
      <c r="E1038" s="64"/>
    </row>
    <row r="1039" spans="1:5" x14ac:dyDescent="0.15">
      <c r="A1039" s="60" t="str">
        <f t="shared" si="16"/>
        <v>静岡県伊豆の国市</v>
      </c>
      <c r="B1039" s="63" t="s">
        <v>2448</v>
      </c>
      <c r="C1039" s="64" t="s">
        <v>2417</v>
      </c>
      <c r="D1039" s="65" t="s">
        <v>2447</v>
      </c>
      <c r="E1039" s="64"/>
    </row>
    <row r="1040" spans="1:5" x14ac:dyDescent="0.15">
      <c r="A1040" s="60" t="str">
        <f t="shared" si="16"/>
        <v>静岡県牧之原市</v>
      </c>
      <c r="B1040" s="63" t="s">
        <v>2446</v>
      </c>
      <c r="C1040" s="64" t="s">
        <v>2417</v>
      </c>
      <c r="D1040" s="65" t="s">
        <v>2445</v>
      </c>
      <c r="E1040" s="64"/>
    </row>
    <row r="1041" spans="1:5" x14ac:dyDescent="0.15">
      <c r="A1041" s="60" t="str">
        <f t="shared" si="16"/>
        <v>静岡県賀茂郡東伊豆町</v>
      </c>
      <c r="B1041" s="63" t="s">
        <v>2444</v>
      </c>
      <c r="C1041" s="64" t="s">
        <v>2417</v>
      </c>
      <c r="D1041" s="65" t="s">
        <v>2435</v>
      </c>
      <c r="E1041" s="64" t="s">
        <v>2443</v>
      </c>
    </row>
    <row r="1042" spans="1:5" x14ac:dyDescent="0.15">
      <c r="A1042" s="60" t="str">
        <f t="shared" si="16"/>
        <v>静岡県賀茂郡河津町</v>
      </c>
      <c r="B1042" s="63" t="s">
        <v>2442</v>
      </c>
      <c r="C1042" s="64" t="s">
        <v>2417</v>
      </c>
      <c r="D1042" s="65" t="s">
        <v>2435</v>
      </c>
      <c r="E1042" s="64" t="s">
        <v>2441</v>
      </c>
    </row>
    <row r="1043" spans="1:5" x14ac:dyDescent="0.15">
      <c r="A1043" s="60" t="str">
        <f t="shared" si="16"/>
        <v>静岡県賀茂郡南伊豆町</v>
      </c>
      <c r="B1043" s="63" t="s">
        <v>2440</v>
      </c>
      <c r="C1043" s="64" t="s">
        <v>2417</v>
      </c>
      <c r="D1043" s="65" t="s">
        <v>2435</v>
      </c>
      <c r="E1043" s="64" t="s">
        <v>2439</v>
      </c>
    </row>
    <row r="1044" spans="1:5" x14ac:dyDescent="0.15">
      <c r="A1044" s="60" t="str">
        <f t="shared" si="16"/>
        <v>静岡県賀茂郡松崎町</v>
      </c>
      <c r="B1044" s="63" t="s">
        <v>2438</v>
      </c>
      <c r="C1044" s="64" t="s">
        <v>2417</v>
      </c>
      <c r="D1044" s="65" t="s">
        <v>2435</v>
      </c>
      <c r="E1044" s="64" t="s">
        <v>2437</v>
      </c>
    </row>
    <row r="1045" spans="1:5" x14ac:dyDescent="0.15">
      <c r="A1045" s="60" t="str">
        <f t="shared" si="16"/>
        <v>静岡県賀茂郡西伊豆町</v>
      </c>
      <c r="B1045" s="63" t="s">
        <v>2436</v>
      </c>
      <c r="C1045" s="64" t="s">
        <v>2417</v>
      </c>
      <c r="D1045" s="65" t="s">
        <v>2435</v>
      </c>
      <c r="E1045" s="64" t="s">
        <v>2434</v>
      </c>
    </row>
    <row r="1046" spans="1:5" x14ac:dyDescent="0.15">
      <c r="A1046" s="60" t="str">
        <f t="shared" si="16"/>
        <v>静岡県田方郡函南町</v>
      </c>
      <c r="B1046" s="63" t="s">
        <v>2433</v>
      </c>
      <c r="C1046" s="64" t="s">
        <v>2417</v>
      </c>
      <c r="D1046" s="65" t="s">
        <v>2432</v>
      </c>
      <c r="E1046" s="64" t="s">
        <v>2431</v>
      </c>
    </row>
    <row r="1047" spans="1:5" x14ac:dyDescent="0.15">
      <c r="A1047" s="60" t="str">
        <f t="shared" si="16"/>
        <v>静岡県駿東郡清水町</v>
      </c>
      <c r="B1047" s="63" t="s">
        <v>2430</v>
      </c>
      <c r="C1047" s="64" t="s">
        <v>2417</v>
      </c>
      <c r="D1047" s="65" t="s">
        <v>2425</v>
      </c>
      <c r="E1047" s="64" t="s">
        <v>2429</v>
      </c>
    </row>
    <row r="1048" spans="1:5" x14ac:dyDescent="0.15">
      <c r="A1048" s="60" t="str">
        <f t="shared" si="16"/>
        <v>静岡県駿東郡長泉町</v>
      </c>
      <c r="B1048" s="63" t="s">
        <v>2428</v>
      </c>
      <c r="C1048" s="64" t="s">
        <v>2417</v>
      </c>
      <c r="D1048" s="65" t="s">
        <v>2425</v>
      </c>
      <c r="E1048" s="64" t="s">
        <v>2427</v>
      </c>
    </row>
    <row r="1049" spans="1:5" x14ac:dyDescent="0.15">
      <c r="A1049" s="60" t="str">
        <f t="shared" si="16"/>
        <v>静岡県駿東郡小山町</v>
      </c>
      <c r="B1049" s="63" t="s">
        <v>2426</v>
      </c>
      <c r="C1049" s="64" t="s">
        <v>2417</v>
      </c>
      <c r="D1049" s="65" t="s">
        <v>2425</v>
      </c>
      <c r="E1049" s="64" t="s">
        <v>2424</v>
      </c>
    </row>
    <row r="1050" spans="1:5" x14ac:dyDescent="0.15">
      <c r="A1050" s="60" t="str">
        <f t="shared" si="16"/>
        <v>静岡県榛原郡吉田町</v>
      </c>
      <c r="B1050" s="63" t="s">
        <v>2423</v>
      </c>
      <c r="C1050" s="64" t="s">
        <v>2417</v>
      </c>
      <c r="D1050" s="65" t="s">
        <v>2420</v>
      </c>
      <c r="E1050" s="64" t="s">
        <v>2422</v>
      </c>
    </row>
    <row r="1051" spans="1:5" x14ac:dyDescent="0.15">
      <c r="A1051" s="60" t="str">
        <f t="shared" si="16"/>
        <v>静岡県榛原郡川根本町</v>
      </c>
      <c r="B1051" s="63" t="s">
        <v>2421</v>
      </c>
      <c r="C1051" s="64" t="s">
        <v>2417</v>
      </c>
      <c r="D1051" s="65" t="s">
        <v>2420</v>
      </c>
      <c r="E1051" s="64" t="s">
        <v>2419</v>
      </c>
    </row>
    <row r="1052" spans="1:5" x14ac:dyDescent="0.15">
      <c r="A1052" s="60" t="str">
        <f t="shared" si="16"/>
        <v>静岡県周智郡森町</v>
      </c>
      <c r="B1052" s="63" t="s">
        <v>2418</v>
      </c>
      <c r="C1052" s="64" t="s">
        <v>2417</v>
      </c>
      <c r="D1052" s="65" t="s">
        <v>2416</v>
      </c>
      <c r="E1052" s="64" t="s">
        <v>2415</v>
      </c>
    </row>
    <row r="1053" spans="1:5" x14ac:dyDescent="0.15">
      <c r="A1053" s="60" t="str">
        <f t="shared" si="16"/>
        <v>愛知県名古屋市千種区</v>
      </c>
      <c r="B1053" s="66" t="s">
        <v>2414</v>
      </c>
      <c r="C1053" s="67" t="s">
        <v>2279</v>
      </c>
      <c r="D1053" s="62" t="s">
        <v>2389</v>
      </c>
      <c r="E1053" s="60" t="s">
        <v>2413</v>
      </c>
    </row>
    <row r="1054" spans="1:5" x14ac:dyDescent="0.15">
      <c r="A1054" s="60" t="str">
        <f t="shared" si="16"/>
        <v>愛知県名古屋市東区</v>
      </c>
      <c r="B1054" s="66" t="s">
        <v>2412</v>
      </c>
      <c r="C1054" s="67" t="s">
        <v>2279</v>
      </c>
      <c r="D1054" s="62" t="s">
        <v>2389</v>
      </c>
      <c r="E1054" s="60" t="s">
        <v>962</v>
      </c>
    </row>
    <row r="1055" spans="1:5" x14ac:dyDescent="0.15">
      <c r="A1055" s="60" t="str">
        <f t="shared" si="16"/>
        <v>愛知県名古屋市北区</v>
      </c>
      <c r="B1055" s="66" t="s">
        <v>2411</v>
      </c>
      <c r="C1055" s="67" t="s">
        <v>2279</v>
      </c>
      <c r="D1055" s="62" t="s">
        <v>2389</v>
      </c>
      <c r="E1055" s="60" t="s">
        <v>958</v>
      </c>
    </row>
    <row r="1056" spans="1:5" x14ac:dyDescent="0.15">
      <c r="A1056" s="60" t="str">
        <f t="shared" si="16"/>
        <v>愛知県名古屋市西区</v>
      </c>
      <c r="B1056" s="66" t="s">
        <v>2410</v>
      </c>
      <c r="C1056" s="67" t="s">
        <v>2279</v>
      </c>
      <c r="D1056" s="62" t="s">
        <v>2389</v>
      </c>
      <c r="E1056" s="60" t="s">
        <v>961</v>
      </c>
    </row>
    <row r="1057" spans="1:5" x14ac:dyDescent="0.15">
      <c r="A1057" s="60" t="str">
        <f t="shared" si="16"/>
        <v>愛知県名古屋市中村区</v>
      </c>
      <c r="B1057" s="66" t="s">
        <v>2409</v>
      </c>
      <c r="C1057" s="67" t="s">
        <v>2279</v>
      </c>
      <c r="D1057" s="62" t="s">
        <v>2389</v>
      </c>
      <c r="E1057" s="60" t="s">
        <v>2408</v>
      </c>
    </row>
    <row r="1058" spans="1:5" x14ac:dyDescent="0.15">
      <c r="A1058" s="60" t="str">
        <f t="shared" si="16"/>
        <v>愛知県名古屋市中区</v>
      </c>
      <c r="B1058" s="66" t="s">
        <v>2407</v>
      </c>
      <c r="C1058" s="67" t="s">
        <v>2279</v>
      </c>
      <c r="D1058" s="62" t="s">
        <v>2389</v>
      </c>
      <c r="E1058" s="60" t="s">
        <v>1535</v>
      </c>
    </row>
    <row r="1059" spans="1:5" x14ac:dyDescent="0.15">
      <c r="A1059" s="60" t="str">
        <f t="shared" si="16"/>
        <v>愛知県名古屋市昭和区</v>
      </c>
      <c r="B1059" s="66" t="s">
        <v>2406</v>
      </c>
      <c r="C1059" s="67" t="s">
        <v>2279</v>
      </c>
      <c r="D1059" s="62" t="s">
        <v>2389</v>
      </c>
      <c r="E1059" s="60" t="s">
        <v>2405</v>
      </c>
    </row>
    <row r="1060" spans="1:5" x14ac:dyDescent="0.15">
      <c r="A1060" s="60" t="str">
        <f t="shared" si="16"/>
        <v>愛知県名古屋市瑞穂区</v>
      </c>
      <c r="B1060" s="66" t="s">
        <v>2404</v>
      </c>
      <c r="C1060" s="67" t="s">
        <v>2279</v>
      </c>
      <c r="D1060" s="62" t="s">
        <v>2389</v>
      </c>
      <c r="E1060" s="60" t="s">
        <v>2403</v>
      </c>
    </row>
    <row r="1061" spans="1:5" x14ac:dyDescent="0.15">
      <c r="A1061" s="60" t="str">
        <f t="shared" si="16"/>
        <v>愛知県名古屋市熱田区</v>
      </c>
      <c r="B1061" s="66" t="s">
        <v>2402</v>
      </c>
      <c r="C1061" s="67" t="s">
        <v>2279</v>
      </c>
      <c r="D1061" s="62" t="s">
        <v>2389</v>
      </c>
      <c r="E1061" s="60" t="s">
        <v>2401</v>
      </c>
    </row>
    <row r="1062" spans="1:5" x14ac:dyDescent="0.15">
      <c r="A1062" s="60" t="str">
        <f t="shared" si="16"/>
        <v>愛知県名古屋市中川区</v>
      </c>
      <c r="B1062" s="66" t="s">
        <v>2400</v>
      </c>
      <c r="C1062" s="67" t="s">
        <v>2279</v>
      </c>
      <c r="D1062" s="62" t="s">
        <v>2389</v>
      </c>
      <c r="E1062" s="60" t="s">
        <v>2399</v>
      </c>
    </row>
    <row r="1063" spans="1:5" x14ac:dyDescent="0.15">
      <c r="A1063" s="60" t="str">
        <f t="shared" si="16"/>
        <v>愛知県名古屋市港区</v>
      </c>
      <c r="B1063" s="66" t="s">
        <v>2398</v>
      </c>
      <c r="C1063" s="67" t="s">
        <v>2279</v>
      </c>
      <c r="D1063" s="62" t="s">
        <v>2389</v>
      </c>
      <c r="E1063" s="60" t="s">
        <v>2083</v>
      </c>
    </row>
    <row r="1064" spans="1:5" x14ac:dyDescent="0.15">
      <c r="A1064" s="60" t="str">
        <f t="shared" si="16"/>
        <v>愛知県名古屋市南区</v>
      </c>
      <c r="B1064" s="66" t="s">
        <v>2397</v>
      </c>
      <c r="C1064" s="67" t="s">
        <v>2279</v>
      </c>
      <c r="D1064" s="62" t="s">
        <v>2389</v>
      </c>
      <c r="E1064" s="60" t="s">
        <v>960</v>
      </c>
    </row>
    <row r="1065" spans="1:5" x14ac:dyDescent="0.15">
      <c r="A1065" s="60" t="str">
        <f t="shared" si="16"/>
        <v>愛知県名古屋市守山区</v>
      </c>
      <c r="B1065" s="66" t="s">
        <v>2396</v>
      </c>
      <c r="C1065" s="67" t="s">
        <v>2279</v>
      </c>
      <c r="D1065" s="62" t="s">
        <v>2389</v>
      </c>
      <c r="E1065" s="60" t="s">
        <v>2395</v>
      </c>
    </row>
    <row r="1066" spans="1:5" x14ac:dyDescent="0.15">
      <c r="A1066" s="60" t="str">
        <f t="shared" si="16"/>
        <v>愛知県名古屋市緑区</v>
      </c>
      <c r="B1066" s="66" t="s">
        <v>2394</v>
      </c>
      <c r="C1066" s="67" t="s">
        <v>2279</v>
      </c>
      <c r="D1066" s="62" t="s">
        <v>2389</v>
      </c>
      <c r="E1066" s="60" t="s">
        <v>2393</v>
      </c>
    </row>
    <row r="1067" spans="1:5" x14ac:dyDescent="0.15">
      <c r="A1067" s="60" t="str">
        <f t="shared" si="16"/>
        <v>愛知県名古屋市名東区</v>
      </c>
      <c r="B1067" s="66" t="s">
        <v>2392</v>
      </c>
      <c r="C1067" s="67" t="s">
        <v>2279</v>
      </c>
      <c r="D1067" s="62" t="s">
        <v>2389</v>
      </c>
      <c r="E1067" s="60" t="s">
        <v>2391</v>
      </c>
    </row>
    <row r="1068" spans="1:5" x14ac:dyDescent="0.15">
      <c r="A1068" s="60" t="str">
        <f t="shared" si="16"/>
        <v>愛知県名古屋市天白区</v>
      </c>
      <c r="B1068" s="66" t="s">
        <v>2390</v>
      </c>
      <c r="C1068" s="67" t="s">
        <v>2279</v>
      </c>
      <c r="D1068" s="62" t="s">
        <v>2389</v>
      </c>
      <c r="E1068" s="60" t="s">
        <v>2388</v>
      </c>
    </row>
    <row r="1069" spans="1:5" x14ac:dyDescent="0.15">
      <c r="A1069" s="60" t="str">
        <f t="shared" si="16"/>
        <v>愛知県豊橋市</v>
      </c>
      <c r="B1069" s="63" t="s">
        <v>2387</v>
      </c>
      <c r="C1069" s="64" t="s">
        <v>2279</v>
      </c>
      <c r="D1069" s="65" t="s">
        <v>2386</v>
      </c>
      <c r="E1069" s="64"/>
    </row>
    <row r="1070" spans="1:5" x14ac:dyDescent="0.15">
      <c r="A1070" s="60" t="str">
        <f t="shared" si="16"/>
        <v>愛知県岡崎市</v>
      </c>
      <c r="B1070" s="63" t="s">
        <v>2385</v>
      </c>
      <c r="C1070" s="64" t="s">
        <v>2279</v>
      </c>
      <c r="D1070" s="65" t="s">
        <v>2384</v>
      </c>
      <c r="E1070" s="64"/>
    </row>
    <row r="1071" spans="1:5" x14ac:dyDescent="0.15">
      <c r="A1071" s="60" t="str">
        <f t="shared" si="16"/>
        <v>愛知県一宮市</v>
      </c>
      <c r="B1071" s="63" t="s">
        <v>2383</v>
      </c>
      <c r="C1071" s="64" t="s">
        <v>2279</v>
      </c>
      <c r="D1071" s="65" t="s">
        <v>2382</v>
      </c>
      <c r="E1071" s="64"/>
    </row>
    <row r="1072" spans="1:5" x14ac:dyDescent="0.15">
      <c r="A1072" s="60" t="str">
        <f t="shared" si="16"/>
        <v>愛知県瀬戸市</v>
      </c>
      <c r="B1072" s="63" t="s">
        <v>2381</v>
      </c>
      <c r="C1072" s="64" t="s">
        <v>2279</v>
      </c>
      <c r="D1072" s="65" t="s">
        <v>2380</v>
      </c>
      <c r="E1072" s="64"/>
    </row>
    <row r="1073" spans="1:5" x14ac:dyDescent="0.15">
      <c r="A1073" s="60" t="str">
        <f t="shared" si="16"/>
        <v>愛知県半田市</v>
      </c>
      <c r="B1073" s="63" t="s">
        <v>2379</v>
      </c>
      <c r="C1073" s="64" t="s">
        <v>2279</v>
      </c>
      <c r="D1073" s="65" t="s">
        <v>2378</v>
      </c>
      <c r="E1073" s="64"/>
    </row>
    <row r="1074" spans="1:5" x14ac:dyDescent="0.15">
      <c r="A1074" s="60" t="str">
        <f t="shared" si="16"/>
        <v>愛知県春日井市</v>
      </c>
      <c r="B1074" s="63" t="s">
        <v>2377</v>
      </c>
      <c r="C1074" s="64" t="s">
        <v>2279</v>
      </c>
      <c r="D1074" s="65" t="s">
        <v>2376</v>
      </c>
      <c r="E1074" s="64"/>
    </row>
    <row r="1075" spans="1:5" x14ac:dyDescent="0.15">
      <c r="A1075" s="60" t="str">
        <f t="shared" si="16"/>
        <v>愛知県豊川市</v>
      </c>
      <c r="B1075" s="63" t="s">
        <v>2375</v>
      </c>
      <c r="C1075" s="64" t="s">
        <v>2279</v>
      </c>
      <c r="D1075" s="65" t="s">
        <v>2374</v>
      </c>
      <c r="E1075" s="64"/>
    </row>
    <row r="1076" spans="1:5" x14ac:dyDescent="0.15">
      <c r="A1076" s="60" t="str">
        <f t="shared" si="16"/>
        <v>愛知県津島市</v>
      </c>
      <c r="B1076" s="63" t="s">
        <v>2373</v>
      </c>
      <c r="C1076" s="64" t="s">
        <v>2279</v>
      </c>
      <c r="D1076" s="65" t="s">
        <v>2372</v>
      </c>
      <c r="E1076" s="64"/>
    </row>
    <row r="1077" spans="1:5" x14ac:dyDescent="0.15">
      <c r="A1077" s="60" t="str">
        <f t="shared" si="16"/>
        <v>愛知県碧南市</v>
      </c>
      <c r="B1077" s="63" t="s">
        <v>2371</v>
      </c>
      <c r="C1077" s="64" t="s">
        <v>2279</v>
      </c>
      <c r="D1077" s="65" t="s">
        <v>2370</v>
      </c>
      <c r="E1077" s="64"/>
    </row>
    <row r="1078" spans="1:5" x14ac:dyDescent="0.15">
      <c r="A1078" s="60" t="str">
        <f t="shared" si="16"/>
        <v>愛知県刈谷市</v>
      </c>
      <c r="B1078" s="63" t="s">
        <v>2369</v>
      </c>
      <c r="C1078" s="64" t="s">
        <v>2279</v>
      </c>
      <c r="D1078" s="65" t="s">
        <v>2368</v>
      </c>
      <c r="E1078" s="64"/>
    </row>
    <row r="1079" spans="1:5" x14ac:dyDescent="0.15">
      <c r="A1079" s="60" t="str">
        <f t="shared" si="16"/>
        <v>愛知県豊田市</v>
      </c>
      <c r="B1079" s="63" t="s">
        <v>2367</v>
      </c>
      <c r="C1079" s="64" t="s">
        <v>2279</v>
      </c>
      <c r="D1079" s="65" t="s">
        <v>2366</v>
      </c>
      <c r="E1079" s="64"/>
    </row>
    <row r="1080" spans="1:5" x14ac:dyDescent="0.15">
      <c r="A1080" s="60" t="str">
        <f t="shared" si="16"/>
        <v>愛知県安城市</v>
      </c>
      <c r="B1080" s="63" t="s">
        <v>2365</v>
      </c>
      <c r="C1080" s="64" t="s">
        <v>2279</v>
      </c>
      <c r="D1080" s="65" t="s">
        <v>2364</v>
      </c>
      <c r="E1080" s="64"/>
    </row>
    <row r="1081" spans="1:5" x14ac:dyDescent="0.15">
      <c r="A1081" s="60" t="str">
        <f t="shared" si="16"/>
        <v>愛知県西尾市</v>
      </c>
      <c r="B1081" s="63" t="s">
        <v>2363</v>
      </c>
      <c r="C1081" s="64" t="s">
        <v>2279</v>
      </c>
      <c r="D1081" s="65" t="s">
        <v>2362</v>
      </c>
      <c r="E1081" s="64"/>
    </row>
    <row r="1082" spans="1:5" x14ac:dyDescent="0.15">
      <c r="A1082" s="60" t="str">
        <f t="shared" si="16"/>
        <v>愛知県蒲郡市</v>
      </c>
      <c r="B1082" s="63" t="s">
        <v>2361</v>
      </c>
      <c r="C1082" s="64" t="s">
        <v>2279</v>
      </c>
      <c r="D1082" s="65" t="s">
        <v>2360</v>
      </c>
      <c r="E1082" s="64"/>
    </row>
    <row r="1083" spans="1:5" x14ac:dyDescent="0.15">
      <c r="A1083" s="60" t="str">
        <f t="shared" si="16"/>
        <v>愛知県犬山市</v>
      </c>
      <c r="B1083" s="63" t="s">
        <v>2359</v>
      </c>
      <c r="C1083" s="64" t="s">
        <v>2279</v>
      </c>
      <c r="D1083" s="65" t="s">
        <v>2358</v>
      </c>
      <c r="E1083" s="64"/>
    </row>
    <row r="1084" spans="1:5" x14ac:dyDescent="0.15">
      <c r="A1084" s="60" t="str">
        <f t="shared" si="16"/>
        <v>愛知県常滑市</v>
      </c>
      <c r="B1084" s="63" t="s">
        <v>2357</v>
      </c>
      <c r="C1084" s="64" t="s">
        <v>2279</v>
      </c>
      <c r="D1084" s="65" t="s">
        <v>2356</v>
      </c>
      <c r="E1084" s="64"/>
    </row>
    <row r="1085" spans="1:5" x14ac:dyDescent="0.15">
      <c r="A1085" s="60" t="str">
        <f t="shared" si="16"/>
        <v>愛知県江南市</v>
      </c>
      <c r="B1085" s="63" t="s">
        <v>2355</v>
      </c>
      <c r="C1085" s="64" t="s">
        <v>2279</v>
      </c>
      <c r="D1085" s="65" t="s">
        <v>2354</v>
      </c>
      <c r="E1085" s="64"/>
    </row>
    <row r="1086" spans="1:5" x14ac:dyDescent="0.15">
      <c r="A1086" s="60" t="str">
        <f t="shared" si="16"/>
        <v>愛知県小牧市</v>
      </c>
      <c r="B1086" s="63" t="s">
        <v>2353</v>
      </c>
      <c r="C1086" s="64" t="s">
        <v>2279</v>
      </c>
      <c r="D1086" s="65" t="s">
        <v>2352</v>
      </c>
      <c r="E1086" s="64"/>
    </row>
    <row r="1087" spans="1:5" x14ac:dyDescent="0.15">
      <c r="A1087" s="60" t="str">
        <f t="shared" si="16"/>
        <v>愛知県稲沢市</v>
      </c>
      <c r="B1087" s="63" t="s">
        <v>2351</v>
      </c>
      <c r="C1087" s="64" t="s">
        <v>2279</v>
      </c>
      <c r="D1087" s="65" t="s">
        <v>2350</v>
      </c>
      <c r="E1087" s="64"/>
    </row>
    <row r="1088" spans="1:5" x14ac:dyDescent="0.15">
      <c r="A1088" s="60" t="str">
        <f t="shared" si="16"/>
        <v>愛知県新城市</v>
      </c>
      <c r="B1088" s="63" t="s">
        <v>2349</v>
      </c>
      <c r="C1088" s="64" t="s">
        <v>2279</v>
      </c>
      <c r="D1088" s="65" t="s">
        <v>2348</v>
      </c>
      <c r="E1088" s="64"/>
    </row>
    <row r="1089" spans="1:5" x14ac:dyDescent="0.15">
      <c r="A1089" s="60" t="str">
        <f t="shared" si="16"/>
        <v>愛知県東海市</v>
      </c>
      <c r="B1089" s="63" t="s">
        <v>2347</v>
      </c>
      <c r="C1089" s="64" t="s">
        <v>2279</v>
      </c>
      <c r="D1089" s="65" t="s">
        <v>2346</v>
      </c>
      <c r="E1089" s="64"/>
    </row>
    <row r="1090" spans="1:5" x14ac:dyDescent="0.15">
      <c r="A1090" s="60" t="str">
        <f t="shared" ref="A1090:A1153" si="17">C1090&amp;D1090&amp;E1090</f>
        <v>愛知県大府市</v>
      </c>
      <c r="B1090" s="63" t="s">
        <v>2345</v>
      </c>
      <c r="C1090" s="64" t="s">
        <v>2279</v>
      </c>
      <c r="D1090" s="65" t="s">
        <v>2344</v>
      </c>
      <c r="E1090" s="64"/>
    </row>
    <row r="1091" spans="1:5" x14ac:dyDescent="0.15">
      <c r="A1091" s="60" t="str">
        <f t="shared" si="17"/>
        <v>愛知県知多市</v>
      </c>
      <c r="B1091" s="63" t="s">
        <v>2343</v>
      </c>
      <c r="C1091" s="64" t="s">
        <v>2279</v>
      </c>
      <c r="D1091" s="65" t="s">
        <v>2342</v>
      </c>
      <c r="E1091" s="64"/>
    </row>
    <row r="1092" spans="1:5" x14ac:dyDescent="0.15">
      <c r="A1092" s="60" t="str">
        <f t="shared" si="17"/>
        <v>愛知県知立市</v>
      </c>
      <c r="B1092" s="63" t="s">
        <v>2341</v>
      </c>
      <c r="C1092" s="64" t="s">
        <v>2279</v>
      </c>
      <c r="D1092" s="65" t="s">
        <v>2340</v>
      </c>
      <c r="E1092" s="64"/>
    </row>
    <row r="1093" spans="1:5" x14ac:dyDescent="0.15">
      <c r="A1093" s="60" t="str">
        <f t="shared" si="17"/>
        <v>愛知県尾張旭市</v>
      </c>
      <c r="B1093" s="63" t="s">
        <v>2339</v>
      </c>
      <c r="C1093" s="64" t="s">
        <v>2279</v>
      </c>
      <c r="D1093" s="65" t="s">
        <v>2338</v>
      </c>
      <c r="E1093" s="64"/>
    </row>
    <row r="1094" spans="1:5" x14ac:dyDescent="0.15">
      <c r="A1094" s="60" t="str">
        <f t="shared" si="17"/>
        <v>愛知県高浜市</v>
      </c>
      <c r="B1094" s="63" t="s">
        <v>2337</v>
      </c>
      <c r="C1094" s="64" t="s">
        <v>2279</v>
      </c>
      <c r="D1094" s="65" t="s">
        <v>2336</v>
      </c>
      <c r="E1094" s="64"/>
    </row>
    <row r="1095" spans="1:5" x14ac:dyDescent="0.15">
      <c r="A1095" s="60" t="str">
        <f t="shared" si="17"/>
        <v>愛知県岩倉市</v>
      </c>
      <c r="B1095" s="63" t="s">
        <v>2335</v>
      </c>
      <c r="C1095" s="64" t="s">
        <v>2279</v>
      </c>
      <c r="D1095" s="65" t="s">
        <v>2334</v>
      </c>
      <c r="E1095" s="64"/>
    </row>
    <row r="1096" spans="1:5" x14ac:dyDescent="0.15">
      <c r="A1096" s="60" t="str">
        <f t="shared" si="17"/>
        <v>愛知県豊明市</v>
      </c>
      <c r="B1096" s="63" t="s">
        <v>2333</v>
      </c>
      <c r="C1096" s="64" t="s">
        <v>2279</v>
      </c>
      <c r="D1096" s="65" t="s">
        <v>2332</v>
      </c>
      <c r="E1096" s="64"/>
    </row>
    <row r="1097" spans="1:5" x14ac:dyDescent="0.15">
      <c r="A1097" s="60" t="str">
        <f t="shared" si="17"/>
        <v>愛知県日進市</v>
      </c>
      <c r="B1097" s="63" t="s">
        <v>2331</v>
      </c>
      <c r="C1097" s="64" t="s">
        <v>2279</v>
      </c>
      <c r="D1097" s="65" t="s">
        <v>2330</v>
      </c>
      <c r="E1097" s="64"/>
    </row>
    <row r="1098" spans="1:5" x14ac:dyDescent="0.15">
      <c r="A1098" s="60" t="str">
        <f t="shared" si="17"/>
        <v>愛知県田原市</v>
      </c>
      <c r="B1098" s="63" t="s">
        <v>2329</v>
      </c>
      <c r="C1098" s="64" t="s">
        <v>2279</v>
      </c>
      <c r="D1098" s="65" t="s">
        <v>2328</v>
      </c>
      <c r="E1098" s="64"/>
    </row>
    <row r="1099" spans="1:5" x14ac:dyDescent="0.15">
      <c r="A1099" s="60" t="str">
        <f t="shared" si="17"/>
        <v>愛知県愛西市</v>
      </c>
      <c r="B1099" s="63" t="s">
        <v>2327</v>
      </c>
      <c r="C1099" s="64" t="s">
        <v>2279</v>
      </c>
      <c r="D1099" s="65" t="s">
        <v>2326</v>
      </c>
      <c r="E1099" s="64"/>
    </row>
    <row r="1100" spans="1:5" x14ac:dyDescent="0.15">
      <c r="A1100" s="60" t="str">
        <f t="shared" si="17"/>
        <v>愛知県清須市</v>
      </c>
      <c r="B1100" s="63" t="s">
        <v>2325</v>
      </c>
      <c r="C1100" s="64" t="s">
        <v>2279</v>
      </c>
      <c r="D1100" s="65" t="s">
        <v>2324</v>
      </c>
      <c r="E1100" s="64"/>
    </row>
    <row r="1101" spans="1:5" x14ac:dyDescent="0.15">
      <c r="A1101" s="60" t="str">
        <f t="shared" si="17"/>
        <v>愛知県北名古屋市</v>
      </c>
      <c r="B1101" s="63" t="s">
        <v>2323</v>
      </c>
      <c r="C1101" s="64" t="s">
        <v>2279</v>
      </c>
      <c r="D1101" s="65" t="s">
        <v>2322</v>
      </c>
      <c r="E1101" s="64"/>
    </row>
    <row r="1102" spans="1:5" x14ac:dyDescent="0.15">
      <c r="A1102" s="60" t="str">
        <f t="shared" si="17"/>
        <v>愛知県弥富市</v>
      </c>
      <c r="B1102" s="63" t="s">
        <v>2321</v>
      </c>
      <c r="C1102" s="64" t="s">
        <v>2279</v>
      </c>
      <c r="D1102" s="65" t="s">
        <v>2320</v>
      </c>
      <c r="E1102" s="64"/>
    </row>
    <row r="1103" spans="1:5" x14ac:dyDescent="0.15">
      <c r="A1103" s="60" t="str">
        <f t="shared" si="17"/>
        <v>愛知県みよし市</v>
      </c>
      <c r="B1103" s="63" t="s">
        <v>2319</v>
      </c>
      <c r="C1103" s="64" t="s">
        <v>2279</v>
      </c>
      <c r="D1103" s="65" t="s">
        <v>2318</v>
      </c>
      <c r="E1103" s="64"/>
    </row>
    <row r="1104" spans="1:5" x14ac:dyDescent="0.15">
      <c r="A1104" s="60" t="str">
        <f t="shared" si="17"/>
        <v>愛知県あま市</v>
      </c>
      <c r="B1104" s="63" t="s">
        <v>2317</v>
      </c>
      <c r="C1104" s="64" t="s">
        <v>2279</v>
      </c>
      <c r="D1104" s="65" t="s">
        <v>2316</v>
      </c>
      <c r="E1104" s="64"/>
    </row>
    <row r="1105" spans="1:5" x14ac:dyDescent="0.15">
      <c r="A1105" s="60" t="str">
        <f t="shared" si="17"/>
        <v>愛知県長久手市</v>
      </c>
      <c r="B1105" s="63" t="s">
        <v>2315</v>
      </c>
      <c r="C1105" s="64" t="s">
        <v>2279</v>
      </c>
      <c r="D1105" s="65" t="s">
        <v>2314</v>
      </c>
      <c r="E1105" s="64"/>
    </row>
    <row r="1106" spans="1:5" x14ac:dyDescent="0.15">
      <c r="A1106" s="60" t="str">
        <f t="shared" si="17"/>
        <v>愛知県愛知郡東郷町</v>
      </c>
      <c r="B1106" s="63" t="s">
        <v>2313</v>
      </c>
      <c r="C1106" s="64" t="s">
        <v>2279</v>
      </c>
      <c r="D1106" s="65" t="s">
        <v>2179</v>
      </c>
      <c r="E1106" s="64" t="s">
        <v>2312</v>
      </c>
    </row>
    <row r="1107" spans="1:5" x14ac:dyDescent="0.15">
      <c r="A1107" s="60" t="str">
        <f t="shared" si="17"/>
        <v>愛知県西春日井郡豊山町</v>
      </c>
      <c r="B1107" s="63" t="s">
        <v>2311</v>
      </c>
      <c r="C1107" s="64" t="s">
        <v>2279</v>
      </c>
      <c r="D1107" s="65" t="s">
        <v>2310</v>
      </c>
      <c r="E1107" s="64" t="s">
        <v>2309</v>
      </c>
    </row>
    <row r="1108" spans="1:5" x14ac:dyDescent="0.15">
      <c r="A1108" s="60" t="str">
        <f t="shared" si="17"/>
        <v>愛知県丹羽郡大口町</v>
      </c>
      <c r="B1108" s="63" t="s">
        <v>2308</v>
      </c>
      <c r="C1108" s="64" t="s">
        <v>2279</v>
      </c>
      <c r="D1108" s="65" t="s">
        <v>2305</v>
      </c>
      <c r="E1108" s="64" t="s">
        <v>2307</v>
      </c>
    </row>
    <row r="1109" spans="1:5" x14ac:dyDescent="0.15">
      <c r="A1109" s="60" t="str">
        <f t="shared" si="17"/>
        <v>愛知県丹羽郡扶桑町</v>
      </c>
      <c r="B1109" s="63" t="s">
        <v>2306</v>
      </c>
      <c r="C1109" s="64" t="s">
        <v>2279</v>
      </c>
      <c r="D1109" s="65" t="s">
        <v>2305</v>
      </c>
      <c r="E1109" s="64" t="s">
        <v>2304</v>
      </c>
    </row>
    <row r="1110" spans="1:5" x14ac:dyDescent="0.15">
      <c r="A1110" s="60" t="str">
        <f t="shared" si="17"/>
        <v>愛知県海部郡大治町</v>
      </c>
      <c r="B1110" s="63" t="s">
        <v>2303</v>
      </c>
      <c r="C1110" s="64" t="s">
        <v>2279</v>
      </c>
      <c r="D1110" s="65" t="s">
        <v>1395</v>
      </c>
      <c r="E1110" s="64" t="s">
        <v>2302</v>
      </c>
    </row>
    <row r="1111" spans="1:5" x14ac:dyDescent="0.15">
      <c r="A1111" s="60" t="str">
        <f t="shared" si="17"/>
        <v>愛知県海部郡蟹江町</v>
      </c>
      <c r="B1111" s="63" t="s">
        <v>2301</v>
      </c>
      <c r="C1111" s="64" t="s">
        <v>2279</v>
      </c>
      <c r="D1111" s="65" t="s">
        <v>1395</v>
      </c>
      <c r="E1111" s="64" t="s">
        <v>2300</v>
      </c>
    </row>
    <row r="1112" spans="1:5" x14ac:dyDescent="0.15">
      <c r="A1112" s="60" t="str">
        <f t="shared" si="17"/>
        <v>愛知県海部郡飛島村</v>
      </c>
      <c r="B1112" s="63" t="s">
        <v>2299</v>
      </c>
      <c r="C1112" s="64" t="s">
        <v>2279</v>
      </c>
      <c r="D1112" s="65" t="s">
        <v>1395</v>
      </c>
      <c r="E1112" s="64" t="s">
        <v>2298</v>
      </c>
    </row>
    <row r="1113" spans="1:5" x14ac:dyDescent="0.15">
      <c r="A1113" s="60" t="str">
        <f t="shared" si="17"/>
        <v>愛知県知多郡阿久比町</v>
      </c>
      <c r="B1113" s="63" t="s">
        <v>2297</v>
      </c>
      <c r="C1113" s="64" t="s">
        <v>2279</v>
      </c>
      <c r="D1113" s="65" t="s">
        <v>2289</v>
      </c>
      <c r="E1113" s="64" t="s">
        <v>2296</v>
      </c>
    </row>
    <row r="1114" spans="1:5" x14ac:dyDescent="0.15">
      <c r="A1114" s="60" t="str">
        <f t="shared" si="17"/>
        <v>愛知県知多郡東浦町</v>
      </c>
      <c r="B1114" s="63" t="s">
        <v>2295</v>
      </c>
      <c r="C1114" s="64" t="s">
        <v>2279</v>
      </c>
      <c r="D1114" s="65" t="s">
        <v>2289</v>
      </c>
      <c r="E1114" s="64" t="s">
        <v>2294</v>
      </c>
    </row>
    <row r="1115" spans="1:5" x14ac:dyDescent="0.15">
      <c r="A1115" s="60" t="str">
        <f t="shared" si="17"/>
        <v>愛知県知多郡南知多町</v>
      </c>
      <c r="B1115" s="63" t="s">
        <v>2293</v>
      </c>
      <c r="C1115" s="64" t="s">
        <v>2279</v>
      </c>
      <c r="D1115" s="65" t="s">
        <v>2289</v>
      </c>
      <c r="E1115" s="64" t="s">
        <v>2292</v>
      </c>
    </row>
    <row r="1116" spans="1:5" x14ac:dyDescent="0.15">
      <c r="A1116" s="60" t="str">
        <f t="shared" si="17"/>
        <v>愛知県知多郡美浜町</v>
      </c>
      <c r="B1116" s="63" t="s">
        <v>2291</v>
      </c>
      <c r="C1116" s="64" t="s">
        <v>2279</v>
      </c>
      <c r="D1116" s="65" t="s">
        <v>2289</v>
      </c>
      <c r="E1116" s="64" t="s">
        <v>1722</v>
      </c>
    </row>
    <row r="1117" spans="1:5" x14ac:dyDescent="0.15">
      <c r="A1117" s="60" t="str">
        <f t="shared" si="17"/>
        <v>愛知県知多郡武豊町</v>
      </c>
      <c r="B1117" s="63" t="s">
        <v>2290</v>
      </c>
      <c r="C1117" s="64" t="s">
        <v>2279</v>
      </c>
      <c r="D1117" s="65" t="s">
        <v>2289</v>
      </c>
      <c r="E1117" s="64" t="s">
        <v>2288</v>
      </c>
    </row>
    <row r="1118" spans="1:5" x14ac:dyDescent="0.15">
      <c r="A1118" s="60" t="str">
        <f t="shared" si="17"/>
        <v>愛知県額田郡幸田町</v>
      </c>
      <c r="B1118" s="63" t="s">
        <v>2287</v>
      </c>
      <c r="C1118" s="64" t="s">
        <v>2279</v>
      </c>
      <c r="D1118" s="65" t="s">
        <v>2286</v>
      </c>
      <c r="E1118" s="64" t="s">
        <v>2285</v>
      </c>
    </row>
    <row r="1119" spans="1:5" x14ac:dyDescent="0.15">
      <c r="A1119" s="60" t="str">
        <f t="shared" si="17"/>
        <v>愛知県北設楽郡設楽町</v>
      </c>
      <c r="B1119" s="63" t="s">
        <v>2284</v>
      </c>
      <c r="C1119" s="64" t="s">
        <v>2279</v>
      </c>
      <c r="D1119" s="65" t="s">
        <v>2278</v>
      </c>
      <c r="E1119" s="64" t="s">
        <v>2283</v>
      </c>
    </row>
    <row r="1120" spans="1:5" x14ac:dyDescent="0.15">
      <c r="A1120" s="60" t="str">
        <f t="shared" si="17"/>
        <v>愛知県北設楽郡東栄町</v>
      </c>
      <c r="B1120" s="63" t="s">
        <v>2282</v>
      </c>
      <c r="C1120" s="64" t="s">
        <v>2279</v>
      </c>
      <c r="D1120" s="65" t="s">
        <v>2278</v>
      </c>
      <c r="E1120" s="64" t="s">
        <v>2281</v>
      </c>
    </row>
    <row r="1121" spans="1:5" x14ac:dyDescent="0.15">
      <c r="A1121" s="60" t="str">
        <f t="shared" si="17"/>
        <v>愛知県北設楽郡豊根村</v>
      </c>
      <c r="B1121" s="63" t="s">
        <v>2280</v>
      </c>
      <c r="C1121" s="64" t="s">
        <v>2279</v>
      </c>
      <c r="D1121" s="65" t="s">
        <v>2278</v>
      </c>
      <c r="E1121" s="64" t="s">
        <v>2277</v>
      </c>
    </row>
    <row r="1122" spans="1:5" x14ac:dyDescent="0.15">
      <c r="A1122" s="60" t="str">
        <f t="shared" si="17"/>
        <v>三重県津市</v>
      </c>
      <c r="B1122" s="63" t="s">
        <v>2276</v>
      </c>
      <c r="C1122" s="64" t="s">
        <v>2213</v>
      </c>
      <c r="D1122" s="65" t="s">
        <v>2275</v>
      </c>
      <c r="E1122" s="64"/>
    </row>
    <row r="1123" spans="1:5" x14ac:dyDescent="0.15">
      <c r="A1123" s="60" t="str">
        <f t="shared" si="17"/>
        <v>三重県四日市市</v>
      </c>
      <c r="B1123" s="63" t="s">
        <v>2274</v>
      </c>
      <c r="C1123" s="64" t="s">
        <v>2213</v>
      </c>
      <c r="D1123" s="65" t="s">
        <v>2273</v>
      </c>
      <c r="E1123" s="64"/>
    </row>
    <row r="1124" spans="1:5" x14ac:dyDescent="0.15">
      <c r="A1124" s="60" t="str">
        <f t="shared" si="17"/>
        <v>三重県伊勢市</v>
      </c>
      <c r="B1124" s="63" t="s">
        <v>2272</v>
      </c>
      <c r="C1124" s="64" t="s">
        <v>2213</v>
      </c>
      <c r="D1124" s="65" t="s">
        <v>2271</v>
      </c>
      <c r="E1124" s="64"/>
    </row>
    <row r="1125" spans="1:5" x14ac:dyDescent="0.15">
      <c r="A1125" s="60" t="str">
        <f t="shared" si="17"/>
        <v>三重県松阪市</v>
      </c>
      <c r="B1125" s="63" t="s">
        <v>2270</v>
      </c>
      <c r="C1125" s="64" t="s">
        <v>2213</v>
      </c>
      <c r="D1125" s="65" t="s">
        <v>2269</v>
      </c>
      <c r="E1125" s="64"/>
    </row>
    <row r="1126" spans="1:5" x14ac:dyDescent="0.15">
      <c r="A1126" s="60" t="str">
        <f t="shared" si="17"/>
        <v>三重県桑名市</v>
      </c>
      <c r="B1126" s="63" t="s">
        <v>2268</v>
      </c>
      <c r="C1126" s="64" t="s">
        <v>2213</v>
      </c>
      <c r="D1126" s="65" t="s">
        <v>2267</v>
      </c>
      <c r="E1126" s="64"/>
    </row>
    <row r="1127" spans="1:5" x14ac:dyDescent="0.15">
      <c r="A1127" s="60" t="str">
        <f t="shared" si="17"/>
        <v>三重県鈴鹿市</v>
      </c>
      <c r="B1127" s="63" t="s">
        <v>2266</v>
      </c>
      <c r="C1127" s="64" t="s">
        <v>2213</v>
      </c>
      <c r="D1127" s="65" t="s">
        <v>2265</v>
      </c>
      <c r="E1127" s="64"/>
    </row>
    <row r="1128" spans="1:5" x14ac:dyDescent="0.15">
      <c r="A1128" s="60" t="str">
        <f t="shared" si="17"/>
        <v>三重県名張市</v>
      </c>
      <c r="B1128" s="63" t="s">
        <v>2264</v>
      </c>
      <c r="C1128" s="64" t="s">
        <v>2213</v>
      </c>
      <c r="D1128" s="65" t="s">
        <v>2263</v>
      </c>
      <c r="E1128" s="64"/>
    </row>
    <row r="1129" spans="1:5" x14ac:dyDescent="0.15">
      <c r="A1129" s="60" t="str">
        <f t="shared" si="17"/>
        <v>三重県尾鷲市</v>
      </c>
      <c r="B1129" s="63" t="s">
        <v>2262</v>
      </c>
      <c r="C1129" s="64" t="s">
        <v>2213</v>
      </c>
      <c r="D1129" s="65" t="s">
        <v>2261</v>
      </c>
      <c r="E1129" s="64"/>
    </row>
    <row r="1130" spans="1:5" x14ac:dyDescent="0.15">
      <c r="A1130" s="60" t="str">
        <f t="shared" si="17"/>
        <v>三重県亀山市</v>
      </c>
      <c r="B1130" s="63" t="s">
        <v>2260</v>
      </c>
      <c r="C1130" s="64" t="s">
        <v>2213</v>
      </c>
      <c r="D1130" s="65" t="s">
        <v>2259</v>
      </c>
      <c r="E1130" s="64"/>
    </row>
    <row r="1131" spans="1:5" x14ac:dyDescent="0.15">
      <c r="A1131" s="60" t="str">
        <f t="shared" si="17"/>
        <v>三重県鳥羽市</v>
      </c>
      <c r="B1131" s="63" t="s">
        <v>2258</v>
      </c>
      <c r="C1131" s="64" t="s">
        <v>2213</v>
      </c>
      <c r="D1131" s="65" t="s">
        <v>2257</v>
      </c>
      <c r="E1131" s="64"/>
    </row>
    <row r="1132" spans="1:5" x14ac:dyDescent="0.15">
      <c r="A1132" s="60" t="str">
        <f t="shared" si="17"/>
        <v>三重県熊野市</v>
      </c>
      <c r="B1132" s="63" t="s">
        <v>2256</v>
      </c>
      <c r="C1132" s="64" t="s">
        <v>2213</v>
      </c>
      <c r="D1132" s="65" t="s">
        <v>2255</v>
      </c>
      <c r="E1132" s="64"/>
    </row>
    <row r="1133" spans="1:5" x14ac:dyDescent="0.15">
      <c r="A1133" s="60" t="str">
        <f t="shared" si="17"/>
        <v>三重県いなべ市</v>
      </c>
      <c r="B1133" s="63" t="s">
        <v>2254</v>
      </c>
      <c r="C1133" s="64" t="s">
        <v>2213</v>
      </c>
      <c r="D1133" s="65" t="s">
        <v>2253</v>
      </c>
      <c r="E1133" s="64"/>
    </row>
    <row r="1134" spans="1:5" x14ac:dyDescent="0.15">
      <c r="A1134" s="60" t="str">
        <f t="shared" si="17"/>
        <v>三重県志摩市</v>
      </c>
      <c r="B1134" s="63" t="s">
        <v>2252</v>
      </c>
      <c r="C1134" s="64" t="s">
        <v>2213</v>
      </c>
      <c r="D1134" s="65" t="s">
        <v>2251</v>
      </c>
      <c r="E1134" s="64"/>
    </row>
    <row r="1135" spans="1:5" x14ac:dyDescent="0.15">
      <c r="A1135" s="60" t="str">
        <f t="shared" si="17"/>
        <v>三重県伊賀市</v>
      </c>
      <c r="B1135" s="63" t="s">
        <v>2250</v>
      </c>
      <c r="C1135" s="64" t="s">
        <v>2213</v>
      </c>
      <c r="D1135" s="65" t="s">
        <v>2249</v>
      </c>
      <c r="E1135" s="64"/>
    </row>
    <row r="1136" spans="1:5" x14ac:dyDescent="0.15">
      <c r="A1136" s="60" t="str">
        <f t="shared" si="17"/>
        <v>三重県桑名郡木曽岬町</v>
      </c>
      <c r="B1136" s="63" t="s">
        <v>2248</v>
      </c>
      <c r="C1136" s="64" t="s">
        <v>2213</v>
      </c>
      <c r="D1136" s="65" t="s">
        <v>2247</v>
      </c>
      <c r="E1136" s="64" t="s">
        <v>2246</v>
      </c>
    </row>
    <row r="1137" spans="1:5" x14ac:dyDescent="0.15">
      <c r="A1137" s="60" t="str">
        <f t="shared" si="17"/>
        <v>三重県員弁郡東員町</v>
      </c>
      <c r="B1137" s="63" t="s">
        <v>2245</v>
      </c>
      <c r="C1137" s="64" t="s">
        <v>2213</v>
      </c>
      <c r="D1137" s="65" t="s">
        <v>2244</v>
      </c>
      <c r="E1137" s="64" t="s">
        <v>2243</v>
      </c>
    </row>
    <row r="1138" spans="1:5" x14ac:dyDescent="0.15">
      <c r="A1138" s="60" t="str">
        <f t="shared" si="17"/>
        <v>三重県三重郡菰野町</v>
      </c>
      <c r="B1138" s="63" t="s">
        <v>2242</v>
      </c>
      <c r="C1138" s="64" t="s">
        <v>2213</v>
      </c>
      <c r="D1138" s="65" t="s">
        <v>2237</v>
      </c>
      <c r="E1138" s="64" t="s">
        <v>2241</v>
      </c>
    </row>
    <row r="1139" spans="1:5" x14ac:dyDescent="0.15">
      <c r="A1139" s="60" t="str">
        <f t="shared" si="17"/>
        <v>三重県三重郡朝日町</v>
      </c>
      <c r="B1139" s="63" t="s">
        <v>2240</v>
      </c>
      <c r="C1139" s="64" t="s">
        <v>2213</v>
      </c>
      <c r="D1139" s="65" t="s">
        <v>2237</v>
      </c>
      <c r="E1139" s="64" t="s">
        <v>2239</v>
      </c>
    </row>
    <row r="1140" spans="1:5" x14ac:dyDescent="0.15">
      <c r="A1140" s="60" t="str">
        <f t="shared" si="17"/>
        <v>三重県三重郡川越町</v>
      </c>
      <c r="B1140" s="63" t="s">
        <v>2238</v>
      </c>
      <c r="C1140" s="64" t="s">
        <v>2213</v>
      </c>
      <c r="D1140" s="65" t="s">
        <v>2237</v>
      </c>
      <c r="E1140" s="64" t="s">
        <v>2236</v>
      </c>
    </row>
    <row r="1141" spans="1:5" x14ac:dyDescent="0.15">
      <c r="A1141" s="60" t="str">
        <f t="shared" si="17"/>
        <v>三重県多気郡多気町</v>
      </c>
      <c r="B1141" s="63" t="s">
        <v>2235</v>
      </c>
      <c r="C1141" s="64" t="s">
        <v>2213</v>
      </c>
      <c r="D1141" s="65" t="s">
        <v>2230</v>
      </c>
      <c r="E1141" s="64" t="s">
        <v>2234</v>
      </c>
    </row>
    <row r="1142" spans="1:5" x14ac:dyDescent="0.15">
      <c r="A1142" s="60" t="str">
        <f t="shared" si="17"/>
        <v>三重県多気郡明和町</v>
      </c>
      <c r="B1142" s="63" t="s">
        <v>2233</v>
      </c>
      <c r="C1142" s="64" t="s">
        <v>2213</v>
      </c>
      <c r="D1142" s="65" t="s">
        <v>2230</v>
      </c>
      <c r="E1142" s="64" t="s">
        <v>2232</v>
      </c>
    </row>
    <row r="1143" spans="1:5" x14ac:dyDescent="0.15">
      <c r="A1143" s="60" t="str">
        <f t="shared" si="17"/>
        <v>三重県多気郡大台町</v>
      </c>
      <c r="B1143" s="63" t="s">
        <v>2231</v>
      </c>
      <c r="C1143" s="64" t="s">
        <v>2213</v>
      </c>
      <c r="D1143" s="65" t="s">
        <v>2230</v>
      </c>
      <c r="E1143" s="64" t="s">
        <v>2229</v>
      </c>
    </row>
    <row r="1144" spans="1:5" x14ac:dyDescent="0.15">
      <c r="A1144" s="60" t="str">
        <f t="shared" si="17"/>
        <v>三重県度会郡玉城町</v>
      </c>
      <c r="B1144" s="63" t="s">
        <v>2228</v>
      </c>
      <c r="C1144" s="64" t="s">
        <v>2213</v>
      </c>
      <c r="D1144" s="65" t="s">
        <v>2221</v>
      </c>
      <c r="E1144" s="64" t="s">
        <v>2227</v>
      </c>
    </row>
    <row r="1145" spans="1:5" x14ac:dyDescent="0.15">
      <c r="A1145" s="60" t="str">
        <f t="shared" si="17"/>
        <v>三重県度会郡度会町</v>
      </c>
      <c r="B1145" s="63" t="s">
        <v>2226</v>
      </c>
      <c r="C1145" s="64" t="s">
        <v>2213</v>
      </c>
      <c r="D1145" s="65" t="s">
        <v>2221</v>
      </c>
      <c r="E1145" s="64" t="s">
        <v>2225</v>
      </c>
    </row>
    <row r="1146" spans="1:5" x14ac:dyDescent="0.15">
      <c r="A1146" s="60" t="str">
        <f t="shared" si="17"/>
        <v>三重県度会郡大紀町</v>
      </c>
      <c r="B1146" s="63" t="s">
        <v>2224</v>
      </c>
      <c r="C1146" s="64" t="s">
        <v>2213</v>
      </c>
      <c r="D1146" s="65" t="s">
        <v>2221</v>
      </c>
      <c r="E1146" s="64" t="s">
        <v>2223</v>
      </c>
    </row>
    <row r="1147" spans="1:5" x14ac:dyDescent="0.15">
      <c r="A1147" s="60" t="str">
        <f t="shared" si="17"/>
        <v>三重県度会郡南伊勢町</v>
      </c>
      <c r="B1147" s="63" t="s">
        <v>2222</v>
      </c>
      <c r="C1147" s="64" t="s">
        <v>2213</v>
      </c>
      <c r="D1147" s="65" t="s">
        <v>2221</v>
      </c>
      <c r="E1147" s="64" t="s">
        <v>2220</v>
      </c>
    </row>
    <row r="1148" spans="1:5" x14ac:dyDescent="0.15">
      <c r="A1148" s="60" t="str">
        <f t="shared" si="17"/>
        <v>三重県北牟婁郡紀北町</v>
      </c>
      <c r="B1148" s="63" t="s">
        <v>2219</v>
      </c>
      <c r="C1148" s="64" t="s">
        <v>2213</v>
      </c>
      <c r="D1148" s="65" t="s">
        <v>2218</v>
      </c>
      <c r="E1148" s="64" t="s">
        <v>2217</v>
      </c>
    </row>
    <row r="1149" spans="1:5" x14ac:dyDescent="0.15">
      <c r="A1149" s="60" t="str">
        <f t="shared" si="17"/>
        <v>三重県南牟婁郡御浜町</v>
      </c>
      <c r="B1149" s="63" t="s">
        <v>2216</v>
      </c>
      <c r="C1149" s="64" t="s">
        <v>2213</v>
      </c>
      <c r="D1149" s="65" t="s">
        <v>2212</v>
      </c>
      <c r="E1149" s="64" t="s">
        <v>2215</v>
      </c>
    </row>
    <row r="1150" spans="1:5" x14ac:dyDescent="0.15">
      <c r="A1150" s="60" t="str">
        <f t="shared" si="17"/>
        <v>三重県南牟婁郡紀宝町</v>
      </c>
      <c r="B1150" s="63" t="s">
        <v>2214</v>
      </c>
      <c r="C1150" s="64" t="s">
        <v>2213</v>
      </c>
      <c r="D1150" s="65" t="s">
        <v>2212</v>
      </c>
      <c r="E1150" s="64" t="s">
        <v>2211</v>
      </c>
    </row>
    <row r="1151" spans="1:5" x14ac:dyDescent="0.15">
      <c r="A1151" s="60" t="str">
        <f t="shared" si="17"/>
        <v>滋賀県大津市</v>
      </c>
      <c r="B1151" s="63" t="s">
        <v>2210</v>
      </c>
      <c r="C1151" s="64" t="s">
        <v>2172</v>
      </c>
      <c r="D1151" s="65" t="s">
        <v>2209</v>
      </c>
      <c r="E1151" s="64"/>
    </row>
    <row r="1152" spans="1:5" x14ac:dyDescent="0.15">
      <c r="A1152" s="60" t="str">
        <f t="shared" si="17"/>
        <v>滋賀県彦根市</v>
      </c>
      <c r="B1152" s="63" t="s">
        <v>2208</v>
      </c>
      <c r="C1152" s="64" t="s">
        <v>2172</v>
      </c>
      <c r="D1152" s="65" t="s">
        <v>2207</v>
      </c>
      <c r="E1152" s="64"/>
    </row>
    <row r="1153" spans="1:5" x14ac:dyDescent="0.15">
      <c r="A1153" s="60" t="str">
        <f t="shared" si="17"/>
        <v>滋賀県長浜市</v>
      </c>
      <c r="B1153" s="63" t="s">
        <v>2206</v>
      </c>
      <c r="C1153" s="64" t="s">
        <v>2172</v>
      </c>
      <c r="D1153" s="65" t="s">
        <v>2205</v>
      </c>
      <c r="E1153" s="64"/>
    </row>
    <row r="1154" spans="1:5" x14ac:dyDescent="0.15">
      <c r="A1154" s="60" t="str">
        <f t="shared" ref="A1154:A1217" si="18">C1154&amp;D1154&amp;E1154</f>
        <v>滋賀県近江八幡市</v>
      </c>
      <c r="B1154" s="63" t="s">
        <v>2204</v>
      </c>
      <c r="C1154" s="64" t="s">
        <v>2172</v>
      </c>
      <c r="D1154" s="65" t="s">
        <v>2203</v>
      </c>
      <c r="E1154" s="64"/>
    </row>
    <row r="1155" spans="1:5" x14ac:dyDescent="0.15">
      <c r="A1155" s="60" t="str">
        <f t="shared" si="18"/>
        <v>滋賀県草津市</v>
      </c>
      <c r="B1155" s="63" t="s">
        <v>2202</v>
      </c>
      <c r="C1155" s="64" t="s">
        <v>2172</v>
      </c>
      <c r="D1155" s="65" t="s">
        <v>2201</v>
      </c>
      <c r="E1155" s="64"/>
    </row>
    <row r="1156" spans="1:5" x14ac:dyDescent="0.15">
      <c r="A1156" s="60" t="str">
        <f t="shared" si="18"/>
        <v>滋賀県守山市</v>
      </c>
      <c r="B1156" s="63" t="s">
        <v>2200</v>
      </c>
      <c r="C1156" s="64" t="s">
        <v>2172</v>
      </c>
      <c r="D1156" s="65" t="s">
        <v>2199</v>
      </c>
      <c r="E1156" s="64"/>
    </row>
    <row r="1157" spans="1:5" x14ac:dyDescent="0.15">
      <c r="A1157" s="60" t="str">
        <f t="shared" si="18"/>
        <v>滋賀県栗東市</v>
      </c>
      <c r="B1157" s="63" t="s">
        <v>2198</v>
      </c>
      <c r="C1157" s="64" t="s">
        <v>2172</v>
      </c>
      <c r="D1157" s="65" t="s">
        <v>2197</v>
      </c>
      <c r="E1157" s="64"/>
    </row>
    <row r="1158" spans="1:5" x14ac:dyDescent="0.15">
      <c r="A1158" s="60" t="str">
        <f t="shared" si="18"/>
        <v>滋賀県甲賀市</v>
      </c>
      <c r="B1158" s="63" t="s">
        <v>2196</v>
      </c>
      <c r="C1158" s="64" t="s">
        <v>2172</v>
      </c>
      <c r="D1158" s="65" t="s">
        <v>2195</v>
      </c>
      <c r="E1158" s="64"/>
    </row>
    <row r="1159" spans="1:5" x14ac:dyDescent="0.15">
      <c r="A1159" s="60" t="str">
        <f t="shared" si="18"/>
        <v>滋賀県野洲市</v>
      </c>
      <c r="B1159" s="63" t="s">
        <v>2194</v>
      </c>
      <c r="C1159" s="64" t="s">
        <v>2172</v>
      </c>
      <c r="D1159" s="65" t="s">
        <v>2193</v>
      </c>
      <c r="E1159" s="64"/>
    </row>
    <row r="1160" spans="1:5" x14ac:dyDescent="0.15">
      <c r="A1160" s="60" t="str">
        <f t="shared" si="18"/>
        <v>滋賀県湖南市</v>
      </c>
      <c r="B1160" s="63" t="s">
        <v>2192</v>
      </c>
      <c r="C1160" s="64" t="s">
        <v>2172</v>
      </c>
      <c r="D1160" s="65" t="s">
        <v>2191</v>
      </c>
      <c r="E1160" s="64"/>
    </row>
    <row r="1161" spans="1:5" x14ac:dyDescent="0.15">
      <c r="A1161" s="60" t="str">
        <f t="shared" si="18"/>
        <v>滋賀県高島市</v>
      </c>
      <c r="B1161" s="63" t="s">
        <v>2190</v>
      </c>
      <c r="C1161" s="64" t="s">
        <v>2172</v>
      </c>
      <c r="D1161" s="65" t="s">
        <v>2189</v>
      </c>
      <c r="E1161" s="64"/>
    </row>
    <row r="1162" spans="1:5" x14ac:dyDescent="0.15">
      <c r="A1162" s="60" t="str">
        <f t="shared" si="18"/>
        <v>滋賀県東近江市</v>
      </c>
      <c r="B1162" s="63" t="s">
        <v>2188</v>
      </c>
      <c r="C1162" s="64" t="s">
        <v>2172</v>
      </c>
      <c r="D1162" s="65" t="s">
        <v>2187</v>
      </c>
      <c r="E1162" s="64"/>
    </row>
    <row r="1163" spans="1:5" x14ac:dyDescent="0.15">
      <c r="A1163" s="60" t="str">
        <f t="shared" si="18"/>
        <v>滋賀県米原市</v>
      </c>
      <c r="B1163" s="63" t="s">
        <v>2186</v>
      </c>
      <c r="C1163" s="64" t="s">
        <v>2172</v>
      </c>
      <c r="D1163" s="65" t="s">
        <v>2185</v>
      </c>
      <c r="E1163" s="64"/>
    </row>
    <row r="1164" spans="1:5" x14ac:dyDescent="0.15">
      <c r="A1164" s="60" t="str">
        <f t="shared" si="18"/>
        <v>滋賀県蒲生郡日野町</v>
      </c>
      <c r="B1164" s="63" t="s">
        <v>2184</v>
      </c>
      <c r="C1164" s="64" t="s">
        <v>2172</v>
      </c>
      <c r="D1164" s="65" t="s">
        <v>2182</v>
      </c>
      <c r="E1164" s="64" t="s">
        <v>1652</v>
      </c>
    </row>
    <row r="1165" spans="1:5" x14ac:dyDescent="0.15">
      <c r="A1165" s="60" t="str">
        <f t="shared" si="18"/>
        <v>滋賀県蒲生郡竜王町</v>
      </c>
      <c r="B1165" s="63" t="s">
        <v>2183</v>
      </c>
      <c r="C1165" s="64" t="s">
        <v>2172</v>
      </c>
      <c r="D1165" s="65" t="s">
        <v>2182</v>
      </c>
      <c r="E1165" s="64" t="s">
        <v>2181</v>
      </c>
    </row>
    <row r="1166" spans="1:5" x14ac:dyDescent="0.15">
      <c r="A1166" s="60" t="str">
        <f t="shared" si="18"/>
        <v>滋賀県愛知郡愛荘町</v>
      </c>
      <c r="B1166" s="63" t="s">
        <v>2180</v>
      </c>
      <c r="C1166" s="64" t="s">
        <v>2172</v>
      </c>
      <c r="D1166" s="65" t="s">
        <v>2179</v>
      </c>
      <c r="E1166" s="64" t="s">
        <v>2178</v>
      </c>
    </row>
    <row r="1167" spans="1:5" x14ac:dyDescent="0.15">
      <c r="A1167" s="60" t="str">
        <f t="shared" si="18"/>
        <v>滋賀県犬上郡豊郷町</v>
      </c>
      <c r="B1167" s="63" t="s">
        <v>2177</v>
      </c>
      <c r="C1167" s="64" t="s">
        <v>2172</v>
      </c>
      <c r="D1167" s="65" t="s">
        <v>2171</v>
      </c>
      <c r="E1167" s="64" t="s">
        <v>2176</v>
      </c>
    </row>
    <row r="1168" spans="1:5" x14ac:dyDescent="0.15">
      <c r="A1168" s="60" t="str">
        <f t="shared" si="18"/>
        <v>滋賀県犬上郡甲良町</v>
      </c>
      <c r="B1168" s="63" t="s">
        <v>2175</v>
      </c>
      <c r="C1168" s="64" t="s">
        <v>2172</v>
      </c>
      <c r="D1168" s="65" t="s">
        <v>2171</v>
      </c>
      <c r="E1168" s="64" t="s">
        <v>2174</v>
      </c>
    </row>
    <row r="1169" spans="1:5" x14ac:dyDescent="0.15">
      <c r="A1169" s="60" t="str">
        <f t="shared" si="18"/>
        <v>滋賀県犬上郡多賀町</v>
      </c>
      <c r="B1169" s="63" t="s">
        <v>2173</v>
      </c>
      <c r="C1169" s="64" t="s">
        <v>2172</v>
      </c>
      <c r="D1169" s="65" t="s">
        <v>2171</v>
      </c>
      <c r="E1169" s="64" t="s">
        <v>2170</v>
      </c>
    </row>
    <row r="1170" spans="1:5" x14ac:dyDescent="0.15">
      <c r="A1170" s="60" t="str">
        <f t="shared" si="18"/>
        <v>京都府京都市北区</v>
      </c>
      <c r="B1170" s="66" t="s">
        <v>2169</v>
      </c>
      <c r="C1170" s="67" t="s">
        <v>2094</v>
      </c>
      <c r="D1170" s="62" t="s">
        <v>2150</v>
      </c>
      <c r="E1170" s="60" t="s">
        <v>958</v>
      </c>
    </row>
    <row r="1171" spans="1:5" x14ac:dyDescent="0.15">
      <c r="A1171" s="60" t="str">
        <f t="shared" si="18"/>
        <v>京都府京都市上京区</v>
      </c>
      <c r="B1171" s="66" t="s">
        <v>2168</v>
      </c>
      <c r="C1171" s="67" t="s">
        <v>2094</v>
      </c>
      <c r="D1171" s="62" t="s">
        <v>2150</v>
      </c>
      <c r="E1171" s="60" t="s">
        <v>2167</v>
      </c>
    </row>
    <row r="1172" spans="1:5" x14ac:dyDescent="0.15">
      <c r="A1172" s="60" t="str">
        <f t="shared" si="18"/>
        <v>京都府京都市左京区</v>
      </c>
      <c r="B1172" s="66" t="s">
        <v>2166</v>
      </c>
      <c r="C1172" s="67" t="s">
        <v>2094</v>
      </c>
      <c r="D1172" s="62" t="s">
        <v>2150</v>
      </c>
      <c r="E1172" s="60" t="s">
        <v>2165</v>
      </c>
    </row>
    <row r="1173" spans="1:5" x14ac:dyDescent="0.15">
      <c r="A1173" s="60" t="str">
        <f t="shared" si="18"/>
        <v>京都府京都市中京区</v>
      </c>
      <c r="B1173" s="66" t="s">
        <v>2164</v>
      </c>
      <c r="C1173" s="67" t="s">
        <v>2094</v>
      </c>
      <c r="D1173" s="62" t="s">
        <v>2150</v>
      </c>
      <c r="E1173" s="60" t="s">
        <v>2163</v>
      </c>
    </row>
    <row r="1174" spans="1:5" x14ac:dyDescent="0.15">
      <c r="A1174" s="60" t="str">
        <f t="shared" si="18"/>
        <v>京都府京都市東山区</v>
      </c>
      <c r="B1174" s="66" t="s">
        <v>2162</v>
      </c>
      <c r="C1174" s="67" t="s">
        <v>2094</v>
      </c>
      <c r="D1174" s="62" t="s">
        <v>2150</v>
      </c>
      <c r="E1174" s="60" t="s">
        <v>2161</v>
      </c>
    </row>
    <row r="1175" spans="1:5" x14ac:dyDescent="0.15">
      <c r="A1175" s="60" t="str">
        <f t="shared" si="18"/>
        <v>京都府京都市下京区</v>
      </c>
      <c r="B1175" s="66" t="s">
        <v>2160</v>
      </c>
      <c r="C1175" s="67" t="s">
        <v>2094</v>
      </c>
      <c r="D1175" s="62" t="s">
        <v>2150</v>
      </c>
      <c r="E1175" s="60" t="s">
        <v>2159</v>
      </c>
    </row>
    <row r="1176" spans="1:5" x14ac:dyDescent="0.15">
      <c r="A1176" s="60" t="str">
        <f t="shared" si="18"/>
        <v>京都府京都市南区</v>
      </c>
      <c r="B1176" s="66" t="s">
        <v>2158</v>
      </c>
      <c r="C1176" s="67" t="s">
        <v>2094</v>
      </c>
      <c r="D1176" s="62" t="s">
        <v>2150</v>
      </c>
      <c r="E1176" s="60" t="s">
        <v>960</v>
      </c>
    </row>
    <row r="1177" spans="1:5" x14ac:dyDescent="0.15">
      <c r="A1177" s="60" t="str">
        <f t="shared" si="18"/>
        <v>京都府京都市右京区</v>
      </c>
      <c r="B1177" s="66" t="s">
        <v>2157</v>
      </c>
      <c r="C1177" s="67" t="s">
        <v>2094</v>
      </c>
      <c r="D1177" s="62" t="s">
        <v>2150</v>
      </c>
      <c r="E1177" s="60" t="s">
        <v>2156</v>
      </c>
    </row>
    <row r="1178" spans="1:5" x14ac:dyDescent="0.15">
      <c r="A1178" s="60" t="str">
        <f t="shared" si="18"/>
        <v>京都府京都市伏見区</v>
      </c>
      <c r="B1178" s="66" t="s">
        <v>2155</v>
      </c>
      <c r="C1178" s="67" t="s">
        <v>2094</v>
      </c>
      <c r="D1178" s="62" t="s">
        <v>2150</v>
      </c>
      <c r="E1178" s="60" t="s">
        <v>2154</v>
      </c>
    </row>
    <row r="1179" spans="1:5" x14ac:dyDescent="0.15">
      <c r="A1179" s="60" t="str">
        <f t="shared" si="18"/>
        <v>京都府京都市山科区</v>
      </c>
      <c r="B1179" s="66" t="s">
        <v>2153</v>
      </c>
      <c r="C1179" s="67" t="s">
        <v>2094</v>
      </c>
      <c r="D1179" s="62" t="s">
        <v>2150</v>
      </c>
      <c r="E1179" s="60" t="s">
        <v>2152</v>
      </c>
    </row>
    <row r="1180" spans="1:5" x14ac:dyDescent="0.15">
      <c r="A1180" s="60" t="str">
        <f t="shared" si="18"/>
        <v>京都府京都市西京区</v>
      </c>
      <c r="B1180" s="66" t="s">
        <v>2151</v>
      </c>
      <c r="C1180" s="67" t="s">
        <v>2094</v>
      </c>
      <c r="D1180" s="62" t="s">
        <v>2150</v>
      </c>
      <c r="E1180" s="60" t="s">
        <v>2149</v>
      </c>
    </row>
    <row r="1181" spans="1:5" x14ac:dyDescent="0.15">
      <c r="A1181" s="60" t="str">
        <f t="shared" si="18"/>
        <v>京都府福知山市</v>
      </c>
      <c r="B1181" s="63" t="s">
        <v>2148</v>
      </c>
      <c r="C1181" s="64" t="s">
        <v>2094</v>
      </c>
      <c r="D1181" s="65" t="s">
        <v>2147</v>
      </c>
      <c r="E1181" s="64"/>
    </row>
    <row r="1182" spans="1:5" x14ac:dyDescent="0.15">
      <c r="A1182" s="60" t="str">
        <f t="shared" si="18"/>
        <v>京都府舞鶴市</v>
      </c>
      <c r="B1182" s="63" t="s">
        <v>2146</v>
      </c>
      <c r="C1182" s="64" t="s">
        <v>2094</v>
      </c>
      <c r="D1182" s="65" t="s">
        <v>2145</v>
      </c>
      <c r="E1182" s="64"/>
    </row>
    <row r="1183" spans="1:5" x14ac:dyDescent="0.15">
      <c r="A1183" s="60" t="str">
        <f t="shared" si="18"/>
        <v>京都府綾部市</v>
      </c>
      <c r="B1183" s="63" t="s">
        <v>2144</v>
      </c>
      <c r="C1183" s="64" t="s">
        <v>2094</v>
      </c>
      <c r="D1183" s="65" t="s">
        <v>2143</v>
      </c>
      <c r="E1183" s="64"/>
    </row>
    <row r="1184" spans="1:5" x14ac:dyDescent="0.15">
      <c r="A1184" s="60" t="str">
        <f t="shared" si="18"/>
        <v>京都府宇治市</v>
      </c>
      <c r="B1184" s="63" t="s">
        <v>2142</v>
      </c>
      <c r="C1184" s="64" t="s">
        <v>2094</v>
      </c>
      <c r="D1184" s="65" t="s">
        <v>2141</v>
      </c>
      <c r="E1184" s="64"/>
    </row>
    <row r="1185" spans="1:5" x14ac:dyDescent="0.15">
      <c r="A1185" s="60" t="str">
        <f t="shared" si="18"/>
        <v>京都府宮津市</v>
      </c>
      <c r="B1185" s="63" t="s">
        <v>2140</v>
      </c>
      <c r="C1185" s="64" t="s">
        <v>2094</v>
      </c>
      <c r="D1185" s="65" t="s">
        <v>2139</v>
      </c>
      <c r="E1185" s="64"/>
    </row>
    <row r="1186" spans="1:5" x14ac:dyDescent="0.15">
      <c r="A1186" s="60" t="str">
        <f t="shared" si="18"/>
        <v>京都府亀岡市</v>
      </c>
      <c r="B1186" s="63" t="s">
        <v>2138</v>
      </c>
      <c r="C1186" s="64" t="s">
        <v>2094</v>
      </c>
      <c r="D1186" s="65" t="s">
        <v>2137</v>
      </c>
      <c r="E1186" s="64"/>
    </row>
    <row r="1187" spans="1:5" x14ac:dyDescent="0.15">
      <c r="A1187" s="60" t="str">
        <f t="shared" si="18"/>
        <v>京都府城陽市</v>
      </c>
      <c r="B1187" s="63" t="s">
        <v>2136</v>
      </c>
      <c r="C1187" s="64" t="s">
        <v>2094</v>
      </c>
      <c r="D1187" s="65" t="s">
        <v>2135</v>
      </c>
      <c r="E1187" s="64"/>
    </row>
    <row r="1188" spans="1:5" x14ac:dyDescent="0.15">
      <c r="A1188" s="60" t="str">
        <f t="shared" si="18"/>
        <v>京都府向日市</v>
      </c>
      <c r="B1188" s="63" t="s">
        <v>2134</v>
      </c>
      <c r="C1188" s="64" t="s">
        <v>2094</v>
      </c>
      <c r="D1188" s="65" t="s">
        <v>2133</v>
      </c>
      <c r="E1188" s="64"/>
    </row>
    <row r="1189" spans="1:5" x14ac:dyDescent="0.15">
      <c r="A1189" s="60" t="str">
        <f t="shared" si="18"/>
        <v>京都府長岡京市</v>
      </c>
      <c r="B1189" s="63" t="s">
        <v>2132</v>
      </c>
      <c r="C1189" s="64" t="s">
        <v>2094</v>
      </c>
      <c r="D1189" s="65" t="s">
        <v>2131</v>
      </c>
      <c r="E1189" s="64"/>
    </row>
    <row r="1190" spans="1:5" x14ac:dyDescent="0.15">
      <c r="A1190" s="60" t="str">
        <f t="shared" si="18"/>
        <v>京都府八幡市</v>
      </c>
      <c r="B1190" s="63" t="s">
        <v>2130</v>
      </c>
      <c r="C1190" s="64" t="s">
        <v>2094</v>
      </c>
      <c r="D1190" s="65" t="s">
        <v>2129</v>
      </c>
      <c r="E1190" s="64"/>
    </row>
    <row r="1191" spans="1:5" x14ac:dyDescent="0.15">
      <c r="A1191" s="60" t="str">
        <f t="shared" si="18"/>
        <v>京都府京田辺市</v>
      </c>
      <c r="B1191" s="63" t="s">
        <v>2128</v>
      </c>
      <c r="C1191" s="64" t="s">
        <v>2094</v>
      </c>
      <c r="D1191" s="65" t="s">
        <v>2127</v>
      </c>
      <c r="E1191" s="64"/>
    </row>
    <row r="1192" spans="1:5" x14ac:dyDescent="0.15">
      <c r="A1192" s="60" t="str">
        <f t="shared" si="18"/>
        <v>京都府京丹後市</v>
      </c>
      <c r="B1192" s="63" t="s">
        <v>2126</v>
      </c>
      <c r="C1192" s="64" t="s">
        <v>2094</v>
      </c>
      <c r="D1192" s="65" t="s">
        <v>2125</v>
      </c>
      <c r="E1192" s="64"/>
    </row>
    <row r="1193" spans="1:5" x14ac:dyDescent="0.15">
      <c r="A1193" s="60" t="str">
        <f t="shared" si="18"/>
        <v>京都府南丹市</v>
      </c>
      <c r="B1193" s="63" t="s">
        <v>2124</v>
      </c>
      <c r="C1193" s="64" t="s">
        <v>2094</v>
      </c>
      <c r="D1193" s="65" t="s">
        <v>2123</v>
      </c>
      <c r="E1193" s="64"/>
    </row>
    <row r="1194" spans="1:5" x14ac:dyDescent="0.15">
      <c r="A1194" s="60" t="str">
        <f t="shared" si="18"/>
        <v>京都府木津川市</v>
      </c>
      <c r="B1194" s="63" t="s">
        <v>2122</v>
      </c>
      <c r="C1194" s="64" t="s">
        <v>2094</v>
      </c>
      <c r="D1194" s="65" t="s">
        <v>2121</v>
      </c>
      <c r="E1194" s="64"/>
    </row>
    <row r="1195" spans="1:5" x14ac:dyDescent="0.15">
      <c r="A1195" s="60" t="str">
        <f t="shared" si="18"/>
        <v>京都府乙訓郡大山崎町</v>
      </c>
      <c r="B1195" s="63" t="s">
        <v>2120</v>
      </c>
      <c r="C1195" s="64" t="s">
        <v>2094</v>
      </c>
      <c r="D1195" s="65" t="s">
        <v>2119</v>
      </c>
      <c r="E1195" s="64" t="s">
        <v>2118</v>
      </c>
    </row>
    <row r="1196" spans="1:5" x14ac:dyDescent="0.15">
      <c r="A1196" s="60" t="str">
        <f t="shared" si="18"/>
        <v>京都府久世郡久御山町</v>
      </c>
      <c r="B1196" s="63" t="s">
        <v>2117</v>
      </c>
      <c r="C1196" s="64" t="s">
        <v>2094</v>
      </c>
      <c r="D1196" s="65" t="s">
        <v>2116</v>
      </c>
      <c r="E1196" s="64" t="s">
        <v>2115</v>
      </c>
    </row>
    <row r="1197" spans="1:5" x14ac:dyDescent="0.15">
      <c r="A1197" s="60" t="str">
        <f t="shared" si="18"/>
        <v>京都府綴喜郡井手町</v>
      </c>
      <c r="B1197" s="63" t="s">
        <v>2114</v>
      </c>
      <c r="C1197" s="64" t="s">
        <v>2094</v>
      </c>
      <c r="D1197" s="65" t="s">
        <v>2111</v>
      </c>
      <c r="E1197" s="64" t="s">
        <v>2113</v>
      </c>
    </row>
    <row r="1198" spans="1:5" x14ac:dyDescent="0.15">
      <c r="A1198" s="60" t="str">
        <f t="shared" si="18"/>
        <v>京都府綴喜郡宇治田原町</v>
      </c>
      <c r="B1198" s="63" t="s">
        <v>2112</v>
      </c>
      <c r="C1198" s="64" t="s">
        <v>2094</v>
      </c>
      <c r="D1198" s="65" t="s">
        <v>2111</v>
      </c>
      <c r="E1198" s="64" t="s">
        <v>2110</v>
      </c>
    </row>
    <row r="1199" spans="1:5" x14ac:dyDescent="0.15">
      <c r="A1199" s="60" t="str">
        <f t="shared" si="18"/>
        <v>京都府相楽郡笠置町</v>
      </c>
      <c r="B1199" s="63" t="s">
        <v>2109</v>
      </c>
      <c r="C1199" s="64" t="s">
        <v>2094</v>
      </c>
      <c r="D1199" s="65" t="s">
        <v>2102</v>
      </c>
      <c r="E1199" s="64" t="s">
        <v>2108</v>
      </c>
    </row>
    <row r="1200" spans="1:5" x14ac:dyDescent="0.15">
      <c r="A1200" s="60" t="str">
        <f t="shared" si="18"/>
        <v>京都府相楽郡和束町</v>
      </c>
      <c r="B1200" s="63" t="s">
        <v>2107</v>
      </c>
      <c r="C1200" s="64" t="s">
        <v>2094</v>
      </c>
      <c r="D1200" s="65" t="s">
        <v>2102</v>
      </c>
      <c r="E1200" s="64" t="s">
        <v>2106</v>
      </c>
    </row>
    <row r="1201" spans="1:5" x14ac:dyDescent="0.15">
      <c r="A1201" s="60" t="str">
        <f t="shared" si="18"/>
        <v>京都府相楽郡精華町</v>
      </c>
      <c r="B1201" s="63" t="s">
        <v>2105</v>
      </c>
      <c r="C1201" s="64" t="s">
        <v>2094</v>
      </c>
      <c r="D1201" s="65" t="s">
        <v>2102</v>
      </c>
      <c r="E1201" s="64" t="s">
        <v>2104</v>
      </c>
    </row>
    <row r="1202" spans="1:5" x14ac:dyDescent="0.15">
      <c r="A1202" s="60" t="str">
        <f t="shared" si="18"/>
        <v>京都府相楽郡南山城村</v>
      </c>
      <c r="B1202" s="63" t="s">
        <v>2103</v>
      </c>
      <c r="C1202" s="64" t="s">
        <v>2094</v>
      </c>
      <c r="D1202" s="65" t="s">
        <v>2102</v>
      </c>
      <c r="E1202" s="64" t="s">
        <v>2101</v>
      </c>
    </row>
    <row r="1203" spans="1:5" x14ac:dyDescent="0.15">
      <c r="A1203" s="60" t="str">
        <f t="shared" si="18"/>
        <v>京都府船井郡京丹波町</v>
      </c>
      <c r="B1203" s="63" t="s">
        <v>2100</v>
      </c>
      <c r="C1203" s="64" t="s">
        <v>2094</v>
      </c>
      <c r="D1203" s="65" t="s">
        <v>2099</v>
      </c>
      <c r="E1203" s="64" t="s">
        <v>2098</v>
      </c>
    </row>
    <row r="1204" spans="1:5" x14ac:dyDescent="0.15">
      <c r="A1204" s="60" t="str">
        <f t="shared" si="18"/>
        <v>京都府与謝郡伊根町</v>
      </c>
      <c r="B1204" s="63" t="s">
        <v>2097</v>
      </c>
      <c r="C1204" s="64" t="s">
        <v>2094</v>
      </c>
      <c r="D1204" s="65" t="s">
        <v>2093</v>
      </c>
      <c r="E1204" s="64" t="s">
        <v>2096</v>
      </c>
    </row>
    <row r="1205" spans="1:5" x14ac:dyDescent="0.15">
      <c r="A1205" s="60" t="str">
        <f t="shared" si="18"/>
        <v>京都府与謝郡与謝野町</v>
      </c>
      <c r="B1205" s="63" t="s">
        <v>2095</v>
      </c>
      <c r="C1205" s="64" t="s">
        <v>2094</v>
      </c>
      <c r="D1205" s="65" t="s">
        <v>2093</v>
      </c>
      <c r="E1205" s="64" t="s">
        <v>2092</v>
      </c>
    </row>
    <row r="1206" spans="1:5" x14ac:dyDescent="0.15">
      <c r="A1206" s="60" t="str">
        <f t="shared" si="18"/>
        <v>大阪府大阪市都島区</v>
      </c>
      <c r="B1206" s="66" t="s">
        <v>2091</v>
      </c>
      <c r="C1206" s="67" t="s">
        <v>1951</v>
      </c>
      <c r="D1206" s="62" t="s">
        <v>2046</v>
      </c>
      <c r="E1206" s="60" t="s">
        <v>2090</v>
      </c>
    </row>
    <row r="1207" spans="1:5" x14ac:dyDescent="0.15">
      <c r="A1207" s="60" t="str">
        <f t="shared" si="18"/>
        <v>大阪府大阪市福島区</v>
      </c>
      <c r="B1207" s="66" t="s">
        <v>2089</v>
      </c>
      <c r="C1207" s="67" t="s">
        <v>1951</v>
      </c>
      <c r="D1207" s="62" t="s">
        <v>2046</v>
      </c>
      <c r="E1207" s="60" t="s">
        <v>2088</v>
      </c>
    </row>
    <row r="1208" spans="1:5" x14ac:dyDescent="0.15">
      <c r="A1208" s="60" t="str">
        <f t="shared" si="18"/>
        <v>大阪府大阪市此花区</v>
      </c>
      <c r="B1208" s="66" t="s">
        <v>2087</v>
      </c>
      <c r="C1208" s="67" t="s">
        <v>1951</v>
      </c>
      <c r="D1208" s="62" t="s">
        <v>2046</v>
      </c>
      <c r="E1208" s="60" t="s">
        <v>2086</v>
      </c>
    </row>
    <row r="1209" spans="1:5" x14ac:dyDescent="0.15">
      <c r="A1209" s="60" t="str">
        <f t="shared" si="18"/>
        <v>大阪府大阪市西区</v>
      </c>
      <c r="B1209" s="66" t="s">
        <v>2085</v>
      </c>
      <c r="C1209" s="67" t="s">
        <v>1951</v>
      </c>
      <c r="D1209" s="62" t="s">
        <v>2046</v>
      </c>
      <c r="E1209" s="60" t="s">
        <v>961</v>
      </c>
    </row>
    <row r="1210" spans="1:5" x14ac:dyDescent="0.15">
      <c r="A1210" s="60" t="str">
        <f t="shared" si="18"/>
        <v>大阪府大阪市港区</v>
      </c>
      <c r="B1210" s="66" t="s">
        <v>2084</v>
      </c>
      <c r="C1210" s="67" t="s">
        <v>1951</v>
      </c>
      <c r="D1210" s="62" t="s">
        <v>2046</v>
      </c>
      <c r="E1210" s="60" t="s">
        <v>2083</v>
      </c>
    </row>
    <row r="1211" spans="1:5" x14ac:dyDescent="0.15">
      <c r="A1211" s="60" t="str">
        <f t="shared" si="18"/>
        <v>大阪府大阪市大正区</v>
      </c>
      <c r="B1211" s="66" t="s">
        <v>2082</v>
      </c>
      <c r="C1211" s="67" t="s">
        <v>1951</v>
      </c>
      <c r="D1211" s="62" t="s">
        <v>2046</v>
      </c>
      <c r="E1211" s="60" t="s">
        <v>2081</v>
      </c>
    </row>
    <row r="1212" spans="1:5" x14ac:dyDescent="0.15">
      <c r="A1212" s="60" t="str">
        <f t="shared" si="18"/>
        <v>大阪府大阪市天王寺区</v>
      </c>
      <c r="B1212" s="66" t="s">
        <v>2080</v>
      </c>
      <c r="C1212" s="67" t="s">
        <v>1951</v>
      </c>
      <c r="D1212" s="62" t="s">
        <v>2046</v>
      </c>
      <c r="E1212" s="60" t="s">
        <v>2079</v>
      </c>
    </row>
    <row r="1213" spans="1:5" x14ac:dyDescent="0.15">
      <c r="A1213" s="60" t="str">
        <f t="shared" si="18"/>
        <v>大阪府大阪市浪速区</v>
      </c>
      <c r="B1213" s="66" t="s">
        <v>2078</v>
      </c>
      <c r="C1213" s="67" t="s">
        <v>1951</v>
      </c>
      <c r="D1213" s="62" t="s">
        <v>2046</v>
      </c>
      <c r="E1213" s="60" t="s">
        <v>2077</v>
      </c>
    </row>
    <row r="1214" spans="1:5" x14ac:dyDescent="0.15">
      <c r="A1214" s="60" t="str">
        <f t="shared" si="18"/>
        <v>大阪府大阪市西淀川区</v>
      </c>
      <c r="B1214" s="66" t="s">
        <v>2076</v>
      </c>
      <c r="C1214" s="67" t="s">
        <v>1951</v>
      </c>
      <c r="D1214" s="62" t="s">
        <v>2046</v>
      </c>
      <c r="E1214" s="60" t="s">
        <v>2075</v>
      </c>
    </row>
    <row r="1215" spans="1:5" x14ac:dyDescent="0.15">
      <c r="A1215" s="60" t="str">
        <f t="shared" si="18"/>
        <v>大阪府大阪市東淀川区</v>
      </c>
      <c r="B1215" s="66" t="s">
        <v>2074</v>
      </c>
      <c r="C1215" s="67" t="s">
        <v>1951</v>
      </c>
      <c r="D1215" s="62" t="s">
        <v>2046</v>
      </c>
      <c r="E1215" s="60" t="s">
        <v>2073</v>
      </c>
    </row>
    <row r="1216" spans="1:5" x14ac:dyDescent="0.15">
      <c r="A1216" s="60" t="str">
        <f t="shared" si="18"/>
        <v>大阪府大阪市東成区</v>
      </c>
      <c r="B1216" s="66" t="s">
        <v>2072</v>
      </c>
      <c r="C1216" s="67" t="s">
        <v>1951</v>
      </c>
      <c r="D1216" s="62" t="s">
        <v>2046</v>
      </c>
      <c r="E1216" s="60" t="s">
        <v>2071</v>
      </c>
    </row>
    <row r="1217" spans="1:5" x14ac:dyDescent="0.15">
      <c r="A1217" s="60" t="str">
        <f t="shared" si="18"/>
        <v>大阪府大阪市生野区</v>
      </c>
      <c r="B1217" s="66" t="s">
        <v>2070</v>
      </c>
      <c r="C1217" s="67" t="s">
        <v>1951</v>
      </c>
      <c r="D1217" s="62" t="s">
        <v>2046</v>
      </c>
      <c r="E1217" s="60" t="s">
        <v>2069</v>
      </c>
    </row>
    <row r="1218" spans="1:5" x14ac:dyDescent="0.15">
      <c r="A1218" s="60" t="str">
        <f t="shared" ref="A1218:A1281" si="19">C1218&amp;D1218&amp;E1218</f>
        <v>大阪府大阪市旭区</v>
      </c>
      <c r="B1218" s="66" t="s">
        <v>2068</v>
      </c>
      <c r="C1218" s="67" t="s">
        <v>1951</v>
      </c>
      <c r="D1218" s="62" t="s">
        <v>2046</v>
      </c>
      <c r="E1218" s="60" t="s">
        <v>2067</v>
      </c>
    </row>
    <row r="1219" spans="1:5" x14ac:dyDescent="0.15">
      <c r="A1219" s="60" t="str">
        <f t="shared" si="19"/>
        <v>大阪府大阪市城東区</v>
      </c>
      <c r="B1219" s="66" t="s">
        <v>2066</v>
      </c>
      <c r="C1219" s="67" t="s">
        <v>1951</v>
      </c>
      <c r="D1219" s="62" t="s">
        <v>2046</v>
      </c>
      <c r="E1219" s="60" t="s">
        <v>2065</v>
      </c>
    </row>
    <row r="1220" spans="1:5" x14ac:dyDescent="0.15">
      <c r="A1220" s="60" t="str">
        <f t="shared" si="19"/>
        <v>大阪府大阪市阿倍野区</v>
      </c>
      <c r="B1220" s="66" t="s">
        <v>2064</v>
      </c>
      <c r="C1220" s="67" t="s">
        <v>1951</v>
      </c>
      <c r="D1220" s="62" t="s">
        <v>2046</v>
      </c>
      <c r="E1220" s="60" t="s">
        <v>2063</v>
      </c>
    </row>
    <row r="1221" spans="1:5" x14ac:dyDescent="0.15">
      <c r="A1221" s="60" t="str">
        <f t="shared" si="19"/>
        <v>大阪府大阪市住吉区</v>
      </c>
      <c r="B1221" s="66" t="s">
        <v>2062</v>
      </c>
      <c r="C1221" s="67" t="s">
        <v>1951</v>
      </c>
      <c r="D1221" s="62" t="s">
        <v>2046</v>
      </c>
      <c r="E1221" s="60" t="s">
        <v>2061</v>
      </c>
    </row>
    <row r="1222" spans="1:5" x14ac:dyDescent="0.15">
      <c r="A1222" s="60" t="str">
        <f t="shared" si="19"/>
        <v>大阪府大阪市東住吉区</v>
      </c>
      <c r="B1222" s="66" t="s">
        <v>2060</v>
      </c>
      <c r="C1222" s="67" t="s">
        <v>1951</v>
      </c>
      <c r="D1222" s="62" t="s">
        <v>2046</v>
      </c>
      <c r="E1222" s="60" t="s">
        <v>2059</v>
      </c>
    </row>
    <row r="1223" spans="1:5" x14ac:dyDescent="0.15">
      <c r="A1223" s="60" t="str">
        <f t="shared" si="19"/>
        <v>大阪府大阪市西成区</v>
      </c>
      <c r="B1223" s="66" t="s">
        <v>2058</v>
      </c>
      <c r="C1223" s="67" t="s">
        <v>1951</v>
      </c>
      <c r="D1223" s="62" t="s">
        <v>2046</v>
      </c>
      <c r="E1223" s="60" t="s">
        <v>2057</v>
      </c>
    </row>
    <row r="1224" spans="1:5" x14ac:dyDescent="0.15">
      <c r="A1224" s="60" t="str">
        <f t="shared" si="19"/>
        <v>大阪府大阪市淀川区</v>
      </c>
      <c r="B1224" s="66" t="s">
        <v>2056</v>
      </c>
      <c r="C1224" s="67" t="s">
        <v>1951</v>
      </c>
      <c r="D1224" s="62" t="s">
        <v>2046</v>
      </c>
      <c r="E1224" s="60" t="s">
        <v>2055</v>
      </c>
    </row>
    <row r="1225" spans="1:5" x14ac:dyDescent="0.15">
      <c r="A1225" s="60" t="str">
        <f t="shared" si="19"/>
        <v>大阪府大阪市鶴見区</v>
      </c>
      <c r="B1225" s="66" t="s">
        <v>2054</v>
      </c>
      <c r="C1225" s="67" t="s">
        <v>1951</v>
      </c>
      <c r="D1225" s="62" t="s">
        <v>2046</v>
      </c>
      <c r="E1225" s="60" t="s">
        <v>2053</v>
      </c>
    </row>
    <row r="1226" spans="1:5" x14ac:dyDescent="0.15">
      <c r="A1226" s="60" t="str">
        <f t="shared" si="19"/>
        <v>大阪府大阪市住之江区</v>
      </c>
      <c r="B1226" s="66" t="s">
        <v>2052</v>
      </c>
      <c r="C1226" s="67" t="s">
        <v>1951</v>
      </c>
      <c r="D1226" s="62" t="s">
        <v>2046</v>
      </c>
      <c r="E1226" s="60" t="s">
        <v>2051</v>
      </c>
    </row>
    <row r="1227" spans="1:5" x14ac:dyDescent="0.15">
      <c r="A1227" s="60" t="str">
        <f t="shared" si="19"/>
        <v>大阪府大阪市平野区</v>
      </c>
      <c r="B1227" s="66" t="s">
        <v>2050</v>
      </c>
      <c r="C1227" s="67" t="s">
        <v>1951</v>
      </c>
      <c r="D1227" s="62" t="s">
        <v>2046</v>
      </c>
      <c r="E1227" s="60" t="s">
        <v>2049</v>
      </c>
    </row>
    <row r="1228" spans="1:5" x14ac:dyDescent="0.15">
      <c r="A1228" s="60" t="str">
        <f t="shared" si="19"/>
        <v>大阪府大阪市北区</v>
      </c>
      <c r="B1228" s="66" t="s">
        <v>2048</v>
      </c>
      <c r="C1228" s="67" t="s">
        <v>1951</v>
      </c>
      <c r="D1228" s="62" t="s">
        <v>2046</v>
      </c>
      <c r="E1228" s="60" t="s">
        <v>958</v>
      </c>
    </row>
    <row r="1229" spans="1:5" x14ac:dyDescent="0.15">
      <c r="A1229" s="60" t="str">
        <f t="shared" si="19"/>
        <v>大阪府大阪市中央区</v>
      </c>
      <c r="B1229" s="66" t="s">
        <v>2047</v>
      </c>
      <c r="C1229" s="67" t="s">
        <v>1951</v>
      </c>
      <c r="D1229" s="62" t="s">
        <v>2046</v>
      </c>
      <c r="E1229" s="60" t="s">
        <v>963</v>
      </c>
    </row>
    <row r="1230" spans="1:5" x14ac:dyDescent="0.15">
      <c r="A1230" s="60" t="str">
        <f t="shared" si="19"/>
        <v>大阪府堺市堺区</v>
      </c>
      <c r="B1230" s="66" t="s">
        <v>2045</v>
      </c>
      <c r="C1230" s="67" t="s">
        <v>1951</v>
      </c>
      <c r="D1230" s="62" t="s">
        <v>2037</v>
      </c>
      <c r="E1230" s="60" t="s">
        <v>2044</v>
      </c>
    </row>
    <row r="1231" spans="1:5" x14ac:dyDescent="0.15">
      <c r="A1231" s="60" t="str">
        <f t="shared" si="19"/>
        <v>大阪府堺市中区</v>
      </c>
      <c r="B1231" s="66" t="s">
        <v>2043</v>
      </c>
      <c r="C1231" s="67" t="s">
        <v>1951</v>
      </c>
      <c r="D1231" s="62" t="s">
        <v>2037</v>
      </c>
      <c r="E1231" s="60" t="s">
        <v>1535</v>
      </c>
    </row>
    <row r="1232" spans="1:5" x14ac:dyDescent="0.15">
      <c r="A1232" s="60" t="str">
        <f t="shared" si="19"/>
        <v>大阪府堺市東区</v>
      </c>
      <c r="B1232" s="66" t="s">
        <v>2042</v>
      </c>
      <c r="C1232" s="67" t="s">
        <v>1951</v>
      </c>
      <c r="D1232" s="62" t="s">
        <v>2037</v>
      </c>
      <c r="E1232" s="60" t="s">
        <v>962</v>
      </c>
    </row>
    <row r="1233" spans="1:5" x14ac:dyDescent="0.15">
      <c r="A1233" s="60" t="str">
        <f t="shared" si="19"/>
        <v>大阪府堺市西区</v>
      </c>
      <c r="B1233" s="66" t="s">
        <v>2041</v>
      </c>
      <c r="C1233" s="67" t="s">
        <v>1951</v>
      </c>
      <c r="D1233" s="62" t="s">
        <v>2037</v>
      </c>
      <c r="E1233" s="60" t="s">
        <v>961</v>
      </c>
    </row>
    <row r="1234" spans="1:5" x14ac:dyDescent="0.15">
      <c r="A1234" s="60" t="str">
        <f t="shared" si="19"/>
        <v>大阪府堺市南区</v>
      </c>
      <c r="B1234" s="66" t="s">
        <v>2040</v>
      </c>
      <c r="C1234" s="67" t="s">
        <v>1951</v>
      </c>
      <c r="D1234" s="62" t="s">
        <v>2037</v>
      </c>
      <c r="E1234" s="60" t="s">
        <v>960</v>
      </c>
    </row>
    <row r="1235" spans="1:5" x14ac:dyDescent="0.15">
      <c r="A1235" s="60" t="str">
        <f t="shared" si="19"/>
        <v>大阪府堺市北区</v>
      </c>
      <c r="B1235" s="66" t="s">
        <v>2039</v>
      </c>
      <c r="C1235" s="67" t="s">
        <v>1951</v>
      </c>
      <c r="D1235" s="62" t="s">
        <v>2037</v>
      </c>
      <c r="E1235" s="60" t="s">
        <v>958</v>
      </c>
    </row>
    <row r="1236" spans="1:5" x14ac:dyDescent="0.15">
      <c r="A1236" s="60" t="str">
        <f t="shared" si="19"/>
        <v>大阪府堺市美原区</v>
      </c>
      <c r="B1236" s="66" t="s">
        <v>2038</v>
      </c>
      <c r="C1236" s="67" t="s">
        <v>1951</v>
      </c>
      <c r="D1236" s="62" t="s">
        <v>2037</v>
      </c>
      <c r="E1236" s="60" t="s">
        <v>2036</v>
      </c>
    </row>
    <row r="1237" spans="1:5" x14ac:dyDescent="0.15">
      <c r="A1237" s="60" t="str">
        <f t="shared" si="19"/>
        <v>大阪府岸和田市</v>
      </c>
      <c r="B1237" s="63" t="s">
        <v>2035</v>
      </c>
      <c r="C1237" s="64" t="s">
        <v>1951</v>
      </c>
      <c r="D1237" s="65" t="s">
        <v>2034</v>
      </c>
      <c r="E1237" s="64"/>
    </row>
    <row r="1238" spans="1:5" x14ac:dyDescent="0.15">
      <c r="A1238" s="60" t="str">
        <f t="shared" si="19"/>
        <v>大阪府豊中市</v>
      </c>
      <c r="B1238" s="63" t="s">
        <v>2033</v>
      </c>
      <c r="C1238" s="64" t="s">
        <v>1951</v>
      </c>
      <c r="D1238" s="65" t="s">
        <v>2032</v>
      </c>
      <c r="E1238" s="64"/>
    </row>
    <row r="1239" spans="1:5" x14ac:dyDescent="0.15">
      <c r="A1239" s="60" t="str">
        <f t="shared" si="19"/>
        <v>大阪府池田市</v>
      </c>
      <c r="B1239" s="63" t="s">
        <v>2031</v>
      </c>
      <c r="C1239" s="64" t="s">
        <v>1951</v>
      </c>
      <c r="D1239" s="65" t="s">
        <v>2030</v>
      </c>
      <c r="E1239" s="64"/>
    </row>
    <row r="1240" spans="1:5" x14ac:dyDescent="0.15">
      <c r="A1240" s="60" t="str">
        <f t="shared" si="19"/>
        <v>大阪府吹田市</v>
      </c>
      <c r="B1240" s="63" t="s">
        <v>2029</v>
      </c>
      <c r="C1240" s="64" t="s">
        <v>1951</v>
      </c>
      <c r="D1240" s="65" t="s">
        <v>2028</v>
      </c>
      <c r="E1240" s="64"/>
    </row>
    <row r="1241" spans="1:5" x14ac:dyDescent="0.15">
      <c r="A1241" s="60" t="str">
        <f t="shared" si="19"/>
        <v>大阪府泉大津市</v>
      </c>
      <c r="B1241" s="63" t="s">
        <v>2027</v>
      </c>
      <c r="C1241" s="64" t="s">
        <v>1951</v>
      </c>
      <c r="D1241" s="65" t="s">
        <v>2026</v>
      </c>
      <c r="E1241" s="64"/>
    </row>
    <row r="1242" spans="1:5" x14ac:dyDescent="0.15">
      <c r="A1242" s="60" t="str">
        <f t="shared" si="19"/>
        <v>大阪府高槻市</v>
      </c>
      <c r="B1242" s="63" t="s">
        <v>2025</v>
      </c>
      <c r="C1242" s="64" t="s">
        <v>1951</v>
      </c>
      <c r="D1242" s="65" t="s">
        <v>2024</v>
      </c>
      <c r="E1242" s="64"/>
    </row>
    <row r="1243" spans="1:5" x14ac:dyDescent="0.15">
      <c r="A1243" s="60" t="str">
        <f t="shared" si="19"/>
        <v>大阪府貝塚市</v>
      </c>
      <c r="B1243" s="63" t="s">
        <v>2023</v>
      </c>
      <c r="C1243" s="64" t="s">
        <v>1951</v>
      </c>
      <c r="D1243" s="65" t="s">
        <v>2022</v>
      </c>
      <c r="E1243" s="64"/>
    </row>
    <row r="1244" spans="1:5" x14ac:dyDescent="0.15">
      <c r="A1244" s="60" t="str">
        <f t="shared" si="19"/>
        <v>大阪府守口市</v>
      </c>
      <c r="B1244" s="63" t="s">
        <v>2021</v>
      </c>
      <c r="C1244" s="64" t="s">
        <v>1951</v>
      </c>
      <c r="D1244" s="65" t="s">
        <v>2020</v>
      </c>
      <c r="E1244" s="64"/>
    </row>
    <row r="1245" spans="1:5" x14ac:dyDescent="0.15">
      <c r="A1245" s="60" t="str">
        <f t="shared" si="19"/>
        <v>大阪府枚方市</v>
      </c>
      <c r="B1245" s="63" t="s">
        <v>2019</v>
      </c>
      <c r="C1245" s="64" t="s">
        <v>1951</v>
      </c>
      <c r="D1245" s="65" t="s">
        <v>2018</v>
      </c>
      <c r="E1245" s="64"/>
    </row>
    <row r="1246" spans="1:5" x14ac:dyDescent="0.15">
      <c r="A1246" s="60" t="str">
        <f t="shared" si="19"/>
        <v>大阪府茨木市</v>
      </c>
      <c r="B1246" s="63" t="s">
        <v>2017</v>
      </c>
      <c r="C1246" s="64" t="s">
        <v>1951</v>
      </c>
      <c r="D1246" s="65" t="s">
        <v>2016</v>
      </c>
      <c r="E1246" s="64"/>
    </row>
    <row r="1247" spans="1:5" x14ac:dyDescent="0.15">
      <c r="A1247" s="60" t="str">
        <f t="shared" si="19"/>
        <v>大阪府八尾市</v>
      </c>
      <c r="B1247" s="63" t="s">
        <v>2015</v>
      </c>
      <c r="C1247" s="64" t="s">
        <v>1951</v>
      </c>
      <c r="D1247" s="65" t="s">
        <v>2014</v>
      </c>
      <c r="E1247" s="64"/>
    </row>
    <row r="1248" spans="1:5" x14ac:dyDescent="0.15">
      <c r="A1248" s="60" t="str">
        <f t="shared" si="19"/>
        <v>大阪府泉佐野市</v>
      </c>
      <c r="B1248" s="63" t="s">
        <v>2013</v>
      </c>
      <c r="C1248" s="64" t="s">
        <v>1951</v>
      </c>
      <c r="D1248" s="65" t="s">
        <v>2012</v>
      </c>
      <c r="E1248" s="64"/>
    </row>
    <row r="1249" spans="1:5" x14ac:dyDescent="0.15">
      <c r="A1249" s="60" t="str">
        <f t="shared" si="19"/>
        <v>大阪府富田林市</v>
      </c>
      <c r="B1249" s="63" t="s">
        <v>2011</v>
      </c>
      <c r="C1249" s="64" t="s">
        <v>1951</v>
      </c>
      <c r="D1249" s="65" t="s">
        <v>2010</v>
      </c>
      <c r="E1249" s="64"/>
    </row>
    <row r="1250" spans="1:5" x14ac:dyDescent="0.15">
      <c r="A1250" s="60" t="str">
        <f t="shared" si="19"/>
        <v>大阪府寝屋川市</v>
      </c>
      <c r="B1250" s="63" t="s">
        <v>2009</v>
      </c>
      <c r="C1250" s="64" t="s">
        <v>1951</v>
      </c>
      <c r="D1250" s="65" t="s">
        <v>2008</v>
      </c>
      <c r="E1250" s="64"/>
    </row>
    <row r="1251" spans="1:5" x14ac:dyDescent="0.15">
      <c r="A1251" s="60" t="str">
        <f t="shared" si="19"/>
        <v>大阪府河内長野市</v>
      </c>
      <c r="B1251" s="63" t="s">
        <v>2007</v>
      </c>
      <c r="C1251" s="64" t="s">
        <v>1951</v>
      </c>
      <c r="D1251" s="65" t="s">
        <v>2006</v>
      </c>
      <c r="E1251" s="64"/>
    </row>
    <row r="1252" spans="1:5" x14ac:dyDescent="0.15">
      <c r="A1252" s="60" t="str">
        <f t="shared" si="19"/>
        <v>大阪府松原市</v>
      </c>
      <c r="B1252" s="63" t="s">
        <v>2005</v>
      </c>
      <c r="C1252" s="64" t="s">
        <v>1951</v>
      </c>
      <c r="D1252" s="65" t="s">
        <v>2004</v>
      </c>
      <c r="E1252" s="64"/>
    </row>
    <row r="1253" spans="1:5" x14ac:dyDescent="0.15">
      <c r="A1253" s="60" t="str">
        <f t="shared" si="19"/>
        <v>大阪府大東市</v>
      </c>
      <c r="B1253" s="63" t="s">
        <v>2003</v>
      </c>
      <c r="C1253" s="64" t="s">
        <v>1951</v>
      </c>
      <c r="D1253" s="65" t="s">
        <v>2002</v>
      </c>
      <c r="E1253" s="64"/>
    </row>
    <row r="1254" spans="1:5" x14ac:dyDescent="0.15">
      <c r="A1254" s="60" t="str">
        <f t="shared" si="19"/>
        <v>大阪府和泉市</v>
      </c>
      <c r="B1254" s="63" t="s">
        <v>2001</v>
      </c>
      <c r="C1254" s="64" t="s">
        <v>1951</v>
      </c>
      <c r="D1254" s="65" t="s">
        <v>2000</v>
      </c>
      <c r="E1254" s="64"/>
    </row>
    <row r="1255" spans="1:5" x14ac:dyDescent="0.15">
      <c r="A1255" s="60" t="str">
        <f t="shared" si="19"/>
        <v>大阪府箕面市</v>
      </c>
      <c r="B1255" s="63" t="s">
        <v>1999</v>
      </c>
      <c r="C1255" s="64" t="s">
        <v>1951</v>
      </c>
      <c r="D1255" s="65" t="s">
        <v>1998</v>
      </c>
      <c r="E1255" s="64"/>
    </row>
    <row r="1256" spans="1:5" x14ac:dyDescent="0.15">
      <c r="A1256" s="60" t="str">
        <f t="shared" si="19"/>
        <v>大阪府柏原市</v>
      </c>
      <c r="B1256" s="63" t="s">
        <v>1997</v>
      </c>
      <c r="C1256" s="64" t="s">
        <v>1951</v>
      </c>
      <c r="D1256" s="65" t="s">
        <v>1996</v>
      </c>
      <c r="E1256" s="64"/>
    </row>
    <row r="1257" spans="1:5" x14ac:dyDescent="0.15">
      <c r="A1257" s="60" t="str">
        <f t="shared" si="19"/>
        <v>大阪府羽曳野市</v>
      </c>
      <c r="B1257" s="63" t="s">
        <v>1995</v>
      </c>
      <c r="C1257" s="64" t="s">
        <v>1951</v>
      </c>
      <c r="D1257" s="65" t="s">
        <v>1994</v>
      </c>
      <c r="E1257" s="64"/>
    </row>
    <row r="1258" spans="1:5" x14ac:dyDescent="0.15">
      <c r="A1258" s="60" t="str">
        <f t="shared" si="19"/>
        <v>大阪府門真市</v>
      </c>
      <c r="B1258" s="63" t="s">
        <v>1993</v>
      </c>
      <c r="C1258" s="64" t="s">
        <v>1951</v>
      </c>
      <c r="D1258" s="65" t="s">
        <v>1992</v>
      </c>
      <c r="E1258" s="64"/>
    </row>
    <row r="1259" spans="1:5" x14ac:dyDescent="0.15">
      <c r="A1259" s="60" t="str">
        <f t="shared" si="19"/>
        <v>大阪府摂津市</v>
      </c>
      <c r="B1259" s="63" t="s">
        <v>1991</v>
      </c>
      <c r="C1259" s="64" t="s">
        <v>1951</v>
      </c>
      <c r="D1259" s="65" t="s">
        <v>1990</v>
      </c>
      <c r="E1259" s="64"/>
    </row>
    <row r="1260" spans="1:5" x14ac:dyDescent="0.15">
      <c r="A1260" s="60" t="str">
        <f t="shared" si="19"/>
        <v>大阪府高石市</v>
      </c>
      <c r="B1260" s="63" t="s">
        <v>1989</v>
      </c>
      <c r="C1260" s="64" t="s">
        <v>1951</v>
      </c>
      <c r="D1260" s="65" t="s">
        <v>1988</v>
      </c>
      <c r="E1260" s="64"/>
    </row>
    <row r="1261" spans="1:5" x14ac:dyDescent="0.15">
      <c r="A1261" s="60" t="str">
        <f t="shared" si="19"/>
        <v>大阪府藤井寺市</v>
      </c>
      <c r="B1261" s="63" t="s">
        <v>1987</v>
      </c>
      <c r="C1261" s="64" t="s">
        <v>1951</v>
      </c>
      <c r="D1261" s="65" t="s">
        <v>1986</v>
      </c>
      <c r="E1261" s="64"/>
    </row>
    <row r="1262" spans="1:5" x14ac:dyDescent="0.15">
      <c r="A1262" s="60" t="str">
        <f t="shared" si="19"/>
        <v>大阪府東大阪市</v>
      </c>
      <c r="B1262" s="63" t="s">
        <v>1985</v>
      </c>
      <c r="C1262" s="64" t="s">
        <v>1951</v>
      </c>
      <c r="D1262" s="65" t="s">
        <v>1984</v>
      </c>
      <c r="E1262" s="64"/>
    </row>
    <row r="1263" spans="1:5" x14ac:dyDescent="0.15">
      <c r="A1263" s="60" t="str">
        <f t="shared" si="19"/>
        <v>大阪府泉南市</v>
      </c>
      <c r="B1263" s="63" t="s">
        <v>1983</v>
      </c>
      <c r="C1263" s="64" t="s">
        <v>1951</v>
      </c>
      <c r="D1263" s="65" t="s">
        <v>1982</v>
      </c>
      <c r="E1263" s="64"/>
    </row>
    <row r="1264" spans="1:5" x14ac:dyDescent="0.15">
      <c r="A1264" s="60" t="str">
        <f t="shared" si="19"/>
        <v>大阪府四條畷市</v>
      </c>
      <c r="B1264" s="63" t="s">
        <v>1981</v>
      </c>
      <c r="C1264" s="64" t="s">
        <v>1951</v>
      </c>
      <c r="D1264" s="65" t="s">
        <v>1980</v>
      </c>
      <c r="E1264" s="64"/>
    </row>
    <row r="1265" spans="1:5" x14ac:dyDescent="0.15">
      <c r="A1265" s="60" t="str">
        <f t="shared" si="19"/>
        <v>大阪府交野市</v>
      </c>
      <c r="B1265" s="63" t="s">
        <v>1979</v>
      </c>
      <c r="C1265" s="64" t="s">
        <v>1951</v>
      </c>
      <c r="D1265" s="65" t="s">
        <v>1978</v>
      </c>
      <c r="E1265" s="64"/>
    </row>
    <row r="1266" spans="1:5" x14ac:dyDescent="0.15">
      <c r="A1266" s="60" t="str">
        <f t="shared" si="19"/>
        <v>大阪府大阪狭山市</v>
      </c>
      <c r="B1266" s="63" t="s">
        <v>1977</v>
      </c>
      <c r="C1266" s="64" t="s">
        <v>1951</v>
      </c>
      <c r="D1266" s="65" t="s">
        <v>1976</v>
      </c>
      <c r="E1266" s="64"/>
    </row>
    <row r="1267" spans="1:5" x14ac:dyDescent="0.15">
      <c r="A1267" s="60" t="str">
        <f t="shared" si="19"/>
        <v>大阪府阪南市</v>
      </c>
      <c r="B1267" s="63" t="s">
        <v>1975</v>
      </c>
      <c r="C1267" s="64" t="s">
        <v>1951</v>
      </c>
      <c r="D1267" s="65" t="s">
        <v>1974</v>
      </c>
      <c r="E1267" s="64"/>
    </row>
    <row r="1268" spans="1:5" x14ac:dyDescent="0.15">
      <c r="A1268" s="60" t="str">
        <f t="shared" si="19"/>
        <v>大阪府三島郡島本町</v>
      </c>
      <c r="B1268" s="63" t="s">
        <v>1973</v>
      </c>
      <c r="C1268" s="64" t="s">
        <v>1951</v>
      </c>
      <c r="D1268" s="65" t="s">
        <v>1972</v>
      </c>
      <c r="E1268" s="64" t="s">
        <v>1971</v>
      </c>
    </row>
    <row r="1269" spans="1:5" x14ac:dyDescent="0.15">
      <c r="A1269" s="60" t="str">
        <f t="shared" si="19"/>
        <v>大阪府豊能郡豊能町</v>
      </c>
      <c r="B1269" s="63" t="s">
        <v>1970</v>
      </c>
      <c r="C1269" s="64" t="s">
        <v>1951</v>
      </c>
      <c r="D1269" s="65" t="s">
        <v>1967</v>
      </c>
      <c r="E1269" s="64" t="s">
        <v>1969</v>
      </c>
    </row>
    <row r="1270" spans="1:5" x14ac:dyDescent="0.15">
      <c r="A1270" s="60" t="str">
        <f t="shared" si="19"/>
        <v>大阪府豊能郡能勢町</v>
      </c>
      <c r="B1270" s="63" t="s">
        <v>1968</v>
      </c>
      <c r="C1270" s="64" t="s">
        <v>1951</v>
      </c>
      <c r="D1270" s="65" t="s">
        <v>1967</v>
      </c>
      <c r="E1270" s="64" t="s">
        <v>1966</v>
      </c>
    </row>
    <row r="1271" spans="1:5" x14ac:dyDescent="0.15">
      <c r="A1271" s="60" t="str">
        <f t="shared" si="19"/>
        <v>大阪府泉北郡忠岡町</v>
      </c>
      <c r="B1271" s="63" t="s">
        <v>1965</v>
      </c>
      <c r="C1271" s="64" t="s">
        <v>1951</v>
      </c>
      <c r="D1271" s="65" t="s">
        <v>1964</v>
      </c>
      <c r="E1271" s="64" t="s">
        <v>1963</v>
      </c>
    </row>
    <row r="1272" spans="1:5" x14ac:dyDescent="0.15">
      <c r="A1272" s="60" t="str">
        <f t="shared" si="19"/>
        <v>大阪府泉南郡熊取町</v>
      </c>
      <c r="B1272" s="63" t="s">
        <v>1962</v>
      </c>
      <c r="C1272" s="64" t="s">
        <v>1951</v>
      </c>
      <c r="D1272" s="65" t="s">
        <v>1957</v>
      </c>
      <c r="E1272" s="64" t="s">
        <v>1961</v>
      </c>
    </row>
    <row r="1273" spans="1:5" x14ac:dyDescent="0.15">
      <c r="A1273" s="60" t="str">
        <f t="shared" si="19"/>
        <v>大阪府泉南郡田尻町</v>
      </c>
      <c r="B1273" s="63" t="s">
        <v>1960</v>
      </c>
      <c r="C1273" s="64" t="s">
        <v>1951</v>
      </c>
      <c r="D1273" s="65" t="s">
        <v>1957</v>
      </c>
      <c r="E1273" s="64" t="s">
        <v>1959</v>
      </c>
    </row>
    <row r="1274" spans="1:5" x14ac:dyDescent="0.15">
      <c r="A1274" s="60" t="str">
        <f t="shared" si="19"/>
        <v>大阪府泉南郡岬町</v>
      </c>
      <c r="B1274" s="63" t="s">
        <v>1958</v>
      </c>
      <c r="C1274" s="64" t="s">
        <v>1951</v>
      </c>
      <c r="D1274" s="65" t="s">
        <v>1957</v>
      </c>
      <c r="E1274" s="64" t="s">
        <v>1956</v>
      </c>
    </row>
    <row r="1275" spans="1:5" x14ac:dyDescent="0.15">
      <c r="A1275" s="60" t="str">
        <f t="shared" si="19"/>
        <v>大阪府南河内郡太子町</v>
      </c>
      <c r="B1275" s="63" t="s">
        <v>1955</v>
      </c>
      <c r="C1275" s="64" t="s">
        <v>1951</v>
      </c>
      <c r="D1275" s="65" t="s">
        <v>1950</v>
      </c>
      <c r="E1275" s="64" t="s">
        <v>1856</v>
      </c>
    </row>
    <row r="1276" spans="1:5" x14ac:dyDescent="0.15">
      <c r="A1276" s="60" t="str">
        <f t="shared" si="19"/>
        <v>大阪府南河内郡河南町</v>
      </c>
      <c r="B1276" s="63" t="s">
        <v>1954</v>
      </c>
      <c r="C1276" s="64" t="s">
        <v>1951</v>
      </c>
      <c r="D1276" s="65" t="s">
        <v>1950</v>
      </c>
      <c r="E1276" s="64" t="s">
        <v>1953</v>
      </c>
    </row>
    <row r="1277" spans="1:5" x14ac:dyDescent="0.15">
      <c r="A1277" s="60" t="str">
        <f t="shared" si="19"/>
        <v>大阪府南河内郡千早赤阪村</v>
      </c>
      <c r="B1277" s="63" t="s">
        <v>1952</v>
      </c>
      <c r="C1277" s="64" t="s">
        <v>1951</v>
      </c>
      <c r="D1277" s="65" t="s">
        <v>1950</v>
      </c>
      <c r="E1277" s="64" t="s">
        <v>1949</v>
      </c>
    </row>
    <row r="1278" spans="1:5" x14ac:dyDescent="0.15">
      <c r="A1278" s="60" t="str">
        <f t="shared" si="19"/>
        <v>兵庫県神戸市東灘区</v>
      </c>
      <c r="B1278" s="66" t="s">
        <v>1948</v>
      </c>
      <c r="C1278" s="67" t="s">
        <v>1846</v>
      </c>
      <c r="D1278" s="62" t="s">
        <v>1933</v>
      </c>
      <c r="E1278" s="60" t="s">
        <v>1947</v>
      </c>
    </row>
    <row r="1279" spans="1:5" x14ac:dyDescent="0.15">
      <c r="A1279" s="60" t="str">
        <f t="shared" si="19"/>
        <v>兵庫県神戸市灘区</v>
      </c>
      <c r="B1279" s="66" t="s">
        <v>1946</v>
      </c>
      <c r="C1279" s="67" t="s">
        <v>1846</v>
      </c>
      <c r="D1279" s="62" t="s">
        <v>1933</v>
      </c>
      <c r="E1279" s="60" t="s">
        <v>1945</v>
      </c>
    </row>
    <row r="1280" spans="1:5" x14ac:dyDescent="0.15">
      <c r="A1280" s="60" t="str">
        <f t="shared" si="19"/>
        <v>兵庫県神戸市兵庫区</v>
      </c>
      <c r="B1280" s="66" t="s">
        <v>1944</v>
      </c>
      <c r="C1280" s="67" t="s">
        <v>1846</v>
      </c>
      <c r="D1280" s="62" t="s">
        <v>1933</v>
      </c>
      <c r="E1280" s="60" t="s">
        <v>1943</v>
      </c>
    </row>
    <row r="1281" spans="1:5" x14ac:dyDescent="0.15">
      <c r="A1281" s="60" t="str">
        <f t="shared" si="19"/>
        <v>兵庫県神戸市長田区</v>
      </c>
      <c r="B1281" s="66" t="s">
        <v>1942</v>
      </c>
      <c r="C1281" s="67" t="s">
        <v>1846</v>
      </c>
      <c r="D1281" s="62" t="s">
        <v>1933</v>
      </c>
      <c r="E1281" s="60" t="s">
        <v>1941</v>
      </c>
    </row>
    <row r="1282" spans="1:5" x14ac:dyDescent="0.15">
      <c r="A1282" s="60" t="str">
        <f t="shared" ref="A1282:A1345" si="20">C1282&amp;D1282&amp;E1282</f>
        <v>兵庫県神戸市須磨区</v>
      </c>
      <c r="B1282" s="66" t="s">
        <v>1940</v>
      </c>
      <c r="C1282" s="67" t="s">
        <v>1846</v>
      </c>
      <c r="D1282" s="62" t="s">
        <v>1933</v>
      </c>
      <c r="E1282" s="60" t="s">
        <v>1939</v>
      </c>
    </row>
    <row r="1283" spans="1:5" x14ac:dyDescent="0.15">
      <c r="A1283" s="60" t="str">
        <f t="shared" si="20"/>
        <v>兵庫県神戸市垂水区</v>
      </c>
      <c r="B1283" s="66" t="s">
        <v>1938</v>
      </c>
      <c r="C1283" s="67" t="s">
        <v>1846</v>
      </c>
      <c r="D1283" s="62" t="s">
        <v>1933</v>
      </c>
      <c r="E1283" s="60" t="s">
        <v>1937</v>
      </c>
    </row>
    <row r="1284" spans="1:5" x14ac:dyDescent="0.15">
      <c r="A1284" s="60" t="str">
        <f t="shared" si="20"/>
        <v>兵庫県神戸市北区</v>
      </c>
      <c r="B1284" s="66" t="s">
        <v>1936</v>
      </c>
      <c r="C1284" s="67" t="s">
        <v>1846</v>
      </c>
      <c r="D1284" s="62" t="s">
        <v>1933</v>
      </c>
      <c r="E1284" s="60" t="s">
        <v>958</v>
      </c>
    </row>
    <row r="1285" spans="1:5" x14ac:dyDescent="0.15">
      <c r="A1285" s="60" t="str">
        <f t="shared" si="20"/>
        <v>兵庫県神戸市中央区</v>
      </c>
      <c r="B1285" s="66" t="s">
        <v>1935</v>
      </c>
      <c r="C1285" s="67" t="s">
        <v>1846</v>
      </c>
      <c r="D1285" s="62" t="s">
        <v>1933</v>
      </c>
      <c r="E1285" s="60" t="s">
        <v>963</v>
      </c>
    </row>
    <row r="1286" spans="1:5" x14ac:dyDescent="0.15">
      <c r="A1286" s="60" t="str">
        <f t="shared" si="20"/>
        <v>兵庫県神戸市西区</v>
      </c>
      <c r="B1286" s="66" t="s">
        <v>1934</v>
      </c>
      <c r="C1286" s="67" t="s">
        <v>1846</v>
      </c>
      <c r="D1286" s="62" t="s">
        <v>1933</v>
      </c>
      <c r="E1286" s="60" t="s">
        <v>961</v>
      </c>
    </row>
    <row r="1287" spans="1:5" x14ac:dyDescent="0.15">
      <c r="A1287" s="60" t="str">
        <f t="shared" si="20"/>
        <v>兵庫県姫路市</v>
      </c>
      <c r="B1287" s="63" t="s">
        <v>1932</v>
      </c>
      <c r="C1287" s="64" t="s">
        <v>1846</v>
      </c>
      <c r="D1287" s="65" t="s">
        <v>1931</v>
      </c>
      <c r="E1287" s="64"/>
    </row>
    <row r="1288" spans="1:5" x14ac:dyDescent="0.15">
      <c r="A1288" s="60" t="str">
        <f t="shared" si="20"/>
        <v>兵庫県尼崎市</v>
      </c>
      <c r="B1288" s="63" t="s">
        <v>1930</v>
      </c>
      <c r="C1288" s="64" t="s">
        <v>1846</v>
      </c>
      <c r="D1288" s="65" t="s">
        <v>1929</v>
      </c>
      <c r="E1288" s="64"/>
    </row>
    <row r="1289" spans="1:5" x14ac:dyDescent="0.15">
      <c r="A1289" s="60" t="str">
        <f t="shared" si="20"/>
        <v>兵庫県明石市</v>
      </c>
      <c r="B1289" s="63" t="s">
        <v>1928</v>
      </c>
      <c r="C1289" s="64" t="s">
        <v>1846</v>
      </c>
      <c r="D1289" s="65" t="s">
        <v>1927</v>
      </c>
      <c r="E1289" s="64"/>
    </row>
    <row r="1290" spans="1:5" x14ac:dyDescent="0.15">
      <c r="A1290" s="60" t="str">
        <f t="shared" si="20"/>
        <v>兵庫県西宮市</v>
      </c>
      <c r="B1290" s="63" t="s">
        <v>1926</v>
      </c>
      <c r="C1290" s="64" t="s">
        <v>1846</v>
      </c>
      <c r="D1290" s="65" t="s">
        <v>1925</v>
      </c>
      <c r="E1290" s="64"/>
    </row>
    <row r="1291" spans="1:5" x14ac:dyDescent="0.15">
      <c r="A1291" s="60" t="str">
        <f t="shared" si="20"/>
        <v>兵庫県洲本市</v>
      </c>
      <c r="B1291" s="63" t="s">
        <v>1924</v>
      </c>
      <c r="C1291" s="64" t="s">
        <v>1846</v>
      </c>
      <c r="D1291" s="65" t="s">
        <v>1923</v>
      </c>
      <c r="E1291" s="64"/>
    </row>
    <row r="1292" spans="1:5" x14ac:dyDescent="0.15">
      <c r="A1292" s="60" t="str">
        <f t="shared" si="20"/>
        <v>兵庫県芦屋市</v>
      </c>
      <c r="B1292" s="63" t="s">
        <v>1922</v>
      </c>
      <c r="C1292" s="64" t="s">
        <v>1846</v>
      </c>
      <c r="D1292" s="65" t="s">
        <v>1921</v>
      </c>
      <c r="E1292" s="64"/>
    </row>
    <row r="1293" spans="1:5" x14ac:dyDescent="0.15">
      <c r="A1293" s="60" t="str">
        <f t="shared" si="20"/>
        <v>兵庫県伊丹市</v>
      </c>
      <c r="B1293" s="63" t="s">
        <v>1920</v>
      </c>
      <c r="C1293" s="64" t="s">
        <v>1846</v>
      </c>
      <c r="D1293" s="65" t="s">
        <v>1919</v>
      </c>
      <c r="E1293" s="64"/>
    </row>
    <row r="1294" spans="1:5" x14ac:dyDescent="0.15">
      <c r="A1294" s="60" t="str">
        <f t="shared" si="20"/>
        <v>兵庫県相生市</v>
      </c>
      <c r="B1294" s="63" t="s">
        <v>1918</v>
      </c>
      <c r="C1294" s="64" t="s">
        <v>1846</v>
      </c>
      <c r="D1294" s="65" t="s">
        <v>1917</v>
      </c>
      <c r="E1294" s="64"/>
    </row>
    <row r="1295" spans="1:5" x14ac:dyDescent="0.15">
      <c r="A1295" s="60" t="str">
        <f t="shared" si="20"/>
        <v>兵庫県豊岡市</v>
      </c>
      <c r="B1295" s="63" t="s">
        <v>1916</v>
      </c>
      <c r="C1295" s="64" t="s">
        <v>1846</v>
      </c>
      <c r="D1295" s="65" t="s">
        <v>1915</v>
      </c>
      <c r="E1295" s="64"/>
    </row>
    <row r="1296" spans="1:5" x14ac:dyDescent="0.15">
      <c r="A1296" s="60" t="str">
        <f t="shared" si="20"/>
        <v>兵庫県加古川市</v>
      </c>
      <c r="B1296" s="63" t="s">
        <v>1914</v>
      </c>
      <c r="C1296" s="64" t="s">
        <v>1846</v>
      </c>
      <c r="D1296" s="65" t="s">
        <v>1913</v>
      </c>
      <c r="E1296" s="64"/>
    </row>
    <row r="1297" spans="1:5" x14ac:dyDescent="0.15">
      <c r="A1297" s="60" t="str">
        <f t="shared" si="20"/>
        <v>兵庫県赤穂市</v>
      </c>
      <c r="B1297" s="63" t="s">
        <v>1912</v>
      </c>
      <c r="C1297" s="64" t="s">
        <v>1846</v>
      </c>
      <c r="D1297" s="65" t="s">
        <v>1911</v>
      </c>
      <c r="E1297" s="64"/>
    </row>
    <row r="1298" spans="1:5" x14ac:dyDescent="0.15">
      <c r="A1298" s="60" t="str">
        <f t="shared" si="20"/>
        <v>兵庫県西脇市</v>
      </c>
      <c r="B1298" s="63" t="s">
        <v>1910</v>
      </c>
      <c r="C1298" s="64" t="s">
        <v>1846</v>
      </c>
      <c r="D1298" s="65" t="s">
        <v>1909</v>
      </c>
      <c r="E1298" s="64"/>
    </row>
    <row r="1299" spans="1:5" x14ac:dyDescent="0.15">
      <c r="A1299" s="60" t="str">
        <f t="shared" si="20"/>
        <v>兵庫県宝塚市</v>
      </c>
      <c r="B1299" s="63" t="s">
        <v>1908</v>
      </c>
      <c r="C1299" s="64" t="s">
        <v>1846</v>
      </c>
      <c r="D1299" s="65" t="s">
        <v>1907</v>
      </c>
      <c r="E1299" s="64"/>
    </row>
    <row r="1300" spans="1:5" x14ac:dyDescent="0.15">
      <c r="A1300" s="60" t="str">
        <f t="shared" si="20"/>
        <v>兵庫県三木市</v>
      </c>
      <c r="B1300" s="63" t="s">
        <v>1906</v>
      </c>
      <c r="C1300" s="64" t="s">
        <v>1846</v>
      </c>
      <c r="D1300" s="65" t="s">
        <v>1905</v>
      </c>
      <c r="E1300" s="64"/>
    </row>
    <row r="1301" spans="1:5" x14ac:dyDescent="0.15">
      <c r="A1301" s="60" t="str">
        <f t="shared" si="20"/>
        <v>兵庫県高砂市</v>
      </c>
      <c r="B1301" s="63" t="s">
        <v>1904</v>
      </c>
      <c r="C1301" s="64" t="s">
        <v>1846</v>
      </c>
      <c r="D1301" s="65" t="s">
        <v>1903</v>
      </c>
      <c r="E1301" s="64"/>
    </row>
    <row r="1302" spans="1:5" x14ac:dyDescent="0.15">
      <c r="A1302" s="60" t="str">
        <f t="shared" si="20"/>
        <v>兵庫県川西市</v>
      </c>
      <c r="B1302" s="63" t="s">
        <v>1902</v>
      </c>
      <c r="C1302" s="64" t="s">
        <v>1846</v>
      </c>
      <c r="D1302" s="65" t="s">
        <v>1901</v>
      </c>
      <c r="E1302" s="64"/>
    </row>
    <row r="1303" spans="1:5" x14ac:dyDescent="0.15">
      <c r="A1303" s="60" t="str">
        <f t="shared" si="20"/>
        <v>兵庫県小野市</v>
      </c>
      <c r="B1303" s="63" t="s">
        <v>1900</v>
      </c>
      <c r="C1303" s="64" t="s">
        <v>1846</v>
      </c>
      <c r="D1303" s="65" t="s">
        <v>1899</v>
      </c>
      <c r="E1303" s="64"/>
    </row>
    <row r="1304" spans="1:5" x14ac:dyDescent="0.15">
      <c r="A1304" s="60" t="str">
        <f t="shared" si="20"/>
        <v>兵庫県三田市</v>
      </c>
      <c r="B1304" s="63" t="s">
        <v>1898</v>
      </c>
      <c r="C1304" s="64" t="s">
        <v>1846</v>
      </c>
      <c r="D1304" s="65" t="s">
        <v>1897</v>
      </c>
      <c r="E1304" s="64"/>
    </row>
    <row r="1305" spans="1:5" x14ac:dyDescent="0.15">
      <c r="A1305" s="60" t="str">
        <f t="shared" si="20"/>
        <v>兵庫県加西市</v>
      </c>
      <c r="B1305" s="63" t="s">
        <v>1896</v>
      </c>
      <c r="C1305" s="64" t="s">
        <v>1846</v>
      </c>
      <c r="D1305" s="65" t="s">
        <v>1895</v>
      </c>
      <c r="E1305" s="64"/>
    </row>
    <row r="1306" spans="1:5" x14ac:dyDescent="0.15">
      <c r="A1306" s="60" t="str">
        <f t="shared" si="20"/>
        <v>兵庫県丹波篠山市</v>
      </c>
      <c r="B1306" s="63" t="s">
        <v>1894</v>
      </c>
      <c r="C1306" s="64" t="s">
        <v>1846</v>
      </c>
      <c r="D1306" s="65" t="s">
        <v>1893</v>
      </c>
      <c r="E1306" s="64"/>
    </row>
    <row r="1307" spans="1:5" x14ac:dyDescent="0.15">
      <c r="A1307" s="60" t="str">
        <f t="shared" si="20"/>
        <v>兵庫県養父市</v>
      </c>
      <c r="B1307" s="63" t="s">
        <v>1892</v>
      </c>
      <c r="C1307" s="64" t="s">
        <v>1846</v>
      </c>
      <c r="D1307" s="65" t="s">
        <v>1891</v>
      </c>
      <c r="E1307" s="64"/>
    </row>
    <row r="1308" spans="1:5" x14ac:dyDescent="0.15">
      <c r="A1308" s="60" t="str">
        <f t="shared" si="20"/>
        <v>兵庫県丹波市</v>
      </c>
      <c r="B1308" s="63" t="s">
        <v>1890</v>
      </c>
      <c r="C1308" s="64" t="s">
        <v>1846</v>
      </c>
      <c r="D1308" s="65" t="s">
        <v>1889</v>
      </c>
      <c r="E1308" s="64"/>
    </row>
    <row r="1309" spans="1:5" x14ac:dyDescent="0.15">
      <c r="A1309" s="60" t="str">
        <f t="shared" si="20"/>
        <v>兵庫県南あわじ市</v>
      </c>
      <c r="B1309" s="63" t="s">
        <v>1888</v>
      </c>
      <c r="C1309" s="64" t="s">
        <v>1846</v>
      </c>
      <c r="D1309" s="65" t="s">
        <v>1887</v>
      </c>
      <c r="E1309" s="64"/>
    </row>
    <row r="1310" spans="1:5" x14ac:dyDescent="0.15">
      <c r="A1310" s="60" t="str">
        <f t="shared" si="20"/>
        <v>兵庫県朝来市</v>
      </c>
      <c r="B1310" s="63" t="s">
        <v>1886</v>
      </c>
      <c r="C1310" s="64" t="s">
        <v>1846</v>
      </c>
      <c r="D1310" s="65" t="s">
        <v>1885</v>
      </c>
      <c r="E1310" s="64"/>
    </row>
    <row r="1311" spans="1:5" x14ac:dyDescent="0.15">
      <c r="A1311" s="60" t="str">
        <f t="shared" si="20"/>
        <v>兵庫県淡路市</v>
      </c>
      <c r="B1311" s="63" t="s">
        <v>1884</v>
      </c>
      <c r="C1311" s="64" t="s">
        <v>1846</v>
      </c>
      <c r="D1311" s="65" t="s">
        <v>1883</v>
      </c>
      <c r="E1311" s="64"/>
    </row>
    <row r="1312" spans="1:5" x14ac:dyDescent="0.15">
      <c r="A1312" s="60" t="str">
        <f t="shared" si="20"/>
        <v>兵庫県宍粟市</v>
      </c>
      <c r="B1312" s="63" t="s">
        <v>1882</v>
      </c>
      <c r="C1312" s="64" t="s">
        <v>1846</v>
      </c>
      <c r="D1312" s="65" t="s">
        <v>1881</v>
      </c>
      <c r="E1312" s="64"/>
    </row>
    <row r="1313" spans="1:5" x14ac:dyDescent="0.15">
      <c r="A1313" s="60" t="str">
        <f t="shared" si="20"/>
        <v>兵庫県加東市</v>
      </c>
      <c r="B1313" s="63" t="s">
        <v>1880</v>
      </c>
      <c r="C1313" s="64" t="s">
        <v>1846</v>
      </c>
      <c r="D1313" s="65" t="s">
        <v>1879</v>
      </c>
      <c r="E1313" s="64"/>
    </row>
    <row r="1314" spans="1:5" x14ac:dyDescent="0.15">
      <c r="A1314" s="60" t="str">
        <f t="shared" si="20"/>
        <v>兵庫県たつの市</v>
      </c>
      <c r="B1314" s="63" t="s">
        <v>1878</v>
      </c>
      <c r="C1314" s="64" t="s">
        <v>1846</v>
      </c>
      <c r="D1314" s="65" t="s">
        <v>1877</v>
      </c>
      <c r="E1314" s="64"/>
    </row>
    <row r="1315" spans="1:5" x14ac:dyDescent="0.15">
      <c r="A1315" s="60" t="str">
        <f t="shared" si="20"/>
        <v>兵庫県川辺郡猪名川町</v>
      </c>
      <c r="B1315" s="63" t="s">
        <v>1876</v>
      </c>
      <c r="C1315" s="64" t="s">
        <v>1846</v>
      </c>
      <c r="D1315" s="65" t="s">
        <v>1875</v>
      </c>
      <c r="E1315" s="64" t="s">
        <v>1874</v>
      </c>
    </row>
    <row r="1316" spans="1:5" x14ac:dyDescent="0.15">
      <c r="A1316" s="60" t="str">
        <f t="shared" si="20"/>
        <v>兵庫県多可郡多可町</v>
      </c>
      <c r="B1316" s="63" t="s">
        <v>1873</v>
      </c>
      <c r="C1316" s="64" t="s">
        <v>1846</v>
      </c>
      <c r="D1316" s="65" t="s">
        <v>1872</v>
      </c>
      <c r="E1316" s="64" t="s">
        <v>1871</v>
      </c>
    </row>
    <row r="1317" spans="1:5" x14ac:dyDescent="0.15">
      <c r="A1317" s="60" t="str">
        <f t="shared" si="20"/>
        <v>兵庫県加古郡稲美町</v>
      </c>
      <c r="B1317" s="63" t="s">
        <v>1870</v>
      </c>
      <c r="C1317" s="64" t="s">
        <v>1846</v>
      </c>
      <c r="D1317" s="65" t="s">
        <v>1867</v>
      </c>
      <c r="E1317" s="64" t="s">
        <v>1869</v>
      </c>
    </row>
    <row r="1318" spans="1:5" x14ac:dyDescent="0.15">
      <c r="A1318" s="60" t="str">
        <f t="shared" si="20"/>
        <v>兵庫県加古郡播磨町</v>
      </c>
      <c r="B1318" s="63" t="s">
        <v>1868</v>
      </c>
      <c r="C1318" s="64" t="s">
        <v>1846</v>
      </c>
      <c r="D1318" s="65" t="s">
        <v>1867</v>
      </c>
      <c r="E1318" s="64" t="s">
        <v>1866</v>
      </c>
    </row>
    <row r="1319" spans="1:5" x14ac:dyDescent="0.15">
      <c r="A1319" s="60" t="str">
        <f t="shared" si="20"/>
        <v>兵庫県神崎郡市川町</v>
      </c>
      <c r="B1319" s="63" t="s">
        <v>1865</v>
      </c>
      <c r="C1319" s="64" t="s">
        <v>1846</v>
      </c>
      <c r="D1319" s="65" t="s">
        <v>1860</v>
      </c>
      <c r="E1319" s="64" t="s">
        <v>1864</v>
      </c>
    </row>
    <row r="1320" spans="1:5" x14ac:dyDescent="0.15">
      <c r="A1320" s="60" t="str">
        <f t="shared" si="20"/>
        <v>兵庫県神崎郡福崎町</v>
      </c>
      <c r="B1320" s="63" t="s">
        <v>1863</v>
      </c>
      <c r="C1320" s="64" t="s">
        <v>1846</v>
      </c>
      <c r="D1320" s="65" t="s">
        <v>1860</v>
      </c>
      <c r="E1320" s="64" t="s">
        <v>1862</v>
      </c>
    </row>
    <row r="1321" spans="1:5" x14ac:dyDescent="0.15">
      <c r="A1321" s="60" t="str">
        <f t="shared" si="20"/>
        <v>兵庫県神崎郡神河町</v>
      </c>
      <c r="B1321" s="63" t="s">
        <v>1861</v>
      </c>
      <c r="C1321" s="64" t="s">
        <v>1846</v>
      </c>
      <c r="D1321" s="65" t="s">
        <v>1860</v>
      </c>
      <c r="E1321" s="64" t="s">
        <v>1859</v>
      </c>
    </row>
    <row r="1322" spans="1:5" x14ac:dyDescent="0.15">
      <c r="A1322" s="60" t="str">
        <f t="shared" si="20"/>
        <v>兵庫県揖保郡太子町</v>
      </c>
      <c r="B1322" s="63" t="s">
        <v>1858</v>
      </c>
      <c r="C1322" s="64" t="s">
        <v>1846</v>
      </c>
      <c r="D1322" s="65" t="s">
        <v>1857</v>
      </c>
      <c r="E1322" s="64" t="s">
        <v>1856</v>
      </c>
    </row>
    <row r="1323" spans="1:5" x14ac:dyDescent="0.15">
      <c r="A1323" s="60" t="str">
        <f t="shared" si="20"/>
        <v>兵庫県赤穂郡上郡町</v>
      </c>
      <c r="B1323" s="63" t="s">
        <v>1855</v>
      </c>
      <c r="C1323" s="64" t="s">
        <v>1846</v>
      </c>
      <c r="D1323" s="65" t="s">
        <v>1854</v>
      </c>
      <c r="E1323" s="64" t="s">
        <v>1853</v>
      </c>
    </row>
    <row r="1324" spans="1:5" x14ac:dyDescent="0.15">
      <c r="A1324" s="60" t="str">
        <f t="shared" si="20"/>
        <v>兵庫県佐用郡佐用町</v>
      </c>
      <c r="B1324" s="63" t="s">
        <v>1852</v>
      </c>
      <c r="C1324" s="64" t="s">
        <v>1846</v>
      </c>
      <c r="D1324" s="65" t="s">
        <v>1851</v>
      </c>
      <c r="E1324" s="64" t="s">
        <v>1850</v>
      </c>
    </row>
    <row r="1325" spans="1:5" x14ac:dyDescent="0.15">
      <c r="A1325" s="60" t="str">
        <f t="shared" si="20"/>
        <v>兵庫県美方郡香美町</v>
      </c>
      <c r="B1325" s="63" t="s">
        <v>1849</v>
      </c>
      <c r="C1325" s="64" t="s">
        <v>1846</v>
      </c>
      <c r="D1325" s="65" t="s">
        <v>1845</v>
      </c>
      <c r="E1325" s="64" t="s">
        <v>1848</v>
      </c>
    </row>
    <row r="1326" spans="1:5" x14ac:dyDescent="0.15">
      <c r="A1326" s="60" t="str">
        <f t="shared" si="20"/>
        <v>兵庫県美方郡新温泉町</v>
      </c>
      <c r="B1326" s="63" t="s">
        <v>1847</v>
      </c>
      <c r="C1326" s="64" t="s">
        <v>1846</v>
      </c>
      <c r="D1326" s="65" t="s">
        <v>1845</v>
      </c>
      <c r="E1326" s="64" t="s">
        <v>1844</v>
      </c>
    </row>
    <row r="1327" spans="1:5" x14ac:dyDescent="0.15">
      <c r="A1327" s="60" t="str">
        <f t="shared" si="20"/>
        <v>奈良県奈良市</v>
      </c>
      <c r="B1327" s="63" t="s">
        <v>1843</v>
      </c>
      <c r="C1327" s="64" t="s">
        <v>1760</v>
      </c>
      <c r="D1327" s="65" t="s">
        <v>1842</v>
      </c>
      <c r="E1327" s="64"/>
    </row>
    <row r="1328" spans="1:5" x14ac:dyDescent="0.15">
      <c r="A1328" s="60" t="str">
        <f t="shared" si="20"/>
        <v>奈良県大和高田市</v>
      </c>
      <c r="B1328" s="63" t="s">
        <v>1841</v>
      </c>
      <c r="C1328" s="64" t="s">
        <v>1760</v>
      </c>
      <c r="D1328" s="65" t="s">
        <v>1840</v>
      </c>
      <c r="E1328" s="64"/>
    </row>
    <row r="1329" spans="1:5" x14ac:dyDescent="0.15">
      <c r="A1329" s="60" t="str">
        <f t="shared" si="20"/>
        <v>奈良県大和郡山市</v>
      </c>
      <c r="B1329" s="63" t="s">
        <v>1839</v>
      </c>
      <c r="C1329" s="64" t="s">
        <v>1760</v>
      </c>
      <c r="D1329" s="65" t="s">
        <v>1838</v>
      </c>
      <c r="E1329" s="64"/>
    </row>
    <row r="1330" spans="1:5" x14ac:dyDescent="0.15">
      <c r="A1330" s="60" t="str">
        <f t="shared" si="20"/>
        <v>奈良県天理市</v>
      </c>
      <c r="B1330" s="63" t="s">
        <v>1837</v>
      </c>
      <c r="C1330" s="64" t="s">
        <v>1760</v>
      </c>
      <c r="D1330" s="65" t="s">
        <v>1836</v>
      </c>
      <c r="E1330" s="64"/>
    </row>
    <row r="1331" spans="1:5" x14ac:dyDescent="0.15">
      <c r="A1331" s="60" t="str">
        <f t="shared" si="20"/>
        <v>奈良県橿原市</v>
      </c>
      <c r="B1331" s="63" t="s">
        <v>1835</v>
      </c>
      <c r="C1331" s="64" t="s">
        <v>1760</v>
      </c>
      <c r="D1331" s="65" t="s">
        <v>1834</v>
      </c>
      <c r="E1331" s="64"/>
    </row>
    <row r="1332" spans="1:5" x14ac:dyDescent="0.15">
      <c r="A1332" s="60" t="str">
        <f t="shared" si="20"/>
        <v>奈良県桜井市</v>
      </c>
      <c r="B1332" s="63" t="s">
        <v>1833</v>
      </c>
      <c r="C1332" s="64" t="s">
        <v>1760</v>
      </c>
      <c r="D1332" s="65" t="s">
        <v>1832</v>
      </c>
      <c r="E1332" s="64"/>
    </row>
    <row r="1333" spans="1:5" x14ac:dyDescent="0.15">
      <c r="A1333" s="60" t="str">
        <f t="shared" si="20"/>
        <v>奈良県五條市</v>
      </c>
      <c r="B1333" s="63" t="s">
        <v>1831</v>
      </c>
      <c r="C1333" s="64" t="s">
        <v>1760</v>
      </c>
      <c r="D1333" s="65" t="s">
        <v>1830</v>
      </c>
      <c r="E1333" s="64"/>
    </row>
    <row r="1334" spans="1:5" x14ac:dyDescent="0.15">
      <c r="A1334" s="60" t="str">
        <f t="shared" si="20"/>
        <v>奈良県御所市</v>
      </c>
      <c r="B1334" s="63" t="s">
        <v>1829</v>
      </c>
      <c r="C1334" s="64" t="s">
        <v>1760</v>
      </c>
      <c r="D1334" s="65" t="s">
        <v>1828</v>
      </c>
      <c r="E1334" s="64"/>
    </row>
    <row r="1335" spans="1:5" x14ac:dyDescent="0.15">
      <c r="A1335" s="60" t="str">
        <f t="shared" si="20"/>
        <v>奈良県生駒市</v>
      </c>
      <c r="B1335" s="63" t="s">
        <v>1827</v>
      </c>
      <c r="C1335" s="64" t="s">
        <v>1760</v>
      </c>
      <c r="D1335" s="65" t="s">
        <v>1826</v>
      </c>
      <c r="E1335" s="64"/>
    </row>
    <row r="1336" spans="1:5" x14ac:dyDescent="0.15">
      <c r="A1336" s="60" t="str">
        <f t="shared" si="20"/>
        <v>奈良県香芝市</v>
      </c>
      <c r="B1336" s="63" t="s">
        <v>1825</v>
      </c>
      <c r="C1336" s="64" t="s">
        <v>1760</v>
      </c>
      <c r="D1336" s="65" t="s">
        <v>1824</v>
      </c>
      <c r="E1336" s="64"/>
    </row>
    <row r="1337" spans="1:5" x14ac:dyDescent="0.15">
      <c r="A1337" s="60" t="str">
        <f t="shared" si="20"/>
        <v>奈良県葛城市</v>
      </c>
      <c r="B1337" s="63" t="s">
        <v>1823</v>
      </c>
      <c r="C1337" s="64" t="s">
        <v>1760</v>
      </c>
      <c r="D1337" s="65" t="s">
        <v>1822</v>
      </c>
      <c r="E1337" s="64"/>
    </row>
    <row r="1338" spans="1:5" x14ac:dyDescent="0.15">
      <c r="A1338" s="60" t="str">
        <f t="shared" si="20"/>
        <v>奈良県宇陀市</v>
      </c>
      <c r="B1338" s="63" t="s">
        <v>1821</v>
      </c>
      <c r="C1338" s="64" t="s">
        <v>1760</v>
      </c>
      <c r="D1338" s="65" t="s">
        <v>1820</v>
      </c>
      <c r="E1338" s="64"/>
    </row>
    <row r="1339" spans="1:5" x14ac:dyDescent="0.15">
      <c r="A1339" s="60" t="str">
        <f t="shared" si="20"/>
        <v>奈良県山辺郡山添村</v>
      </c>
      <c r="B1339" s="63" t="s">
        <v>1819</v>
      </c>
      <c r="C1339" s="64" t="s">
        <v>1760</v>
      </c>
      <c r="D1339" s="65" t="s">
        <v>1818</v>
      </c>
      <c r="E1339" s="64" t="s">
        <v>1817</v>
      </c>
    </row>
    <row r="1340" spans="1:5" x14ac:dyDescent="0.15">
      <c r="A1340" s="60" t="str">
        <f t="shared" si="20"/>
        <v>奈良県生駒郡平群町</v>
      </c>
      <c r="B1340" s="63" t="s">
        <v>1816</v>
      </c>
      <c r="C1340" s="64" t="s">
        <v>1760</v>
      </c>
      <c r="D1340" s="65" t="s">
        <v>1809</v>
      </c>
      <c r="E1340" s="64" t="s">
        <v>1815</v>
      </c>
    </row>
    <row r="1341" spans="1:5" x14ac:dyDescent="0.15">
      <c r="A1341" s="60" t="str">
        <f t="shared" si="20"/>
        <v>奈良県生駒郡三郷町</v>
      </c>
      <c r="B1341" s="63" t="s">
        <v>1814</v>
      </c>
      <c r="C1341" s="64" t="s">
        <v>1760</v>
      </c>
      <c r="D1341" s="65" t="s">
        <v>1809</v>
      </c>
      <c r="E1341" s="64" t="s">
        <v>1813</v>
      </c>
    </row>
    <row r="1342" spans="1:5" x14ac:dyDescent="0.15">
      <c r="A1342" s="60" t="str">
        <f t="shared" si="20"/>
        <v>奈良県生駒郡斑鳩町</v>
      </c>
      <c r="B1342" s="63" t="s">
        <v>1812</v>
      </c>
      <c r="C1342" s="64" t="s">
        <v>1760</v>
      </c>
      <c r="D1342" s="65" t="s">
        <v>1809</v>
      </c>
      <c r="E1342" s="64" t="s">
        <v>1811</v>
      </c>
    </row>
    <row r="1343" spans="1:5" x14ac:dyDescent="0.15">
      <c r="A1343" s="60" t="str">
        <f t="shared" si="20"/>
        <v>奈良県生駒郡安堵町</v>
      </c>
      <c r="B1343" s="63" t="s">
        <v>1810</v>
      </c>
      <c r="C1343" s="64" t="s">
        <v>1760</v>
      </c>
      <c r="D1343" s="65" t="s">
        <v>1809</v>
      </c>
      <c r="E1343" s="64" t="s">
        <v>1808</v>
      </c>
    </row>
    <row r="1344" spans="1:5" x14ac:dyDescent="0.15">
      <c r="A1344" s="60" t="str">
        <f t="shared" si="20"/>
        <v>奈良県磯城郡川西町</v>
      </c>
      <c r="B1344" s="63" t="s">
        <v>1807</v>
      </c>
      <c r="C1344" s="64" t="s">
        <v>1760</v>
      </c>
      <c r="D1344" s="65" t="s">
        <v>1802</v>
      </c>
      <c r="E1344" s="64" t="s">
        <v>1806</v>
      </c>
    </row>
    <row r="1345" spans="1:5" x14ac:dyDescent="0.15">
      <c r="A1345" s="60" t="str">
        <f t="shared" si="20"/>
        <v>奈良県磯城郡三宅町</v>
      </c>
      <c r="B1345" s="63" t="s">
        <v>1805</v>
      </c>
      <c r="C1345" s="64" t="s">
        <v>1760</v>
      </c>
      <c r="D1345" s="65" t="s">
        <v>1802</v>
      </c>
      <c r="E1345" s="64" t="s">
        <v>1804</v>
      </c>
    </row>
    <row r="1346" spans="1:5" x14ac:dyDescent="0.15">
      <c r="A1346" s="60" t="str">
        <f t="shared" ref="A1346:A1409" si="21">C1346&amp;D1346&amp;E1346</f>
        <v>奈良県磯城郡田原本町</v>
      </c>
      <c r="B1346" s="63" t="s">
        <v>1803</v>
      </c>
      <c r="C1346" s="64" t="s">
        <v>1760</v>
      </c>
      <c r="D1346" s="65" t="s">
        <v>1802</v>
      </c>
      <c r="E1346" s="64" t="s">
        <v>1801</v>
      </c>
    </row>
    <row r="1347" spans="1:5" x14ac:dyDescent="0.15">
      <c r="A1347" s="60" t="str">
        <f t="shared" si="21"/>
        <v>奈良県宇陀郡曽爾村</v>
      </c>
      <c r="B1347" s="63" t="s">
        <v>1800</v>
      </c>
      <c r="C1347" s="64" t="s">
        <v>1760</v>
      </c>
      <c r="D1347" s="65" t="s">
        <v>1797</v>
      </c>
      <c r="E1347" s="64" t="s">
        <v>1799</v>
      </c>
    </row>
    <row r="1348" spans="1:5" x14ac:dyDescent="0.15">
      <c r="A1348" s="60" t="str">
        <f t="shared" si="21"/>
        <v>奈良県宇陀郡御杖村</v>
      </c>
      <c r="B1348" s="63" t="s">
        <v>1798</v>
      </c>
      <c r="C1348" s="64" t="s">
        <v>1760</v>
      </c>
      <c r="D1348" s="65" t="s">
        <v>1797</v>
      </c>
      <c r="E1348" s="64" t="s">
        <v>1796</v>
      </c>
    </row>
    <row r="1349" spans="1:5" x14ac:dyDescent="0.15">
      <c r="A1349" s="60" t="str">
        <f t="shared" si="21"/>
        <v>奈良県高市郡高取町</v>
      </c>
      <c r="B1349" s="63" t="s">
        <v>1795</v>
      </c>
      <c r="C1349" s="64" t="s">
        <v>1760</v>
      </c>
      <c r="D1349" s="65" t="s">
        <v>1792</v>
      </c>
      <c r="E1349" s="64" t="s">
        <v>1794</v>
      </c>
    </row>
    <row r="1350" spans="1:5" x14ac:dyDescent="0.15">
      <c r="A1350" s="60" t="str">
        <f t="shared" si="21"/>
        <v>奈良県高市郡明日香村</v>
      </c>
      <c r="B1350" s="63" t="s">
        <v>1793</v>
      </c>
      <c r="C1350" s="64" t="s">
        <v>1760</v>
      </c>
      <c r="D1350" s="65" t="s">
        <v>1792</v>
      </c>
      <c r="E1350" s="64" t="s">
        <v>1791</v>
      </c>
    </row>
    <row r="1351" spans="1:5" x14ac:dyDescent="0.15">
      <c r="A1351" s="60" t="str">
        <f t="shared" si="21"/>
        <v>奈良県北葛城郡上牧町</v>
      </c>
      <c r="B1351" s="63" t="s">
        <v>1790</v>
      </c>
      <c r="C1351" s="64" t="s">
        <v>1760</v>
      </c>
      <c r="D1351" s="65" t="s">
        <v>1783</v>
      </c>
      <c r="E1351" s="64" t="s">
        <v>1789</v>
      </c>
    </row>
    <row r="1352" spans="1:5" x14ac:dyDescent="0.15">
      <c r="A1352" s="60" t="str">
        <f t="shared" si="21"/>
        <v>奈良県北葛城郡王寺町</v>
      </c>
      <c r="B1352" s="63" t="s">
        <v>1788</v>
      </c>
      <c r="C1352" s="64" t="s">
        <v>1760</v>
      </c>
      <c r="D1352" s="65" t="s">
        <v>1783</v>
      </c>
      <c r="E1352" s="64" t="s">
        <v>1787</v>
      </c>
    </row>
    <row r="1353" spans="1:5" x14ac:dyDescent="0.15">
      <c r="A1353" s="60" t="str">
        <f t="shared" si="21"/>
        <v>奈良県北葛城郡広陵町</v>
      </c>
      <c r="B1353" s="63" t="s">
        <v>1786</v>
      </c>
      <c r="C1353" s="64" t="s">
        <v>1760</v>
      </c>
      <c r="D1353" s="65" t="s">
        <v>1783</v>
      </c>
      <c r="E1353" s="64" t="s">
        <v>1785</v>
      </c>
    </row>
    <row r="1354" spans="1:5" x14ac:dyDescent="0.15">
      <c r="A1354" s="60" t="str">
        <f t="shared" si="21"/>
        <v>奈良県北葛城郡河合町</v>
      </c>
      <c r="B1354" s="63" t="s">
        <v>1784</v>
      </c>
      <c r="C1354" s="64" t="s">
        <v>1760</v>
      </c>
      <c r="D1354" s="65" t="s">
        <v>1783</v>
      </c>
      <c r="E1354" s="64" t="s">
        <v>1782</v>
      </c>
    </row>
    <row r="1355" spans="1:5" x14ac:dyDescent="0.15">
      <c r="A1355" s="60" t="str">
        <f t="shared" si="21"/>
        <v>奈良県吉野郡吉野町</v>
      </c>
      <c r="B1355" s="63" t="s">
        <v>1781</v>
      </c>
      <c r="C1355" s="64" t="s">
        <v>1760</v>
      </c>
      <c r="D1355" s="65" t="s">
        <v>1759</v>
      </c>
      <c r="E1355" s="64" t="s">
        <v>1780</v>
      </c>
    </row>
    <row r="1356" spans="1:5" x14ac:dyDescent="0.15">
      <c r="A1356" s="60" t="str">
        <f t="shared" si="21"/>
        <v>奈良県吉野郡大淀町</v>
      </c>
      <c r="B1356" s="63" t="s">
        <v>1779</v>
      </c>
      <c r="C1356" s="64" t="s">
        <v>1760</v>
      </c>
      <c r="D1356" s="65" t="s">
        <v>1759</v>
      </c>
      <c r="E1356" s="64" t="s">
        <v>1778</v>
      </c>
    </row>
    <row r="1357" spans="1:5" x14ac:dyDescent="0.15">
      <c r="A1357" s="60" t="str">
        <f t="shared" si="21"/>
        <v>奈良県吉野郡下市町</v>
      </c>
      <c r="B1357" s="63" t="s">
        <v>1777</v>
      </c>
      <c r="C1357" s="64" t="s">
        <v>1760</v>
      </c>
      <c r="D1357" s="65" t="s">
        <v>1759</v>
      </c>
      <c r="E1357" s="64" t="s">
        <v>1776</v>
      </c>
    </row>
    <row r="1358" spans="1:5" x14ac:dyDescent="0.15">
      <c r="A1358" s="60" t="str">
        <f t="shared" si="21"/>
        <v>奈良県吉野郡黒滝村</v>
      </c>
      <c r="B1358" s="63" t="s">
        <v>1775</v>
      </c>
      <c r="C1358" s="64" t="s">
        <v>1760</v>
      </c>
      <c r="D1358" s="65" t="s">
        <v>1759</v>
      </c>
      <c r="E1358" s="64" t="s">
        <v>1774</v>
      </c>
    </row>
    <row r="1359" spans="1:5" x14ac:dyDescent="0.15">
      <c r="A1359" s="60" t="str">
        <f t="shared" si="21"/>
        <v>奈良県吉野郡天川村</v>
      </c>
      <c r="B1359" s="63" t="s">
        <v>1773</v>
      </c>
      <c r="C1359" s="64" t="s">
        <v>1760</v>
      </c>
      <c r="D1359" s="65" t="s">
        <v>1759</v>
      </c>
      <c r="E1359" s="64" t="s">
        <v>1772</v>
      </c>
    </row>
    <row r="1360" spans="1:5" x14ac:dyDescent="0.15">
      <c r="A1360" s="60" t="str">
        <f t="shared" si="21"/>
        <v>奈良県吉野郡野迫川村</v>
      </c>
      <c r="B1360" s="63" t="s">
        <v>1771</v>
      </c>
      <c r="C1360" s="64" t="s">
        <v>1760</v>
      </c>
      <c r="D1360" s="65" t="s">
        <v>1759</v>
      </c>
      <c r="E1360" s="64" t="s">
        <v>1770</v>
      </c>
    </row>
    <row r="1361" spans="1:5" x14ac:dyDescent="0.15">
      <c r="A1361" s="60" t="str">
        <f t="shared" si="21"/>
        <v>奈良県吉野郡十津川村</v>
      </c>
      <c r="B1361" s="63" t="s">
        <v>1769</v>
      </c>
      <c r="C1361" s="64" t="s">
        <v>1760</v>
      </c>
      <c r="D1361" s="65" t="s">
        <v>1759</v>
      </c>
      <c r="E1361" s="64" t="s">
        <v>1768</v>
      </c>
    </row>
    <row r="1362" spans="1:5" x14ac:dyDescent="0.15">
      <c r="A1362" s="60" t="str">
        <f t="shared" si="21"/>
        <v>奈良県吉野郡下北山村</v>
      </c>
      <c r="B1362" s="63" t="s">
        <v>1767</v>
      </c>
      <c r="C1362" s="64" t="s">
        <v>1760</v>
      </c>
      <c r="D1362" s="65" t="s">
        <v>1759</v>
      </c>
      <c r="E1362" s="64" t="s">
        <v>1766</v>
      </c>
    </row>
    <row r="1363" spans="1:5" x14ac:dyDescent="0.15">
      <c r="A1363" s="60" t="str">
        <f t="shared" si="21"/>
        <v>奈良県吉野郡上北山村</v>
      </c>
      <c r="B1363" s="63" t="s">
        <v>1765</v>
      </c>
      <c r="C1363" s="64" t="s">
        <v>1760</v>
      </c>
      <c r="D1363" s="65" t="s">
        <v>1759</v>
      </c>
      <c r="E1363" s="64" t="s">
        <v>1764</v>
      </c>
    </row>
    <row r="1364" spans="1:5" x14ac:dyDescent="0.15">
      <c r="A1364" s="60" t="str">
        <f t="shared" si="21"/>
        <v>奈良県吉野郡川上村</v>
      </c>
      <c r="B1364" s="63" t="s">
        <v>1763</v>
      </c>
      <c r="C1364" s="64" t="s">
        <v>1760</v>
      </c>
      <c r="D1364" s="65" t="s">
        <v>1759</v>
      </c>
      <c r="E1364" s="64" t="s">
        <v>1762</v>
      </c>
    </row>
    <row r="1365" spans="1:5" x14ac:dyDescent="0.15">
      <c r="A1365" s="60" t="str">
        <f t="shared" si="21"/>
        <v>奈良県吉野郡東吉野村</v>
      </c>
      <c r="B1365" s="63" t="s">
        <v>1761</v>
      </c>
      <c r="C1365" s="64" t="s">
        <v>1760</v>
      </c>
      <c r="D1365" s="65" t="s">
        <v>1759</v>
      </c>
      <c r="E1365" s="64" t="s">
        <v>1758</v>
      </c>
    </row>
    <row r="1366" spans="1:5" x14ac:dyDescent="0.15">
      <c r="A1366" s="60" t="str">
        <f t="shared" si="21"/>
        <v>和歌山県和歌山市</v>
      </c>
      <c r="B1366" s="63" t="s">
        <v>1757</v>
      </c>
      <c r="C1366" s="64" t="s">
        <v>1694</v>
      </c>
      <c r="D1366" s="65" t="s">
        <v>1756</v>
      </c>
      <c r="E1366" s="64"/>
    </row>
    <row r="1367" spans="1:5" x14ac:dyDescent="0.15">
      <c r="A1367" s="60" t="str">
        <f t="shared" si="21"/>
        <v>和歌山県海南市</v>
      </c>
      <c r="B1367" s="63" t="s">
        <v>1755</v>
      </c>
      <c r="C1367" s="64" t="s">
        <v>1694</v>
      </c>
      <c r="D1367" s="65" t="s">
        <v>1754</v>
      </c>
      <c r="E1367" s="64"/>
    </row>
    <row r="1368" spans="1:5" x14ac:dyDescent="0.15">
      <c r="A1368" s="60" t="str">
        <f t="shared" si="21"/>
        <v>和歌山県橋本市</v>
      </c>
      <c r="B1368" s="63" t="s">
        <v>1753</v>
      </c>
      <c r="C1368" s="64" t="s">
        <v>1694</v>
      </c>
      <c r="D1368" s="65" t="s">
        <v>1752</v>
      </c>
      <c r="E1368" s="64"/>
    </row>
    <row r="1369" spans="1:5" x14ac:dyDescent="0.15">
      <c r="A1369" s="60" t="str">
        <f t="shared" si="21"/>
        <v>和歌山県有田市</v>
      </c>
      <c r="B1369" s="63" t="s">
        <v>1751</v>
      </c>
      <c r="C1369" s="64" t="s">
        <v>1694</v>
      </c>
      <c r="D1369" s="65" t="s">
        <v>1750</v>
      </c>
      <c r="E1369" s="64"/>
    </row>
    <row r="1370" spans="1:5" x14ac:dyDescent="0.15">
      <c r="A1370" s="60" t="str">
        <f t="shared" si="21"/>
        <v>和歌山県御坊市</v>
      </c>
      <c r="B1370" s="63" t="s">
        <v>1749</v>
      </c>
      <c r="C1370" s="64" t="s">
        <v>1694</v>
      </c>
      <c r="D1370" s="65" t="s">
        <v>1748</v>
      </c>
      <c r="E1370" s="64"/>
    </row>
    <row r="1371" spans="1:5" x14ac:dyDescent="0.15">
      <c r="A1371" s="60" t="str">
        <f t="shared" si="21"/>
        <v>和歌山県田辺市</v>
      </c>
      <c r="B1371" s="63" t="s">
        <v>1747</v>
      </c>
      <c r="C1371" s="64" t="s">
        <v>1694</v>
      </c>
      <c r="D1371" s="65" t="s">
        <v>1746</v>
      </c>
      <c r="E1371" s="64"/>
    </row>
    <row r="1372" spans="1:5" x14ac:dyDescent="0.15">
      <c r="A1372" s="60" t="str">
        <f t="shared" si="21"/>
        <v>和歌山県新宮市</v>
      </c>
      <c r="B1372" s="63" t="s">
        <v>1745</v>
      </c>
      <c r="C1372" s="64" t="s">
        <v>1694</v>
      </c>
      <c r="D1372" s="65" t="s">
        <v>1744</v>
      </c>
      <c r="E1372" s="64"/>
    </row>
    <row r="1373" spans="1:5" x14ac:dyDescent="0.15">
      <c r="A1373" s="60" t="str">
        <f t="shared" si="21"/>
        <v>和歌山県紀の川市</v>
      </c>
      <c r="B1373" s="63" t="s">
        <v>1743</v>
      </c>
      <c r="C1373" s="64" t="s">
        <v>1694</v>
      </c>
      <c r="D1373" s="65" t="s">
        <v>1742</v>
      </c>
      <c r="E1373" s="64"/>
    </row>
    <row r="1374" spans="1:5" x14ac:dyDescent="0.15">
      <c r="A1374" s="60" t="str">
        <f t="shared" si="21"/>
        <v>和歌山県岩出市</v>
      </c>
      <c r="B1374" s="63" t="s">
        <v>1741</v>
      </c>
      <c r="C1374" s="64" t="s">
        <v>1694</v>
      </c>
      <c r="D1374" s="65" t="s">
        <v>1740</v>
      </c>
      <c r="E1374" s="64"/>
    </row>
    <row r="1375" spans="1:5" x14ac:dyDescent="0.15">
      <c r="A1375" s="60" t="str">
        <f t="shared" si="21"/>
        <v>和歌山県海草郡紀美野町</v>
      </c>
      <c r="B1375" s="63" t="s">
        <v>1739</v>
      </c>
      <c r="C1375" s="64" t="s">
        <v>1694</v>
      </c>
      <c r="D1375" s="65" t="s">
        <v>1738</v>
      </c>
      <c r="E1375" s="64" t="s">
        <v>1737</v>
      </c>
    </row>
    <row r="1376" spans="1:5" x14ac:dyDescent="0.15">
      <c r="A1376" s="60" t="str">
        <f t="shared" si="21"/>
        <v>和歌山県伊都郡かつらぎ町</v>
      </c>
      <c r="B1376" s="63" t="s">
        <v>1736</v>
      </c>
      <c r="C1376" s="64" t="s">
        <v>1694</v>
      </c>
      <c r="D1376" s="65" t="s">
        <v>1731</v>
      </c>
      <c r="E1376" s="64" t="s">
        <v>1735</v>
      </c>
    </row>
    <row r="1377" spans="1:5" x14ac:dyDescent="0.15">
      <c r="A1377" s="60" t="str">
        <f t="shared" si="21"/>
        <v>和歌山県伊都郡九度山町</v>
      </c>
      <c r="B1377" s="63" t="s">
        <v>1734</v>
      </c>
      <c r="C1377" s="64" t="s">
        <v>1694</v>
      </c>
      <c r="D1377" s="65" t="s">
        <v>1731</v>
      </c>
      <c r="E1377" s="64" t="s">
        <v>1733</v>
      </c>
    </row>
    <row r="1378" spans="1:5" x14ac:dyDescent="0.15">
      <c r="A1378" s="60" t="str">
        <f t="shared" si="21"/>
        <v>和歌山県伊都郡高野町</v>
      </c>
      <c r="B1378" s="63" t="s">
        <v>1732</v>
      </c>
      <c r="C1378" s="64" t="s">
        <v>1694</v>
      </c>
      <c r="D1378" s="65" t="s">
        <v>1731</v>
      </c>
      <c r="E1378" s="64" t="s">
        <v>1730</v>
      </c>
    </row>
    <row r="1379" spans="1:5" x14ac:dyDescent="0.15">
      <c r="A1379" s="60" t="str">
        <f t="shared" si="21"/>
        <v>和歌山県有田郡湯浅町</v>
      </c>
      <c r="B1379" s="63" t="s">
        <v>1729</v>
      </c>
      <c r="C1379" s="64" t="s">
        <v>1694</v>
      </c>
      <c r="D1379" s="65" t="s">
        <v>1725</v>
      </c>
      <c r="E1379" s="64" t="s">
        <v>1728</v>
      </c>
    </row>
    <row r="1380" spans="1:5" x14ac:dyDescent="0.15">
      <c r="A1380" s="60" t="str">
        <f t="shared" si="21"/>
        <v>和歌山県有田郡広川町</v>
      </c>
      <c r="B1380" s="63" t="s">
        <v>1727</v>
      </c>
      <c r="C1380" s="64" t="s">
        <v>1694</v>
      </c>
      <c r="D1380" s="65" t="s">
        <v>1725</v>
      </c>
      <c r="E1380" s="64" t="s">
        <v>1086</v>
      </c>
    </row>
    <row r="1381" spans="1:5" x14ac:dyDescent="0.15">
      <c r="A1381" s="60" t="str">
        <f t="shared" si="21"/>
        <v>和歌山県有田郡有田川町</v>
      </c>
      <c r="B1381" s="63" t="s">
        <v>1726</v>
      </c>
      <c r="C1381" s="64" t="s">
        <v>1694</v>
      </c>
      <c r="D1381" s="65" t="s">
        <v>1725</v>
      </c>
      <c r="E1381" s="64" t="s">
        <v>1724</v>
      </c>
    </row>
    <row r="1382" spans="1:5" x14ac:dyDescent="0.15">
      <c r="A1382" s="60" t="str">
        <f t="shared" si="21"/>
        <v>和歌山県日高郡美浜町</v>
      </c>
      <c r="B1382" s="63" t="s">
        <v>1723</v>
      </c>
      <c r="C1382" s="64" t="s">
        <v>1694</v>
      </c>
      <c r="D1382" s="65" t="s">
        <v>1712</v>
      </c>
      <c r="E1382" s="64" t="s">
        <v>1722</v>
      </c>
    </row>
    <row r="1383" spans="1:5" x14ac:dyDescent="0.15">
      <c r="A1383" s="60" t="str">
        <f t="shared" si="21"/>
        <v>和歌山県日高郡日高町</v>
      </c>
      <c r="B1383" s="63" t="s">
        <v>1721</v>
      </c>
      <c r="C1383" s="64" t="s">
        <v>1694</v>
      </c>
      <c r="D1383" s="65" t="s">
        <v>1712</v>
      </c>
      <c r="E1383" s="64" t="s">
        <v>1720</v>
      </c>
    </row>
    <row r="1384" spans="1:5" x14ac:dyDescent="0.15">
      <c r="A1384" s="60" t="str">
        <f t="shared" si="21"/>
        <v>和歌山県日高郡由良町</v>
      </c>
      <c r="B1384" s="63" t="s">
        <v>1719</v>
      </c>
      <c r="C1384" s="64" t="s">
        <v>1694</v>
      </c>
      <c r="D1384" s="65" t="s">
        <v>1712</v>
      </c>
      <c r="E1384" s="64" t="s">
        <v>1718</v>
      </c>
    </row>
    <row r="1385" spans="1:5" x14ac:dyDescent="0.15">
      <c r="A1385" s="60" t="str">
        <f t="shared" si="21"/>
        <v>和歌山県日高郡印南町</v>
      </c>
      <c r="B1385" s="63" t="s">
        <v>1717</v>
      </c>
      <c r="C1385" s="64" t="s">
        <v>1694</v>
      </c>
      <c r="D1385" s="65" t="s">
        <v>1712</v>
      </c>
      <c r="E1385" s="64" t="s">
        <v>1716</v>
      </c>
    </row>
    <row r="1386" spans="1:5" x14ac:dyDescent="0.15">
      <c r="A1386" s="60" t="str">
        <f t="shared" si="21"/>
        <v>和歌山県日高郡みなべ町</v>
      </c>
      <c r="B1386" s="63" t="s">
        <v>1715</v>
      </c>
      <c r="C1386" s="64" t="s">
        <v>1694</v>
      </c>
      <c r="D1386" s="65" t="s">
        <v>1712</v>
      </c>
      <c r="E1386" s="64" t="s">
        <v>1714</v>
      </c>
    </row>
    <row r="1387" spans="1:5" x14ac:dyDescent="0.15">
      <c r="A1387" s="60" t="str">
        <f t="shared" si="21"/>
        <v>和歌山県日高郡日高川町</v>
      </c>
      <c r="B1387" s="63" t="s">
        <v>1713</v>
      </c>
      <c r="C1387" s="64" t="s">
        <v>1694</v>
      </c>
      <c r="D1387" s="65" t="s">
        <v>1712</v>
      </c>
      <c r="E1387" s="64" t="s">
        <v>1711</v>
      </c>
    </row>
    <row r="1388" spans="1:5" x14ac:dyDescent="0.15">
      <c r="A1388" s="60" t="str">
        <f t="shared" si="21"/>
        <v>和歌山県西牟婁郡白浜町</v>
      </c>
      <c r="B1388" s="63" t="s">
        <v>1710</v>
      </c>
      <c r="C1388" s="64" t="s">
        <v>1694</v>
      </c>
      <c r="D1388" s="65" t="s">
        <v>1705</v>
      </c>
      <c r="E1388" s="64" t="s">
        <v>1709</v>
      </c>
    </row>
    <row r="1389" spans="1:5" x14ac:dyDescent="0.15">
      <c r="A1389" s="60" t="str">
        <f t="shared" si="21"/>
        <v>和歌山県西牟婁郡上富田町</v>
      </c>
      <c r="B1389" s="63" t="s">
        <v>1708</v>
      </c>
      <c r="C1389" s="64" t="s">
        <v>1694</v>
      </c>
      <c r="D1389" s="65" t="s">
        <v>1705</v>
      </c>
      <c r="E1389" s="64" t="s">
        <v>1707</v>
      </c>
    </row>
    <row r="1390" spans="1:5" x14ac:dyDescent="0.15">
      <c r="A1390" s="60" t="str">
        <f t="shared" si="21"/>
        <v>和歌山県西牟婁郡すさみ町</v>
      </c>
      <c r="B1390" s="63" t="s">
        <v>1706</v>
      </c>
      <c r="C1390" s="64" t="s">
        <v>1694</v>
      </c>
      <c r="D1390" s="65" t="s">
        <v>1705</v>
      </c>
      <c r="E1390" s="64" t="s">
        <v>1704</v>
      </c>
    </row>
    <row r="1391" spans="1:5" x14ac:dyDescent="0.15">
      <c r="A1391" s="60" t="str">
        <f t="shared" si="21"/>
        <v>和歌山県東牟婁郡那智勝浦町</v>
      </c>
      <c r="B1391" s="63" t="s">
        <v>1703</v>
      </c>
      <c r="C1391" s="64" t="s">
        <v>1694</v>
      </c>
      <c r="D1391" s="65" t="s">
        <v>1693</v>
      </c>
      <c r="E1391" s="64" t="s">
        <v>1702</v>
      </c>
    </row>
    <row r="1392" spans="1:5" x14ac:dyDescent="0.15">
      <c r="A1392" s="60" t="str">
        <f t="shared" si="21"/>
        <v>和歌山県東牟婁郡太地町</v>
      </c>
      <c r="B1392" s="63" t="s">
        <v>1701</v>
      </c>
      <c r="C1392" s="64" t="s">
        <v>1694</v>
      </c>
      <c r="D1392" s="65" t="s">
        <v>1693</v>
      </c>
      <c r="E1392" s="64" t="s">
        <v>1700</v>
      </c>
    </row>
    <row r="1393" spans="1:5" x14ac:dyDescent="0.15">
      <c r="A1393" s="60" t="str">
        <f t="shared" si="21"/>
        <v>和歌山県東牟婁郡古座川町</v>
      </c>
      <c r="B1393" s="63" t="s">
        <v>1699</v>
      </c>
      <c r="C1393" s="64" t="s">
        <v>1694</v>
      </c>
      <c r="D1393" s="65" t="s">
        <v>1693</v>
      </c>
      <c r="E1393" s="64" t="s">
        <v>1698</v>
      </c>
    </row>
    <row r="1394" spans="1:5" x14ac:dyDescent="0.15">
      <c r="A1394" s="60" t="str">
        <f t="shared" si="21"/>
        <v>和歌山県東牟婁郡北山村</v>
      </c>
      <c r="B1394" s="63" t="s">
        <v>1697</v>
      </c>
      <c r="C1394" s="64" t="s">
        <v>1694</v>
      </c>
      <c r="D1394" s="65" t="s">
        <v>1693</v>
      </c>
      <c r="E1394" s="64" t="s">
        <v>1696</v>
      </c>
    </row>
    <row r="1395" spans="1:5" x14ac:dyDescent="0.15">
      <c r="A1395" s="60" t="str">
        <f t="shared" si="21"/>
        <v>和歌山県東牟婁郡串本町</v>
      </c>
      <c r="B1395" s="63" t="s">
        <v>1695</v>
      </c>
      <c r="C1395" s="64" t="s">
        <v>1694</v>
      </c>
      <c r="D1395" s="65" t="s">
        <v>1693</v>
      </c>
      <c r="E1395" s="64" t="s">
        <v>1692</v>
      </c>
    </row>
    <row r="1396" spans="1:5" x14ac:dyDescent="0.15">
      <c r="A1396" s="60" t="str">
        <f t="shared" si="21"/>
        <v>鳥取県鳥取市</v>
      </c>
      <c r="B1396" s="63" t="s">
        <v>1691</v>
      </c>
      <c r="C1396" s="64" t="s">
        <v>1650</v>
      </c>
      <c r="D1396" s="65" t="s">
        <v>1690</v>
      </c>
      <c r="E1396" s="64"/>
    </row>
    <row r="1397" spans="1:5" x14ac:dyDescent="0.15">
      <c r="A1397" s="60" t="str">
        <f t="shared" si="21"/>
        <v>鳥取県米子市</v>
      </c>
      <c r="B1397" s="63" t="s">
        <v>1689</v>
      </c>
      <c r="C1397" s="64" t="s">
        <v>1650</v>
      </c>
      <c r="D1397" s="65" t="s">
        <v>1688</v>
      </c>
      <c r="E1397" s="64"/>
    </row>
    <row r="1398" spans="1:5" x14ac:dyDescent="0.15">
      <c r="A1398" s="60" t="str">
        <f t="shared" si="21"/>
        <v>鳥取県倉吉市</v>
      </c>
      <c r="B1398" s="63" t="s">
        <v>1687</v>
      </c>
      <c r="C1398" s="64" t="s">
        <v>1650</v>
      </c>
      <c r="D1398" s="65" t="s">
        <v>1686</v>
      </c>
      <c r="E1398" s="64"/>
    </row>
    <row r="1399" spans="1:5" x14ac:dyDescent="0.15">
      <c r="A1399" s="60" t="str">
        <f t="shared" si="21"/>
        <v>鳥取県境港市</v>
      </c>
      <c r="B1399" s="63" t="s">
        <v>1685</v>
      </c>
      <c r="C1399" s="64" t="s">
        <v>1650</v>
      </c>
      <c r="D1399" s="65" t="s">
        <v>1684</v>
      </c>
      <c r="E1399" s="64"/>
    </row>
    <row r="1400" spans="1:5" x14ac:dyDescent="0.15">
      <c r="A1400" s="60" t="str">
        <f t="shared" si="21"/>
        <v>鳥取県岩美郡岩美町</v>
      </c>
      <c r="B1400" s="63" t="s">
        <v>1683</v>
      </c>
      <c r="C1400" s="64" t="s">
        <v>1650</v>
      </c>
      <c r="D1400" s="65" t="s">
        <v>1682</v>
      </c>
      <c r="E1400" s="64" t="s">
        <v>1681</v>
      </c>
    </row>
    <row r="1401" spans="1:5" x14ac:dyDescent="0.15">
      <c r="A1401" s="60" t="str">
        <f t="shared" si="21"/>
        <v>鳥取県八頭郡若桜町</v>
      </c>
      <c r="B1401" s="63" t="s">
        <v>1680</v>
      </c>
      <c r="C1401" s="64" t="s">
        <v>1650</v>
      </c>
      <c r="D1401" s="65" t="s">
        <v>1675</v>
      </c>
      <c r="E1401" s="64" t="s">
        <v>1679</v>
      </c>
    </row>
    <row r="1402" spans="1:5" x14ac:dyDescent="0.15">
      <c r="A1402" s="60" t="str">
        <f t="shared" si="21"/>
        <v>鳥取県八頭郡智頭町</v>
      </c>
      <c r="B1402" s="63" t="s">
        <v>1678</v>
      </c>
      <c r="C1402" s="64" t="s">
        <v>1650</v>
      </c>
      <c r="D1402" s="65" t="s">
        <v>1675</v>
      </c>
      <c r="E1402" s="64" t="s">
        <v>1677</v>
      </c>
    </row>
    <row r="1403" spans="1:5" x14ac:dyDescent="0.15">
      <c r="A1403" s="60" t="str">
        <f t="shared" si="21"/>
        <v>鳥取県八頭郡八頭町</v>
      </c>
      <c r="B1403" s="63" t="s">
        <v>1676</v>
      </c>
      <c r="C1403" s="64" t="s">
        <v>1650</v>
      </c>
      <c r="D1403" s="65" t="s">
        <v>1675</v>
      </c>
      <c r="E1403" s="64" t="s">
        <v>1674</v>
      </c>
    </row>
    <row r="1404" spans="1:5" x14ac:dyDescent="0.15">
      <c r="A1404" s="60" t="str">
        <f t="shared" si="21"/>
        <v>鳥取県東伯郡三朝町</v>
      </c>
      <c r="B1404" s="63" t="s">
        <v>1673</v>
      </c>
      <c r="C1404" s="64" t="s">
        <v>1650</v>
      </c>
      <c r="D1404" s="65" t="s">
        <v>1666</v>
      </c>
      <c r="E1404" s="64" t="s">
        <v>1672</v>
      </c>
    </row>
    <row r="1405" spans="1:5" x14ac:dyDescent="0.15">
      <c r="A1405" s="60" t="str">
        <f t="shared" si="21"/>
        <v>鳥取県東伯郡湯梨浜町</v>
      </c>
      <c r="B1405" s="63" t="s">
        <v>1671</v>
      </c>
      <c r="C1405" s="64" t="s">
        <v>1650</v>
      </c>
      <c r="D1405" s="65" t="s">
        <v>1666</v>
      </c>
      <c r="E1405" s="64" t="s">
        <v>1670</v>
      </c>
    </row>
    <row r="1406" spans="1:5" x14ac:dyDescent="0.15">
      <c r="A1406" s="60" t="str">
        <f t="shared" si="21"/>
        <v>鳥取県東伯郡琴浦町</v>
      </c>
      <c r="B1406" s="63" t="s">
        <v>1669</v>
      </c>
      <c r="C1406" s="64" t="s">
        <v>1650</v>
      </c>
      <c r="D1406" s="65" t="s">
        <v>1666</v>
      </c>
      <c r="E1406" s="64" t="s">
        <v>1668</v>
      </c>
    </row>
    <row r="1407" spans="1:5" x14ac:dyDescent="0.15">
      <c r="A1407" s="60" t="str">
        <f t="shared" si="21"/>
        <v>鳥取県東伯郡北栄町</v>
      </c>
      <c r="B1407" s="63" t="s">
        <v>1667</v>
      </c>
      <c r="C1407" s="64" t="s">
        <v>1650</v>
      </c>
      <c r="D1407" s="65" t="s">
        <v>1666</v>
      </c>
      <c r="E1407" s="64" t="s">
        <v>1665</v>
      </c>
    </row>
    <row r="1408" spans="1:5" x14ac:dyDescent="0.15">
      <c r="A1408" s="60" t="str">
        <f t="shared" si="21"/>
        <v>鳥取県西伯郡日吉津村</v>
      </c>
      <c r="B1408" s="63" t="s">
        <v>1664</v>
      </c>
      <c r="C1408" s="64" t="s">
        <v>1650</v>
      </c>
      <c r="D1408" s="65" t="s">
        <v>1657</v>
      </c>
      <c r="E1408" s="64" t="s">
        <v>1663</v>
      </c>
    </row>
    <row r="1409" spans="1:5" x14ac:dyDescent="0.15">
      <c r="A1409" s="60" t="str">
        <f t="shared" si="21"/>
        <v>鳥取県西伯郡大山町</v>
      </c>
      <c r="B1409" s="63" t="s">
        <v>1662</v>
      </c>
      <c r="C1409" s="64" t="s">
        <v>1650</v>
      </c>
      <c r="D1409" s="65" t="s">
        <v>1657</v>
      </c>
      <c r="E1409" s="64" t="s">
        <v>1661</v>
      </c>
    </row>
    <row r="1410" spans="1:5" x14ac:dyDescent="0.15">
      <c r="A1410" s="60" t="str">
        <f t="shared" ref="A1410:A1473" si="22">C1410&amp;D1410&amp;E1410</f>
        <v>鳥取県西伯郡南部町</v>
      </c>
      <c r="B1410" s="63" t="s">
        <v>1660</v>
      </c>
      <c r="C1410" s="64" t="s">
        <v>1650</v>
      </c>
      <c r="D1410" s="65" t="s">
        <v>1657</v>
      </c>
      <c r="E1410" s="64" t="s">
        <v>1659</v>
      </c>
    </row>
    <row r="1411" spans="1:5" x14ac:dyDescent="0.15">
      <c r="A1411" s="60" t="str">
        <f t="shared" si="22"/>
        <v>鳥取県西伯郡伯耆町</v>
      </c>
      <c r="B1411" s="63" t="s">
        <v>1658</v>
      </c>
      <c r="C1411" s="64" t="s">
        <v>1650</v>
      </c>
      <c r="D1411" s="65" t="s">
        <v>1657</v>
      </c>
      <c r="E1411" s="64" t="s">
        <v>1656</v>
      </c>
    </row>
    <row r="1412" spans="1:5" x14ac:dyDescent="0.15">
      <c r="A1412" s="60" t="str">
        <f t="shared" si="22"/>
        <v>鳥取県日野郡日南町</v>
      </c>
      <c r="B1412" s="63" t="s">
        <v>1655</v>
      </c>
      <c r="C1412" s="64" t="s">
        <v>1650</v>
      </c>
      <c r="D1412" s="65" t="s">
        <v>1649</v>
      </c>
      <c r="E1412" s="64" t="s">
        <v>1654</v>
      </c>
    </row>
    <row r="1413" spans="1:5" x14ac:dyDescent="0.15">
      <c r="A1413" s="60" t="str">
        <f t="shared" si="22"/>
        <v>鳥取県日野郡日野町</v>
      </c>
      <c r="B1413" s="63" t="s">
        <v>1653</v>
      </c>
      <c r="C1413" s="64" t="s">
        <v>1650</v>
      </c>
      <c r="D1413" s="65" t="s">
        <v>1649</v>
      </c>
      <c r="E1413" s="64" t="s">
        <v>1652</v>
      </c>
    </row>
    <row r="1414" spans="1:5" x14ac:dyDescent="0.15">
      <c r="A1414" s="60" t="str">
        <f t="shared" si="22"/>
        <v>鳥取県日野郡江府町</v>
      </c>
      <c r="B1414" s="63" t="s">
        <v>1651</v>
      </c>
      <c r="C1414" s="64" t="s">
        <v>1650</v>
      </c>
      <c r="D1414" s="65" t="s">
        <v>1649</v>
      </c>
      <c r="E1414" s="64" t="s">
        <v>1648</v>
      </c>
    </row>
    <row r="1415" spans="1:5" x14ac:dyDescent="0.15">
      <c r="A1415" s="60" t="str">
        <f t="shared" si="22"/>
        <v>島根県松江市</v>
      </c>
      <c r="B1415" s="63" t="s">
        <v>1647</v>
      </c>
      <c r="C1415" s="64" t="s">
        <v>1607</v>
      </c>
      <c r="D1415" s="65" t="s">
        <v>1646</v>
      </c>
      <c r="E1415" s="64"/>
    </row>
    <row r="1416" spans="1:5" x14ac:dyDescent="0.15">
      <c r="A1416" s="60" t="str">
        <f t="shared" si="22"/>
        <v>島根県浜田市</v>
      </c>
      <c r="B1416" s="63" t="s">
        <v>1645</v>
      </c>
      <c r="C1416" s="64" t="s">
        <v>1607</v>
      </c>
      <c r="D1416" s="65" t="s">
        <v>1644</v>
      </c>
      <c r="E1416" s="64"/>
    </row>
    <row r="1417" spans="1:5" x14ac:dyDescent="0.15">
      <c r="A1417" s="60" t="str">
        <f t="shared" si="22"/>
        <v>島根県出雲市</v>
      </c>
      <c r="B1417" s="63" t="s">
        <v>1643</v>
      </c>
      <c r="C1417" s="64" t="s">
        <v>1607</v>
      </c>
      <c r="D1417" s="65" t="s">
        <v>1642</v>
      </c>
      <c r="E1417" s="64"/>
    </row>
    <row r="1418" spans="1:5" x14ac:dyDescent="0.15">
      <c r="A1418" s="60" t="str">
        <f t="shared" si="22"/>
        <v>島根県益田市</v>
      </c>
      <c r="B1418" s="63" t="s">
        <v>1641</v>
      </c>
      <c r="C1418" s="64" t="s">
        <v>1607</v>
      </c>
      <c r="D1418" s="65" t="s">
        <v>1640</v>
      </c>
      <c r="E1418" s="64"/>
    </row>
    <row r="1419" spans="1:5" x14ac:dyDescent="0.15">
      <c r="A1419" s="60" t="str">
        <f t="shared" si="22"/>
        <v>島根県大田市</v>
      </c>
      <c r="B1419" s="63" t="s">
        <v>1639</v>
      </c>
      <c r="C1419" s="64" t="s">
        <v>1607</v>
      </c>
      <c r="D1419" s="65" t="s">
        <v>1638</v>
      </c>
      <c r="E1419" s="64"/>
    </row>
    <row r="1420" spans="1:5" x14ac:dyDescent="0.15">
      <c r="A1420" s="60" t="str">
        <f t="shared" si="22"/>
        <v>島根県安来市</v>
      </c>
      <c r="B1420" s="63" t="s">
        <v>1637</v>
      </c>
      <c r="C1420" s="64" t="s">
        <v>1607</v>
      </c>
      <c r="D1420" s="65" t="s">
        <v>1636</v>
      </c>
      <c r="E1420" s="64"/>
    </row>
    <row r="1421" spans="1:5" x14ac:dyDescent="0.15">
      <c r="A1421" s="60" t="str">
        <f t="shared" si="22"/>
        <v>島根県江津市</v>
      </c>
      <c r="B1421" s="63" t="s">
        <v>1635</v>
      </c>
      <c r="C1421" s="64" t="s">
        <v>1607</v>
      </c>
      <c r="D1421" s="65" t="s">
        <v>1634</v>
      </c>
      <c r="E1421" s="64"/>
    </row>
    <row r="1422" spans="1:5" x14ac:dyDescent="0.15">
      <c r="A1422" s="60" t="str">
        <f t="shared" si="22"/>
        <v>島根県雲南市</v>
      </c>
      <c r="B1422" s="63" t="s">
        <v>1633</v>
      </c>
      <c r="C1422" s="64" t="s">
        <v>1607</v>
      </c>
      <c r="D1422" s="65" t="s">
        <v>1632</v>
      </c>
      <c r="E1422" s="64"/>
    </row>
    <row r="1423" spans="1:5" x14ac:dyDescent="0.15">
      <c r="A1423" s="60" t="str">
        <f t="shared" si="22"/>
        <v>島根県仁多郡奥出雲町</v>
      </c>
      <c r="B1423" s="63" t="s">
        <v>1631</v>
      </c>
      <c r="C1423" s="64" t="s">
        <v>1607</v>
      </c>
      <c r="D1423" s="65" t="s">
        <v>1630</v>
      </c>
      <c r="E1423" s="64" t="s">
        <v>1629</v>
      </c>
    </row>
    <row r="1424" spans="1:5" x14ac:dyDescent="0.15">
      <c r="A1424" s="60" t="str">
        <f t="shared" si="22"/>
        <v>島根県飯石郡飯南町</v>
      </c>
      <c r="B1424" s="63" t="s">
        <v>1628</v>
      </c>
      <c r="C1424" s="64" t="s">
        <v>1607</v>
      </c>
      <c r="D1424" s="65" t="s">
        <v>1627</v>
      </c>
      <c r="E1424" s="64" t="s">
        <v>1626</v>
      </c>
    </row>
    <row r="1425" spans="1:5" x14ac:dyDescent="0.15">
      <c r="A1425" s="60" t="str">
        <f t="shared" si="22"/>
        <v>島根県邑智郡川本町</v>
      </c>
      <c r="B1425" s="63" t="s">
        <v>1625</v>
      </c>
      <c r="C1425" s="64" t="s">
        <v>1607</v>
      </c>
      <c r="D1425" s="65" t="s">
        <v>1621</v>
      </c>
      <c r="E1425" s="64" t="s">
        <v>1624</v>
      </c>
    </row>
    <row r="1426" spans="1:5" x14ac:dyDescent="0.15">
      <c r="A1426" s="60" t="str">
        <f t="shared" si="22"/>
        <v>島根県邑智郡美郷町</v>
      </c>
      <c r="B1426" s="63" t="s">
        <v>1623</v>
      </c>
      <c r="C1426" s="64" t="s">
        <v>1607</v>
      </c>
      <c r="D1426" s="65" t="s">
        <v>1621</v>
      </c>
      <c r="E1426" s="64" t="s">
        <v>769</v>
      </c>
    </row>
    <row r="1427" spans="1:5" x14ac:dyDescent="0.15">
      <c r="A1427" s="60" t="str">
        <f t="shared" si="22"/>
        <v>島根県邑智郡邑南町</v>
      </c>
      <c r="B1427" s="63" t="s">
        <v>1622</v>
      </c>
      <c r="C1427" s="64" t="s">
        <v>1607</v>
      </c>
      <c r="D1427" s="65" t="s">
        <v>1621</v>
      </c>
      <c r="E1427" s="64" t="s">
        <v>1620</v>
      </c>
    </row>
    <row r="1428" spans="1:5" x14ac:dyDescent="0.15">
      <c r="A1428" s="60" t="str">
        <f t="shared" si="22"/>
        <v>島根県鹿足郡津和野町</v>
      </c>
      <c r="B1428" s="63" t="s">
        <v>1619</v>
      </c>
      <c r="C1428" s="64" t="s">
        <v>1607</v>
      </c>
      <c r="D1428" s="65" t="s">
        <v>1616</v>
      </c>
      <c r="E1428" s="64" t="s">
        <v>1618</v>
      </c>
    </row>
    <row r="1429" spans="1:5" x14ac:dyDescent="0.15">
      <c r="A1429" s="60" t="str">
        <f t="shared" si="22"/>
        <v>島根県鹿足郡吉賀町</v>
      </c>
      <c r="B1429" s="63" t="s">
        <v>1617</v>
      </c>
      <c r="C1429" s="64" t="s">
        <v>1607</v>
      </c>
      <c r="D1429" s="65" t="s">
        <v>1616</v>
      </c>
      <c r="E1429" s="64" t="s">
        <v>1615</v>
      </c>
    </row>
    <row r="1430" spans="1:5" x14ac:dyDescent="0.15">
      <c r="A1430" s="60" t="str">
        <f t="shared" si="22"/>
        <v>島根県隠岐郡海士町</v>
      </c>
      <c r="B1430" s="63" t="s">
        <v>1614</v>
      </c>
      <c r="C1430" s="64" t="s">
        <v>1607</v>
      </c>
      <c r="D1430" s="65" t="s">
        <v>1606</v>
      </c>
      <c r="E1430" s="64" t="s">
        <v>1613</v>
      </c>
    </row>
    <row r="1431" spans="1:5" x14ac:dyDescent="0.15">
      <c r="A1431" s="60" t="str">
        <f t="shared" si="22"/>
        <v>島根県隠岐郡西ノ島町</v>
      </c>
      <c r="B1431" s="63" t="s">
        <v>1612</v>
      </c>
      <c r="C1431" s="64" t="s">
        <v>1607</v>
      </c>
      <c r="D1431" s="65" t="s">
        <v>1606</v>
      </c>
      <c r="E1431" s="64" t="s">
        <v>1611</v>
      </c>
    </row>
    <row r="1432" spans="1:5" x14ac:dyDescent="0.15">
      <c r="A1432" s="60" t="str">
        <f t="shared" si="22"/>
        <v>島根県隠岐郡知夫村</v>
      </c>
      <c r="B1432" s="63" t="s">
        <v>1610</v>
      </c>
      <c r="C1432" s="64" t="s">
        <v>1607</v>
      </c>
      <c r="D1432" s="65" t="s">
        <v>1606</v>
      </c>
      <c r="E1432" s="64" t="s">
        <v>1609</v>
      </c>
    </row>
    <row r="1433" spans="1:5" x14ac:dyDescent="0.15">
      <c r="A1433" s="60" t="str">
        <f t="shared" si="22"/>
        <v>島根県隠岐郡隠岐の島町</v>
      </c>
      <c r="B1433" s="63" t="s">
        <v>1608</v>
      </c>
      <c r="C1433" s="64" t="s">
        <v>1607</v>
      </c>
      <c r="D1433" s="65" t="s">
        <v>1606</v>
      </c>
      <c r="E1433" s="64" t="s">
        <v>1605</v>
      </c>
    </row>
    <row r="1434" spans="1:5" s="71" customFormat="1" x14ac:dyDescent="0.15">
      <c r="A1434" s="60" t="str">
        <f t="shared" si="22"/>
        <v>岡山県岡山市北区</v>
      </c>
      <c r="B1434" s="66" t="s">
        <v>1604</v>
      </c>
      <c r="C1434" s="67" t="s">
        <v>1539</v>
      </c>
      <c r="D1434" s="69" t="s">
        <v>1600</v>
      </c>
      <c r="E1434" s="70" t="s">
        <v>958</v>
      </c>
    </row>
    <row r="1435" spans="1:5" s="71" customFormat="1" x14ac:dyDescent="0.15">
      <c r="A1435" s="60" t="str">
        <f t="shared" si="22"/>
        <v>岡山県岡山市中区</v>
      </c>
      <c r="B1435" s="66" t="s">
        <v>1603</v>
      </c>
      <c r="C1435" s="67" t="s">
        <v>1539</v>
      </c>
      <c r="D1435" s="69" t="s">
        <v>1600</v>
      </c>
      <c r="E1435" s="70" t="s">
        <v>1535</v>
      </c>
    </row>
    <row r="1436" spans="1:5" s="71" customFormat="1" x14ac:dyDescent="0.15">
      <c r="A1436" s="60" t="str">
        <f t="shared" si="22"/>
        <v>岡山県岡山市東区</v>
      </c>
      <c r="B1436" s="66" t="s">
        <v>1602</v>
      </c>
      <c r="C1436" s="67" t="s">
        <v>1539</v>
      </c>
      <c r="D1436" s="69" t="s">
        <v>1600</v>
      </c>
      <c r="E1436" s="70" t="s">
        <v>962</v>
      </c>
    </row>
    <row r="1437" spans="1:5" s="71" customFormat="1" x14ac:dyDescent="0.15">
      <c r="A1437" s="60" t="str">
        <f t="shared" si="22"/>
        <v>岡山県岡山市南区</v>
      </c>
      <c r="B1437" s="66" t="s">
        <v>1601</v>
      </c>
      <c r="C1437" s="67" t="s">
        <v>1539</v>
      </c>
      <c r="D1437" s="69" t="s">
        <v>1600</v>
      </c>
      <c r="E1437" s="70" t="s">
        <v>960</v>
      </c>
    </row>
    <row r="1438" spans="1:5" x14ac:dyDescent="0.15">
      <c r="A1438" s="60" t="str">
        <f t="shared" si="22"/>
        <v>岡山県倉敷市</v>
      </c>
      <c r="B1438" s="63" t="s">
        <v>1599</v>
      </c>
      <c r="C1438" s="64" t="s">
        <v>1539</v>
      </c>
      <c r="D1438" s="65" t="s">
        <v>1598</v>
      </c>
      <c r="E1438" s="64"/>
    </row>
    <row r="1439" spans="1:5" x14ac:dyDescent="0.15">
      <c r="A1439" s="60" t="str">
        <f t="shared" si="22"/>
        <v>岡山県津山市</v>
      </c>
      <c r="B1439" s="63" t="s">
        <v>1597</v>
      </c>
      <c r="C1439" s="64" t="s">
        <v>1539</v>
      </c>
      <c r="D1439" s="65" t="s">
        <v>1596</v>
      </c>
      <c r="E1439" s="64"/>
    </row>
    <row r="1440" spans="1:5" x14ac:dyDescent="0.15">
      <c r="A1440" s="60" t="str">
        <f t="shared" si="22"/>
        <v>岡山県玉野市</v>
      </c>
      <c r="B1440" s="63" t="s">
        <v>1595</v>
      </c>
      <c r="C1440" s="64" t="s">
        <v>1539</v>
      </c>
      <c r="D1440" s="65" t="s">
        <v>1594</v>
      </c>
      <c r="E1440" s="64"/>
    </row>
    <row r="1441" spans="1:5" x14ac:dyDescent="0.15">
      <c r="A1441" s="60" t="str">
        <f t="shared" si="22"/>
        <v>岡山県笠岡市</v>
      </c>
      <c r="B1441" s="63" t="s">
        <v>1593</v>
      </c>
      <c r="C1441" s="64" t="s">
        <v>1539</v>
      </c>
      <c r="D1441" s="65" t="s">
        <v>1592</v>
      </c>
      <c r="E1441" s="64"/>
    </row>
    <row r="1442" spans="1:5" x14ac:dyDescent="0.15">
      <c r="A1442" s="60" t="str">
        <f t="shared" si="22"/>
        <v>岡山県井原市</v>
      </c>
      <c r="B1442" s="63" t="s">
        <v>1591</v>
      </c>
      <c r="C1442" s="64" t="s">
        <v>1539</v>
      </c>
      <c r="D1442" s="65" t="s">
        <v>1590</v>
      </c>
      <c r="E1442" s="64"/>
    </row>
    <row r="1443" spans="1:5" x14ac:dyDescent="0.15">
      <c r="A1443" s="60" t="str">
        <f t="shared" si="22"/>
        <v>岡山県総社市</v>
      </c>
      <c r="B1443" s="63" t="s">
        <v>1589</v>
      </c>
      <c r="C1443" s="64" t="s">
        <v>1539</v>
      </c>
      <c r="D1443" s="65" t="s">
        <v>1588</v>
      </c>
      <c r="E1443" s="64"/>
    </row>
    <row r="1444" spans="1:5" x14ac:dyDescent="0.15">
      <c r="A1444" s="60" t="str">
        <f t="shared" si="22"/>
        <v>岡山県高梁市</v>
      </c>
      <c r="B1444" s="63" t="s">
        <v>1587</v>
      </c>
      <c r="C1444" s="64" t="s">
        <v>1539</v>
      </c>
      <c r="D1444" s="65" t="s">
        <v>1586</v>
      </c>
      <c r="E1444" s="64"/>
    </row>
    <row r="1445" spans="1:5" x14ac:dyDescent="0.15">
      <c r="A1445" s="60" t="str">
        <f t="shared" si="22"/>
        <v>岡山県新見市</v>
      </c>
      <c r="B1445" s="63" t="s">
        <v>1585</v>
      </c>
      <c r="C1445" s="64" t="s">
        <v>1539</v>
      </c>
      <c r="D1445" s="65" t="s">
        <v>1584</v>
      </c>
      <c r="E1445" s="64"/>
    </row>
    <row r="1446" spans="1:5" x14ac:dyDescent="0.15">
      <c r="A1446" s="60" t="str">
        <f t="shared" si="22"/>
        <v>岡山県備前市</v>
      </c>
      <c r="B1446" s="63" t="s">
        <v>1583</v>
      </c>
      <c r="C1446" s="64" t="s">
        <v>1539</v>
      </c>
      <c r="D1446" s="65" t="s">
        <v>1582</v>
      </c>
      <c r="E1446" s="64"/>
    </row>
    <row r="1447" spans="1:5" x14ac:dyDescent="0.15">
      <c r="A1447" s="60" t="str">
        <f t="shared" si="22"/>
        <v>岡山県瀬戸内市</v>
      </c>
      <c r="B1447" s="63" t="s">
        <v>1581</v>
      </c>
      <c r="C1447" s="64" t="s">
        <v>1539</v>
      </c>
      <c r="D1447" s="65" t="s">
        <v>1580</v>
      </c>
      <c r="E1447" s="64"/>
    </row>
    <row r="1448" spans="1:5" x14ac:dyDescent="0.15">
      <c r="A1448" s="60" t="str">
        <f t="shared" si="22"/>
        <v>岡山県赤磐市</v>
      </c>
      <c r="B1448" s="63" t="s">
        <v>1579</v>
      </c>
      <c r="C1448" s="64" t="s">
        <v>1539</v>
      </c>
      <c r="D1448" s="65" t="s">
        <v>1578</v>
      </c>
      <c r="E1448" s="64"/>
    </row>
    <row r="1449" spans="1:5" x14ac:dyDescent="0.15">
      <c r="A1449" s="60" t="str">
        <f t="shared" si="22"/>
        <v>岡山県真庭市</v>
      </c>
      <c r="B1449" s="63" t="s">
        <v>1577</v>
      </c>
      <c r="C1449" s="64" t="s">
        <v>1539</v>
      </c>
      <c r="D1449" s="65" t="s">
        <v>1576</v>
      </c>
      <c r="E1449" s="64"/>
    </row>
    <row r="1450" spans="1:5" x14ac:dyDescent="0.15">
      <c r="A1450" s="60" t="str">
        <f t="shared" si="22"/>
        <v>岡山県美作市</v>
      </c>
      <c r="B1450" s="63" t="s">
        <v>1575</v>
      </c>
      <c r="C1450" s="64" t="s">
        <v>1539</v>
      </c>
      <c r="D1450" s="65" t="s">
        <v>1574</v>
      </c>
      <c r="E1450" s="64"/>
    </row>
    <row r="1451" spans="1:5" x14ac:dyDescent="0.15">
      <c r="A1451" s="60" t="str">
        <f t="shared" si="22"/>
        <v>岡山県浅口市</v>
      </c>
      <c r="B1451" s="63" t="s">
        <v>1573</v>
      </c>
      <c r="C1451" s="64" t="s">
        <v>1539</v>
      </c>
      <c r="D1451" s="65" t="s">
        <v>1572</v>
      </c>
      <c r="E1451" s="64"/>
    </row>
    <row r="1452" spans="1:5" x14ac:dyDescent="0.15">
      <c r="A1452" s="60" t="str">
        <f t="shared" si="22"/>
        <v>岡山県和気郡和気町</v>
      </c>
      <c r="B1452" s="63" t="s">
        <v>1571</v>
      </c>
      <c r="C1452" s="64" t="s">
        <v>1539</v>
      </c>
      <c r="D1452" s="65" t="s">
        <v>1570</v>
      </c>
      <c r="E1452" s="64" t="s">
        <v>1569</v>
      </c>
    </row>
    <row r="1453" spans="1:5" x14ac:dyDescent="0.15">
      <c r="A1453" s="60" t="str">
        <f t="shared" si="22"/>
        <v>岡山県都窪郡早島町</v>
      </c>
      <c r="B1453" s="63" t="s">
        <v>1568</v>
      </c>
      <c r="C1453" s="64" t="s">
        <v>1539</v>
      </c>
      <c r="D1453" s="65" t="s">
        <v>1567</v>
      </c>
      <c r="E1453" s="64" t="s">
        <v>1566</v>
      </c>
    </row>
    <row r="1454" spans="1:5" x14ac:dyDescent="0.15">
      <c r="A1454" s="60" t="str">
        <f t="shared" si="22"/>
        <v>岡山県浅口郡里庄町</v>
      </c>
      <c r="B1454" s="63" t="s">
        <v>1565</v>
      </c>
      <c r="C1454" s="64" t="s">
        <v>1539</v>
      </c>
      <c r="D1454" s="65" t="s">
        <v>1564</v>
      </c>
      <c r="E1454" s="64" t="s">
        <v>1563</v>
      </c>
    </row>
    <row r="1455" spans="1:5" x14ac:dyDescent="0.15">
      <c r="A1455" s="60" t="str">
        <f t="shared" si="22"/>
        <v>岡山県小田郡矢掛町</v>
      </c>
      <c r="B1455" s="63" t="s">
        <v>1562</v>
      </c>
      <c r="C1455" s="64" t="s">
        <v>1539</v>
      </c>
      <c r="D1455" s="65" t="s">
        <v>1561</v>
      </c>
      <c r="E1455" s="64" t="s">
        <v>1560</v>
      </c>
    </row>
    <row r="1456" spans="1:5" x14ac:dyDescent="0.15">
      <c r="A1456" s="60" t="str">
        <f t="shared" si="22"/>
        <v>岡山県真庭郡新庄村</v>
      </c>
      <c r="B1456" s="63" t="s">
        <v>1559</v>
      </c>
      <c r="C1456" s="64" t="s">
        <v>1539</v>
      </c>
      <c r="D1456" s="65" t="s">
        <v>1558</v>
      </c>
      <c r="E1456" s="64" t="s">
        <v>1557</v>
      </c>
    </row>
    <row r="1457" spans="1:5" x14ac:dyDescent="0.15">
      <c r="A1457" s="60" t="str">
        <f t="shared" si="22"/>
        <v>岡山県苫田郡鏡野町</v>
      </c>
      <c r="B1457" s="63" t="s">
        <v>1556</v>
      </c>
      <c r="C1457" s="64" t="s">
        <v>1539</v>
      </c>
      <c r="D1457" s="65" t="s">
        <v>1555</v>
      </c>
      <c r="E1457" s="64" t="s">
        <v>1554</v>
      </c>
    </row>
    <row r="1458" spans="1:5" x14ac:dyDescent="0.15">
      <c r="A1458" s="60" t="str">
        <f t="shared" si="22"/>
        <v>岡山県勝田郡勝央町</v>
      </c>
      <c r="B1458" s="63" t="s">
        <v>1553</v>
      </c>
      <c r="C1458" s="64" t="s">
        <v>1539</v>
      </c>
      <c r="D1458" s="65" t="s">
        <v>1550</v>
      </c>
      <c r="E1458" s="64" t="s">
        <v>1552</v>
      </c>
    </row>
    <row r="1459" spans="1:5" x14ac:dyDescent="0.15">
      <c r="A1459" s="60" t="str">
        <f t="shared" si="22"/>
        <v>岡山県勝田郡奈義町</v>
      </c>
      <c r="B1459" s="63" t="s">
        <v>1551</v>
      </c>
      <c r="C1459" s="64" t="s">
        <v>1539</v>
      </c>
      <c r="D1459" s="65" t="s">
        <v>1550</v>
      </c>
      <c r="E1459" s="64" t="s">
        <v>1549</v>
      </c>
    </row>
    <row r="1460" spans="1:5" x14ac:dyDescent="0.15">
      <c r="A1460" s="60" t="str">
        <f t="shared" si="22"/>
        <v>岡山県英田郡西粟倉村</v>
      </c>
      <c r="B1460" s="63" t="s">
        <v>1548</v>
      </c>
      <c r="C1460" s="64" t="s">
        <v>1539</v>
      </c>
      <c r="D1460" s="65" t="s">
        <v>1547</v>
      </c>
      <c r="E1460" s="64" t="s">
        <v>1546</v>
      </c>
    </row>
    <row r="1461" spans="1:5" x14ac:dyDescent="0.15">
      <c r="A1461" s="60" t="str">
        <f t="shared" si="22"/>
        <v>岡山県久米郡久米南町</v>
      </c>
      <c r="B1461" s="63" t="s">
        <v>1545</v>
      </c>
      <c r="C1461" s="64" t="s">
        <v>1539</v>
      </c>
      <c r="D1461" s="65" t="s">
        <v>1542</v>
      </c>
      <c r="E1461" s="64" t="s">
        <v>1544</v>
      </c>
    </row>
    <row r="1462" spans="1:5" x14ac:dyDescent="0.15">
      <c r="A1462" s="60" t="str">
        <f t="shared" si="22"/>
        <v>岡山県久米郡美咲町</v>
      </c>
      <c r="B1462" s="63" t="s">
        <v>1543</v>
      </c>
      <c r="C1462" s="64" t="s">
        <v>1539</v>
      </c>
      <c r="D1462" s="65" t="s">
        <v>1542</v>
      </c>
      <c r="E1462" s="64" t="s">
        <v>1541</v>
      </c>
    </row>
    <row r="1463" spans="1:5" x14ac:dyDescent="0.15">
      <c r="A1463" s="60" t="str">
        <f t="shared" si="22"/>
        <v>岡山県加賀郡吉備中央町</v>
      </c>
      <c r="B1463" s="63" t="s">
        <v>1540</v>
      </c>
      <c r="C1463" s="64" t="s">
        <v>1539</v>
      </c>
      <c r="D1463" s="65" t="s">
        <v>1538</v>
      </c>
      <c r="E1463" s="64" t="s">
        <v>1537</v>
      </c>
    </row>
    <row r="1464" spans="1:5" s="71" customFormat="1" x14ac:dyDescent="0.15">
      <c r="A1464" s="60" t="str">
        <f t="shared" si="22"/>
        <v>広島県広島市中区</v>
      </c>
      <c r="B1464" s="66" t="s">
        <v>1536</v>
      </c>
      <c r="C1464" s="67" t="s">
        <v>1476</v>
      </c>
      <c r="D1464" s="69" t="s">
        <v>1524</v>
      </c>
      <c r="E1464" s="70" t="s">
        <v>1535</v>
      </c>
    </row>
    <row r="1465" spans="1:5" s="71" customFormat="1" x14ac:dyDescent="0.15">
      <c r="A1465" s="60" t="str">
        <f t="shared" si="22"/>
        <v>広島県広島市東区</v>
      </c>
      <c r="B1465" s="66" t="s">
        <v>1534</v>
      </c>
      <c r="C1465" s="67" t="s">
        <v>1476</v>
      </c>
      <c r="D1465" s="69" t="s">
        <v>1524</v>
      </c>
      <c r="E1465" s="70" t="s">
        <v>962</v>
      </c>
    </row>
    <row r="1466" spans="1:5" s="71" customFormat="1" x14ac:dyDescent="0.15">
      <c r="A1466" s="60" t="str">
        <f t="shared" si="22"/>
        <v>広島県広島市南区</v>
      </c>
      <c r="B1466" s="66" t="s">
        <v>1533</v>
      </c>
      <c r="C1466" s="67" t="s">
        <v>1476</v>
      </c>
      <c r="D1466" s="69" t="s">
        <v>1524</v>
      </c>
      <c r="E1466" s="70" t="s">
        <v>960</v>
      </c>
    </row>
    <row r="1467" spans="1:5" s="71" customFormat="1" x14ac:dyDescent="0.15">
      <c r="A1467" s="60" t="str">
        <f t="shared" si="22"/>
        <v>広島県広島市西区</v>
      </c>
      <c r="B1467" s="66" t="s">
        <v>1532</v>
      </c>
      <c r="C1467" s="67" t="s">
        <v>1476</v>
      </c>
      <c r="D1467" s="69" t="s">
        <v>1524</v>
      </c>
      <c r="E1467" s="70" t="s">
        <v>961</v>
      </c>
    </row>
    <row r="1468" spans="1:5" s="71" customFormat="1" x14ac:dyDescent="0.15">
      <c r="A1468" s="60" t="str">
        <f t="shared" si="22"/>
        <v>広島県広島市安佐南区</v>
      </c>
      <c r="B1468" s="66" t="s">
        <v>1531</v>
      </c>
      <c r="C1468" s="67" t="s">
        <v>1476</v>
      </c>
      <c r="D1468" s="69" t="s">
        <v>1524</v>
      </c>
      <c r="E1468" s="70" t="s">
        <v>1530</v>
      </c>
    </row>
    <row r="1469" spans="1:5" s="71" customFormat="1" x14ac:dyDescent="0.15">
      <c r="A1469" s="60" t="str">
        <f t="shared" si="22"/>
        <v>広島県広島市安佐北区</v>
      </c>
      <c r="B1469" s="66" t="s">
        <v>1529</v>
      </c>
      <c r="C1469" s="67" t="s">
        <v>1476</v>
      </c>
      <c r="D1469" s="69" t="s">
        <v>1524</v>
      </c>
      <c r="E1469" s="70" t="s">
        <v>1528</v>
      </c>
    </row>
    <row r="1470" spans="1:5" s="71" customFormat="1" x14ac:dyDescent="0.15">
      <c r="A1470" s="60" t="str">
        <f t="shared" si="22"/>
        <v>広島県広島市安芸区</v>
      </c>
      <c r="B1470" s="66" t="s">
        <v>1527</v>
      </c>
      <c r="C1470" s="67" t="s">
        <v>1476</v>
      </c>
      <c r="D1470" s="69" t="s">
        <v>1524</v>
      </c>
      <c r="E1470" s="70" t="s">
        <v>1526</v>
      </c>
    </row>
    <row r="1471" spans="1:5" s="71" customFormat="1" x14ac:dyDescent="0.15">
      <c r="A1471" s="60" t="str">
        <f t="shared" si="22"/>
        <v>広島県広島市佐伯区</v>
      </c>
      <c r="B1471" s="66" t="s">
        <v>1525</v>
      </c>
      <c r="C1471" s="67" t="s">
        <v>1476</v>
      </c>
      <c r="D1471" s="69" t="s">
        <v>1524</v>
      </c>
      <c r="E1471" s="70" t="s">
        <v>1523</v>
      </c>
    </row>
    <row r="1472" spans="1:5" x14ac:dyDescent="0.15">
      <c r="A1472" s="60" t="str">
        <f t="shared" si="22"/>
        <v>広島県呉市</v>
      </c>
      <c r="B1472" s="63" t="s">
        <v>1522</v>
      </c>
      <c r="C1472" s="64" t="s">
        <v>1476</v>
      </c>
      <c r="D1472" s="65" t="s">
        <v>1521</v>
      </c>
      <c r="E1472" s="64"/>
    </row>
    <row r="1473" spans="1:5" x14ac:dyDescent="0.15">
      <c r="A1473" s="60" t="str">
        <f t="shared" si="22"/>
        <v>広島県竹原市</v>
      </c>
      <c r="B1473" s="63" t="s">
        <v>1520</v>
      </c>
      <c r="C1473" s="64" t="s">
        <v>1476</v>
      </c>
      <c r="D1473" s="65" t="s">
        <v>1519</v>
      </c>
      <c r="E1473" s="64"/>
    </row>
    <row r="1474" spans="1:5" x14ac:dyDescent="0.15">
      <c r="A1474" s="60" t="str">
        <f t="shared" ref="A1474:A1537" si="23">C1474&amp;D1474&amp;E1474</f>
        <v>広島県三原市</v>
      </c>
      <c r="B1474" s="63" t="s">
        <v>1518</v>
      </c>
      <c r="C1474" s="64" t="s">
        <v>1476</v>
      </c>
      <c r="D1474" s="65" t="s">
        <v>1517</v>
      </c>
      <c r="E1474" s="64"/>
    </row>
    <row r="1475" spans="1:5" x14ac:dyDescent="0.15">
      <c r="A1475" s="60" t="str">
        <f t="shared" si="23"/>
        <v>広島県尾道市</v>
      </c>
      <c r="B1475" s="63" t="s">
        <v>1516</v>
      </c>
      <c r="C1475" s="64" t="s">
        <v>1476</v>
      </c>
      <c r="D1475" s="65" t="s">
        <v>1515</v>
      </c>
      <c r="E1475" s="64"/>
    </row>
    <row r="1476" spans="1:5" x14ac:dyDescent="0.15">
      <c r="A1476" s="60" t="str">
        <f t="shared" si="23"/>
        <v>広島県福山市</v>
      </c>
      <c r="B1476" s="63" t="s">
        <v>1514</v>
      </c>
      <c r="C1476" s="64" t="s">
        <v>1476</v>
      </c>
      <c r="D1476" s="65" t="s">
        <v>1513</v>
      </c>
      <c r="E1476" s="64"/>
    </row>
    <row r="1477" spans="1:5" x14ac:dyDescent="0.15">
      <c r="A1477" s="60" t="str">
        <f t="shared" si="23"/>
        <v>広島県府中市</v>
      </c>
      <c r="B1477" s="63" t="s">
        <v>1512</v>
      </c>
      <c r="C1477" s="64" t="s">
        <v>1476</v>
      </c>
      <c r="D1477" s="65" t="s">
        <v>1511</v>
      </c>
      <c r="E1477" s="64"/>
    </row>
    <row r="1478" spans="1:5" x14ac:dyDescent="0.15">
      <c r="A1478" s="60" t="str">
        <f t="shared" si="23"/>
        <v>広島県三次市</v>
      </c>
      <c r="B1478" s="63" t="s">
        <v>1510</v>
      </c>
      <c r="C1478" s="64" t="s">
        <v>1476</v>
      </c>
      <c r="D1478" s="65" t="s">
        <v>1509</v>
      </c>
      <c r="E1478" s="64"/>
    </row>
    <row r="1479" spans="1:5" x14ac:dyDescent="0.15">
      <c r="A1479" s="60" t="str">
        <f t="shared" si="23"/>
        <v>広島県庄原市</v>
      </c>
      <c r="B1479" s="63" t="s">
        <v>1508</v>
      </c>
      <c r="C1479" s="64" t="s">
        <v>1476</v>
      </c>
      <c r="D1479" s="65" t="s">
        <v>1507</v>
      </c>
      <c r="E1479" s="64"/>
    </row>
    <row r="1480" spans="1:5" x14ac:dyDescent="0.15">
      <c r="A1480" s="60" t="str">
        <f t="shared" si="23"/>
        <v>広島県大竹市</v>
      </c>
      <c r="B1480" s="63" t="s">
        <v>1506</v>
      </c>
      <c r="C1480" s="64" t="s">
        <v>1476</v>
      </c>
      <c r="D1480" s="65" t="s">
        <v>1505</v>
      </c>
      <c r="E1480" s="64"/>
    </row>
    <row r="1481" spans="1:5" x14ac:dyDescent="0.15">
      <c r="A1481" s="60" t="str">
        <f t="shared" si="23"/>
        <v>広島県東広島市</v>
      </c>
      <c r="B1481" s="63" t="s">
        <v>1504</v>
      </c>
      <c r="C1481" s="64" t="s">
        <v>1476</v>
      </c>
      <c r="D1481" s="65" t="s">
        <v>1503</v>
      </c>
      <c r="E1481" s="64"/>
    </row>
    <row r="1482" spans="1:5" x14ac:dyDescent="0.15">
      <c r="A1482" s="60" t="str">
        <f t="shared" si="23"/>
        <v>広島県廿日市市</v>
      </c>
      <c r="B1482" s="63" t="s">
        <v>1502</v>
      </c>
      <c r="C1482" s="64" t="s">
        <v>1476</v>
      </c>
      <c r="D1482" s="65" t="s">
        <v>1501</v>
      </c>
      <c r="E1482" s="64"/>
    </row>
    <row r="1483" spans="1:5" x14ac:dyDescent="0.15">
      <c r="A1483" s="60" t="str">
        <f t="shared" si="23"/>
        <v>広島県安芸高田市</v>
      </c>
      <c r="B1483" s="63" t="s">
        <v>1500</v>
      </c>
      <c r="C1483" s="64" t="s">
        <v>1476</v>
      </c>
      <c r="D1483" s="65" t="s">
        <v>1499</v>
      </c>
      <c r="E1483" s="64"/>
    </row>
    <row r="1484" spans="1:5" x14ac:dyDescent="0.15">
      <c r="A1484" s="60" t="str">
        <f t="shared" si="23"/>
        <v>広島県江田島市</v>
      </c>
      <c r="B1484" s="63" t="s">
        <v>1498</v>
      </c>
      <c r="C1484" s="64" t="s">
        <v>1476</v>
      </c>
      <c r="D1484" s="65" t="s">
        <v>1497</v>
      </c>
      <c r="E1484" s="64"/>
    </row>
    <row r="1485" spans="1:5" x14ac:dyDescent="0.15">
      <c r="A1485" s="60" t="str">
        <f t="shared" si="23"/>
        <v>広島県安芸郡府中町</v>
      </c>
      <c r="B1485" s="63" t="s">
        <v>1496</v>
      </c>
      <c r="C1485" s="64" t="s">
        <v>1476</v>
      </c>
      <c r="D1485" s="65" t="s">
        <v>1252</v>
      </c>
      <c r="E1485" s="64" t="s">
        <v>1495</v>
      </c>
    </row>
    <row r="1486" spans="1:5" x14ac:dyDescent="0.15">
      <c r="A1486" s="60" t="str">
        <f t="shared" si="23"/>
        <v>広島県安芸郡海田町</v>
      </c>
      <c r="B1486" s="63" t="s">
        <v>1494</v>
      </c>
      <c r="C1486" s="64" t="s">
        <v>1476</v>
      </c>
      <c r="D1486" s="65" t="s">
        <v>1252</v>
      </c>
      <c r="E1486" s="64" t="s">
        <v>1493</v>
      </c>
    </row>
    <row r="1487" spans="1:5" x14ac:dyDescent="0.15">
      <c r="A1487" s="60" t="str">
        <f t="shared" si="23"/>
        <v>広島県安芸郡熊野町</v>
      </c>
      <c r="B1487" s="63" t="s">
        <v>1492</v>
      </c>
      <c r="C1487" s="64" t="s">
        <v>1476</v>
      </c>
      <c r="D1487" s="65" t="s">
        <v>1252</v>
      </c>
      <c r="E1487" s="64" t="s">
        <v>1491</v>
      </c>
    </row>
    <row r="1488" spans="1:5" x14ac:dyDescent="0.15">
      <c r="A1488" s="60" t="str">
        <f t="shared" si="23"/>
        <v>広島県安芸郡坂町</v>
      </c>
      <c r="B1488" s="63" t="s">
        <v>1490</v>
      </c>
      <c r="C1488" s="64" t="s">
        <v>1476</v>
      </c>
      <c r="D1488" s="65" t="s">
        <v>1252</v>
      </c>
      <c r="E1488" s="64" t="s">
        <v>1489</v>
      </c>
    </row>
    <row r="1489" spans="1:5" x14ac:dyDescent="0.15">
      <c r="A1489" s="60" t="str">
        <f t="shared" si="23"/>
        <v>広島県山県郡安芸太田町</v>
      </c>
      <c r="B1489" s="63" t="s">
        <v>1488</v>
      </c>
      <c r="C1489" s="64" t="s">
        <v>1476</v>
      </c>
      <c r="D1489" s="65" t="s">
        <v>1485</v>
      </c>
      <c r="E1489" s="64" t="s">
        <v>1487</v>
      </c>
    </row>
    <row r="1490" spans="1:5" x14ac:dyDescent="0.15">
      <c r="A1490" s="60" t="str">
        <f t="shared" si="23"/>
        <v>広島県山県郡北広島町</v>
      </c>
      <c r="B1490" s="63" t="s">
        <v>1486</v>
      </c>
      <c r="C1490" s="64" t="s">
        <v>1476</v>
      </c>
      <c r="D1490" s="65" t="s">
        <v>1485</v>
      </c>
      <c r="E1490" s="64" t="s">
        <v>1484</v>
      </c>
    </row>
    <row r="1491" spans="1:5" x14ac:dyDescent="0.15">
      <c r="A1491" s="60" t="str">
        <f t="shared" si="23"/>
        <v>広島県豊田郡大崎上島町</v>
      </c>
      <c r="B1491" s="63" t="s">
        <v>1483</v>
      </c>
      <c r="C1491" s="64" t="s">
        <v>1476</v>
      </c>
      <c r="D1491" s="65" t="s">
        <v>1482</v>
      </c>
      <c r="E1491" s="64" t="s">
        <v>1481</v>
      </c>
    </row>
    <row r="1492" spans="1:5" x14ac:dyDescent="0.15">
      <c r="A1492" s="60" t="str">
        <f t="shared" si="23"/>
        <v>広島県世羅郡世羅町</v>
      </c>
      <c r="B1492" s="63" t="s">
        <v>1480</v>
      </c>
      <c r="C1492" s="64" t="s">
        <v>1476</v>
      </c>
      <c r="D1492" s="65" t="s">
        <v>1479</v>
      </c>
      <c r="E1492" s="64" t="s">
        <v>1478</v>
      </c>
    </row>
    <row r="1493" spans="1:5" x14ac:dyDescent="0.15">
      <c r="A1493" s="60" t="str">
        <f t="shared" si="23"/>
        <v>広島県神石郡神石高原町</v>
      </c>
      <c r="B1493" s="63" t="s">
        <v>1477</v>
      </c>
      <c r="C1493" s="64" t="s">
        <v>1476</v>
      </c>
      <c r="D1493" s="65" t="s">
        <v>1475</v>
      </c>
      <c r="E1493" s="64" t="s">
        <v>1474</v>
      </c>
    </row>
    <row r="1494" spans="1:5" x14ac:dyDescent="0.15">
      <c r="A1494" s="60" t="str">
        <f t="shared" si="23"/>
        <v>山口県下関市</v>
      </c>
      <c r="B1494" s="63" t="s">
        <v>1473</v>
      </c>
      <c r="C1494" s="64" t="s">
        <v>1435</v>
      </c>
      <c r="D1494" s="65" t="s">
        <v>1472</v>
      </c>
      <c r="E1494" s="64"/>
    </row>
    <row r="1495" spans="1:5" x14ac:dyDescent="0.15">
      <c r="A1495" s="60" t="str">
        <f t="shared" si="23"/>
        <v>山口県宇部市</v>
      </c>
      <c r="B1495" s="63" t="s">
        <v>1471</v>
      </c>
      <c r="C1495" s="64" t="s">
        <v>1435</v>
      </c>
      <c r="D1495" s="65" t="s">
        <v>1470</v>
      </c>
      <c r="E1495" s="64"/>
    </row>
    <row r="1496" spans="1:5" x14ac:dyDescent="0.15">
      <c r="A1496" s="60" t="str">
        <f t="shared" si="23"/>
        <v>山口県山口市</v>
      </c>
      <c r="B1496" s="63" t="s">
        <v>1469</v>
      </c>
      <c r="C1496" s="64" t="s">
        <v>1435</v>
      </c>
      <c r="D1496" s="65" t="s">
        <v>1468</v>
      </c>
      <c r="E1496" s="64"/>
    </row>
    <row r="1497" spans="1:5" x14ac:dyDescent="0.15">
      <c r="A1497" s="60" t="str">
        <f t="shared" si="23"/>
        <v>山口県萩市</v>
      </c>
      <c r="B1497" s="63" t="s">
        <v>1467</v>
      </c>
      <c r="C1497" s="64" t="s">
        <v>1435</v>
      </c>
      <c r="D1497" s="65" t="s">
        <v>1466</v>
      </c>
      <c r="E1497" s="64"/>
    </row>
    <row r="1498" spans="1:5" x14ac:dyDescent="0.15">
      <c r="A1498" s="60" t="str">
        <f t="shared" si="23"/>
        <v>山口県防府市</v>
      </c>
      <c r="B1498" s="63" t="s">
        <v>1465</v>
      </c>
      <c r="C1498" s="64" t="s">
        <v>1435</v>
      </c>
      <c r="D1498" s="65" t="s">
        <v>1464</v>
      </c>
      <c r="E1498" s="64"/>
    </row>
    <row r="1499" spans="1:5" x14ac:dyDescent="0.15">
      <c r="A1499" s="60" t="str">
        <f t="shared" si="23"/>
        <v>山口県下松市</v>
      </c>
      <c r="B1499" s="63" t="s">
        <v>1463</v>
      </c>
      <c r="C1499" s="64" t="s">
        <v>1435</v>
      </c>
      <c r="D1499" s="65" t="s">
        <v>1462</v>
      </c>
      <c r="E1499" s="64"/>
    </row>
    <row r="1500" spans="1:5" x14ac:dyDescent="0.15">
      <c r="A1500" s="60" t="str">
        <f t="shared" si="23"/>
        <v>山口県岩国市</v>
      </c>
      <c r="B1500" s="63" t="s">
        <v>1461</v>
      </c>
      <c r="C1500" s="64" t="s">
        <v>1435</v>
      </c>
      <c r="D1500" s="65" t="s">
        <v>1460</v>
      </c>
      <c r="E1500" s="64"/>
    </row>
    <row r="1501" spans="1:5" x14ac:dyDescent="0.15">
      <c r="A1501" s="60" t="str">
        <f t="shared" si="23"/>
        <v>山口県光市</v>
      </c>
      <c r="B1501" s="63" t="s">
        <v>1459</v>
      </c>
      <c r="C1501" s="64" t="s">
        <v>1435</v>
      </c>
      <c r="D1501" s="65" t="s">
        <v>1458</v>
      </c>
      <c r="E1501" s="64"/>
    </row>
    <row r="1502" spans="1:5" x14ac:dyDescent="0.15">
      <c r="A1502" s="60" t="str">
        <f t="shared" si="23"/>
        <v>山口県長門市</v>
      </c>
      <c r="B1502" s="63" t="s">
        <v>1457</v>
      </c>
      <c r="C1502" s="64" t="s">
        <v>1435</v>
      </c>
      <c r="D1502" s="65" t="s">
        <v>1456</v>
      </c>
      <c r="E1502" s="64"/>
    </row>
    <row r="1503" spans="1:5" x14ac:dyDescent="0.15">
      <c r="A1503" s="60" t="str">
        <f t="shared" si="23"/>
        <v>山口県柳井市</v>
      </c>
      <c r="B1503" s="63" t="s">
        <v>1455</v>
      </c>
      <c r="C1503" s="64" t="s">
        <v>1435</v>
      </c>
      <c r="D1503" s="65" t="s">
        <v>1454</v>
      </c>
      <c r="E1503" s="64"/>
    </row>
    <row r="1504" spans="1:5" x14ac:dyDescent="0.15">
      <c r="A1504" s="60" t="str">
        <f t="shared" si="23"/>
        <v>山口県美祢市</v>
      </c>
      <c r="B1504" s="63" t="s">
        <v>1453</v>
      </c>
      <c r="C1504" s="64" t="s">
        <v>1435</v>
      </c>
      <c r="D1504" s="65" t="s">
        <v>1452</v>
      </c>
      <c r="E1504" s="64"/>
    </row>
    <row r="1505" spans="1:5" x14ac:dyDescent="0.15">
      <c r="A1505" s="60" t="str">
        <f t="shared" si="23"/>
        <v>山口県周南市</v>
      </c>
      <c r="B1505" s="63" t="s">
        <v>1451</v>
      </c>
      <c r="C1505" s="64" t="s">
        <v>1435</v>
      </c>
      <c r="D1505" s="65" t="s">
        <v>1450</v>
      </c>
      <c r="E1505" s="64"/>
    </row>
    <row r="1506" spans="1:5" x14ac:dyDescent="0.15">
      <c r="A1506" s="60" t="str">
        <f t="shared" si="23"/>
        <v>山口県山陽小野田市</v>
      </c>
      <c r="B1506" s="63" t="s">
        <v>1449</v>
      </c>
      <c r="C1506" s="64" t="s">
        <v>1435</v>
      </c>
      <c r="D1506" s="65" t="s">
        <v>1448</v>
      </c>
      <c r="E1506" s="64"/>
    </row>
    <row r="1507" spans="1:5" x14ac:dyDescent="0.15">
      <c r="A1507" s="60" t="str">
        <f t="shared" si="23"/>
        <v>山口県大島郡周防大島町</v>
      </c>
      <c r="B1507" s="63" t="s">
        <v>1447</v>
      </c>
      <c r="C1507" s="64" t="s">
        <v>1435</v>
      </c>
      <c r="D1507" s="65" t="s">
        <v>667</v>
      </c>
      <c r="E1507" s="64" t="s">
        <v>1446</v>
      </c>
    </row>
    <row r="1508" spans="1:5" x14ac:dyDescent="0.15">
      <c r="A1508" s="60" t="str">
        <f t="shared" si="23"/>
        <v>山口県玖珂郡和木町</v>
      </c>
      <c r="B1508" s="63" t="s">
        <v>1445</v>
      </c>
      <c r="C1508" s="64" t="s">
        <v>1435</v>
      </c>
      <c r="D1508" s="65" t="s">
        <v>1444</v>
      </c>
      <c r="E1508" s="64" t="s">
        <v>1443</v>
      </c>
    </row>
    <row r="1509" spans="1:5" x14ac:dyDescent="0.15">
      <c r="A1509" s="60" t="str">
        <f t="shared" si="23"/>
        <v>山口県熊毛郡上関町</v>
      </c>
      <c r="B1509" s="63" t="s">
        <v>1442</v>
      </c>
      <c r="C1509" s="64" t="s">
        <v>1435</v>
      </c>
      <c r="D1509" s="65" t="s">
        <v>691</v>
      </c>
      <c r="E1509" s="64" t="s">
        <v>1441</v>
      </c>
    </row>
    <row r="1510" spans="1:5" x14ac:dyDescent="0.15">
      <c r="A1510" s="60" t="str">
        <f t="shared" si="23"/>
        <v>山口県熊毛郡田布施町</v>
      </c>
      <c r="B1510" s="63" t="s">
        <v>1440</v>
      </c>
      <c r="C1510" s="64" t="s">
        <v>1435</v>
      </c>
      <c r="D1510" s="65" t="s">
        <v>691</v>
      </c>
      <c r="E1510" s="64" t="s">
        <v>1439</v>
      </c>
    </row>
    <row r="1511" spans="1:5" x14ac:dyDescent="0.15">
      <c r="A1511" s="60" t="str">
        <f t="shared" si="23"/>
        <v>山口県熊毛郡平生町</v>
      </c>
      <c r="B1511" s="63" t="s">
        <v>1438</v>
      </c>
      <c r="C1511" s="64" t="s">
        <v>1435</v>
      </c>
      <c r="D1511" s="65" t="s">
        <v>691</v>
      </c>
      <c r="E1511" s="64" t="s">
        <v>1437</v>
      </c>
    </row>
    <row r="1512" spans="1:5" x14ac:dyDescent="0.15">
      <c r="A1512" s="60" t="str">
        <f t="shared" si="23"/>
        <v>山口県阿武郡阿武町</v>
      </c>
      <c r="B1512" s="63" t="s">
        <v>1436</v>
      </c>
      <c r="C1512" s="64" t="s">
        <v>1435</v>
      </c>
      <c r="D1512" s="65" t="s">
        <v>1434</v>
      </c>
      <c r="E1512" s="64" t="s">
        <v>1433</v>
      </c>
    </row>
    <row r="1513" spans="1:5" x14ac:dyDescent="0.15">
      <c r="A1513" s="60" t="str">
        <f t="shared" si="23"/>
        <v>徳島県徳島市</v>
      </c>
      <c r="B1513" s="63" t="s">
        <v>1432</v>
      </c>
      <c r="C1513" s="64" t="s">
        <v>1378</v>
      </c>
      <c r="D1513" s="65" t="s">
        <v>1431</v>
      </c>
      <c r="E1513" s="64"/>
    </row>
    <row r="1514" spans="1:5" x14ac:dyDescent="0.15">
      <c r="A1514" s="60" t="str">
        <f t="shared" si="23"/>
        <v>徳島県鳴門市</v>
      </c>
      <c r="B1514" s="63" t="s">
        <v>1430</v>
      </c>
      <c r="C1514" s="64" t="s">
        <v>1378</v>
      </c>
      <c r="D1514" s="65" t="s">
        <v>1429</v>
      </c>
      <c r="E1514" s="64"/>
    </row>
    <row r="1515" spans="1:5" x14ac:dyDescent="0.15">
      <c r="A1515" s="60" t="str">
        <f t="shared" si="23"/>
        <v>徳島県小松島市</v>
      </c>
      <c r="B1515" s="63" t="s">
        <v>1428</v>
      </c>
      <c r="C1515" s="64" t="s">
        <v>1378</v>
      </c>
      <c r="D1515" s="65" t="s">
        <v>1427</v>
      </c>
      <c r="E1515" s="64"/>
    </row>
    <row r="1516" spans="1:5" x14ac:dyDescent="0.15">
      <c r="A1516" s="60" t="str">
        <f t="shared" si="23"/>
        <v>徳島県阿南市</v>
      </c>
      <c r="B1516" s="63" t="s">
        <v>1426</v>
      </c>
      <c r="C1516" s="64" t="s">
        <v>1378</v>
      </c>
      <c r="D1516" s="65" t="s">
        <v>1425</v>
      </c>
      <c r="E1516" s="64"/>
    </row>
    <row r="1517" spans="1:5" x14ac:dyDescent="0.15">
      <c r="A1517" s="60" t="str">
        <f t="shared" si="23"/>
        <v>徳島県吉野川市</v>
      </c>
      <c r="B1517" s="63" t="s">
        <v>1424</v>
      </c>
      <c r="C1517" s="64" t="s">
        <v>1378</v>
      </c>
      <c r="D1517" s="65" t="s">
        <v>1423</v>
      </c>
      <c r="E1517" s="64"/>
    </row>
    <row r="1518" spans="1:5" x14ac:dyDescent="0.15">
      <c r="A1518" s="60" t="str">
        <f t="shared" si="23"/>
        <v>徳島県阿波市</v>
      </c>
      <c r="B1518" s="63" t="s">
        <v>1422</v>
      </c>
      <c r="C1518" s="64" t="s">
        <v>1378</v>
      </c>
      <c r="D1518" s="65" t="s">
        <v>1421</v>
      </c>
      <c r="E1518" s="64"/>
    </row>
    <row r="1519" spans="1:5" x14ac:dyDescent="0.15">
      <c r="A1519" s="60" t="str">
        <f t="shared" si="23"/>
        <v>徳島県美馬市</v>
      </c>
      <c r="B1519" s="63" t="s">
        <v>1420</v>
      </c>
      <c r="C1519" s="64" t="s">
        <v>1378</v>
      </c>
      <c r="D1519" s="65" t="s">
        <v>1419</v>
      </c>
      <c r="E1519" s="64"/>
    </row>
    <row r="1520" spans="1:5" x14ac:dyDescent="0.15">
      <c r="A1520" s="60" t="str">
        <f t="shared" si="23"/>
        <v>徳島県三好市</v>
      </c>
      <c r="B1520" s="63" t="s">
        <v>1418</v>
      </c>
      <c r="C1520" s="64" t="s">
        <v>1378</v>
      </c>
      <c r="D1520" s="65" t="s">
        <v>1417</v>
      </c>
      <c r="E1520" s="64"/>
    </row>
    <row r="1521" spans="1:5" x14ac:dyDescent="0.15">
      <c r="A1521" s="60" t="str">
        <f t="shared" si="23"/>
        <v>徳島県勝浦郡勝浦町</v>
      </c>
      <c r="B1521" s="63" t="s">
        <v>1416</v>
      </c>
      <c r="C1521" s="64" t="s">
        <v>1378</v>
      </c>
      <c r="D1521" s="65" t="s">
        <v>1413</v>
      </c>
      <c r="E1521" s="64" t="s">
        <v>1415</v>
      </c>
    </row>
    <row r="1522" spans="1:5" x14ac:dyDescent="0.15">
      <c r="A1522" s="60" t="str">
        <f t="shared" si="23"/>
        <v>徳島県勝浦郡上勝町</v>
      </c>
      <c r="B1522" s="63" t="s">
        <v>1414</v>
      </c>
      <c r="C1522" s="64" t="s">
        <v>1378</v>
      </c>
      <c r="D1522" s="65" t="s">
        <v>1413</v>
      </c>
      <c r="E1522" s="64" t="s">
        <v>1412</v>
      </c>
    </row>
    <row r="1523" spans="1:5" x14ac:dyDescent="0.15">
      <c r="A1523" s="60" t="str">
        <f t="shared" si="23"/>
        <v>徳島県名東郡佐那河内村</v>
      </c>
      <c r="B1523" s="63" t="s">
        <v>1411</v>
      </c>
      <c r="C1523" s="64" t="s">
        <v>1378</v>
      </c>
      <c r="D1523" s="65" t="s">
        <v>1410</v>
      </c>
      <c r="E1523" s="64" t="s">
        <v>1409</v>
      </c>
    </row>
    <row r="1524" spans="1:5" x14ac:dyDescent="0.15">
      <c r="A1524" s="60" t="str">
        <f t="shared" si="23"/>
        <v>徳島県名西郡石井町</v>
      </c>
      <c r="B1524" s="63" t="s">
        <v>1408</v>
      </c>
      <c r="C1524" s="64" t="s">
        <v>1378</v>
      </c>
      <c r="D1524" s="65" t="s">
        <v>1405</v>
      </c>
      <c r="E1524" s="64" t="s">
        <v>1407</v>
      </c>
    </row>
    <row r="1525" spans="1:5" x14ac:dyDescent="0.15">
      <c r="A1525" s="60" t="str">
        <f t="shared" si="23"/>
        <v>徳島県名西郡神山町</v>
      </c>
      <c r="B1525" s="63" t="s">
        <v>1406</v>
      </c>
      <c r="C1525" s="64" t="s">
        <v>1378</v>
      </c>
      <c r="D1525" s="65" t="s">
        <v>1405</v>
      </c>
      <c r="E1525" s="64" t="s">
        <v>1404</v>
      </c>
    </row>
    <row r="1526" spans="1:5" x14ac:dyDescent="0.15">
      <c r="A1526" s="60" t="str">
        <f t="shared" si="23"/>
        <v>徳島県那賀郡那賀町</v>
      </c>
      <c r="B1526" s="63" t="s">
        <v>1403</v>
      </c>
      <c r="C1526" s="64" t="s">
        <v>1378</v>
      </c>
      <c r="D1526" s="65" t="s">
        <v>1402</v>
      </c>
      <c r="E1526" s="64" t="s">
        <v>1401</v>
      </c>
    </row>
    <row r="1527" spans="1:5" x14ac:dyDescent="0.15">
      <c r="A1527" s="60" t="str">
        <f t="shared" si="23"/>
        <v>徳島県海部郡牟岐町</v>
      </c>
      <c r="B1527" s="63" t="s">
        <v>1400</v>
      </c>
      <c r="C1527" s="64" t="s">
        <v>1378</v>
      </c>
      <c r="D1527" s="65" t="s">
        <v>1395</v>
      </c>
      <c r="E1527" s="64" t="s">
        <v>1399</v>
      </c>
    </row>
    <row r="1528" spans="1:5" x14ac:dyDescent="0.15">
      <c r="A1528" s="60" t="str">
        <f t="shared" si="23"/>
        <v>徳島県海部郡美波町</v>
      </c>
      <c r="B1528" s="63" t="s">
        <v>1398</v>
      </c>
      <c r="C1528" s="64" t="s">
        <v>1378</v>
      </c>
      <c r="D1528" s="65" t="s">
        <v>1395</v>
      </c>
      <c r="E1528" s="64" t="s">
        <v>1397</v>
      </c>
    </row>
    <row r="1529" spans="1:5" x14ac:dyDescent="0.15">
      <c r="A1529" s="60" t="str">
        <f t="shared" si="23"/>
        <v>徳島県海部郡海陽町</v>
      </c>
      <c r="B1529" s="63" t="s">
        <v>1396</v>
      </c>
      <c r="C1529" s="64" t="s">
        <v>1378</v>
      </c>
      <c r="D1529" s="65" t="s">
        <v>1395</v>
      </c>
      <c r="E1529" s="64" t="s">
        <v>1394</v>
      </c>
    </row>
    <row r="1530" spans="1:5" x14ac:dyDescent="0.15">
      <c r="A1530" s="60" t="str">
        <f t="shared" si="23"/>
        <v>徳島県板野郡松茂町</v>
      </c>
      <c r="B1530" s="63" t="s">
        <v>1393</v>
      </c>
      <c r="C1530" s="64" t="s">
        <v>1378</v>
      </c>
      <c r="D1530" s="65" t="s">
        <v>1384</v>
      </c>
      <c r="E1530" s="64" t="s">
        <v>1392</v>
      </c>
    </row>
    <row r="1531" spans="1:5" x14ac:dyDescent="0.15">
      <c r="A1531" s="60" t="str">
        <f t="shared" si="23"/>
        <v>徳島県板野郡北島町</v>
      </c>
      <c r="B1531" s="63" t="s">
        <v>1391</v>
      </c>
      <c r="C1531" s="64" t="s">
        <v>1378</v>
      </c>
      <c r="D1531" s="65" t="s">
        <v>1384</v>
      </c>
      <c r="E1531" s="64" t="s">
        <v>1390</v>
      </c>
    </row>
    <row r="1532" spans="1:5" x14ac:dyDescent="0.15">
      <c r="A1532" s="60" t="str">
        <f t="shared" si="23"/>
        <v>徳島県板野郡藍住町</v>
      </c>
      <c r="B1532" s="63" t="s">
        <v>1389</v>
      </c>
      <c r="C1532" s="64" t="s">
        <v>1378</v>
      </c>
      <c r="D1532" s="65" t="s">
        <v>1384</v>
      </c>
      <c r="E1532" s="64" t="s">
        <v>1388</v>
      </c>
    </row>
    <row r="1533" spans="1:5" x14ac:dyDescent="0.15">
      <c r="A1533" s="60" t="str">
        <f t="shared" si="23"/>
        <v>徳島県板野郡板野町</v>
      </c>
      <c r="B1533" s="63" t="s">
        <v>1387</v>
      </c>
      <c r="C1533" s="64" t="s">
        <v>1378</v>
      </c>
      <c r="D1533" s="65" t="s">
        <v>1384</v>
      </c>
      <c r="E1533" s="64" t="s">
        <v>1386</v>
      </c>
    </row>
    <row r="1534" spans="1:5" x14ac:dyDescent="0.15">
      <c r="A1534" s="60" t="str">
        <f t="shared" si="23"/>
        <v>徳島県板野郡上板町</v>
      </c>
      <c r="B1534" s="63" t="s">
        <v>1385</v>
      </c>
      <c r="C1534" s="64" t="s">
        <v>1378</v>
      </c>
      <c r="D1534" s="65" t="s">
        <v>1384</v>
      </c>
      <c r="E1534" s="64" t="s">
        <v>1383</v>
      </c>
    </row>
    <row r="1535" spans="1:5" x14ac:dyDescent="0.15">
      <c r="A1535" s="60" t="str">
        <f t="shared" si="23"/>
        <v>徳島県美馬郡つるぎ町</v>
      </c>
      <c r="B1535" s="63" t="s">
        <v>1382</v>
      </c>
      <c r="C1535" s="64" t="s">
        <v>1378</v>
      </c>
      <c r="D1535" s="65" t="s">
        <v>1381</v>
      </c>
      <c r="E1535" s="64" t="s">
        <v>1380</v>
      </c>
    </row>
    <row r="1536" spans="1:5" x14ac:dyDescent="0.15">
      <c r="A1536" s="60" t="str">
        <f t="shared" si="23"/>
        <v>徳島県三好郡東みよし町</v>
      </c>
      <c r="B1536" s="63" t="s">
        <v>1379</v>
      </c>
      <c r="C1536" s="64" t="s">
        <v>1378</v>
      </c>
      <c r="D1536" s="65" t="s">
        <v>1377</v>
      </c>
      <c r="E1536" s="64" t="s">
        <v>1376</v>
      </c>
    </row>
    <row r="1537" spans="1:5" x14ac:dyDescent="0.15">
      <c r="A1537" s="60" t="str">
        <f t="shared" si="23"/>
        <v>香川県高松市</v>
      </c>
      <c r="B1537" s="63" t="s">
        <v>1375</v>
      </c>
      <c r="C1537" s="64" t="s">
        <v>1338</v>
      </c>
      <c r="D1537" s="65" t="s">
        <v>1374</v>
      </c>
      <c r="E1537" s="64"/>
    </row>
    <row r="1538" spans="1:5" x14ac:dyDescent="0.15">
      <c r="A1538" s="60" t="str">
        <f t="shared" ref="A1538:A1601" si="24">C1538&amp;D1538&amp;E1538</f>
        <v>香川県丸亀市</v>
      </c>
      <c r="B1538" s="63" t="s">
        <v>1373</v>
      </c>
      <c r="C1538" s="64" t="s">
        <v>1338</v>
      </c>
      <c r="D1538" s="65" t="s">
        <v>1372</v>
      </c>
      <c r="E1538" s="64"/>
    </row>
    <row r="1539" spans="1:5" x14ac:dyDescent="0.15">
      <c r="A1539" s="60" t="str">
        <f t="shared" si="24"/>
        <v>香川県坂出市</v>
      </c>
      <c r="B1539" s="63" t="s">
        <v>1371</v>
      </c>
      <c r="C1539" s="64" t="s">
        <v>1338</v>
      </c>
      <c r="D1539" s="65" t="s">
        <v>1370</v>
      </c>
      <c r="E1539" s="64"/>
    </row>
    <row r="1540" spans="1:5" x14ac:dyDescent="0.15">
      <c r="A1540" s="60" t="str">
        <f t="shared" si="24"/>
        <v>香川県善通寺市</v>
      </c>
      <c r="B1540" s="63" t="s">
        <v>1369</v>
      </c>
      <c r="C1540" s="64" t="s">
        <v>1338</v>
      </c>
      <c r="D1540" s="65" t="s">
        <v>1368</v>
      </c>
      <c r="E1540" s="64"/>
    </row>
    <row r="1541" spans="1:5" x14ac:dyDescent="0.15">
      <c r="A1541" s="60" t="str">
        <f t="shared" si="24"/>
        <v>香川県観音寺市</v>
      </c>
      <c r="B1541" s="63" t="s">
        <v>1367</v>
      </c>
      <c r="C1541" s="64" t="s">
        <v>1338</v>
      </c>
      <c r="D1541" s="65" t="s">
        <v>1366</v>
      </c>
      <c r="E1541" s="64"/>
    </row>
    <row r="1542" spans="1:5" x14ac:dyDescent="0.15">
      <c r="A1542" s="60" t="str">
        <f t="shared" si="24"/>
        <v>香川県さぬき市</v>
      </c>
      <c r="B1542" s="63" t="s">
        <v>1365</v>
      </c>
      <c r="C1542" s="64" t="s">
        <v>1338</v>
      </c>
      <c r="D1542" s="65" t="s">
        <v>1364</v>
      </c>
      <c r="E1542" s="64"/>
    </row>
    <row r="1543" spans="1:5" x14ac:dyDescent="0.15">
      <c r="A1543" s="60" t="str">
        <f t="shared" si="24"/>
        <v>香川県東かがわ市</v>
      </c>
      <c r="B1543" s="63" t="s">
        <v>1363</v>
      </c>
      <c r="C1543" s="64" t="s">
        <v>1338</v>
      </c>
      <c r="D1543" s="65" t="s">
        <v>1362</v>
      </c>
      <c r="E1543" s="64"/>
    </row>
    <row r="1544" spans="1:5" x14ac:dyDescent="0.15">
      <c r="A1544" s="60" t="str">
        <f t="shared" si="24"/>
        <v>香川県三豊市</v>
      </c>
      <c r="B1544" s="63" t="s">
        <v>1361</v>
      </c>
      <c r="C1544" s="64" t="s">
        <v>1338</v>
      </c>
      <c r="D1544" s="65" t="s">
        <v>1360</v>
      </c>
      <c r="E1544" s="64"/>
    </row>
    <row r="1545" spans="1:5" x14ac:dyDescent="0.15">
      <c r="A1545" s="60" t="str">
        <f t="shared" si="24"/>
        <v>香川県小豆郡土庄町</v>
      </c>
      <c r="B1545" s="63" t="s">
        <v>1359</v>
      </c>
      <c r="C1545" s="64" t="s">
        <v>1338</v>
      </c>
      <c r="D1545" s="65" t="s">
        <v>1356</v>
      </c>
      <c r="E1545" s="64" t="s">
        <v>1358</v>
      </c>
    </row>
    <row r="1546" spans="1:5" x14ac:dyDescent="0.15">
      <c r="A1546" s="60" t="str">
        <f t="shared" si="24"/>
        <v>香川県小豆郡小豆島町</v>
      </c>
      <c r="B1546" s="63" t="s">
        <v>1357</v>
      </c>
      <c r="C1546" s="64" t="s">
        <v>1338</v>
      </c>
      <c r="D1546" s="65" t="s">
        <v>1356</v>
      </c>
      <c r="E1546" s="64" t="s">
        <v>1355</v>
      </c>
    </row>
    <row r="1547" spans="1:5" x14ac:dyDescent="0.15">
      <c r="A1547" s="60" t="str">
        <f t="shared" si="24"/>
        <v>香川県木田郡三木町</v>
      </c>
      <c r="B1547" s="63" t="s">
        <v>1354</v>
      </c>
      <c r="C1547" s="64" t="s">
        <v>1338</v>
      </c>
      <c r="D1547" s="65" t="s">
        <v>1353</v>
      </c>
      <c r="E1547" s="64" t="s">
        <v>1352</v>
      </c>
    </row>
    <row r="1548" spans="1:5" x14ac:dyDescent="0.15">
      <c r="A1548" s="60" t="str">
        <f t="shared" si="24"/>
        <v>香川県香川郡直島町</v>
      </c>
      <c r="B1548" s="63" t="s">
        <v>1351</v>
      </c>
      <c r="C1548" s="64" t="s">
        <v>1338</v>
      </c>
      <c r="D1548" s="65" t="s">
        <v>1350</v>
      </c>
      <c r="E1548" s="64" t="s">
        <v>1349</v>
      </c>
    </row>
    <row r="1549" spans="1:5" x14ac:dyDescent="0.15">
      <c r="A1549" s="60" t="str">
        <f t="shared" si="24"/>
        <v>香川県綾歌郡宇多津町</v>
      </c>
      <c r="B1549" s="63" t="s">
        <v>1348</v>
      </c>
      <c r="C1549" s="64" t="s">
        <v>1338</v>
      </c>
      <c r="D1549" s="65" t="s">
        <v>1345</v>
      </c>
      <c r="E1549" s="64" t="s">
        <v>1347</v>
      </c>
    </row>
    <row r="1550" spans="1:5" x14ac:dyDescent="0.15">
      <c r="A1550" s="60" t="str">
        <f t="shared" si="24"/>
        <v>香川県綾歌郡綾川町</v>
      </c>
      <c r="B1550" s="63" t="s">
        <v>1346</v>
      </c>
      <c r="C1550" s="64" t="s">
        <v>1338</v>
      </c>
      <c r="D1550" s="65" t="s">
        <v>1345</v>
      </c>
      <c r="E1550" s="64" t="s">
        <v>1344</v>
      </c>
    </row>
    <row r="1551" spans="1:5" x14ac:dyDescent="0.15">
      <c r="A1551" s="60" t="str">
        <f t="shared" si="24"/>
        <v>香川県仲多度郡琴平町</v>
      </c>
      <c r="B1551" s="63" t="s">
        <v>1343</v>
      </c>
      <c r="C1551" s="64" t="s">
        <v>1338</v>
      </c>
      <c r="D1551" s="65" t="s">
        <v>1337</v>
      </c>
      <c r="E1551" s="64" t="s">
        <v>1342</v>
      </c>
    </row>
    <row r="1552" spans="1:5" x14ac:dyDescent="0.15">
      <c r="A1552" s="60" t="str">
        <f t="shared" si="24"/>
        <v>香川県仲多度郡多度津町</v>
      </c>
      <c r="B1552" s="63" t="s">
        <v>1341</v>
      </c>
      <c r="C1552" s="64" t="s">
        <v>1338</v>
      </c>
      <c r="D1552" s="65" t="s">
        <v>1337</v>
      </c>
      <c r="E1552" s="64" t="s">
        <v>1340</v>
      </c>
    </row>
    <row r="1553" spans="1:5" x14ac:dyDescent="0.15">
      <c r="A1553" s="60" t="str">
        <f t="shared" si="24"/>
        <v>香川県仲多度郡まんのう町</v>
      </c>
      <c r="B1553" s="63" t="s">
        <v>1339</v>
      </c>
      <c r="C1553" s="64" t="s">
        <v>1338</v>
      </c>
      <c r="D1553" s="65" t="s">
        <v>1337</v>
      </c>
      <c r="E1553" s="64" t="s">
        <v>1336</v>
      </c>
    </row>
    <row r="1554" spans="1:5" x14ac:dyDescent="0.15">
      <c r="A1554" s="60" t="str">
        <f t="shared" si="24"/>
        <v>愛媛県松山市</v>
      </c>
      <c r="B1554" s="63" t="s">
        <v>1335</v>
      </c>
      <c r="C1554" s="64" t="s">
        <v>1290</v>
      </c>
      <c r="D1554" s="65" t="s">
        <v>1334</v>
      </c>
      <c r="E1554" s="64"/>
    </row>
    <row r="1555" spans="1:5" x14ac:dyDescent="0.15">
      <c r="A1555" s="60" t="str">
        <f t="shared" si="24"/>
        <v>愛媛県今治市</v>
      </c>
      <c r="B1555" s="63" t="s">
        <v>1333</v>
      </c>
      <c r="C1555" s="64" t="s">
        <v>1290</v>
      </c>
      <c r="D1555" s="65" t="s">
        <v>1332</v>
      </c>
      <c r="E1555" s="64"/>
    </row>
    <row r="1556" spans="1:5" x14ac:dyDescent="0.15">
      <c r="A1556" s="60" t="str">
        <f t="shared" si="24"/>
        <v>愛媛県宇和島市</v>
      </c>
      <c r="B1556" s="63" t="s">
        <v>1331</v>
      </c>
      <c r="C1556" s="64" t="s">
        <v>1290</v>
      </c>
      <c r="D1556" s="65" t="s">
        <v>1330</v>
      </c>
      <c r="E1556" s="64"/>
    </row>
    <row r="1557" spans="1:5" x14ac:dyDescent="0.15">
      <c r="A1557" s="60" t="str">
        <f t="shared" si="24"/>
        <v>愛媛県八幡浜市</v>
      </c>
      <c r="B1557" s="63" t="s">
        <v>1329</v>
      </c>
      <c r="C1557" s="64" t="s">
        <v>1290</v>
      </c>
      <c r="D1557" s="65" t="s">
        <v>1328</v>
      </c>
      <c r="E1557" s="64"/>
    </row>
    <row r="1558" spans="1:5" x14ac:dyDescent="0.15">
      <c r="A1558" s="60" t="str">
        <f t="shared" si="24"/>
        <v>愛媛県新居浜市</v>
      </c>
      <c r="B1558" s="63" t="s">
        <v>1327</v>
      </c>
      <c r="C1558" s="64" t="s">
        <v>1290</v>
      </c>
      <c r="D1558" s="65" t="s">
        <v>1326</v>
      </c>
      <c r="E1558" s="64"/>
    </row>
    <row r="1559" spans="1:5" x14ac:dyDescent="0.15">
      <c r="A1559" s="60" t="str">
        <f t="shared" si="24"/>
        <v>愛媛県西条市</v>
      </c>
      <c r="B1559" s="63" t="s">
        <v>1325</v>
      </c>
      <c r="C1559" s="64" t="s">
        <v>1290</v>
      </c>
      <c r="D1559" s="65" t="s">
        <v>1324</v>
      </c>
      <c r="E1559" s="64"/>
    </row>
    <row r="1560" spans="1:5" x14ac:dyDescent="0.15">
      <c r="A1560" s="60" t="str">
        <f t="shared" si="24"/>
        <v>愛媛県大洲市</v>
      </c>
      <c r="B1560" s="63" t="s">
        <v>1323</v>
      </c>
      <c r="C1560" s="64" t="s">
        <v>1290</v>
      </c>
      <c r="D1560" s="65" t="s">
        <v>1322</v>
      </c>
      <c r="E1560" s="64"/>
    </row>
    <row r="1561" spans="1:5" x14ac:dyDescent="0.15">
      <c r="A1561" s="60" t="str">
        <f t="shared" si="24"/>
        <v>愛媛県伊予市</v>
      </c>
      <c r="B1561" s="63" t="s">
        <v>1321</v>
      </c>
      <c r="C1561" s="64" t="s">
        <v>1290</v>
      </c>
      <c r="D1561" s="65" t="s">
        <v>1320</v>
      </c>
      <c r="E1561" s="64"/>
    </row>
    <row r="1562" spans="1:5" x14ac:dyDescent="0.15">
      <c r="A1562" s="60" t="str">
        <f t="shared" si="24"/>
        <v>愛媛県四国中央市</v>
      </c>
      <c r="B1562" s="63" t="s">
        <v>1319</v>
      </c>
      <c r="C1562" s="64" t="s">
        <v>1290</v>
      </c>
      <c r="D1562" s="65" t="s">
        <v>1318</v>
      </c>
      <c r="E1562" s="64"/>
    </row>
    <row r="1563" spans="1:5" x14ac:dyDescent="0.15">
      <c r="A1563" s="60" t="str">
        <f t="shared" si="24"/>
        <v>愛媛県西予市</v>
      </c>
      <c r="B1563" s="63" t="s">
        <v>1317</v>
      </c>
      <c r="C1563" s="64" t="s">
        <v>1290</v>
      </c>
      <c r="D1563" s="65" t="s">
        <v>1316</v>
      </c>
      <c r="E1563" s="64"/>
    </row>
    <row r="1564" spans="1:5" x14ac:dyDescent="0.15">
      <c r="A1564" s="60" t="str">
        <f t="shared" si="24"/>
        <v>愛媛県東温市</v>
      </c>
      <c r="B1564" s="63" t="s">
        <v>1315</v>
      </c>
      <c r="C1564" s="64" t="s">
        <v>1290</v>
      </c>
      <c r="D1564" s="65" t="s">
        <v>1314</v>
      </c>
      <c r="E1564" s="64"/>
    </row>
    <row r="1565" spans="1:5" x14ac:dyDescent="0.15">
      <c r="A1565" s="60" t="str">
        <f t="shared" si="24"/>
        <v>愛媛県越智郡上島町</v>
      </c>
      <c r="B1565" s="63" t="s">
        <v>1313</v>
      </c>
      <c r="C1565" s="64" t="s">
        <v>1290</v>
      </c>
      <c r="D1565" s="65" t="s">
        <v>1312</v>
      </c>
      <c r="E1565" s="64" t="s">
        <v>1311</v>
      </c>
    </row>
    <row r="1566" spans="1:5" x14ac:dyDescent="0.15">
      <c r="A1566" s="60" t="str">
        <f t="shared" si="24"/>
        <v>愛媛県上浮穴郡久万高原町</v>
      </c>
      <c r="B1566" s="63" t="s">
        <v>1310</v>
      </c>
      <c r="C1566" s="64" t="s">
        <v>1290</v>
      </c>
      <c r="D1566" s="65" t="s">
        <v>1309</v>
      </c>
      <c r="E1566" s="64" t="s">
        <v>1308</v>
      </c>
    </row>
    <row r="1567" spans="1:5" x14ac:dyDescent="0.15">
      <c r="A1567" s="60" t="str">
        <f t="shared" si="24"/>
        <v>愛媛県伊予郡松前町</v>
      </c>
      <c r="B1567" s="63" t="s">
        <v>1307</v>
      </c>
      <c r="C1567" s="64" t="s">
        <v>1290</v>
      </c>
      <c r="D1567" s="65" t="s">
        <v>1304</v>
      </c>
      <c r="E1567" s="64" t="s">
        <v>1306</v>
      </c>
    </row>
    <row r="1568" spans="1:5" x14ac:dyDescent="0.15">
      <c r="A1568" s="60" t="str">
        <f t="shared" si="24"/>
        <v>愛媛県伊予郡砥部町</v>
      </c>
      <c r="B1568" s="63" t="s">
        <v>1305</v>
      </c>
      <c r="C1568" s="64" t="s">
        <v>1290</v>
      </c>
      <c r="D1568" s="65" t="s">
        <v>1304</v>
      </c>
      <c r="E1568" s="64" t="s">
        <v>1303</v>
      </c>
    </row>
    <row r="1569" spans="1:5" x14ac:dyDescent="0.15">
      <c r="A1569" s="60" t="str">
        <f t="shared" si="24"/>
        <v>愛媛県喜多郡内子町</v>
      </c>
      <c r="B1569" s="63" t="s">
        <v>1302</v>
      </c>
      <c r="C1569" s="64" t="s">
        <v>1290</v>
      </c>
      <c r="D1569" s="65" t="s">
        <v>1301</v>
      </c>
      <c r="E1569" s="64" t="s">
        <v>1300</v>
      </c>
    </row>
    <row r="1570" spans="1:5" x14ac:dyDescent="0.15">
      <c r="A1570" s="60" t="str">
        <f t="shared" si="24"/>
        <v>愛媛県西宇和郡伊方町</v>
      </c>
      <c r="B1570" s="63" t="s">
        <v>1299</v>
      </c>
      <c r="C1570" s="64" t="s">
        <v>1290</v>
      </c>
      <c r="D1570" s="65" t="s">
        <v>1298</v>
      </c>
      <c r="E1570" s="64" t="s">
        <v>1297</v>
      </c>
    </row>
    <row r="1571" spans="1:5" x14ac:dyDescent="0.15">
      <c r="A1571" s="60" t="str">
        <f t="shared" si="24"/>
        <v>愛媛県北宇和郡松野町</v>
      </c>
      <c r="B1571" s="63" t="s">
        <v>1296</v>
      </c>
      <c r="C1571" s="64" t="s">
        <v>1290</v>
      </c>
      <c r="D1571" s="65" t="s">
        <v>1293</v>
      </c>
      <c r="E1571" s="64" t="s">
        <v>1295</v>
      </c>
    </row>
    <row r="1572" spans="1:5" x14ac:dyDescent="0.15">
      <c r="A1572" s="60" t="str">
        <f t="shared" si="24"/>
        <v>愛媛県北宇和郡鬼北町</v>
      </c>
      <c r="B1572" s="63" t="s">
        <v>1294</v>
      </c>
      <c r="C1572" s="64" t="s">
        <v>1290</v>
      </c>
      <c r="D1572" s="65" t="s">
        <v>1293</v>
      </c>
      <c r="E1572" s="64" t="s">
        <v>1292</v>
      </c>
    </row>
    <row r="1573" spans="1:5" x14ac:dyDescent="0.15">
      <c r="A1573" s="60" t="str">
        <f t="shared" si="24"/>
        <v>愛媛県南宇和郡愛南町</v>
      </c>
      <c r="B1573" s="63" t="s">
        <v>1291</v>
      </c>
      <c r="C1573" s="64" t="s">
        <v>1290</v>
      </c>
      <c r="D1573" s="65" t="s">
        <v>1289</v>
      </c>
      <c r="E1573" s="64" t="s">
        <v>1288</v>
      </c>
    </row>
    <row r="1574" spans="1:5" x14ac:dyDescent="0.15">
      <c r="A1574" s="60" t="str">
        <f t="shared" si="24"/>
        <v>高知県高知市</v>
      </c>
      <c r="B1574" s="63" t="s">
        <v>1287</v>
      </c>
      <c r="C1574" s="64" t="s">
        <v>1215</v>
      </c>
      <c r="D1574" s="65" t="s">
        <v>1286</v>
      </c>
      <c r="E1574" s="64"/>
    </row>
    <row r="1575" spans="1:5" x14ac:dyDescent="0.15">
      <c r="A1575" s="60" t="str">
        <f t="shared" si="24"/>
        <v>高知県室戸市</v>
      </c>
      <c r="B1575" s="63" t="s">
        <v>1285</v>
      </c>
      <c r="C1575" s="64" t="s">
        <v>1215</v>
      </c>
      <c r="D1575" s="65" t="s">
        <v>1284</v>
      </c>
      <c r="E1575" s="64"/>
    </row>
    <row r="1576" spans="1:5" x14ac:dyDescent="0.15">
      <c r="A1576" s="60" t="str">
        <f t="shared" si="24"/>
        <v>高知県安芸市</v>
      </c>
      <c r="B1576" s="63" t="s">
        <v>1283</v>
      </c>
      <c r="C1576" s="64" t="s">
        <v>1215</v>
      </c>
      <c r="D1576" s="65" t="s">
        <v>1282</v>
      </c>
      <c r="E1576" s="64"/>
    </row>
    <row r="1577" spans="1:5" x14ac:dyDescent="0.15">
      <c r="A1577" s="60" t="str">
        <f t="shared" si="24"/>
        <v>高知県南国市</v>
      </c>
      <c r="B1577" s="63" t="s">
        <v>1281</v>
      </c>
      <c r="C1577" s="64" t="s">
        <v>1215</v>
      </c>
      <c r="D1577" s="65" t="s">
        <v>1280</v>
      </c>
      <c r="E1577" s="64"/>
    </row>
    <row r="1578" spans="1:5" x14ac:dyDescent="0.15">
      <c r="A1578" s="60" t="str">
        <f t="shared" si="24"/>
        <v>高知県土佐市</v>
      </c>
      <c r="B1578" s="63" t="s">
        <v>1279</v>
      </c>
      <c r="C1578" s="64" t="s">
        <v>1215</v>
      </c>
      <c r="D1578" s="65" t="s">
        <v>1278</v>
      </c>
      <c r="E1578" s="64"/>
    </row>
    <row r="1579" spans="1:5" x14ac:dyDescent="0.15">
      <c r="A1579" s="60" t="str">
        <f t="shared" si="24"/>
        <v>高知県須崎市</v>
      </c>
      <c r="B1579" s="63" t="s">
        <v>1277</v>
      </c>
      <c r="C1579" s="64" t="s">
        <v>1215</v>
      </c>
      <c r="D1579" s="65" t="s">
        <v>1276</v>
      </c>
      <c r="E1579" s="64"/>
    </row>
    <row r="1580" spans="1:5" x14ac:dyDescent="0.15">
      <c r="A1580" s="60" t="str">
        <f t="shared" si="24"/>
        <v>高知県宿毛市</v>
      </c>
      <c r="B1580" s="63" t="s">
        <v>1275</v>
      </c>
      <c r="C1580" s="64" t="s">
        <v>1215</v>
      </c>
      <c r="D1580" s="65" t="s">
        <v>1274</v>
      </c>
      <c r="E1580" s="64"/>
    </row>
    <row r="1581" spans="1:5" x14ac:dyDescent="0.15">
      <c r="A1581" s="60" t="str">
        <f t="shared" si="24"/>
        <v>高知県土佐清水市</v>
      </c>
      <c r="B1581" s="63" t="s">
        <v>1273</v>
      </c>
      <c r="C1581" s="64" t="s">
        <v>1215</v>
      </c>
      <c r="D1581" s="65" t="s">
        <v>1272</v>
      </c>
      <c r="E1581" s="64"/>
    </row>
    <row r="1582" spans="1:5" x14ac:dyDescent="0.15">
      <c r="A1582" s="60" t="str">
        <f t="shared" si="24"/>
        <v>高知県四万十市</v>
      </c>
      <c r="B1582" s="63" t="s">
        <v>1271</v>
      </c>
      <c r="C1582" s="64" t="s">
        <v>1215</v>
      </c>
      <c r="D1582" s="65" t="s">
        <v>1270</v>
      </c>
      <c r="E1582" s="64"/>
    </row>
    <row r="1583" spans="1:5" x14ac:dyDescent="0.15">
      <c r="A1583" s="60" t="str">
        <f t="shared" si="24"/>
        <v>高知県香南市</v>
      </c>
      <c r="B1583" s="63" t="s">
        <v>1269</v>
      </c>
      <c r="C1583" s="64" t="s">
        <v>1215</v>
      </c>
      <c r="D1583" s="65" t="s">
        <v>1268</v>
      </c>
      <c r="E1583" s="64"/>
    </row>
    <row r="1584" spans="1:5" x14ac:dyDescent="0.15">
      <c r="A1584" s="60" t="str">
        <f t="shared" si="24"/>
        <v>高知県香美市</v>
      </c>
      <c r="B1584" s="63" t="s">
        <v>1267</v>
      </c>
      <c r="C1584" s="64" t="s">
        <v>1215</v>
      </c>
      <c r="D1584" s="65" t="s">
        <v>1266</v>
      </c>
      <c r="E1584" s="64"/>
    </row>
    <row r="1585" spans="1:5" x14ac:dyDescent="0.15">
      <c r="A1585" s="60" t="str">
        <f t="shared" si="24"/>
        <v>高知県安芸郡東洋町</v>
      </c>
      <c r="B1585" s="63" t="s">
        <v>1265</v>
      </c>
      <c r="C1585" s="64" t="s">
        <v>1215</v>
      </c>
      <c r="D1585" s="65" t="s">
        <v>1252</v>
      </c>
      <c r="E1585" s="64" t="s">
        <v>1264</v>
      </c>
    </row>
    <row r="1586" spans="1:5" x14ac:dyDescent="0.15">
      <c r="A1586" s="60" t="str">
        <f t="shared" si="24"/>
        <v>高知県安芸郡奈半利町</v>
      </c>
      <c r="B1586" s="63" t="s">
        <v>1263</v>
      </c>
      <c r="C1586" s="64" t="s">
        <v>1215</v>
      </c>
      <c r="D1586" s="65" t="s">
        <v>1252</v>
      </c>
      <c r="E1586" s="64" t="s">
        <v>1262</v>
      </c>
    </row>
    <row r="1587" spans="1:5" x14ac:dyDescent="0.15">
      <c r="A1587" s="60" t="str">
        <f t="shared" si="24"/>
        <v>高知県安芸郡田野町</v>
      </c>
      <c r="B1587" s="63" t="s">
        <v>1261</v>
      </c>
      <c r="C1587" s="64" t="s">
        <v>1215</v>
      </c>
      <c r="D1587" s="65" t="s">
        <v>1252</v>
      </c>
      <c r="E1587" s="64" t="s">
        <v>1260</v>
      </c>
    </row>
    <row r="1588" spans="1:5" x14ac:dyDescent="0.15">
      <c r="A1588" s="60" t="str">
        <f t="shared" si="24"/>
        <v>高知県安芸郡安田町</v>
      </c>
      <c r="B1588" s="63" t="s">
        <v>1259</v>
      </c>
      <c r="C1588" s="64" t="s">
        <v>1215</v>
      </c>
      <c r="D1588" s="65" t="s">
        <v>1252</v>
      </c>
      <c r="E1588" s="64" t="s">
        <v>1258</v>
      </c>
    </row>
    <row r="1589" spans="1:5" x14ac:dyDescent="0.15">
      <c r="A1589" s="60" t="str">
        <f t="shared" si="24"/>
        <v>高知県安芸郡北川村</v>
      </c>
      <c r="B1589" s="63" t="s">
        <v>1257</v>
      </c>
      <c r="C1589" s="64" t="s">
        <v>1215</v>
      </c>
      <c r="D1589" s="65" t="s">
        <v>1252</v>
      </c>
      <c r="E1589" s="64" t="s">
        <v>1256</v>
      </c>
    </row>
    <row r="1590" spans="1:5" x14ac:dyDescent="0.15">
      <c r="A1590" s="60" t="str">
        <f t="shared" si="24"/>
        <v>高知県安芸郡馬路村</v>
      </c>
      <c r="B1590" s="63" t="s">
        <v>1255</v>
      </c>
      <c r="C1590" s="64" t="s">
        <v>1215</v>
      </c>
      <c r="D1590" s="65" t="s">
        <v>1252</v>
      </c>
      <c r="E1590" s="64" t="s">
        <v>1254</v>
      </c>
    </row>
    <row r="1591" spans="1:5" x14ac:dyDescent="0.15">
      <c r="A1591" s="60" t="str">
        <f t="shared" si="24"/>
        <v>高知県安芸郡芸西村</v>
      </c>
      <c r="B1591" s="63" t="s">
        <v>1253</v>
      </c>
      <c r="C1591" s="64" t="s">
        <v>1215</v>
      </c>
      <c r="D1591" s="65" t="s">
        <v>1252</v>
      </c>
      <c r="E1591" s="64" t="s">
        <v>1251</v>
      </c>
    </row>
    <row r="1592" spans="1:5" x14ac:dyDescent="0.15">
      <c r="A1592" s="60" t="str">
        <f t="shared" si="24"/>
        <v>高知県長岡郡本山町</v>
      </c>
      <c r="B1592" s="63" t="s">
        <v>1250</v>
      </c>
      <c r="C1592" s="64" t="s">
        <v>1215</v>
      </c>
      <c r="D1592" s="65" t="s">
        <v>1247</v>
      </c>
      <c r="E1592" s="64" t="s">
        <v>1249</v>
      </c>
    </row>
    <row r="1593" spans="1:5" x14ac:dyDescent="0.15">
      <c r="A1593" s="60" t="str">
        <f t="shared" si="24"/>
        <v>高知県長岡郡大豊町</v>
      </c>
      <c r="B1593" s="63" t="s">
        <v>1248</v>
      </c>
      <c r="C1593" s="64" t="s">
        <v>1215</v>
      </c>
      <c r="D1593" s="65" t="s">
        <v>1247</v>
      </c>
      <c r="E1593" s="64" t="s">
        <v>1246</v>
      </c>
    </row>
    <row r="1594" spans="1:5" x14ac:dyDescent="0.15">
      <c r="A1594" s="60" t="str">
        <f t="shared" si="24"/>
        <v>高知県土佐郡土佐町</v>
      </c>
      <c r="B1594" s="63" t="s">
        <v>1245</v>
      </c>
      <c r="C1594" s="64" t="s">
        <v>1215</v>
      </c>
      <c r="D1594" s="65" t="s">
        <v>1242</v>
      </c>
      <c r="E1594" s="64" t="s">
        <v>1244</v>
      </c>
    </row>
    <row r="1595" spans="1:5" x14ac:dyDescent="0.15">
      <c r="A1595" s="60" t="str">
        <f t="shared" si="24"/>
        <v>高知県土佐郡大川村</v>
      </c>
      <c r="B1595" s="63" t="s">
        <v>1243</v>
      </c>
      <c r="C1595" s="64" t="s">
        <v>1215</v>
      </c>
      <c r="D1595" s="65" t="s">
        <v>1242</v>
      </c>
      <c r="E1595" s="64" t="s">
        <v>1241</v>
      </c>
    </row>
    <row r="1596" spans="1:5" x14ac:dyDescent="0.15">
      <c r="A1596" s="60" t="str">
        <f t="shared" si="24"/>
        <v>高知県吾川郡いの町</v>
      </c>
      <c r="B1596" s="63" t="s">
        <v>1240</v>
      </c>
      <c r="C1596" s="64" t="s">
        <v>1215</v>
      </c>
      <c r="D1596" s="65" t="s">
        <v>1237</v>
      </c>
      <c r="E1596" s="64" t="s">
        <v>1239</v>
      </c>
    </row>
    <row r="1597" spans="1:5" x14ac:dyDescent="0.15">
      <c r="A1597" s="60" t="str">
        <f t="shared" si="24"/>
        <v>高知県吾川郡仁淀川町</v>
      </c>
      <c r="B1597" s="63" t="s">
        <v>1238</v>
      </c>
      <c r="C1597" s="64" t="s">
        <v>1215</v>
      </c>
      <c r="D1597" s="65" t="s">
        <v>1237</v>
      </c>
      <c r="E1597" s="64" t="s">
        <v>1236</v>
      </c>
    </row>
    <row r="1598" spans="1:5" x14ac:dyDescent="0.15">
      <c r="A1598" s="60" t="str">
        <f t="shared" si="24"/>
        <v>高知県高岡郡中土佐町</v>
      </c>
      <c r="B1598" s="63" t="s">
        <v>1235</v>
      </c>
      <c r="C1598" s="64" t="s">
        <v>1215</v>
      </c>
      <c r="D1598" s="65" t="s">
        <v>1222</v>
      </c>
      <c r="E1598" s="64" t="s">
        <v>1234</v>
      </c>
    </row>
    <row r="1599" spans="1:5" x14ac:dyDescent="0.15">
      <c r="A1599" s="60" t="str">
        <f t="shared" si="24"/>
        <v>高知県高岡郡佐川町</v>
      </c>
      <c r="B1599" s="63" t="s">
        <v>1233</v>
      </c>
      <c r="C1599" s="64" t="s">
        <v>1215</v>
      </c>
      <c r="D1599" s="65" t="s">
        <v>1222</v>
      </c>
      <c r="E1599" s="64" t="s">
        <v>1232</v>
      </c>
    </row>
    <row r="1600" spans="1:5" x14ac:dyDescent="0.15">
      <c r="A1600" s="60" t="str">
        <f t="shared" si="24"/>
        <v>高知県高岡郡越知町</v>
      </c>
      <c r="B1600" s="63" t="s">
        <v>1231</v>
      </c>
      <c r="C1600" s="64" t="s">
        <v>1215</v>
      </c>
      <c r="D1600" s="65" t="s">
        <v>1222</v>
      </c>
      <c r="E1600" s="64" t="s">
        <v>1230</v>
      </c>
    </row>
    <row r="1601" spans="1:5" x14ac:dyDescent="0.15">
      <c r="A1601" s="60" t="str">
        <f t="shared" si="24"/>
        <v>高知県高岡郡梼原町</v>
      </c>
      <c r="B1601" s="63" t="s">
        <v>1229</v>
      </c>
      <c r="C1601" s="64" t="s">
        <v>1215</v>
      </c>
      <c r="D1601" s="65" t="s">
        <v>1222</v>
      </c>
      <c r="E1601" s="64" t="s">
        <v>1228</v>
      </c>
    </row>
    <row r="1602" spans="1:5" x14ac:dyDescent="0.15">
      <c r="A1602" s="60" t="str">
        <f t="shared" ref="A1602:A1665" si="25">C1602&amp;D1602&amp;E1602</f>
        <v>高知県高岡郡日高村</v>
      </c>
      <c r="B1602" s="63" t="s">
        <v>1227</v>
      </c>
      <c r="C1602" s="64" t="s">
        <v>1215</v>
      </c>
      <c r="D1602" s="65" t="s">
        <v>1222</v>
      </c>
      <c r="E1602" s="64" t="s">
        <v>1226</v>
      </c>
    </row>
    <row r="1603" spans="1:5" x14ac:dyDescent="0.15">
      <c r="A1603" s="60" t="str">
        <f t="shared" si="25"/>
        <v>高知県高岡郡津野町</v>
      </c>
      <c r="B1603" s="63" t="s">
        <v>1225</v>
      </c>
      <c r="C1603" s="64" t="s">
        <v>1215</v>
      </c>
      <c r="D1603" s="65" t="s">
        <v>1222</v>
      </c>
      <c r="E1603" s="64" t="s">
        <v>1224</v>
      </c>
    </row>
    <row r="1604" spans="1:5" x14ac:dyDescent="0.15">
      <c r="A1604" s="60" t="str">
        <f t="shared" si="25"/>
        <v>高知県高岡郡四万十町</v>
      </c>
      <c r="B1604" s="63" t="s">
        <v>1223</v>
      </c>
      <c r="C1604" s="64" t="s">
        <v>1215</v>
      </c>
      <c r="D1604" s="65" t="s">
        <v>1222</v>
      </c>
      <c r="E1604" s="64" t="s">
        <v>1221</v>
      </c>
    </row>
    <row r="1605" spans="1:5" x14ac:dyDescent="0.15">
      <c r="A1605" s="60" t="str">
        <f t="shared" si="25"/>
        <v>高知県幡多郡大月町</v>
      </c>
      <c r="B1605" s="63" t="s">
        <v>1220</v>
      </c>
      <c r="C1605" s="64" t="s">
        <v>1215</v>
      </c>
      <c r="D1605" s="65" t="s">
        <v>1214</v>
      </c>
      <c r="E1605" s="64" t="s">
        <v>1219</v>
      </c>
    </row>
    <row r="1606" spans="1:5" x14ac:dyDescent="0.15">
      <c r="A1606" s="60" t="str">
        <f t="shared" si="25"/>
        <v>高知県幡多郡三原村</v>
      </c>
      <c r="B1606" s="63" t="s">
        <v>1218</v>
      </c>
      <c r="C1606" s="64" t="s">
        <v>1215</v>
      </c>
      <c r="D1606" s="65" t="s">
        <v>1214</v>
      </c>
      <c r="E1606" s="64" t="s">
        <v>1217</v>
      </c>
    </row>
    <row r="1607" spans="1:5" x14ac:dyDescent="0.15">
      <c r="A1607" s="60" t="str">
        <f t="shared" si="25"/>
        <v>高知県幡多郡黒潮町</v>
      </c>
      <c r="B1607" s="63" t="s">
        <v>1216</v>
      </c>
      <c r="C1607" s="64" t="s">
        <v>1215</v>
      </c>
      <c r="D1607" s="65" t="s">
        <v>1214</v>
      </c>
      <c r="E1607" s="64" t="s">
        <v>1213</v>
      </c>
    </row>
    <row r="1608" spans="1:5" s="71" customFormat="1" x14ac:dyDescent="0.15">
      <c r="A1608" s="60" t="str">
        <f t="shared" si="25"/>
        <v>福岡県北九州市門司区</v>
      </c>
      <c r="B1608" s="66" t="s">
        <v>1212</v>
      </c>
      <c r="C1608" s="67" t="s">
        <v>1060</v>
      </c>
      <c r="D1608" s="69" t="s">
        <v>1199</v>
      </c>
      <c r="E1608" s="70" t="s">
        <v>1211</v>
      </c>
    </row>
    <row r="1609" spans="1:5" s="71" customFormat="1" x14ac:dyDescent="0.15">
      <c r="A1609" s="60" t="str">
        <f t="shared" si="25"/>
        <v>福岡県北九州市若松区</v>
      </c>
      <c r="B1609" s="66" t="s">
        <v>1210</v>
      </c>
      <c r="C1609" s="67" t="s">
        <v>1060</v>
      </c>
      <c r="D1609" s="69" t="s">
        <v>1199</v>
      </c>
      <c r="E1609" s="70" t="s">
        <v>1209</v>
      </c>
    </row>
    <row r="1610" spans="1:5" s="71" customFormat="1" x14ac:dyDescent="0.15">
      <c r="A1610" s="60" t="str">
        <f t="shared" si="25"/>
        <v>福岡県北九州市戸畑区</v>
      </c>
      <c r="B1610" s="66" t="s">
        <v>1208</v>
      </c>
      <c r="C1610" s="67" t="s">
        <v>1060</v>
      </c>
      <c r="D1610" s="69" t="s">
        <v>1199</v>
      </c>
      <c r="E1610" s="70" t="s">
        <v>1207</v>
      </c>
    </row>
    <row r="1611" spans="1:5" s="71" customFormat="1" x14ac:dyDescent="0.15">
      <c r="A1611" s="60" t="str">
        <f t="shared" si="25"/>
        <v>福岡県北九州市小倉北区</v>
      </c>
      <c r="B1611" s="66" t="s">
        <v>1206</v>
      </c>
      <c r="C1611" s="67" t="s">
        <v>1060</v>
      </c>
      <c r="D1611" s="69" t="s">
        <v>1199</v>
      </c>
      <c r="E1611" s="70" t="s">
        <v>1205</v>
      </c>
    </row>
    <row r="1612" spans="1:5" s="71" customFormat="1" x14ac:dyDescent="0.15">
      <c r="A1612" s="60" t="str">
        <f t="shared" si="25"/>
        <v>福岡県北九州市小倉南区</v>
      </c>
      <c r="B1612" s="66" t="s">
        <v>1204</v>
      </c>
      <c r="C1612" s="67" t="s">
        <v>1060</v>
      </c>
      <c r="D1612" s="69" t="s">
        <v>1199</v>
      </c>
      <c r="E1612" s="70" t="s">
        <v>1203</v>
      </c>
    </row>
    <row r="1613" spans="1:5" s="71" customFormat="1" x14ac:dyDescent="0.15">
      <c r="A1613" s="60" t="str">
        <f t="shared" si="25"/>
        <v>福岡県北九州市八幡東区</v>
      </c>
      <c r="B1613" s="66" t="s">
        <v>1202</v>
      </c>
      <c r="C1613" s="67" t="s">
        <v>1060</v>
      </c>
      <c r="D1613" s="69" t="s">
        <v>1199</v>
      </c>
      <c r="E1613" s="70" t="s">
        <v>1201</v>
      </c>
    </row>
    <row r="1614" spans="1:5" s="71" customFormat="1" x14ac:dyDescent="0.15">
      <c r="A1614" s="60" t="str">
        <f t="shared" si="25"/>
        <v>福岡県北九州市八幡西区</v>
      </c>
      <c r="B1614" s="66" t="s">
        <v>1200</v>
      </c>
      <c r="C1614" s="67" t="s">
        <v>1060</v>
      </c>
      <c r="D1614" s="69" t="s">
        <v>1199</v>
      </c>
      <c r="E1614" s="70" t="s">
        <v>1198</v>
      </c>
    </row>
    <row r="1615" spans="1:5" s="71" customFormat="1" x14ac:dyDescent="0.15">
      <c r="A1615" s="60" t="str">
        <f t="shared" si="25"/>
        <v>福岡県福岡市東区</v>
      </c>
      <c r="B1615" s="66" t="s">
        <v>1197</v>
      </c>
      <c r="C1615" s="67" t="s">
        <v>1060</v>
      </c>
      <c r="D1615" s="69" t="s">
        <v>1188</v>
      </c>
      <c r="E1615" s="70" t="s">
        <v>962</v>
      </c>
    </row>
    <row r="1616" spans="1:5" s="71" customFormat="1" x14ac:dyDescent="0.15">
      <c r="A1616" s="60" t="str">
        <f t="shared" si="25"/>
        <v>福岡県福岡市博多区</v>
      </c>
      <c r="B1616" s="66" t="s">
        <v>1196</v>
      </c>
      <c r="C1616" s="67" t="s">
        <v>1060</v>
      </c>
      <c r="D1616" s="69" t="s">
        <v>1188</v>
      </c>
      <c r="E1616" s="70" t="s">
        <v>1195</v>
      </c>
    </row>
    <row r="1617" spans="1:5" s="71" customFormat="1" x14ac:dyDescent="0.15">
      <c r="A1617" s="60" t="str">
        <f t="shared" si="25"/>
        <v>福岡県福岡市中央区</v>
      </c>
      <c r="B1617" s="66" t="s">
        <v>1194</v>
      </c>
      <c r="C1617" s="67" t="s">
        <v>1060</v>
      </c>
      <c r="D1617" s="69" t="s">
        <v>1188</v>
      </c>
      <c r="E1617" s="70" t="s">
        <v>963</v>
      </c>
    </row>
    <row r="1618" spans="1:5" s="71" customFormat="1" x14ac:dyDescent="0.15">
      <c r="A1618" s="60" t="str">
        <f t="shared" si="25"/>
        <v>福岡県福岡市南区</v>
      </c>
      <c r="B1618" s="66" t="s">
        <v>1193</v>
      </c>
      <c r="C1618" s="67" t="s">
        <v>1060</v>
      </c>
      <c r="D1618" s="69" t="s">
        <v>1188</v>
      </c>
      <c r="E1618" s="70" t="s">
        <v>960</v>
      </c>
    </row>
    <row r="1619" spans="1:5" s="71" customFormat="1" x14ac:dyDescent="0.15">
      <c r="A1619" s="60" t="str">
        <f t="shared" si="25"/>
        <v>福岡県福岡市西区</v>
      </c>
      <c r="B1619" s="66" t="s">
        <v>1192</v>
      </c>
      <c r="C1619" s="67" t="s">
        <v>1060</v>
      </c>
      <c r="D1619" s="69" t="s">
        <v>1188</v>
      </c>
      <c r="E1619" s="70" t="s">
        <v>961</v>
      </c>
    </row>
    <row r="1620" spans="1:5" s="71" customFormat="1" x14ac:dyDescent="0.15">
      <c r="A1620" s="60" t="str">
        <f t="shared" si="25"/>
        <v>福岡県福岡市城南区</v>
      </c>
      <c r="B1620" s="66" t="s">
        <v>1191</v>
      </c>
      <c r="C1620" s="67" t="s">
        <v>1060</v>
      </c>
      <c r="D1620" s="69" t="s">
        <v>1188</v>
      </c>
      <c r="E1620" s="70" t="s">
        <v>1190</v>
      </c>
    </row>
    <row r="1621" spans="1:5" s="71" customFormat="1" x14ac:dyDescent="0.15">
      <c r="A1621" s="60" t="str">
        <f t="shared" si="25"/>
        <v>福岡県福岡市早良区</v>
      </c>
      <c r="B1621" s="66" t="s">
        <v>1189</v>
      </c>
      <c r="C1621" s="67" t="s">
        <v>1060</v>
      </c>
      <c r="D1621" s="69" t="s">
        <v>1188</v>
      </c>
      <c r="E1621" s="70" t="s">
        <v>1187</v>
      </c>
    </row>
    <row r="1622" spans="1:5" x14ac:dyDescent="0.15">
      <c r="A1622" s="60" t="str">
        <f t="shared" si="25"/>
        <v>福岡県大牟田市</v>
      </c>
      <c r="B1622" s="63" t="s">
        <v>1186</v>
      </c>
      <c r="C1622" s="64" t="s">
        <v>1060</v>
      </c>
      <c r="D1622" s="65" t="s">
        <v>1185</v>
      </c>
      <c r="E1622" s="64"/>
    </row>
    <row r="1623" spans="1:5" x14ac:dyDescent="0.15">
      <c r="A1623" s="60" t="str">
        <f t="shared" si="25"/>
        <v>福岡県久留米市</v>
      </c>
      <c r="B1623" s="63" t="s">
        <v>1184</v>
      </c>
      <c r="C1623" s="64" t="s">
        <v>1060</v>
      </c>
      <c r="D1623" s="65" t="s">
        <v>1183</v>
      </c>
      <c r="E1623" s="64"/>
    </row>
    <row r="1624" spans="1:5" x14ac:dyDescent="0.15">
      <c r="A1624" s="60" t="str">
        <f t="shared" si="25"/>
        <v>福岡県直方市</v>
      </c>
      <c r="B1624" s="63" t="s">
        <v>1182</v>
      </c>
      <c r="C1624" s="64" t="s">
        <v>1060</v>
      </c>
      <c r="D1624" s="65" t="s">
        <v>1181</v>
      </c>
      <c r="E1624" s="64"/>
    </row>
    <row r="1625" spans="1:5" x14ac:dyDescent="0.15">
      <c r="A1625" s="60" t="str">
        <f t="shared" si="25"/>
        <v>福岡県飯塚市</v>
      </c>
      <c r="B1625" s="63" t="s">
        <v>1180</v>
      </c>
      <c r="C1625" s="64" t="s">
        <v>1060</v>
      </c>
      <c r="D1625" s="65" t="s">
        <v>1179</v>
      </c>
      <c r="E1625" s="64"/>
    </row>
    <row r="1626" spans="1:5" x14ac:dyDescent="0.15">
      <c r="A1626" s="60" t="str">
        <f t="shared" si="25"/>
        <v>福岡県田川市</v>
      </c>
      <c r="B1626" s="63" t="s">
        <v>1178</v>
      </c>
      <c r="C1626" s="64" t="s">
        <v>1060</v>
      </c>
      <c r="D1626" s="65" t="s">
        <v>1177</v>
      </c>
      <c r="E1626" s="64"/>
    </row>
    <row r="1627" spans="1:5" x14ac:dyDescent="0.15">
      <c r="A1627" s="60" t="str">
        <f t="shared" si="25"/>
        <v>福岡県柳川市</v>
      </c>
      <c r="B1627" s="63" t="s">
        <v>1176</v>
      </c>
      <c r="C1627" s="64" t="s">
        <v>1060</v>
      </c>
      <c r="D1627" s="65" t="s">
        <v>1175</v>
      </c>
      <c r="E1627" s="64"/>
    </row>
    <row r="1628" spans="1:5" x14ac:dyDescent="0.15">
      <c r="A1628" s="60" t="str">
        <f t="shared" si="25"/>
        <v>福岡県八女市</v>
      </c>
      <c r="B1628" s="63" t="s">
        <v>1174</v>
      </c>
      <c r="C1628" s="64" t="s">
        <v>1060</v>
      </c>
      <c r="D1628" s="65" t="s">
        <v>1173</v>
      </c>
      <c r="E1628" s="64"/>
    </row>
    <row r="1629" spans="1:5" x14ac:dyDescent="0.15">
      <c r="A1629" s="60" t="str">
        <f t="shared" si="25"/>
        <v>福岡県筑後市</v>
      </c>
      <c r="B1629" s="63" t="s">
        <v>1172</v>
      </c>
      <c r="C1629" s="64" t="s">
        <v>1060</v>
      </c>
      <c r="D1629" s="65" t="s">
        <v>1171</v>
      </c>
      <c r="E1629" s="64"/>
    </row>
    <row r="1630" spans="1:5" x14ac:dyDescent="0.15">
      <c r="A1630" s="60" t="str">
        <f t="shared" si="25"/>
        <v>福岡県大川市</v>
      </c>
      <c r="B1630" s="63" t="s">
        <v>1170</v>
      </c>
      <c r="C1630" s="64" t="s">
        <v>1060</v>
      </c>
      <c r="D1630" s="65" t="s">
        <v>1169</v>
      </c>
      <c r="E1630" s="64"/>
    </row>
    <row r="1631" spans="1:5" x14ac:dyDescent="0.15">
      <c r="A1631" s="60" t="str">
        <f t="shared" si="25"/>
        <v>福岡県行橋市</v>
      </c>
      <c r="B1631" s="63" t="s">
        <v>1168</v>
      </c>
      <c r="C1631" s="64" t="s">
        <v>1060</v>
      </c>
      <c r="D1631" s="65" t="s">
        <v>1167</v>
      </c>
      <c r="E1631" s="64"/>
    </row>
    <row r="1632" spans="1:5" x14ac:dyDescent="0.15">
      <c r="A1632" s="60" t="str">
        <f t="shared" si="25"/>
        <v>福岡県豊前市</v>
      </c>
      <c r="B1632" s="63" t="s">
        <v>1166</v>
      </c>
      <c r="C1632" s="64" t="s">
        <v>1060</v>
      </c>
      <c r="D1632" s="65" t="s">
        <v>1165</v>
      </c>
      <c r="E1632" s="64"/>
    </row>
    <row r="1633" spans="1:5" x14ac:dyDescent="0.15">
      <c r="A1633" s="60" t="str">
        <f t="shared" si="25"/>
        <v>福岡県中間市</v>
      </c>
      <c r="B1633" s="63" t="s">
        <v>1164</v>
      </c>
      <c r="C1633" s="64" t="s">
        <v>1060</v>
      </c>
      <c r="D1633" s="65" t="s">
        <v>1163</v>
      </c>
      <c r="E1633" s="64"/>
    </row>
    <row r="1634" spans="1:5" x14ac:dyDescent="0.15">
      <c r="A1634" s="60" t="str">
        <f t="shared" si="25"/>
        <v>福岡県小郡市</v>
      </c>
      <c r="B1634" s="63" t="s">
        <v>1162</v>
      </c>
      <c r="C1634" s="64" t="s">
        <v>1060</v>
      </c>
      <c r="D1634" s="65" t="s">
        <v>1161</v>
      </c>
      <c r="E1634" s="64"/>
    </row>
    <row r="1635" spans="1:5" x14ac:dyDescent="0.15">
      <c r="A1635" s="60" t="str">
        <f t="shared" si="25"/>
        <v>福岡県筑紫野市</v>
      </c>
      <c r="B1635" s="63" t="s">
        <v>1160</v>
      </c>
      <c r="C1635" s="64" t="s">
        <v>1060</v>
      </c>
      <c r="D1635" s="65" t="s">
        <v>1159</v>
      </c>
      <c r="E1635" s="64"/>
    </row>
    <row r="1636" spans="1:5" x14ac:dyDescent="0.15">
      <c r="A1636" s="60" t="str">
        <f t="shared" si="25"/>
        <v>福岡県春日市</v>
      </c>
      <c r="B1636" s="63" t="s">
        <v>1158</v>
      </c>
      <c r="C1636" s="64" t="s">
        <v>1060</v>
      </c>
      <c r="D1636" s="65" t="s">
        <v>1157</v>
      </c>
      <c r="E1636" s="64"/>
    </row>
    <row r="1637" spans="1:5" x14ac:dyDescent="0.15">
      <c r="A1637" s="60" t="str">
        <f t="shared" si="25"/>
        <v>福岡県大野城市</v>
      </c>
      <c r="B1637" s="63" t="s">
        <v>1156</v>
      </c>
      <c r="C1637" s="64" t="s">
        <v>1060</v>
      </c>
      <c r="D1637" s="65" t="s">
        <v>1155</v>
      </c>
      <c r="E1637" s="64"/>
    </row>
    <row r="1638" spans="1:5" x14ac:dyDescent="0.15">
      <c r="A1638" s="60" t="str">
        <f t="shared" si="25"/>
        <v>福岡県宗像市</v>
      </c>
      <c r="B1638" s="63" t="s">
        <v>1154</v>
      </c>
      <c r="C1638" s="64" t="s">
        <v>1060</v>
      </c>
      <c r="D1638" s="65" t="s">
        <v>1153</v>
      </c>
      <c r="E1638" s="64"/>
    </row>
    <row r="1639" spans="1:5" x14ac:dyDescent="0.15">
      <c r="A1639" s="60" t="str">
        <f t="shared" si="25"/>
        <v>福岡県太宰府市</v>
      </c>
      <c r="B1639" s="63" t="s">
        <v>1152</v>
      </c>
      <c r="C1639" s="64" t="s">
        <v>1060</v>
      </c>
      <c r="D1639" s="65" t="s">
        <v>1151</v>
      </c>
      <c r="E1639" s="64"/>
    </row>
    <row r="1640" spans="1:5" x14ac:dyDescent="0.15">
      <c r="A1640" s="60" t="str">
        <f t="shared" si="25"/>
        <v>福岡県古賀市</v>
      </c>
      <c r="B1640" s="63" t="s">
        <v>1150</v>
      </c>
      <c r="C1640" s="64" t="s">
        <v>1060</v>
      </c>
      <c r="D1640" s="65" t="s">
        <v>1149</v>
      </c>
      <c r="E1640" s="64"/>
    </row>
    <row r="1641" spans="1:5" x14ac:dyDescent="0.15">
      <c r="A1641" s="60" t="str">
        <f t="shared" si="25"/>
        <v>福岡県福津市</v>
      </c>
      <c r="B1641" s="63" t="s">
        <v>1148</v>
      </c>
      <c r="C1641" s="64" t="s">
        <v>1060</v>
      </c>
      <c r="D1641" s="65" t="s">
        <v>1147</v>
      </c>
      <c r="E1641" s="64"/>
    </row>
    <row r="1642" spans="1:5" x14ac:dyDescent="0.15">
      <c r="A1642" s="60" t="str">
        <f t="shared" si="25"/>
        <v>福岡県うきは市</v>
      </c>
      <c r="B1642" s="63" t="s">
        <v>1146</v>
      </c>
      <c r="C1642" s="64" t="s">
        <v>1060</v>
      </c>
      <c r="D1642" s="65" t="s">
        <v>1145</v>
      </c>
      <c r="E1642" s="64"/>
    </row>
    <row r="1643" spans="1:5" x14ac:dyDescent="0.15">
      <c r="A1643" s="60" t="str">
        <f t="shared" si="25"/>
        <v>福岡県宮若市</v>
      </c>
      <c r="B1643" s="63" t="s">
        <v>1144</v>
      </c>
      <c r="C1643" s="64" t="s">
        <v>1060</v>
      </c>
      <c r="D1643" s="65" t="s">
        <v>1143</v>
      </c>
      <c r="E1643" s="64"/>
    </row>
    <row r="1644" spans="1:5" x14ac:dyDescent="0.15">
      <c r="A1644" s="60" t="str">
        <f t="shared" si="25"/>
        <v>福岡県嘉麻市</v>
      </c>
      <c r="B1644" s="63" t="s">
        <v>1142</v>
      </c>
      <c r="C1644" s="64" t="s">
        <v>1060</v>
      </c>
      <c r="D1644" s="65" t="s">
        <v>1141</v>
      </c>
      <c r="E1644" s="64"/>
    </row>
    <row r="1645" spans="1:5" x14ac:dyDescent="0.15">
      <c r="A1645" s="60" t="str">
        <f t="shared" si="25"/>
        <v>福岡県朝倉市</v>
      </c>
      <c r="B1645" s="63" t="s">
        <v>1140</v>
      </c>
      <c r="C1645" s="64" t="s">
        <v>1060</v>
      </c>
      <c r="D1645" s="65" t="s">
        <v>1139</v>
      </c>
      <c r="E1645" s="64"/>
    </row>
    <row r="1646" spans="1:5" x14ac:dyDescent="0.15">
      <c r="A1646" s="60" t="str">
        <f t="shared" si="25"/>
        <v>福岡県みやま市</v>
      </c>
      <c r="B1646" s="63" t="s">
        <v>1138</v>
      </c>
      <c r="C1646" s="64" t="s">
        <v>1060</v>
      </c>
      <c r="D1646" s="65" t="s">
        <v>1137</v>
      </c>
      <c r="E1646" s="64"/>
    </row>
    <row r="1647" spans="1:5" x14ac:dyDescent="0.15">
      <c r="A1647" s="60" t="str">
        <f t="shared" si="25"/>
        <v>福岡県糸島市</v>
      </c>
      <c r="B1647" s="63" t="s">
        <v>1136</v>
      </c>
      <c r="C1647" s="64" t="s">
        <v>1060</v>
      </c>
      <c r="D1647" s="65" t="s">
        <v>1135</v>
      </c>
      <c r="E1647" s="64"/>
    </row>
    <row r="1648" spans="1:5" x14ac:dyDescent="0.15">
      <c r="A1648" s="60" t="str">
        <f t="shared" si="25"/>
        <v>福岡県那珂川市</v>
      </c>
      <c r="B1648" s="63" t="s">
        <v>1134</v>
      </c>
      <c r="C1648" s="64" t="s">
        <v>1133</v>
      </c>
      <c r="D1648" s="65" t="s">
        <v>1132</v>
      </c>
      <c r="E1648" s="64"/>
    </row>
    <row r="1649" spans="1:5" x14ac:dyDescent="0.15">
      <c r="A1649" s="60" t="str">
        <f t="shared" si="25"/>
        <v>福岡県糟屋郡宇美町</v>
      </c>
      <c r="B1649" s="63" t="s">
        <v>1131</v>
      </c>
      <c r="C1649" s="64" t="s">
        <v>1060</v>
      </c>
      <c r="D1649" s="65" t="s">
        <v>1118</v>
      </c>
      <c r="E1649" s="64" t="s">
        <v>1130</v>
      </c>
    </row>
    <row r="1650" spans="1:5" x14ac:dyDescent="0.15">
      <c r="A1650" s="60" t="str">
        <f t="shared" si="25"/>
        <v>福岡県糟屋郡篠栗町</v>
      </c>
      <c r="B1650" s="63" t="s">
        <v>1129</v>
      </c>
      <c r="C1650" s="64" t="s">
        <v>1060</v>
      </c>
      <c r="D1650" s="65" t="s">
        <v>1118</v>
      </c>
      <c r="E1650" s="64" t="s">
        <v>1128</v>
      </c>
    </row>
    <row r="1651" spans="1:5" x14ac:dyDescent="0.15">
      <c r="A1651" s="60" t="str">
        <f t="shared" si="25"/>
        <v>福岡県糟屋郡志免町</v>
      </c>
      <c r="B1651" s="63" t="s">
        <v>1127</v>
      </c>
      <c r="C1651" s="64" t="s">
        <v>1060</v>
      </c>
      <c r="D1651" s="65" t="s">
        <v>1118</v>
      </c>
      <c r="E1651" s="64" t="s">
        <v>1126</v>
      </c>
    </row>
    <row r="1652" spans="1:5" x14ac:dyDescent="0.15">
      <c r="A1652" s="60" t="str">
        <f t="shared" si="25"/>
        <v>福岡県糟屋郡須恵町</v>
      </c>
      <c r="B1652" s="63" t="s">
        <v>1125</v>
      </c>
      <c r="C1652" s="64" t="s">
        <v>1060</v>
      </c>
      <c r="D1652" s="65" t="s">
        <v>1118</v>
      </c>
      <c r="E1652" s="64" t="s">
        <v>1124</v>
      </c>
    </row>
    <row r="1653" spans="1:5" x14ac:dyDescent="0.15">
      <c r="A1653" s="60" t="str">
        <f t="shared" si="25"/>
        <v>福岡県糟屋郡新宮町</v>
      </c>
      <c r="B1653" s="63" t="s">
        <v>1123</v>
      </c>
      <c r="C1653" s="64" t="s">
        <v>1060</v>
      </c>
      <c r="D1653" s="65" t="s">
        <v>1118</v>
      </c>
      <c r="E1653" s="64" t="s">
        <v>1122</v>
      </c>
    </row>
    <row r="1654" spans="1:5" x14ac:dyDescent="0.15">
      <c r="A1654" s="60" t="str">
        <f t="shared" si="25"/>
        <v>福岡県糟屋郡久山町</v>
      </c>
      <c r="B1654" s="63" t="s">
        <v>1121</v>
      </c>
      <c r="C1654" s="64" t="s">
        <v>1060</v>
      </c>
      <c r="D1654" s="65" t="s">
        <v>1118</v>
      </c>
      <c r="E1654" s="64" t="s">
        <v>1120</v>
      </c>
    </row>
    <row r="1655" spans="1:5" x14ac:dyDescent="0.15">
      <c r="A1655" s="60" t="str">
        <f t="shared" si="25"/>
        <v>福岡県糟屋郡粕屋町</v>
      </c>
      <c r="B1655" s="63" t="s">
        <v>1119</v>
      </c>
      <c r="C1655" s="64" t="s">
        <v>1060</v>
      </c>
      <c r="D1655" s="65" t="s">
        <v>1118</v>
      </c>
      <c r="E1655" s="64" t="s">
        <v>1117</v>
      </c>
    </row>
    <row r="1656" spans="1:5" x14ac:dyDescent="0.15">
      <c r="A1656" s="60" t="str">
        <f t="shared" si="25"/>
        <v>福岡県遠賀郡芦屋町</v>
      </c>
      <c r="B1656" s="63" t="s">
        <v>1116</v>
      </c>
      <c r="C1656" s="64" t="s">
        <v>1060</v>
      </c>
      <c r="D1656" s="65" t="s">
        <v>1109</v>
      </c>
      <c r="E1656" s="64" t="s">
        <v>1115</v>
      </c>
    </row>
    <row r="1657" spans="1:5" x14ac:dyDescent="0.15">
      <c r="A1657" s="60" t="str">
        <f t="shared" si="25"/>
        <v>福岡県遠賀郡水巻町</v>
      </c>
      <c r="B1657" s="63" t="s">
        <v>1114</v>
      </c>
      <c r="C1657" s="64" t="s">
        <v>1060</v>
      </c>
      <c r="D1657" s="65" t="s">
        <v>1109</v>
      </c>
      <c r="E1657" s="64" t="s">
        <v>1113</v>
      </c>
    </row>
    <row r="1658" spans="1:5" x14ac:dyDescent="0.15">
      <c r="A1658" s="60" t="str">
        <f t="shared" si="25"/>
        <v>福岡県遠賀郡岡垣町</v>
      </c>
      <c r="B1658" s="63" t="s">
        <v>1112</v>
      </c>
      <c r="C1658" s="64" t="s">
        <v>1060</v>
      </c>
      <c r="D1658" s="65" t="s">
        <v>1109</v>
      </c>
      <c r="E1658" s="64" t="s">
        <v>1111</v>
      </c>
    </row>
    <row r="1659" spans="1:5" x14ac:dyDescent="0.15">
      <c r="A1659" s="60" t="str">
        <f t="shared" si="25"/>
        <v>福岡県遠賀郡遠賀町</v>
      </c>
      <c r="B1659" s="63" t="s">
        <v>1110</v>
      </c>
      <c r="C1659" s="64" t="s">
        <v>1060</v>
      </c>
      <c r="D1659" s="65" t="s">
        <v>1109</v>
      </c>
      <c r="E1659" s="64" t="s">
        <v>1108</v>
      </c>
    </row>
    <row r="1660" spans="1:5" x14ac:dyDescent="0.15">
      <c r="A1660" s="60" t="str">
        <f t="shared" si="25"/>
        <v>福岡県鞍手郡小竹町</v>
      </c>
      <c r="B1660" s="63" t="s">
        <v>1107</v>
      </c>
      <c r="C1660" s="64" t="s">
        <v>1060</v>
      </c>
      <c r="D1660" s="65" t="s">
        <v>1104</v>
      </c>
      <c r="E1660" s="64" t="s">
        <v>1106</v>
      </c>
    </row>
    <row r="1661" spans="1:5" x14ac:dyDescent="0.15">
      <c r="A1661" s="60" t="str">
        <f t="shared" si="25"/>
        <v>福岡県鞍手郡鞍手町</v>
      </c>
      <c r="B1661" s="63" t="s">
        <v>1105</v>
      </c>
      <c r="C1661" s="64" t="s">
        <v>1060</v>
      </c>
      <c r="D1661" s="65" t="s">
        <v>1104</v>
      </c>
      <c r="E1661" s="64" t="s">
        <v>1103</v>
      </c>
    </row>
    <row r="1662" spans="1:5" x14ac:dyDescent="0.15">
      <c r="A1662" s="60" t="str">
        <f t="shared" si="25"/>
        <v>福岡県嘉穂郡桂川町</v>
      </c>
      <c r="B1662" s="63" t="s">
        <v>1102</v>
      </c>
      <c r="C1662" s="64" t="s">
        <v>1060</v>
      </c>
      <c r="D1662" s="65" t="s">
        <v>1101</v>
      </c>
      <c r="E1662" s="64" t="s">
        <v>1100</v>
      </c>
    </row>
    <row r="1663" spans="1:5" x14ac:dyDescent="0.15">
      <c r="A1663" s="60" t="str">
        <f t="shared" si="25"/>
        <v>福岡県朝倉郡筑前町</v>
      </c>
      <c r="B1663" s="63" t="s">
        <v>1099</v>
      </c>
      <c r="C1663" s="64" t="s">
        <v>1060</v>
      </c>
      <c r="D1663" s="65" t="s">
        <v>1096</v>
      </c>
      <c r="E1663" s="64" t="s">
        <v>1098</v>
      </c>
    </row>
    <row r="1664" spans="1:5" x14ac:dyDescent="0.15">
      <c r="A1664" s="60" t="str">
        <f t="shared" si="25"/>
        <v>福岡県朝倉郡東峰村</v>
      </c>
      <c r="B1664" s="63" t="s">
        <v>1097</v>
      </c>
      <c r="C1664" s="64" t="s">
        <v>1060</v>
      </c>
      <c r="D1664" s="65" t="s">
        <v>1096</v>
      </c>
      <c r="E1664" s="64" t="s">
        <v>1095</v>
      </c>
    </row>
    <row r="1665" spans="1:5" x14ac:dyDescent="0.15">
      <c r="A1665" s="60" t="str">
        <f t="shared" si="25"/>
        <v>福岡県三井郡大刀洗町</v>
      </c>
      <c r="B1665" s="63" t="s">
        <v>1094</v>
      </c>
      <c r="C1665" s="64" t="s">
        <v>1060</v>
      </c>
      <c r="D1665" s="65" t="s">
        <v>1093</v>
      </c>
      <c r="E1665" s="64" t="s">
        <v>1092</v>
      </c>
    </row>
    <row r="1666" spans="1:5" x14ac:dyDescent="0.15">
      <c r="A1666" s="60" t="str">
        <f t="shared" ref="A1666:A1729" si="26">C1666&amp;D1666&amp;E1666</f>
        <v>福岡県三潴郡大木町</v>
      </c>
      <c r="B1666" s="63" t="s">
        <v>1091</v>
      </c>
      <c r="C1666" s="64" t="s">
        <v>1060</v>
      </c>
      <c r="D1666" s="65" t="s">
        <v>1090</v>
      </c>
      <c r="E1666" s="64" t="s">
        <v>1089</v>
      </c>
    </row>
    <row r="1667" spans="1:5" x14ac:dyDescent="0.15">
      <c r="A1667" s="60" t="str">
        <f t="shared" si="26"/>
        <v>福岡県八女郡広川町</v>
      </c>
      <c r="B1667" s="63" t="s">
        <v>1088</v>
      </c>
      <c r="C1667" s="64" t="s">
        <v>1060</v>
      </c>
      <c r="D1667" s="65" t="s">
        <v>1087</v>
      </c>
      <c r="E1667" s="64" t="s">
        <v>1086</v>
      </c>
    </row>
    <row r="1668" spans="1:5" x14ac:dyDescent="0.15">
      <c r="A1668" s="60" t="str">
        <f t="shared" si="26"/>
        <v>福岡県田川郡香春町</v>
      </c>
      <c r="B1668" s="63" t="s">
        <v>1085</v>
      </c>
      <c r="C1668" s="64" t="s">
        <v>1060</v>
      </c>
      <c r="D1668" s="65" t="s">
        <v>1072</v>
      </c>
      <c r="E1668" s="64" t="s">
        <v>1084</v>
      </c>
    </row>
    <row r="1669" spans="1:5" x14ac:dyDescent="0.15">
      <c r="A1669" s="60" t="str">
        <f t="shared" si="26"/>
        <v>福岡県田川郡添田町</v>
      </c>
      <c r="B1669" s="63" t="s">
        <v>1083</v>
      </c>
      <c r="C1669" s="64" t="s">
        <v>1060</v>
      </c>
      <c r="D1669" s="65" t="s">
        <v>1072</v>
      </c>
      <c r="E1669" s="64" t="s">
        <v>1082</v>
      </c>
    </row>
    <row r="1670" spans="1:5" x14ac:dyDescent="0.15">
      <c r="A1670" s="60" t="str">
        <f t="shared" si="26"/>
        <v>福岡県田川郡糸田町</v>
      </c>
      <c r="B1670" s="63" t="s">
        <v>1081</v>
      </c>
      <c r="C1670" s="64" t="s">
        <v>1060</v>
      </c>
      <c r="D1670" s="65" t="s">
        <v>1072</v>
      </c>
      <c r="E1670" s="64" t="s">
        <v>1080</v>
      </c>
    </row>
    <row r="1671" spans="1:5" x14ac:dyDescent="0.15">
      <c r="A1671" s="60" t="str">
        <f t="shared" si="26"/>
        <v>福岡県田川郡川崎町</v>
      </c>
      <c r="B1671" s="63" t="s">
        <v>1079</v>
      </c>
      <c r="C1671" s="64" t="s">
        <v>1060</v>
      </c>
      <c r="D1671" s="65" t="s">
        <v>1072</v>
      </c>
      <c r="E1671" s="64" t="s">
        <v>1078</v>
      </c>
    </row>
    <row r="1672" spans="1:5" x14ac:dyDescent="0.15">
      <c r="A1672" s="60" t="str">
        <f t="shared" si="26"/>
        <v>福岡県田川郡大任町</v>
      </c>
      <c r="B1672" s="63" t="s">
        <v>1077</v>
      </c>
      <c r="C1672" s="64" t="s">
        <v>1060</v>
      </c>
      <c r="D1672" s="65" t="s">
        <v>1072</v>
      </c>
      <c r="E1672" s="64" t="s">
        <v>1076</v>
      </c>
    </row>
    <row r="1673" spans="1:5" x14ac:dyDescent="0.15">
      <c r="A1673" s="60" t="str">
        <f t="shared" si="26"/>
        <v>福岡県田川郡赤村</v>
      </c>
      <c r="B1673" s="63" t="s">
        <v>1075</v>
      </c>
      <c r="C1673" s="64" t="s">
        <v>1060</v>
      </c>
      <c r="D1673" s="65" t="s">
        <v>1072</v>
      </c>
      <c r="E1673" s="64" t="s">
        <v>1074</v>
      </c>
    </row>
    <row r="1674" spans="1:5" x14ac:dyDescent="0.15">
      <c r="A1674" s="60" t="str">
        <f t="shared" si="26"/>
        <v>福岡県田川郡福智町</v>
      </c>
      <c r="B1674" s="63" t="s">
        <v>1073</v>
      </c>
      <c r="C1674" s="64" t="s">
        <v>1060</v>
      </c>
      <c r="D1674" s="65" t="s">
        <v>1072</v>
      </c>
      <c r="E1674" s="64" t="s">
        <v>1071</v>
      </c>
    </row>
    <row r="1675" spans="1:5" x14ac:dyDescent="0.15">
      <c r="A1675" s="60" t="str">
        <f t="shared" si="26"/>
        <v>福岡県京都郡苅田町</v>
      </c>
      <c r="B1675" s="63" t="s">
        <v>1070</v>
      </c>
      <c r="C1675" s="64" t="s">
        <v>1060</v>
      </c>
      <c r="D1675" s="65" t="s">
        <v>1067</v>
      </c>
      <c r="E1675" s="64" t="s">
        <v>1069</v>
      </c>
    </row>
    <row r="1676" spans="1:5" x14ac:dyDescent="0.15">
      <c r="A1676" s="60" t="str">
        <f t="shared" si="26"/>
        <v>福岡県京都郡みやこ町</v>
      </c>
      <c r="B1676" s="63" t="s">
        <v>1068</v>
      </c>
      <c r="C1676" s="64" t="s">
        <v>1060</v>
      </c>
      <c r="D1676" s="65" t="s">
        <v>1067</v>
      </c>
      <c r="E1676" s="64" t="s">
        <v>1066</v>
      </c>
    </row>
    <row r="1677" spans="1:5" x14ac:dyDescent="0.15">
      <c r="A1677" s="60" t="str">
        <f t="shared" si="26"/>
        <v>福岡県築上郡吉富町</v>
      </c>
      <c r="B1677" s="63" t="s">
        <v>1065</v>
      </c>
      <c r="C1677" s="64" t="s">
        <v>1060</v>
      </c>
      <c r="D1677" s="65" t="s">
        <v>1059</v>
      </c>
      <c r="E1677" s="64" t="s">
        <v>1064</v>
      </c>
    </row>
    <row r="1678" spans="1:5" x14ac:dyDescent="0.15">
      <c r="A1678" s="60" t="str">
        <f t="shared" si="26"/>
        <v>福岡県築上郡上毛町</v>
      </c>
      <c r="B1678" s="63" t="s">
        <v>1063</v>
      </c>
      <c r="C1678" s="64" t="s">
        <v>1060</v>
      </c>
      <c r="D1678" s="65" t="s">
        <v>1059</v>
      </c>
      <c r="E1678" s="64" t="s">
        <v>1062</v>
      </c>
    </row>
    <row r="1679" spans="1:5" x14ac:dyDescent="0.15">
      <c r="A1679" s="60" t="str">
        <f t="shared" si="26"/>
        <v>福岡県築上郡築上町</v>
      </c>
      <c r="B1679" s="63" t="s">
        <v>1061</v>
      </c>
      <c r="C1679" s="64" t="s">
        <v>1060</v>
      </c>
      <c r="D1679" s="65" t="s">
        <v>1059</v>
      </c>
      <c r="E1679" s="64" t="s">
        <v>1058</v>
      </c>
    </row>
    <row r="1680" spans="1:5" x14ac:dyDescent="0.15">
      <c r="A1680" s="60" t="str">
        <f t="shared" si="26"/>
        <v>佐賀県佐賀市</v>
      </c>
      <c r="B1680" s="63" t="s">
        <v>1057</v>
      </c>
      <c r="C1680" s="64" t="s">
        <v>1013</v>
      </c>
      <c r="D1680" s="65" t="s">
        <v>1056</v>
      </c>
      <c r="E1680" s="64"/>
    </row>
    <row r="1681" spans="1:5" x14ac:dyDescent="0.15">
      <c r="A1681" s="60" t="str">
        <f t="shared" si="26"/>
        <v>佐賀県唐津市</v>
      </c>
      <c r="B1681" s="63" t="s">
        <v>1055</v>
      </c>
      <c r="C1681" s="64" t="s">
        <v>1013</v>
      </c>
      <c r="D1681" s="65" t="s">
        <v>1054</v>
      </c>
      <c r="E1681" s="64"/>
    </row>
    <row r="1682" spans="1:5" x14ac:dyDescent="0.15">
      <c r="A1682" s="60" t="str">
        <f t="shared" si="26"/>
        <v>佐賀県鳥栖市</v>
      </c>
      <c r="B1682" s="63" t="s">
        <v>1053</v>
      </c>
      <c r="C1682" s="64" t="s">
        <v>1013</v>
      </c>
      <c r="D1682" s="65" t="s">
        <v>1052</v>
      </c>
      <c r="E1682" s="64"/>
    </row>
    <row r="1683" spans="1:5" x14ac:dyDescent="0.15">
      <c r="A1683" s="60" t="str">
        <f t="shared" si="26"/>
        <v>佐賀県多久市</v>
      </c>
      <c r="B1683" s="63" t="s">
        <v>1051</v>
      </c>
      <c r="C1683" s="64" t="s">
        <v>1013</v>
      </c>
      <c r="D1683" s="65" t="s">
        <v>1050</v>
      </c>
      <c r="E1683" s="64"/>
    </row>
    <row r="1684" spans="1:5" x14ac:dyDescent="0.15">
      <c r="A1684" s="60" t="str">
        <f t="shared" si="26"/>
        <v>佐賀県伊万里市</v>
      </c>
      <c r="B1684" s="63" t="s">
        <v>1049</v>
      </c>
      <c r="C1684" s="64" t="s">
        <v>1013</v>
      </c>
      <c r="D1684" s="65" t="s">
        <v>1048</v>
      </c>
      <c r="E1684" s="64"/>
    </row>
    <row r="1685" spans="1:5" x14ac:dyDescent="0.15">
      <c r="A1685" s="60" t="str">
        <f t="shared" si="26"/>
        <v>佐賀県武雄市</v>
      </c>
      <c r="B1685" s="63" t="s">
        <v>1047</v>
      </c>
      <c r="C1685" s="64" t="s">
        <v>1013</v>
      </c>
      <c r="D1685" s="65" t="s">
        <v>1046</v>
      </c>
      <c r="E1685" s="64"/>
    </row>
    <row r="1686" spans="1:5" x14ac:dyDescent="0.15">
      <c r="A1686" s="60" t="str">
        <f t="shared" si="26"/>
        <v>佐賀県鹿島市</v>
      </c>
      <c r="B1686" s="63" t="s">
        <v>1045</v>
      </c>
      <c r="C1686" s="64" t="s">
        <v>1013</v>
      </c>
      <c r="D1686" s="65" t="s">
        <v>1044</v>
      </c>
      <c r="E1686" s="64"/>
    </row>
    <row r="1687" spans="1:5" x14ac:dyDescent="0.15">
      <c r="A1687" s="60" t="str">
        <f t="shared" si="26"/>
        <v>佐賀県小城市</v>
      </c>
      <c r="B1687" s="63" t="s">
        <v>1043</v>
      </c>
      <c r="C1687" s="64" t="s">
        <v>1013</v>
      </c>
      <c r="D1687" s="65" t="s">
        <v>1042</v>
      </c>
      <c r="E1687" s="64"/>
    </row>
    <row r="1688" spans="1:5" x14ac:dyDescent="0.15">
      <c r="A1688" s="60" t="str">
        <f t="shared" si="26"/>
        <v>佐賀県嬉野市</v>
      </c>
      <c r="B1688" s="63" t="s">
        <v>1041</v>
      </c>
      <c r="C1688" s="64" t="s">
        <v>1013</v>
      </c>
      <c r="D1688" s="65" t="s">
        <v>1040</v>
      </c>
      <c r="E1688" s="64"/>
    </row>
    <row r="1689" spans="1:5" x14ac:dyDescent="0.15">
      <c r="A1689" s="60" t="str">
        <f t="shared" si="26"/>
        <v>佐賀県神埼市</v>
      </c>
      <c r="B1689" s="63" t="s">
        <v>1039</v>
      </c>
      <c r="C1689" s="64" t="s">
        <v>1013</v>
      </c>
      <c r="D1689" s="65" t="s">
        <v>1038</v>
      </c>
      <c r="E1689" s="64"/>
    </row>
    <row r="1690" spans="1:5" x14ac:dyDescent="0.15">
      <c r="A1690" s="60" t="str">
        <f t="shared" si="26"/>
        <v>佐賀県神埼郡吉野ヶ里町</v>
      </c>
      <c r="B1690" s="63" t="s">
        <v>1037</v>
      </c>
      <c r="C1690" s="64" t="s">
        <v>1013</v>
      </c>
      <c r="D1690" s="65" t="s">
        <v>1036</v>
      </c>
      <c r="E1690" s="64" t="s">
        <v>1035</v>
      </c>
    </row>
    <row r="1691" spans="1:5" x14ac:dyDescent="0.15">
      <c r="A1691" s="60" t="str">
        <f t="shared" si="26"/>
        <v>佐賀県三養基郡基山町</v>
      </c>
      <c r="B1691" s="63" t="s">
        <v>1034</v>
      </c>
      <c r="C1691" s="64" t="s">
        <v>1013</v>
      </c>
      <c r="D1691" s="65" t="s">
        <v>1029</v>
      </c>
      <c r="E1691" s="64" t="s">
        <v>1033</v>
      </c>
    </row>
    <row r="1692" spans="1:5" x14ac:dyDescent="0.15">
      <c r="A1692" s="60" t="str">
        <f t="shared" si="26"/>
        <v>佐賀県三養基郡上峰町</v>
      </c>
      <c r="B1692" s="63" t="s">
        <v>1032</v>
      </c>
      <c r="C1692" s="64" t="s">
        <v>1013</v>
      </c>
      <c r="D1692" s="65" t="s">
        <v>1029</v>
      </c>
      <c r="E1692" s="64" t="s">
        <v>1031</v>
      </c>
    </row>
    <row r="1693" spans="1:5" x14ac:dyDescent="0.15">
      <c r="A1693" s="60" t="str">
        <f t="shared" si="26"/>
        <v>佐賀県三養基郡みやき町</v>
      </c>
      <c r="B1693" s="63" t="s">
        <v>1030</v>
      </c>
      <c r="C1693" s="64" t="s">
        <v>1013</v>
      </c>
      <c r="D1693" s="65" t="s">
        <v>1029</v>
      </c>
      <c r="E1693" s="64" t="s">
        <v>1028</v>
      </c>
    </row>
    <row r="1694" spans="1:5" x14ac:dyDescent="0.15">
      <c r="A1694" s="60" t="str">
        <f t="shared" si="26"/>
        <v>佐賀県東松浦郡玄海町</v>
      </c>
      <c r="B1694" s="63" t="s">
        <v>1027</v>
      </c>
      <c r="C1694" s="64" t="s">
        <v>1013</v>
      </c>
      <c r="D1694" s="65" t="s">
        <v>1026</v>
      </c>
      <c r="E1694" s="64" t="s">
        <v>1025</v>
      </c>
    </row>
    <row r="1695" spans="1:5" x14ac:dyDescent="0.15">
      <c r="A1695" s="60" t="str">
        <f t="shared" si="26"/>
        <v>佐賀県西松浦郡有田町</v>
      </c>
      <c r="B1695" s="63" t="s">
        <v>1024</v>
      </c>
      <c r="C1695" s="64" t="s">
        <v>1013</v>
      </c>
      <c r="D1695" s="65" t="s">
        <v>1023</v>
      </c>
      <c r="E1695" s="64" t="s">
        <v>1022</v>
      </c>
    </row>
    <row r="1696" spans="1:5" x14ac:dyDescent="0.15">
      <c r="A1696" s="60" t="str">
        <f t="shared" si="26"/>
        <v>佐賀県杵島郡大町町</v>
      </c>
      <c r="B1696" s="63" t="s">
        <v>1021</v>
      </c>
      <c r="C1696" s="64" t="s">
        <v>1013</v>
      </c>
      <c r="D1696" s="65" t="s">
        <v>1016</v>
      </c>
      <c r="E1696" s="64" t="s">
        <v>1020</v>
      </c>
    </row>
    <row r="1697" spans="1:5" x14ac:dyDescent="0.15">
      <c r="A1697" s="60" t="str">
        <f t="shared" si="26"/>
        <v>佐賀県杵島郡江北町</v>
      </c>
      <c r="B1697" s="63" t="s">
        <v>1019</v>
      </c>
      <c r="C1697" s="64" t="s">
        <v>1013</v>
      </c>
      <c r="D1697" s="65" t="s">
        <v>1016</v>
      </c>
      <c r="E1697" s="64" t="s">
        <v>1018</v>
      </c>
    </row>
    <row r="1698" spans="1:5" x14ac:dyDescent="0.15">
      <c r="A1698" s="60" t="str">
        <f t="shared" si="26"/>
        <v>佐賀県杵島郡白石町</v>
      </c>
      <c r="B1698" s="63" t="s">
        <v>1017</v>
      </c>
      <c r="C1698" s="64" t="s">
        <v>1013</v>
      </c>
      <c r="D1698" s="65" t="s">
        <v>1016</v>
      </c>
      <c r="E1698" s="64" t="s">
        <v>1015</v>
      </c>
    </row>
    <row r="1699" spans="1:5" x14ac:dyDescent="0.15">
      <c r="A1699" s="60" t="str">
        <f t="shared" si="26"/>
        <v>佐賀県藤津郡太良町</v>
      </c>
      <c r="B1699" s="63" t="s">
        <v>1014</v>
      </c>
      <c r="C1699" s="64" t="s">
        <v>1013</v>
      </c>
      <c r="D1699" s="65" t="s">
        <v>1012</v>
      </c>
      <c r="E1699" s="64" t="s">
        <v>1011</v>
      </c>
    </row>
    <row r="1700" spans="1:5" x14ac:dyDescent="0.15">
      <c r="A1700" s="60" t="str">
        <f t="shared" si="26"/>
        <v>長崎県長崎市</v>
      </c>
      <c r="B1700" s="63" t="s">
        <v>1010</v>
      </c>
      <c r="C1700" s="64" t="s">
        <v>966</v>
      </c>
      <c r="D1700" s="65" t="s">
        <v>1009</v>
      </c>
      <c r="E1700" s="64"/>
    </row>
    <row r="1701" spans="1:5" x14ac:dyDescent="0.15">
      <c r="A1701" s="60" t="str">
        <f t="shared" si="26"/>
        <v>長崎県佐世保市</v>
      </c>
      <c r="B1701" s="63" t="s">
        <v>1008</v>
      </c>
      <c r="C1701" s="64" t="s">
        <v>966</v>
      </c>
      <c r="D1701" s="65" t="s">
        <v>1007</v>
      </c>
      <c r="E1701" s="64"/>
    </row>
    <row r="1702" spans="1:5" x14ac:dyDescent="0.15">
      <c r="A1702" s="60" t="str">
        <f t="shared" si="26"/>
        <v>長崎県島原市</v>
      </c>
      <c r="B1702" s="63" t="s">
        <v>1006</v>
      </c>
      <c r="C1702" s="64" t="s">
        <v>966</v>
      </c>
      <c r="D1702" s="65" t="s">
        <v>1005</v>
      </c>
      <c r="E1702" s="64"/>
    </row>
    <row r="1703" spans="1:5" x14ac:dyDescent="0.15">
      <c r="A1703" s="60" t="str">
        <f t="shared" si="26"/>
        <v>長崎県諫早市</v>
      </c>
      <c r="B1703" s="63" t="s">
        <v>1004</v>
      </c>
      <c r="C1703" s="64" t="s">
        <v>966</v>
      </c>
      <c r="D1703" s="65" t="s">
        <v>1003</v>
      </c>
      <c r="E1703" s="64"/>
    </row>
    <row r="1704" spans="1:5" x14ac:dyDescent="0.15">
      <c r="A1704" s="60" t="str">
        <f t="shared" si="26"/>
        <v>長崎県大村市</v>
      </c>
      <c r="B1704" s="63" t="s">
        <v>1002</v>
      </c>
      <c r="C1704" s="64" t="s">
        <v>966</v>
      </c>
      <c r="D1704" s="65" t="s">
        <v>1001</v>
      </c>
      <c r="E1704" s="64"/>
    </row>
    <row r="1705" spans="1:5" x14ac:dyDescent="0.15">
      <c r="A1705" s="60" t="str">
        <f t="shared" si="26"/>
        <v>長崎県平戸市</v>
      </c>
      <c r="B1705" s="63" t="s">
        <v>1000</v>
      </c>
      <c r="C1705" s="64" t="s">
        <v>966</v>
      </c>
      <c r="D1705" s="65" t="s">
        <v>999</v>
      </c>
      <c r="E1705" s="64"/>
    </row>
    <row r="1706" spans="1:5" x14ac:dyDescent="0.15">
      <c r="A1706" s="60" t="str">
        <f t="shared" si="26"/>
        <v>長崎県松浦市</v>
      </c>
      <c r="B1706" s="63" t="s">
        <v>998</v>
      </c>
      <c r="C1706" s="64" t="s">
        <v>966</v>
      </c>
      <c r="D1706" s="65" t="s">
        <v>997</v>
      </c>
      <c r="E1706" s="64"/>
    </row>
    <row r="1707" spans="1:5" x14ac:dyDescent="0.15">
      <c r="A1707" s="60" t="str">
        <f t="shared" si="26"/>
        <v>長崎県対馬市</v>
      </c>
      <c r="B1707" s="63" t="s">
        <v>996</v>
      </c>
      <c r="C1707" s="64" t="s">
        <v>966</v>
      </c>
      <c r="D1707" s="65" t="s">
        <v>995</v>
      </c>
      <c r="E1707" s="64"/>
    </row>
    <row r="1708" spans="1:5" x14ac:dyDescent="0.15">
      <c r="A1708" s="60" t="str">
        <f t="shared" si="26"/>
        <v>長崎県壱岐市</v>
      </c>
      <c r="B1708" s="63" t="s">
        <v>994</v>
      </c>
      <c r="C1708" s="64" t="s">
        <v>966</v>
      </c>
      <c r="D1708" s="65" t="s">
        <v>993</v>
      </c>
      <c r="E1708" s="64"/>
    </row>
    <row r="1709" spans="1:5" x14ac:dyDescent="0.15">
      <c r="A1709" s="60" t="str">
        <f t="shared" si="26"/>
        <v>長崎県五島市</v>
      </c>
      <c r="B1709" s="63" t="s">
        <v>992</v>
      </c>
      <c r="C1709" s="64" t="s">
        <v>966</v>
      </c>
      <c r="D1709" s="65" t="s">
        <v>991</v>
      </c>
      <c r="E1709" s="64"/>
    </row>
    <row r="1710" spans="1:5" x14ac:dyDescent="0.15">
      <c r="A1710" s="60" t="str">
        <f t="shared" si="26"/>
        <v>長崎県西海市</v>
      </c>
      <c r="B1710" s="63" t="s">
        <v>990</v>
      </c>
      <c r="C1710" s="64" t="s">
        <v>966</v>
      </c>
      <c r="D1710" s="65" t="s">
        <v>989</v>
      </c>
      <c r="E1710" s="64"/>
    </row>
    <row r="1711" spans="1:5" x14ac:dyDescent="0.15">
      <c r="A1711" s="60" t="str">
        <f t="shared" si="26"/>
        <v>長崎県雲仙市</v>
      </c>
      <c r="B1711" s="63" t="s">
        <v>988</v>
      </c>
      <c r="C1711" s="64" t="s">
        <v>966</v>
      </c>
      <c r="D1711" s="65" t="s">
        <v>987</v>
      </c>
      <c r="E1711" s="64"/>
    </row>
    <row r="1712" spans="1:5" x14ac:dyDescent="0.15">
      <c r="A1712" s="60" t="str">
        <f t="shared" si="26"/>
        <v>長崎県南島原市</v>
      </c>
      <c r="B1712" s="63" t="s">
        <v>986</v>
      </c>
      <c r="C1712" s="64" t="s">
        <v>966</v>
      </c>
      <c r="D1712" s="65" t="s">
        <v>985</v>
      </c>
      <c r="E1712" s="64"/>
    </row>
    <row r="1713" spans="1:5" x14ac:dyDescent="0.15">
      <c r="A1713" s="60" t="str">
        <f t="shared" si="26"/>
        <v>長崎県西彼杵郡長与町</v>
      </c>
      <c r="B1713" s="63" t="s">
        <v>984</v>
      </c>
      <c r="C1713" s="64" t="s">
        <v>966</v>
      </c>
      <c r="D1713" s="65" t="s">
        <v>981</v>
      </c>
      <c r="E1713" s="64" t="s">
        <v>983</v>
      </c>
    </row>
    <row r="1714" spans="1:5" x14ac:dyDescent="0.15">
      <c r="A1714" s="60" t="str">
        <f t="shared" si="26"/>
        <v>長崎県西彼杵郡時津町</v>
      </c>
      <c r="B1714" s="63" t="s">
        <v>982</v>
      </c>
      <c r="C1714" s="64" t="s">
        <v>966</v>
      </c>
      <c r="D1714" s="65" t="s">
        <v>981</v>
      </c>
      <c r="E1714" s="64" t="s">
        <v>980</v>
      </c>
    </row>
    <row r="1715" spans="1:5" x14ac:dyDescent="0.15">
      <c r="A1715" s="60" t="str">
        <f t="shared" si="26"/>
        <v>長崎県東彼杵郡東彼杵町</v>
      </c>
      <c r="B1715" s="63" t="s">
        <v>979</v>
      </c>
      <c r="C1715" s="64" t="s">
        <v>966</v>
      </c>
      <c r="D1715" s="65" t="s">
        <v>974</v>
      </c>
      <c r="E1715" s="64" t="s">
        <v>978</v>
      </c>
    </row>
    <row r="1716" spans="1:5" x14ac:dyDescent="0.15">
      <c r="A1716" s="60" t="str">
        <f t="shared" si="26"/>
        <v>長崎県東彼杵郡川棚町</v>
      </c>
      <c r="B1716" s="63" t="s">
        <v>977</v>
      </c>
      <c r="C1716" s="64" t="s">
        <v>966</v>
      </c>
      <c r="D1716" s="65" t="s">
        <v>974</v>
      </c>
      <c r="E1716" s="64" t="s">
        <v>976</v>
      </c>
    </row>
    <row r="1717" spans="1:5" x14ac:dyDescent="0.15">
      <c r="A1717" s="60" t="str">
        <f t="shared" si="26"/>
        <v>長崎県東彼杵郡波佐見町</v>
      </c>
      <c r="B1717" s="63" t="s">
        <v>975</v>
      </c>
      <c r="C1717" s="64" t="s">
        <v>966</v>
      </c>
      <c r="D1717" s="65" t="s">
        <v>974</v>
      </c>
      <c r="E1717" s="64" t="s">
        <v>973</v>
      </c>
    </row>
    <row r="1718" spans="1:5" x14ac:dyDescent="0.15">
      <c r="A1718" s="60" t="str">
        <f t="shared" si="26"/>
        <v>長崎県北松浦郡小値賀町</v>
      </c>
      <c r="B1718" s="63" t="s">
        <v>972</v>
      </c>
      <c r="C1718" s="64" t="s">
        <v>966</v>
      </c>
      <c r="D1718" s="65" t="s">
        <v>969</v>
      </c>
      <c r="E1718" s="64" t="s">
        <v>971</v>
      </c>
    </row>
    <row r="1719" spans="1:5" x14ac:dyDescent="0.15">
      <c r="A1719" s="60" t="str">
        <f t="shared" si="26"/>
        <v>長崎県北松浦郡佐々町</v>
      </c>
      <c r="B1719" s="63" t="s">
        <v>970</v>
      </c>
      <c r="C1719" s="64" t="s">
        <v>966</v>
      </c>
      <c r="D1719" s="65" t="s">
        <v>969</v>
      </c>
      <c r="E1719" s="64" t="s">
        <v>968</v>
      </c>
    </row>
    <row r="1720" spans="1:5" x14ac:dyDescent="0.15">
      <c r="A1720" s="60" t="str">
        <f t="shared" si="26"/>
        <v>長崎県南松浦郡新上五島町</v>
      </c>
      <c r="B1720" s="63" t="s">
        <v>967</v>
      </c>
      <c r="C1720" s="64" t="s">
        <v>966</v>
      </c>
      <c r="D1720" s="65" t="s">
        <v>965</v>
      </c>
      <c r="E1720" s="64" t="s">
        <v>964</v>
      </c>
    </row>
    <row r="1721" spans="1:5" x14ac:dyDescent="0.15">
      <c r="A1721" s="60" t="str">
        <f t="shared" si="26"/>
        <v>熊本県熊本市中央区</v>
      </c>
      <c r="B1721" s="72">
        <v>431010</v>
      </c>
      <c r="C1721" s="67" t="s">
        <v>862</v>
      </c>
      <c r="D1721" s="62" t="s">
        <v>959</v>
      </c>
      <c r="E1721" s="60" t="s">
        <v>963</v>
      </c>
    </row>
    <row r="1722" spans="1:5" x14ac:dyDescent="0.15">
      <c r="A1722" s="60" t="str">
        <f t="shared" si="26"/>
        <v>熊本県熊本市東区</v>
      </c>
      <c r="B1722" s="72">
        <v>431028</v>
      </c>
      <c r="C1722" s="67" t="s">
        <v>862</v>
      </c>
      <c r="D1722" s="62" t="s">
        <v>959</v>
      </c>
      <c r="E1722" s="60" t="s">
        <v>962</v>
      </c>
    </row>
    <row r="1723" spans="1:5" x14ac:dyDescent="0.15">
      <c r="A1723" s="60" t="str">
        <f t="shared" si="26"/>
        <v>熊本県熊本市西区</v>
      </c>
      <c r="B1723" s="72">
        <v>431036</v>
      </c>
      <c r="C1723" s="67" t="s">
        <v>862</v>
      </c>
      <c r="D1723" s="62" t="s">
        <v>959</v>
      </c>
      <c r="E1723" s="60" t="s">
        <v>961</v>
      </c>
    </row>
    <row r="1724" spans="1:5" x14ac:dyDescent="0.15">
      <c r="A1724" s="60" t="str">
        <f t="shared" si="26"/>
        <v>熊本県熊本市南区</v>
      </c>
      <c r="B1724" s="72">
        <v>431044</v>
      </c>
      <c r="C1724" s="67" t="s">
        <v>862</v>
      </c>
      <c r="D1724" s="62" t="s">
        <v>959</v>
      </c>
      <c r="E1724" s="60" t="s">
        <v>960</v>
      </c>
    </row>
    <row r="1725" spans="1:5" x14ac:dyDescent="0.15">
      <c r="A1725" s="60" t="str">
        <f t="shared" si="26"/>
        <v>熊本県熊本市北区</v>
      </c>
      <c r="B1725" s="72">
        <v>431052</v>
      </c>
      <c r="C1725" s="67" t="s">
        <v>862</v>
      </c>
      <c r="D1725" s="62" t="s">
        <v>959</v>
      </c>
      <c r="E1725" s="60" t="s">
        <v>958</v>
      </c>
    </row>
    <row r="1726" spans="1:5" x14ac:dyDescent="0.15">
      <c r="A1726" s="60" t="str">
        <f t="shared" si="26"/>
        <v>熊本県八代市</v>
      </c>
      <c r="B1726" s="63" t="s">
        <v>957</v>
      </c>
      <c r="C1726" s="64" t="s">
        <v>862</v>
      </c>
      <c r="D1726" s="65" t="s">
        <v>956</v>
      </c>
      <c r="E1726" s="64"/>
    </row>
    <row r="1727" spans="1:5" x14ac:dyDescent="0.15">
      <c r="A1727" s="60" t="str">
        <f t="shared" si="26"/>
        <v>熊本県人吉市</v>
      </c>
      <c r="B1727" s="63" t="s">
        <v>955</v>
      </c>
      <c r="C1727" s="64" t="s">
        <v>862</v>
      </c>
      <c r="D1727" s="65" t="s">
        <v>954</v>
      </c>
      <c r="E1727" s="64"/>
    </row>
    <row r="1728" spans="1:5" x14ac:dyDescent="0.15">
      <c r="A1728" s="60" t="str">
        <f t="shared" si="26"/>
        <v>熊本県荒尾市</v>
      </c>
      <c r="B1728" s="63" t="s">
        <v>953</v>
      </c>
      <c r="C1728" s="64" t="s">
        <v>862</v>
      </c>
      <c r="D1728" s="65" t="s">
        <v>952</v>
      </c>
      <c r="E1728" s="64"/>
    </row>
    <row r="1729" spans="1:5" x14ac:dyDescent="0.15">
      <c r="A1729" s="60" t="str">
        <f t="shared" si="26"/>
        <v>熊本県水俣市</v>
      </c>
      <c r="B1729" s="63" t="s">
        <v>951</v>
      </c>
      <c r="C1729" s="64" t="s">
        <v>862</v>
      </c>
      <c r="D1729" s="65" t="s">
        <v>950</v>
      </c>
      <c r="E1729" s="64"/>
    </row>
    <row r="1730" spans="1:5" x14ac:dyDescent="0.15">
      <c r="A1730" s="60" t="str">
        <f t="shared" ref="A1730:A1793" si="27">C1730&amp;D1730&amp;E1730</f>
        <v>熊本県玉名市</v>
      </c>
      <c r="B1730" s="63" t="s">
        <v>949</v>
      </c>
      <c r="C1730" s="64" t="s">
        <v>862</v>
      </c>
      <c r="D1730" s="65" t="s">
        <v>948</v>
      </c>
      <c r="E1730" s="64"/>
    </row>
    <row r="1731" spans="1:5" x14ac:dyDescent="0.15">
      <c r="A1731" s="60" t="str">
        <f t="shared" si="27"/>
        <v>熊本県山鹿市</v>
      </c>
      <c r="B1731" s="63" t="s">
        <v>947</v>
      </c>
      <c r="C1731" s="64" t="s">
        <v>862</v>
      </c>
      <c r="D1731" s="65" t="s">
        <v>946</v>
      </c>
      <c r="E1731" s="64"/>
    </row>
    <row r="1732" spans="1:5" x14ac:dyDescent="0.15">
      <c r="A1732" s="60" t="str">
        <f t="shared" si="27"/>
        <v>熊本県菊池市</v>
      </c>
      <c r="B1732" s="63" t="s">
        <v>945</v>
      </c>
      <c r="C1732" s="64" t="s">
        <v>862</v>
      </c>
      <c r="D1732" s="65" t="s">
        <v>944</v>
      </c>
      <c r="E1732" s="64"/>
    </row>
    <row r="1733" spans="1:5" x14ac:dyDescent="0.15">
      <c r="A1733" s="60" t="str">
        <f t="shared" si="27"/>
        <v>熊本県宇土市</v>
      </c>
      <c r="B1733" s="63" t="s">
        <v>943</v>
      </c>
      <c r="C1733" s="64" t="s">
        <v>862</v>
      </c>
      <c r="D1733" s="65" t="s">
        <v>942</v>
      </c>
      <c r="E1733" s="64"/>
    </row>
    <row r="1734" spans="1:5" x14ac:dyDescent="0.15">
      <c r="A1734" s="60" t="str">
        <f t="shared" si="27"/>
        <v>熊本県上天草市</v>
      </c>
      <c r="B1734" s="63" t="s">
        <v>941</v>
      </c>
      <c r="C1734" s="64" t="s">
        <v>862</v>
      </c>
      <c r="D1734" s="65" t="s">
        <v>940</v>
      </c>
      <c r="E1734" s="64"/>
    </row>
    <row r="1735" spans="1:5" x14ac:dyDescent="0.15">
      <c r="A1735" s="60" t="str">
        <f t="shared" si="27"/>
        <v>熊本県宇城市</v>
      </c>
      <c r="B1735" s="63" t="s">
        <v>939</v>
      </c>
      <c r="C1735" s="64" t="s">
        <v>862</v>
      </c>
      <c r="D1735" s="65" t="s">
        <v>938</v>
      </c>
      <c r="E1735" s="64"/>
    </row>
    <row r="1736" spans="1:5" x14ac:dyDescent="0.15">
      <c r="A1736" s="60" t="str">
        <f t="shared" si="27"/>
        <v>熊本県阿蘇市</v>
      </c>
      <c r="B1736" s="63" t="s">
        <v>937</v>
      </c>
      <c r="C1736" s="64" t="s">
        <v>862</v>
      </c>
      <c r="D1736" s="65" t="s">
        <v>936</v>
      </c>
      <c r="E1736" s="64"/>
    </row>
    <row r="1737" spans="1:5" x14ac:dyDescent="0.15">
      <c r="A1737" s="60" t="str">
        <f t="shared" si="27"/>
        <v>熊本県天草市</v>
      </c>
      <c r="B1737" s="63" t="s">
        <v>935</v>
      </c>
      <c r="C1737" s="64" t="s">
        <v>862</v>
      </c>
      <c r="D1737" s="65" t="s">
        <v>934</v>
      </c>
      <c r="E1737" s="64"/>
    </row>
    <row r="1738" spans="1:5" x14ac:dyDescent="0.15">
      <c r="A1738" s="60" t="str">
        <f t="shared" si="27"/>
        <v>熊本県合志市</v>
      </c>
      <c r="B1738" s="63" t="s">
        <v>933</v>
      </c>
      <c r="C1738" s="64" t="s">
        <v>862</v>
      </c>
      <c r="D1738" s="65" t="s">
        <v>932</v>
      </c>
      <c r="E1738" s="64"/>
    </row>
    <row r="1739" spans="1:5" x14ac:dyDescent="0.15">
      <c r="A1739" s="60" t="str">
        <f t="shared" si="27"/>
        <v>熊本県下益城郡美里町</v>
      </c>
      <c r="B1739" s="63" t="s">
        <v>931</v>
      </c>
      <c r="C1739" s="64" t="s">
        <v>862</v>
      </c>
      <c r="D1739" s="65" t="s">
        <v>930</v>
      </c>
      <c r="E1739" s="64" t="s">
        <v>929</v>
      </c>
    </row>
    <row r="1740" spans="1:5" x14ac:dyDescent="0.15">
      <c r="A1740" s="60" t="str">
        <f t="shared" si="27"/>
        <v>熊本県玉名郡玉東町</v>
      </c>
      <c r="B1740" s="63" t="s">
        <v>928</v>
      </c>
      <c r="C1740" s="64" t="s">
        <v>862</v>
      </c>
      <c r="D1740" s="65" t="s">
        <v>921</v>
      </c>
      <c r="E1740" s="64" t="s">
        <v>927</v>
      </c>
    </row>
    <row r="1741" spans="1:5" x14ac:dyDescent="0.15">
      <c r="A1741" s="60" t="str">
        <f t="shared" si="27"/>
        <v>熊本県玉名郡南関町</v>
      </c>
      <c r="B1741" s="63" t="s">
        <v>926</v>
      </c>
      <c r="C1741" s="64" t="s">
        <v>862</v>
      </c>
      <c r="D1741" s="65" t="s">
        <v>921</v>
      </c>
      <c r="E1741" s="64" t="s">
        <v>925</v>
      </c>
    </row>
    <row r="1742" spans="1:5" x14ac:dyDescent="0.15">
      <c r="A1742" s="60" t="str">
        <f t="shared" si="27"/>
        <v>熊本県玉名郡長洲町</v>
      </c>
      <c r="B1742" s="63" t="s">
        <v>924</v>
      </c>
      <c r="C1742" s="64" t="s">
        <v>862</v>
      </c>
      <c r="D1742" s="65" t="s">
        <v>921</v>
      </c>
      <c r="E1742" s="64" t="s">
        <v>923</v>
      </c>
    </row>
    <row r="1743" spans="1:5" x14ac:dyDescent="0.15">
      <c r="A1743" s="60" t="str">
        <f t="shared" si="27"/>
        <v>熊本県玉名郡和水町</v>
      </c>
      <c r="B1743" s="63" t="s">
        <v>922</v>
      </c>
      <c r="C1743" s="64" t="s">
        <v>862</v>
      </c>
      <c r="D1743" s="65" t="s">
        <v>921</v>
      </c>
      <c r="E1743" s="64" t="s">
        <v>920</v>
      </c>
    </row>
    <row r="1744" spans="1:5" x14ac:dyDescent="0.15">
      <c r="A1744" s="60" t="str">
        <f t="shared" si="27"/>
        <v>熊本県菊池郡大津町</v>
      </c>
      <c r="B1744" s="63" t="s">
        <v>919</v>
      </c>
      <c r="C1744" s="64" t="s">
        <v>862</v>
      </c>
      <c r="D1744" s="65" t="s">
        <v>916</v>
      </c>
      <c r="E1744" s="64" t="s">
        <v>918</v>
      </c>
    </row>
    <row r="1745" spans="1:5" x14ac:dyDescent="0.15">
      <c r="A1745" s="60" t="str">
        <f t="shared" si="27"/>
        <v>熊本県菊池郡菊陽町</v>
      </c>
      <c r="B1745" s="63" t="s">
        <v>917</v>
      </c>
      <c r="C1745" s="64" t="s">
        <v>862</v>
      </c>
      <c r="D1745" s="65" t="s">
        <v>916</v>
      </c>
      <c r="E1745" s="64" t="s">
        <v>915</v>
      </c>
    </row>
    <row r="1746" spans="1:5" x14ac:dyDescent="0.15">
      <c r="A1746" s="60" t="str">
        <f t="shared" si="27"/>
        <v>熊本県阿蘇郡南小国町</v>
      </c>
      <c r="B1746" s="63" t="s">
        <v>914</v>
      </c>
      <c r="C1746" s="64" t="s">
        <v>862</v>
      </c>
      <c r="D1746" s="65" t="s">
        <v>903</v>
      </c>
      <c r="E1746" s="64" t="s">
        <v>913</v>
      </c>
    </row>
    <row r="1747" spans="1:5" x14ac:dyDescent="0.15">
      <c r="A1747" s="60" t="str">
        <f t="shared" si="27"/>
        <v>熊本県阿蘇郡小国町</v>
      </c>
      <c r="B1747" s="63" t="s">
        <v>912</v>
      </c>
      <c r="C1747" s="64" t="s">
        <v>862</v>
      </c>
      <c r="D1747" s="65" t="s">
        <v>903</v>
      </c>
      <c r="E1747" s="64" t="s">
        <v>911</v>
      </c>
    </row>
    <row r="1748" spans="1:5" x14ac:dyDescent="0.15">
      <c r="A1748" s="60" t="str">
        <f t="shared" si="27"/>
        <v>熊本県阿蘇郡産山村</v>
      </c>
      <c r="B1748" s="63" t="s">
        <v>910</v>
      </c>
      <c r="C1748" s="64" t="s">
        <v>862</v>
      </c>
      <c r="D1748" s="65" t="s">
        <v>903</v>
      </c>
      <c r="E1748" s="64" t="s">
        <v>909</v>
      </c>
    </row>
    <row r="1749" spans="1:5" x14ac:dyDescent="0.15">
      <c r="A1749" s="60" t="str">
        <f t="shared" si="27"/>
        <v>熊本県阿蘇郡高森町</v>
      </c>
      <c r="B1749" s="63" t="s">
        <v>908</v>
      </c>
      <c r="C1749" s="64" t="s">
        <v>862</v>
      </c>
      <c r="D1749" s="65" t="s">
        <v>903</v>
      </c>
      <c r="E1749" s="64" t="s">
        <v>907</v>
      </c>
    </row>
    <row r="1750" spans="1:5" x14ac:dyDescent="0.15">
      <c r="A1750" s="60" t="str">
        <f t="shared" si="27"/>
        <v>熊本県阿蘇郡西原村</v>
      </c>
      <c r="B1750" s="63" t="s">
        <v>906</v>
      </c>
      <c r="C1750" s="64" t="s">
        <v>862</v>
      </c>
      <c r="D1750" s="65" t="s">
        <v>903</v>
      </c>
      <c r="E1750" s="64" t="s">
        <v>905</v>
      </c>
    </row>
    <row r="1751" spans="1:5" x14ac:dyDescent="0.15">
      <c r="A1751" s="60" t="str">
        <f t="shared" si="27"/>
        <v>熊本県阿蘇郡南阿蘇村</v>
      </c>
      <c r="B1751" s="63" t="s">
        <v>904</v>
      </c>
      <c r="C1751" s="64" t="s">
        <v>862</v>
      </c>
      <c r="D1751" s="65" t="s">
        <v>903</v>
      </c>
      <c r="E1751" s="64" t="s">
        <v>902</v>
      </c>
    </row>
    <row r="1752" spans="1:5" x14ac:dyDescent="0.15">
      <c r="A1752" s="60" t="str">
        <f t="shared" si="27"/>
        <v>熊本県上益城郡御船町</v>
      </c>
      <c r="B1752" s="63" t="s">
        <v>901</v>
      </c>
      <c r="C1752" s="64" t="s">
        <v>862</v>
      </c>
      <c r="D1752" s="65" t="s">
        <v>892</v>
      </c>
      <c r="E1752" s="64" t="s">
        <v>900</v>
      </c>
    </row>
    <row r="1753" spans="1:5" x14ac:dyDescent="0.15">
      <c r="A1753" s="60" t="str">
        <f t="shared" si="27"/>
        <v>熊本県上益城郡嘉島町</v>
      </c>
      <c r="B1753" s="63" t="s">
        <v>899</v>
      </c>
      <c r="C1753" s="64" t="s">
        <v>862</v>
      </c>
      <c r="D1753" s="65" t="s">
        <v>892</v>
      </c>
      <c r="E1753" s="64" t="s">
        <v>898</v>
      </c>
    </row>
    <row r="1754" spans="1:5" x14ac:dyDescent="0.15">
      <c r="A1754" s="60" t="str">
        <f t="shared" si="27"/>
        <v>熊本県上益城郡益城町</v>
      </c>
      <c r="B1754" s="63" t="s">
        <v>897</v>
      </c>
      <c r="C1754" s="64" t="s">
        <v>862</v>
      </c>
      <c r="D1754" s="65" t="s">
        <v>892</v>
      </c>
      <c r="E1754" s="64" t="s">
        <v>896</v>
      </c>
    </row>
    <row r="1755" spans="1:5" x14ac:dyDescent="0.15">
      <c r="A1755" s="60" t="str">
        <f t="shared" si="27"/>
        <v>熊本県上益城郡甲佐町</v>
      </c>
      <c r="B1755" s="63" t="s">
        <v>895</v>
      </c>
      <c r="C1755" s="64" t="s">
        <v>862</v>
      </c>
      <c r="D1755" s="65" t="s">
        <v>892</v>
      </c>
      <c r="E1755" s="64" t="s">
        <v>894</v>
      </c>
    </row>
    <row r="1756" spans="1:5" x14ac:dyDescent="0.15">
      <c r="A1756" s="60" t="str">
        <f t="shared" si="27"/>
        <v>熊本県上益城郡山都町</v>
      </c>
      <c r="B1756" s="63" t="s">
        <v>893</v>
      </c>
      <c r="C1756" s="64" t="s">
        <v>862</v>
      </c>
      <c r="D1756" s="65" t="s">
        <v>892</v>
      </c>
      <c r="E1756" s="64" t="s">
        <v>891</v>
      </c>
    </row>
    <row r="1757" spans="1:5" x14ac:dyDescent="0.15">
      <c r="A1757" s="60" t="str">
        <f t="shared" si="27"/>
        <v>熊本県八代郡氷川町</v>
      </c>
      <c r="B1757" s="63" t="s">
        <v>890</v>
      </c>
      <c r="C1757" s="64" t="s">
        <v>862</v>
      </c>
      <c r="D1757" s="65" t="s">
        <v>889</v>
      </c>
      <c r="E1757" s="64" t="s">
        <v>888</v>
      </c>
    </row>
    <row r="1758" spans="1:5" x14ac:dyDescent="0.15">
      <c r="A1758" s="60" t="str">
        <f t="shared" si="27"/>
        <v>熊本県葦北郡芦北町</v>
      </c>
      <c r="B1758" s="63" t="s">
        <v>887</v>
      </c>
      <c r="C1758" s="64" t="s">
        <v>862</v>
      </c>
      <c r="D1758" s="65" t="s">
        <v>884</v>
      </c>
      <c r="E1758" s="64" t="s">
        <v>886</v>
      </c>
    </row>
    <row r="1759" spans="1:5" x14ac:dyDescent="0.15">
      <c r="A1759" s="60" t="str">
        <f t="shared" si="27"/>
        <v>熊本県葦北郡津奈木町</v>
      </c>
      <c r="B1759" s="63" t="s">
        <v>885</v>
      </c>
      <c r="C1759" s="64" t="s">
        <v>862</v>
      </c>
      <c r="D1759" s="65" t="s">
        <v>884</v>
      </c>
      <c r="E1759" s="64" t="s">
        <v>883</v>
      </c>
    </row>
    <row r="1760" spans="1:5" x14ac:dyDescent="0.15">
      <c r="A1760" s="60" t="str">
        <f t="shared" si="27"/>
        <v>熊本県球磨郡錦町</v>
      </c>
      <c r="B1760" s="63" t="s">
        <v>882</v>
      </c>
      <c r="C1760" s="64" t="s">
        <v>862</v>
      </c>
      <c r="D1760" s="65" t="s">
        <v>865</v>
      </c>
      <c r="E1760" s="64" t="s">
        <v>881</v>
      </c>
    </row>
    <row r="1761" spans="1:5" x14ac:dyDescent="0.15">
      <c r="A1761" s="60" t="str">
        <f t="shared" si="27"/>
        <v>熊本県球磨郡多良木町</v>
      </c>
      <c r="B1761" s="63" t="s">
        <v>880</v>
      </c>
      <c r="C1761" s="64" t="s">
        <v>862</v>
      </c>
      <c r="D1761" s="65" t="s">
        <v>865</v>
      </c>
      <c r="E1761" s="64" t="s">
        <v>879</v>
      </c>
    </row>
    <row r="1762" spans="1:5" x14ac:dyDescent="0.15">
      <c r="A1762" s="60" t="str">
        <f t="shared" si="27"/>
        <v>熊本県球磨郡湯前町</v>
      </c>
      <c r="B1762" s="63" t="s">
        <v>878</v>
      </c>
      <c r="C1762" s="64" t="s">
        <v>862</v>
      </c>
      <c r="D1762" s="65" t="s">
        <v>865</v>
      </c>
      <c r="E1762" s="64" t="s">
        <v>877</v>
      </c>
    </row>
    <row r="1763" spans="1:5" x14ac:dyDescent="0.15">
      <c r="A1763" s="60" t="str">
        <f t="shared" si="27"/>
        <v>熊本県球磨郡水上村</v>
      </c>
      <c r="B1763" s="63" t="s">
        <v>876</v>
      </c>
      <c r="C1763" s="64" t="s">
        <v>862</v>
      </c>
      <c r="D1763" s="65" t="s">
        <v>865</v>
      </c>
      <c r="E1763" s="64" t="s">
        <v>875</v>
      </c>
    </row>
    <row r="1764" spans="1:5" x14ac:dyDescent="0.15">
      <c r="A1764" s="60" t="str">
        <f t="shared" si="27"/>
        <v>熊本県球磨郡相良村</v>
      </c>
      <c r="B1764" s="63" t="s">
        <v>874</v>
      </c>
      <c r="C1764" s="64" t="s">
        <v>862</v>
      </c>
      <c r="D1764" s="65" t="s">
        <v>865</v>
      </c>
      <c r="E1764" s="64" t="s">
        <v>873</v>
      </c>
    </row>
    <row r="1765" spans="1:5" x14ac:dyDescent="0.15">
      <c r="A1765" s="60" t="str">
        <f t="shared" si="27"/>
        <v>熊本県球磨郡五木村</v>
      </c>
      <c r="B1765" s="63" t="s">
        <v>872</v>
      </c>
      <c r="C1765" s="64" t="s">
        <v>862</v>
      </c>
      <c r="D1765" s="65" t="s">
        <v>865</v>
      </c>
      <c r="E1765" s="64" t="s">
        <v>871</v>
      </c>
    </row>
    <row r="1766" spans="1:5" x14ac:dyDescent="0.15">
      <c r="A1766" s="60" t="str">
        <f t="shared" si="27"/>
        <v>熊本県球磨郡山江村</v>
      </c>
      <c r="B1766" s="63" t="s">
        <v>870</v>
      </c>
      <c r="C1766" s="64" t="s">
        <v>862</v>
      </c>
      <c r="D1766" s="65" t="s">
        <v>865</v>
      </c>
      <c r="E1766" s="64" t="s">
        <v>869</v>
      </c>
    </row>
    <row r="1767" spans="1:5" x14ac:dyDescent="0.15">
      <c r="A1767" s="60" t="str">
        <f t="shared" si="27"/>
        <v>熊本県球磨郡球磨村</v>
      </c>
      <c r="B1767" s="63" t="s">
        <v>868</v>
      </c>
      <c r="C1767" s="64" t="s">
        <v>862</v>
      </c>
      <c r="D1767" s="65" t="s">
        <v>865</v>
      </c>
      <c r="E1767" s="64" t="s">
        <v>867</v>
      </c>
    </row>
    <row r="1768" spans="1:5" x14ac:dyDescent="0.15">
      <c r="A1768" s="60" t="str">
        <f t="shared" si="27"/>
        <v>熊本県球磨郡あさぎり町</v>
      </c>
      <c r="B1768" s="63" t="s">
        <v>866</v>
      </c>
      <c r="C1768" s="64" t="s">
        <v>862</v>
      </c>
      <c r="D1768" s="65" t="s">
        <v>865</v>
      </c>
      <c r="E1768" s="64" t="s">
        <v>864</v>
      </c>
    </row>
    <row r="1769" spans="1:5" x14ac:dyDescent="0.15">
      <c r="A1769" s="60" t="str">
        <f t="shared" si="27"/>
        <v>熊本県天草郡苓北町</v>
      </c>
      <c r="B1769" s="63" t="s">
        <v>863</v>
      </c>
      <c r="C1769" s="64" t="s">
        <v>862</v>
      </c>
      <c r="D1769" s="65" t="s">
        <v>861</v>
      </c>
      <c r="E1769" s="64" t="s">
        <v>860</v>
      </c>
    </row>
    <row r="1770" spans="1:5" x14ac:dyDescent="0.15">
      <c r="A1770" s="60" t="str">
        <f t="shared" si="27"/>
        <v>大分県大分市</v>
      </c>
      <c r="B1770" s="63" t="s">
        <v>859</v>
      </c>
      <c r="C1770" s="64" t="s">
        <v>822</v>
      </c>
      <c r="D1770" s="65" t="s">
        <v>858</v>
      </c>
      <c r="E1770" s="64"/>
    </row>
    <row r="1771" spans="1:5" x14ac:dyDescent="0.15">
      <c r="A1771" s="60" t="str">
        <f t="shared" si="27"/>
        <v>大分県別府市</v>
      </c>
      <c r="B1771" s="63" t="s">
        <v>857</v>
      </c>
      <c r="C1771" s="64" t="s">
        <v>822</v>
      </c>
      <c r="D1771" s="65" t="s">
        <v>856</v>
      </c>
      <c r="E1771" s="64"/>
    </row>
    <row r="1772" spans="1:5" x14ac:dyDescent="0.15">
      <c r="A1772" s="60" t="str">
        <f t="shared" si="27"/>
        <v>大分県中津市</v>
      </c>
      <c r="B1772" s="63" t="s">
        <v>855</v>
      </c>
      <c r="C1772" s="64" t="s">
        <v>822</v>
      </c>
      <c r="D1772" s="65" t="s">
        <v>854</v>
      </c>
      <c r="E1772" s="64"/>
    </row>
    <row r="1773" spans="1:5" x14ac:dyDescent="0.15">
      <c r="A1773" s="60" t="str">
        <f t="shared" si="27"/>
        <v>大分県日田市</v>
      </c>
      <c r="B1773" s="63" t="s">
        <v>853</v>
      </c>
      <c r="C1773" s="64" t="s">
        <v>822</v>
      </c>
      <c r="D1773" s="65" t="s">
        <v>852</v>
      </c>
      <c r="E1773" s="64"/>
    </row>
    <row r="1774" spans="1:5" x14ac:dyDescent="0.15">
      <c r="A1774" s="60" t="str">
        <f t="shared" si="27"/>
        <v>大分県佐伯市</v>
      </c>
      <c r="B1774" s="63" t="s">
        <v>851</v>
      </c>
      <c r="C1774" s="64" t="s">
        <v>822</v>
      </c>
      <c r="D1774" s="65" t="s">
        <v>850</v>
      </c>
      <c r="E1774" s="64"/>
    </row>
    <row r="1775" spans="1:5" x14ac:dyDescent="0.15">
      <c r="A1775" s="60" t="str">
        <f t="shared" si="27"/>
        <v>大分県臼杵市</v>
      </c>
      <c r="B1775" s="63" t="s">
        <v>849</v>
      </c>
      <c r="C1775" s="64" t="s">
        <v>822</v>
      </c>
      <c r="D1775" s="65" t="s">
        <v>848</v>
      </c>
      <c r="E1775" s="64"/>
    </row>
    <row r="1776" spans="1:5" x14ac:dyDescent="0.15">
      <c r="A1776" s="60" t="str">
        <f t="shared" si="27"/>
        <v>大分県津久見市</v>
      </c>
      <c r="B1776" s="63" t="s">
        <v>847</v>
      </c>
      <c r="C1776" s="64" t="s">
        <v>822</v>
      </c>
      <c r="D1776" s="65" t="s">
        <v>846</v>
      </c>
      <c r="E1776" s="64"/>
    </row>
    <row r="1777" spans="1:5" x14ac:dyDescent="0.15">
      <c r="A1777" s="60" t="str">
        <f t="shared" si="27"/>
        <v>大分県竹田市</v>
      </c>
      <c r="B1777" s="63" t="s">
        <v>845</v>
      </c>
      <c r="C1777" s="64" t="s">
        <v>822</v>
      </c>
      <c r="D1777" s="65" t="s">
        <v>844</v>
      </c>
      <c r="E1777" s="64"/>
    </row>
    <row r="1778" spans="1:5" x14ac:dyDescent="0.15">
      <c r="A1778" s="60" t="str">
        <f t="shared" si="27"/>
        <v>大分県豊後高田市</v>
      </c>
      <c r="B1778" s="63" t="s">
        <v>843</v>
      </c>
      <c r="C1778" s="64" t="s">
        <v>822</v>
      </c>
      <c r="D1778" s="65" t="s">
        <v>842</v>
      </c>
      <c r="E1778" s="64"/>
    </row>
    <row r="1779" spans="1:5" x14ac:dyDescent="0.15">
      <c r="A1779" s="60" t="str">
        <f t="shared" si="27"/>
        <v>大分県杵築市</v>
      </c>
      <c r="B1779" s="63" t="s">
        <v>841</v>
      </c>
      <c r="C1779" s="64" t="s">
        <v>822</v>
      </c>
      <c r="D1779" s="65" t="s">
        <v>840</v>
      </c>
      <c r="E1779" s="64"/>
    </row>
    <row r="1780" spans="1:5" x14ac:dyDescent="0.15">
      <c r="A1780" s="60" t="str">
        <f t="shared" si="27"/>
        <v>大分県宇佐市</v>
      </c>
      <c r="B1780" s="63" t="s">
        <v>839</v>
      </c>
      <c r="C1780" s="64" t="s">
        <v>822</v>
      </c>
      <c r="D1780" s="65" t="s">
        <v>838</v>
      </c>
      <c r="E1780" s="64"/>
    </row>
    <row r="1781" spans="1:5" x14ac:dyDescent="0.15">
      <c r="A1781" s="60" t="str">
        <f t="shared" si="27"/>
        <v>大分県豊後大野市</v>
      </c>
      <c r="B1781" s="63" t="s">
        <v>837</v>
      </c>
      <c r="C1781" s="64" t="s">
        <v>822</v>
      </c>
      <c r="D1781" s="65" t="s">
        <v>836</v>
      </c>
      <c r="E1781" s="64"/>
    </row>
    <row r="1782" spans="1:5" x14ac:dyDescent="0.15">
      <c r="A1782" s="60" t="str">
        <f t="shared" si="27"/>
        <v>大分県由布市</v>
      </c>
      <c r="B1782" s="63" t="s">
        <v>835</v>
      </c>
      <c r="C1782" s="64" t="s">
        <v>822</v>
      </c>
      <c r="D1782" s="65" t="s">
        <v>834</v>
      </c>
      <c r="E1782" s="64"/>
    </row>
    <row r="1783" spans="1:5" x14ac:dyDescent="0.15">
      <c r="A1783" s="60" t="str">
        <f t="shared" si="27"/>
        <v>大分県国東市</v>
      </c>
      <c r="B1783" s="63" t="s">
        <v>833</v>
      </c>
      <c r="C1783" s="64" t="s">
        <v>822</v>
      </c>
      <c r="D1783" s="65" t="s">
        <v>832</v>
      </c>
      <c r="E1783" s="64"/>
    </row>
    <row r="1784" spans="1:5" x14ac:dyDescent="0.15">
      <c r="A1784" s="60" t="str">
        <f t="shared" si="27"/>
        <v>大分県東国東郡姫島村</v>
      </c>
      <c r="B1784" s="63" t="s">
        <v>831</v>
      </c>
      <c r="C1784" s="64" t="s">
        <v>822</v>
      </c>
      <c r="D1784" s="65" t="s">
        <v>830</v>
      </c>
      <c r="E1784" s="64" t="s">
        <v>829</v>
      </c>
    </row>
    <row r="1785" spans="1:5" x14ac:dyDescent="0.15">
      <c r="A1785" s="60" t="str">
        <f t="shared" si="27"/>
        <v>大分県速見郡日出町</v>
      </c>
      <c r="B1785" s="63" t="s">
        <v>828</v>
      </c>
      <c r="C1785" s="64" t="s">
        <v>822</v>
      </c>
      <c r="D1785" s="65" t="s">
        <v>827</v>
      </c>
      <c r="E1785" s="64" t="s">
        <v>826</v>
      </c>
    </row>
    <row r="1786" spans="1:5" x14ac:dyDescent="0.15">
      <c r="A1786" s="60" t="str">
        <f t="shared" si="27"/>
        <v>大分県玖珠郡九重町</v>
      </c>
      <c r="B1786" s="63" t="s">
        <v>825</v>
      </c>
      <c r="C1786" s="64" t="s">
        <v>822</v>
      </c>
      <c r="D1786" s="65" t="s">
        <v>821</v>
      </c>
      <c r="E1786" s="64" t="s">
        <v>824</v>
      </c>
    </row>
    <row r="1787" spans="1:5" x14ac:dyDescent="0.15">
      <c r="A1787" s="60" t="str">
        <f t="shared" si="27"/>
        <v>大分県玖珠郡玖珠町</v>
      </c>
      <c r="B1787" s="63" t="s">
        <v>823</v>
      </c>
      <c r="C1787" s="64" t="s">
        <v>822</v>
      </c>
      <c r="D1787" s="65" t="s">
        <v>821</v>
      </c>
      <c r="E1787" s="64" t="s">
        <v>820</v>
      </c>
    </row>
    <row r="1788" spans="1:5" x14ac:dyDescent="0.15">
      <c r="A1788" s="60" t="str">
        <f t="shared" si="27"/>
        <v>宮崎県宮崎市</v>
      </c>
      <c r="B1788" s="63" t="s">
        <v>819</v>
      </c>
      <c r="C1788" s="64" t="s">
        <v>763</v>
      </c>
      <c r="D1788" s="65" t="s">
        <v>818</v>
      </c>
      <c r="E1788" s="64"/>
    </row>
    <row r="1789" spans="1:5" x14ac:dyDescent="0.15">
      <c r="A1789" s="60" t="str">
        <f t="shared" si="27"/>
        <v>宮崎県都城市</v>
      </c>
      <c r="B1789" s="63" t="s">
        <v>817</v>
      </c>
      <c r="C1789" s="64" t="s">
        <v>763</v>
      </c>
      <c r="D1789" s="65" t="s">
        <v>816</v>
      </c>
      <c r="E1789" s="64"/>
    </row>
    <row r="1790" spans="1:5" x14ac:dyDescent="0.15">
      <c r="A1790" s="60" t="str">
        <f t="shared" si="27"/>
        <v>宮崎県延岡市</v>
      </c>
      <c r="B1790" s="63" t="s">
        <v>815</v>
      </c>
      <c r="C1790" s="64" t="s">
        <v>763</v>
      </c>
      <c r="D1790" s="65" t="s">
        <v>814</v>
      </c>
      <c r="E1790" s="64"/>
    </row>
    <row r="1791" spans="1:5" x14ac:dyDescent="0.15">
      <c r="A1791" s="60" t="str">
        <f t="shared" si="27"/>
        <v>宮崎県日南市</v>
      </c>
      <c r="B1791" s="63" t="s">
        <v>813</v>
      </c>
      <c r="C1791" s="64" t="s">
        <v>763</v>
      </c>
      <c r="D1791" s="65" t="s">
        <v>812</v>
      </c>
      <c r="E1791" s="64"/>
    </row>
    <row r="1792" spans="1:5" x14ac:dyDescent="0.15">
      <c r="A1792" s="60" t="str">
        <f t="shared" si="27"/>
        <v>宮崎県小林市</v>
      </c>
      <c r="B1792" s="63" t="s">
        <v>811</v>
      </c>
      <c r="C1792" s="64" t="s">
        <v>763</v>
      </c>
      <c r="D1792" s="65" t="s">
        <v>810</v>
      </c>
      <c r="E1792" s="64"/>
    </row>
    <row r="1793" spans="1:5" x14ac:dyDescent="0.15">
      <c r="A1793" s="60" t="str">
        <f t="shared" si="27"/>
        <v>宮崎県日向市</v>
      </c>
      <c r="B1793" s="63" t="s">
        <v>809</v>
      </c>
      <c r="C1793" s="64" t="s">
        <v>763</v>
      </c>
      <c r="D1793" s="65" t="s">
        <v>808</v>
      </c>
      <c r="E1793" s="64"/>
    </row>
    <row r="1794" spans="1:5" x14ac:dyDescent="0.15">
      <c r="A1794" s="60" t="str">
        <f t="shared" ref="A1794:A1857" si="28">C1794&amp;D1794&amp;E1794</f>
        <v>宮崎県串間市</v>
      </c>
      <c r="B1794" s="63" t="s">
        <v>807</v>
      </c>
      <c r="C1794" s="64" t="s">
        <v>763</v>
      </c>
      <c r="D1794" s="65" t="s">
        <v>806</v>
      </c>
      <c r="E1794" s="64"/>
    </row>
    <row r="1795" spans="1:5" x14ac:dyDescent="0.15">
      <c r="A1795" s="60" t="str">
        <f t="shared" si="28"/>
        <v>宮崎県西都市</v>
      </c>
      <c r="B1795" s="63" t="s">
        <v>805</v>
      </c>
      <c r="C1795" s="64" t="s">
        <v>763</v>
      </c>
      <c r="D1795" s="65" t="s">
        <v>804</v>
      </c>
      <c r="E1795" s="64"/>
    </row>
    <row r="1796" spans="1:5" x14ac:dyDescent="0.15">
      <c r="A1796" s="60" t="str">
        <f t="shared" si="28"/>
        <v>宮崎県えびの市</v>
      </c>
      <c r="B1796" s="63" t="s">
        <v>803</v>
      </c>
      <c r="C1796" s="64" t="s">
        <v>763</v>
      </c>
      <c r="D1796" s="65" t="s">
        <v>802</v>
      </c>
      <c r="E1796" s="64"/>
    </row>
    <row r="1797" spans="1:5" x14ac:dyDescent="0.15">
      <c r="A1797" s="60" t="str">
        <f t="shared" si="28"/>
        <v>宮崎県北諸県郡三股町</v>
      </c>
      <c r="B1797" s="63" t="s">
        <v>801</v>
      </c>
      <c r="C1797" s="64" t="s">
        <v>763</v>
      </c>
      <c r="D1797" s="65" t="s">
        <v>800</v>
      </c>
      <c r="E1797" s="64" t="s">
        <v>799</v>
      </c>
    </row>
    <row r="1798" spans="1:5" x14ac:dyDescent="0.15">
      <c r="A1798" s="60" t="str">
        <f t="shared" si="28"/>
        <v>宮崎県西諸県郡高原町</v>
      </c>
      <c r="B1798" s="63" t="s">
        <v>798</v>
      </c>
      <c r="C1798" s="64" t="s">
        <v>763</v>
      </c>
      <c r="D1798" s="65" t="s">
        <v>797</v>
      </c>
      <c r="E1798" s="64" t="s">
        <v>796</v>
      </c>
    </row>
    <row r="1799" spans="1:5" x14ac:dyDescent="0.15">
      <c r="A1799" s="60" t="str">
        <f t="shared" si="28"/>
        <v>宮崎県東諸県郡国富町</v>
      </c>
      <c r="B1799" s="63" t="s">
        <v>795</v>
      </c>
      <c r="C1799" s="64" t="s">
        <v>763</v>
      </c>
      <c r="D1799" s="65" t="s">
        <v>792</v>
      </c>
      <c r="E1799" s="64" t="s">
        <v>794</v>
      </c>
    </row>
    <row r="1800" spans="1:5" x14ac:dyDescent="0.15">
      <c r="A1800" s="60" t="str">
        <f t="shared" si="28"/>
        <v>宮崎県東諸県郡綾町</v>
      </c>
      <c r="B1800" s="63" t="s">
        <v>793</v>
      </c>
      <c r="C1800" s="64" t="s">
        <v>763</v>
      </c>
      <c r="D1800" s="65" t="s">
        <v>792</v>
      </c>
      <c r="E1800" s="64" t="s">
        <v>791</v>
      </c>
    </row>
    <row r="1801" spans="1:5" x14ac:dyDescent="0.15">
      <c r="A1801" s="60" t="str">
        <f t="shared" si="28"/>
        <v>宮崎県児湯郡高鍋町</v>
      </c>
      <c r="B1801" s="63" t="s">
        <v>790</v>
      </c>
      <c r="C1801" s="64" t="s">
        <v>763</v>
      </c>
      <c r="D1801" s="65" t="s">
        <v>779</v>
      </c>
      <c r="E1801" s="64" t="s">
        <v>789</v>
      </c>
    </row>
    <row r="1802" spans="1:5" x14ac:dyDescent="0.15">
      <c r="A1802" s="60" t="str">
        <f t="shared" si="28"/>
        <v>宮崎県児湯郡新富町</v>
      </c>
      <c r="B1802" s="63" t="s">
        <v>788</v>
      </c>
      <c r="C1802" s="64" t="s">
        <v>763</v>
      </c>
      <c r="D1802" s="65" t="s">
        <v>779</v>
      </c>
      <c r="E1802" s="64" t="s">
        <v>787</v>
      </c>
    </row>
    <row r="1803" spans="1:5" x14ac:dyDescent="0.15">
      <c r="A1803" s="60" t="str">
        <f t="shared" si="28"/>
        <v>宮崎県児湯郡西米良村</v>
      </c>
      <c r="B1803" s="63" t="s">
        <v>786</v>
      </c>
      <c r="C1803" s="64" t="s">
        <v>763</v>
      </c>
      <c r="D1803" s="65" t="s">
        <v>779</v>
      </c>
      <c r="E1803" s="64" t="s">
        <v>785</v>
      </c>
    </row>
    <row r="1804" spans="1:5" x14ac:dyDescent="0.15">
      <c r="A1804" s="60" t="str">
        <f t="shared" si="28"/>
        <v>宮崎県児湯郡木城町</v>
      </c>
      <c r="B1804" s="63" t="s">
        <v>784</v>
      </c>
      <c r="C1804" s="64" t="s">
        <v>763</v>
      </c>
      <c r="D1804" s="65" t="s">
        <v>779</v>
      </c>
      <c r="E1804" s="64" t="s">
        <v>783</v>
      </c>
    </row>
    <row r="1805" spans="1:5" x14ac:dyDescent="0.15">
      <c r="A1805" s="60" t="str">
        <f t="shared" si="28"/>
        <v>宮崎県児湯郡川南町</v>
      </c>
      <c r="B1805" s="63" t="s">
        <v>782</v>
      </c>
      <c r="C1805" s="64" t="s">
        <v>763</v>
      </c>
      <c r="D1805" s="65" t="s">
        <v>779</v>
      </c>
      <c r="E1805" s="64" t="s">
        <v>781</v>
      </c>
    </row>
    <row r="1806" spans="1:5" x14ac:dyDescent="0.15">
      <c r="A1806" s="60" t="str">
        <f t="shared" si="28"/>
        <v>宮崎県児湯郡都農町</v>
      </c>
      <c r="B1806" s="63" t="s">
        <v>780</v>
      </c>
      <c r="C1806" s="64" t="s">
        <v>763</v>
      </c>
      <c r="D1806" s="65" t="s">
        <v>779</v>
      </c>
      <c r="E1806" s="64" t="s">
        <v>778</v>
      </c>
    </row>
    <row r="1807" spans="1:5" x14ac:dyDescent="0.15">
      <c r="A1807" s="60" t="str">
        <f t="shared" si="28"/>
        <v>宮崎県東臼杵郡門川町</v>
      </c>
      <c r="B1807" s="63" t="s">
        <v>777</v>
      </c>
      <c r="C1807" s="64" t="s">
        <v>763</v>
      </c>
      <c r="D1807" s="65" t="s">
        <v>770</v>
      </c>
      <c r="E1807" s="64" t="s">
        <v>776</v>
      </c>
    </row>
    <row r="1808" spans="1:5" x14ac:dyDescent="0.15">
      <c r="A1808" s="60" t="str">
        <f t="shared" si="28"/>
        <v>宮崎県東臼杵郡諸塚村</v>
      </c>
      <c r="B1808" s="63" t="s">
        <v>775</v>
      </c>
      <c r="C1808" s="64" t="s">
        <v>763</v>
      </c>
      <c r="D1808" s="65" t="s">
        <v>770</v>
      </c>
      <c r="E1808" s="64" t="s">
        <v>774</v>
      </c>
    </row>
    <row r="1809" spans="1:5" x14ac:dyDescent="0.15">
      <c r="A1809" s="60" t="str">
        <f t="shared" si="28"/>
        <v>宮崎県東臼杵郡椎葉村</v>
      </c>
      <c r="B1809" s="63" t="s">
        <v>773</v>
      </c>
      <c r="C1809" s="64" t="s">
        <v>763</v>
      </c>
      <c r="D1809" s="65" t="s">
        <v>770</v>
      </c>
      <c r="E1809" s="64" t="s">
        <v>772</v>
      </c>
    </row>
    <row r="1810" spans="1:5" x14ac:dyDescent="0.15">
      <c r="A1810" s="60" t="str">
        <f t="shared" si="28"/>
        <v>宮崎県東臼杵郡美郷町</v>
      </c>
      <c r="B1810" s="63" t="s">
        <v>771</v>
      </c>
      <c r="C1810" s="64" t="s">
        <v>763</v>
      </c>
      <c r="D1810" s="65" t="s">
        <v>770</v>
      </c>
      <c r="E1810" s="64" t="s">
        <v>769</v>
      </c>
    </row>
    <row r="1811" spans="1:5" x14ac:dyDescent="0.15">
      <c r="A1811" s="60" t="str">
        <f t="shared" si="28"/>
        <v>宮崎県西臼杵郡高千穂町</v>
      </c>
      <c r="B1811" s="63" t="s">
        <v>768</v>
      </c>
      <c r="C1811" s="64" t="s">
        <v>763</v>
      </c>
      <c r="D1811" s="65" t="s">
        <v>762</v>
      </c>
      <c r="E1811" s="64" t="s">
        <v>767</v>
      </c>
    </row>
    <row r="1812" spans="1:5" x14ac:dyDescent="0.15">
      <c r="A1812" s="60" t="str">
        <f t="shared" si="28"/>
        <v>宮崎県西臼杵郡日之影町</v>
      </c>
      <c r="B1812" s="63" t="s">
        <v>766</v>
      </c>
      <c r="C1812" s="64" t="s">
        <v>763</v>
      </c>
      <c r="D1812" s="65" t="s">
        <v>762</v>
      </c>
      <c r="E1812" s="64" t="s">
        <v>765</v>
      </c>
    </row>
    <row r="1813" spans="1:5" x14ac:dyDescent="0.15">
      <c r="A1813" s="60" t="str">
        <f t="shared" si="28"/>
        <v>宮崎県西臼杵郡五ヶ瀬町</v>
      </c>
      <c r="B1813" s="63" t="s">
        <v>764</v>
      </c>
      <c r="C1813" s="64" t="s">
        <v>763</v>
      </c>
      <c r="D1813" s="65" t="s">
        <v>762</v>
      </c>
      <c r="E1813" s="64" t="s">
        <v>761</v>
      </c>
    </row>
    <row r="1814" spans="1:5" x14ac:dyDescent="0.15">
      <c r="A1814" s="60" t="str">
        <f t="shared" si="28"/>
        <v>鹿児島県鹿児島市</v>
      </c>
      <c r="B1814" s="63" t="s">
        <v>760</v>
      </c>
      <c r="C1814" s="64" t="s">
        <v>668</v>
      </c>
      <c r="D1814" s="65" t="s">
        <v>759</v>
      </c>
      <c r="E1814" s="64"/>
    </row>
    <row r="1815" spans="1:5" x14ac:dyDescent="0.15">
      <c r="A1815" s="60" t="str">
        <f t="shared" si="28"/>
        <v>鹿児島県鹿屋市</v>
      </c>
      <c r="B1815" s="63" t="s">
        <v>758</v>
      </c>
      <c r="C1815" s="64" t="s">
        <v>668</v>
      </c>
      <c r="D1815" s="65" t="s">
        <v>757</v>
      </c>
      <c r="E1815" s="64"/>
    </row>
    <row r="1816" spans="1:5" x14ac:dyDescent="0.15">
      <c r="A1816" s="60" t="str">
        <f t="shared" si="28"/>
        <v>鹿児島県枕崎市</v>
      </c>
      <c r="B1816" s="63" t="s">
        <v>756</v>
      </c>
      <c r="C1816" s="64" t="s">
        <v>668</v>
      </c>
      <c r="D1816" s="65" t="s">
        <v>755</v>
      </c>
      <c r="E1816" s="64"/>
    </row>
    <row r="1817" spans="1:5" x14ac:dyDescent="0.15">
      <c r="A1817" s="60" t="str">
        <f t="shared" si="28"/>
        <v>鹿児島県阿久根市</v>
      </c>
      <c r="B1817" s="63" t="s">
        <v>754</v>
      </c>
      <c r="C1817" s="64" t="s">
        <v>668</v>
      </c>
      <c r="D1817" s="65" t="s">
        <v>753</v>
      </c>
      <c r="E1817" s="64"/>
    </row>
    <row r="1818" spans="1:5" x14ac:dyDescent="0.15">
      <c r="A1818" s="60" t="str">
        <f t="shared" si="28"/>
        <v>鹿児島県出水市</v>
      </c>
      <c r="B1818" s="63" t="s">
        <v>752</v>
      </c>
      <c r="C1818" s="64" t="s">
        <v>668</v>
      </c>
      <c r="D1818" s="65" t="s">
        <v>751</v>
      </c>
      <c r="E1818" s="64"/>
    </row>
    <row r="1819" spans="1:5" x14ac:dyDescent="0.15">
      <c r="A1819" s="60" t="str">
        <f t="shared" si="28"/>
        <v>鹿児島県指宿市</v>
      </c>
      <c r="B1819" s="63" t="s">
        <v>750</v>
      </c>
      <c r="C1819" s="64" t="s">
        <v>668</v>
      </c>
      <c r="D1819" s="65" t="s">
        <v>749</v>
      </c>
      <c r="E1819" s="64"/>
    </row>
    <row r="1820" spans="1:5" x14ac:dyDescent="0.15">
      <c r="A1820" s="60" t="str">
        <f t="shared" si="28"/>
        <v>鹿児島県西之表市</v>
      </c>
      <c r="B1820" s="63" t="s">
        <v>748</v>
      </c>
      <c r="C1820" s="64" t="s">
        <v>668</v>
      </c>
      <c r="D1820" s="65" t="s">
        <v>747</v>
      </c>
      <c r="E1820" s="64"/>
    </row>
    <row r="1821" spans="1:5" x14ac:dyDescent="0.15">
      <c r="A1821" s="60" t="str">
        <f t="shared" si="28"/>
        <v>鹿児島県垂水市</v>
      </c>
      <c r="B1821" s="63" t="s">
        <v>746</v>
      </c>
      <c r="C1821" s="64" t="s">
        <v>668</v>
      </c>
      <c r="D1821" s="65" t="s">
        <v>745</v>
      </c>
      <c r="E1821" s="64"/>
    </row>
    <row r="1822" spans="1:5" x14ac:dyDescent="0.15">
      <c r="A1822" s="60" t="str">
        <f t="shared" si="28"/>
        <v>鹿児島県薩摩川内市</v>
      </c>
      <c r="B1822" s="63" t="s">
        <v>744</v>
      </c>
      <c r="C1822" s="64" t="s">
        <v>668</v>
      </c>
      <c r="D1822" s="65" t="s">
        <v>743</v>
      </c>
      <c r="E1822" s="64"/>
    </row>
    <row r="1823" spans="1:5" x14ac:dyDescent="0.15">
      <c r="A1823" s="60" t="str">
        <f t="shared" si="28"/>
        <v>鹿児島県日置市</v>
      </c>
      <c r="B1823" s="63" t="s">
        <v>742</v>
      </c>
      <c r="C1823" s="64" t="s">
        <v>668</v>
      </c>
      <c r="D1823" s="65" t="s">
        <v>741</v>
      </c>
      <c r="E1823" s="64"/>
    </row>
    <row r="1824" spans="1:5" x14ac:dyDescent="0.15">
      <c r="A1824" s="60" t="str">
        <f t="shared" si="28"/>
        <v>鹿児島県曽於市</v>
      </c>
      <c r="B1824" s="63" t="s">
        <v>740</v>
      </c>
      <c r="C1824" s="64" t="s">
        <v>668</v>
      </c>
      <c r="D1824" s="65" t="s">
        <v>739</v>
      </c>
      <c r="E1824" s="64"/>
    </row>
    <row r="1825" spans="1:5" x14ac:dyDescent="0.15">
      <c r="A1825" s="60" t="str">
        <f t="shared" si="28"/>
        <v>鹿児島県霧島市</v>
      </c>
      <c r="B1825" s="63" t="s">
        <v>738</v>
      </c>
      <c r="C1825" s="64" t="s">
        <v>668</v>
      </c>
      <c r="D1825" s="65" t="s">
        <v>737</v>
      </c>
      <c r="E1825" s="64"/>
    </row>
    <row r="1826" spans="1:5" x14ac:dyDescent="0.15">
      <c r="A1826" s="60" t="str">
        <f t="shared" si="28"/>
        <v>鹿児島県いちき串木野市</v>
      </c>
      <c r="B1826" s="63" t="s">
        <v>736</v>
      </c>
      <c r="C1826" s="64" t="s">
        <v>668</v>
      </c>
      <c r="D1826" s="65" t="s">
        <v>735</v>
      </c>
      <c r="E1826" s="64"/>
    </row>
    <row r="1827" spans="1:5" x14ac:dyDescent="0.15">
      <c r="A1827" s="60" t="str">
        <f t="shared" si="28"/>
        <v>鹿児島県南さつま市</v>
      </c>
      <c r="B1827" s="63" t="s">
        <v>734</v>
      </c>
      <c r="C1827" s="64" t="s">
        <v>668</v>
      </c>
      <c r="D1827" s="65" t="s">
        <v>733</v>
      </c>
      <c r="E1827" s="64"/>
    </row>
    <row r="1828" spans="1:5" x14ac:dyDescent="0.15">
      <c r="A1828" s="60" t="str">
        <f t="shared" si="28"/>
        <v>鹿児島県志布志市</v>
      </c>
      <c r="B1828" s="63" t="s">
        <v>732</v>
      </c>
      <c r="C1828" s="64" t="s">
        <v>668</v>
      </c>
      <c r="D1828" s="65" t="s">
        <v>731</v>
      </c>
      <c r="E1828" s="64"/>
    </row>
    <row r="1829" spans="1:5" x14ac:dyDescent="0.15">
      <c r="A1829" s="60" t="str">
        <f t="shared" si="28"/>
        <v>鹿児島県奄美市</v>
      </c>
      <c r="B1829" s="63" t="s">
        <v>730</v>
      </c>
      <c r="C1829" s="64" t="s">
        <v>668</v>
      </c>
      <c r="D1829" s="65" t="s">
        <v>729</v>
      </c>
      <c r="E1829" s="64"/>
    </row>
    <row r="1830" spans="1:5" x14ac:dyDescent="0.15">
      <c r="A1830" s="60" t="str">
        <f t="shared" si="28"/>
        <v>鹿児島県南九州市</v>
      </c>
      <c r="B1830" s="63" t="s">
        <v>728</v>
      </c>
      <c r="C1830" s="64" t="s">
        <v>668</v>
      </c>
      <c r="D1830" s="65" t="s">
        <v>727</v>
      </c>
      <c r="E1830" s="64"/>
    </row>
    <row r="1831" spans="1:5" x14ac:dyDescent="0.15">
      <c r="A1831" s="60" t="str">
        <f t="shared" si="28"/>
        <v>鹿児島県伊佐市</v>
      </c>
      <c r="B1831" s="63" t="s">
        <v>726</v>
      </c>
      <c r="C1831" s="64" t="s">
        <v>668</v>
      </c>
      <c r="D1831" s="65" t="s">
        <v>725</v>
      </c>
      <c r="E1831" s="64"/>
    </row>
    <row r="1832" spans="1:5" x14ac:dyDescent="0.15">
      <c r="A1832" s="60" t="str">
        <f t="shared" si="28"/>
        <v>鹿児島県姶良市</v>
      </c>
      <c r="B1832" s="63" t="s">
        <v>724</v>
      </c>
      <c r="C1832" s="64" t="s">
        <v>668</v>
      </c>
      <c r="D1832" s="65" t="s">
        <v>723</v>
      </c>
      <c r="E1832" s="64"/>
    </row>
    <row r="1833" spans="1:5" x14ac:dyDescent="0.15">
      <c r="A1833" s="60" t="str">
        <f t="shared" si="28"/>
        <v>鹿児島県鹿児島郡三島村</v>
      </c>
      <c r="B1833" s="63" t="s">
        <v>722</v>
      </c>
      <c r="C1833" s="64" t="s">
        <v>668</v>
      </c>
      <c r="D1833" s="65" t="s">
        <v>719</v>
      </c>
      <c r="E1833" s="64" t="s">
        <v>721</v>
      </c>
    </row>
    <row r="1834" spans="1:5" x14ac:dyDescent="0.15">
      <c r="A1834" s="60" t="str">
        <f t="shared" si="28"/>
        <v>鹿児島県鹿児島郡十島村</v>
      </c>
      <c r="B1834" s="63" t="s">
        <v>720</v>
      </c>
      <c r="C1834" s="64" t="s">
        <v>668</v>
      </c>
      <c r="D1834" s="65" t="s">
        <v>719</v>
      </c>
      <c r="E1834" s="64" t="s">
        <v>718</v>
      </c>
    </row>
    <row r="1835" spans="1:5" x14ac:dyDescent="0.15">
      <c r="A1835" s="60" t="str">
        <f t="shared" si="28"/>
        <v>鹿児島県薩摩郡さつま町</v>
      </c>
      <c r="B1835" s="63" t="s">
        <v>717</v>
      </c>
      <c r="C1835" s="64" t="s">
        <v>668</v>
      </c>
      <c r="D1835" s="65" t="s">
        <v>716</v>
      </c>
      <c r="E1835" s="64" t="s">
        <v>715</v>
      </c>
    </row>
    <row r="1836" spans="1:5" x14ac:dyDescent="0.15">
      <c r="A1836" s="60" t="str">
        <f t="shared" si="28"/>
        <v>鹿児島県出水郡長島町</v>
      </c>
      <c r="B1836" s="63" t="s">
        <v>714</v>
      </c>
      <c r="C1836" s="64" t="s">
        <v>668</v>
      </c>
      <c r="D1836" s="65" t="s">
        <v>713</v>
      </c>
      <c r="E1836" s="64" t="s">
        <v>712</v>
      </c>
    </row>
    <row r="1837" spans="1:5" x14ac:dyDescent="0.15">
      <c r="A1837" s="60" t="str">
        <f t="shared" si="28"/>
        <v>鹿児島県姶良郡湧水町</v>
      </c>
      <c r="B1837" s="63" t="s">
        <v>711</v>
      </c>
      <c r="C1837" s="64" t="s">
        <v>668</v>
      </c>
      <c r="D1837" s="65" t="s">
        <v>710</v>
      </c>
      <c r="E1837" s="64" t="s">
        <v>709</v>
      </c>
    </row>
    <row r="1838" spans="1:5" x14ac:dyDescent="0.15">
      <c r="A1838" s="60" t="str">
        <f t="shared" si="28"/>
        <v>鹿児島県曽於郡大崎町</v>
      </c>
      <c r="B1838" s="63" t="s">
        <v>708</v>
      </c>
      <c r="C1838" s="64" t="s">
        <v>668</v>
      </c>
      <c r="D1838" s="65" t="s">
        <v>707</v>
      </c>
      <c r="E1838" s="64" t="s">
        <v>706</v>
      </c>
    </row>
    <row r="1839" spans="1:5" x14ac:dyDescent="0.15">
      <c r="A1839" s="60" t="str">
        <f t="shared" si="28"/>
        <v>鹿児島県肝属郡東串良町</v>
      </c>
      <c r="B1839" s="63" t="s">
        <v>705</v>
      </c>
      <c r="C1839" s="64" t="s">
        <v>668</v>
      </c>
      <c r="D1839" s="65" t="s">
        <v>698</v>
      </c>
      <c r="E1839" s="64" t="s">
        <v>704</v>
      </c>
    </row>
    <row r="1840" spans="1:5" x14ac:dyDescent="0.15">
      <c r="A1840" s="60" t="str">
        <f t="shared" si="28"/>
        <v>鹿児島県肝属郡錦江町</v>
      </c>
      <c r="B1840" s="63" t="s">
        <v>703</v>
      </c>
      <c r="C1840" s="64" t="s">
        <v>668</v>
      </c>
      <c r="D1840" s="65" t="s">
        <v>698</v>
      </c>
      <c r="E1840" s="64" t="s">
        <v>702</v>
      </c>
    </row>
    <row r="1841" spans="1:5" x14ac:dyDescent="0.15">
      <c r="A1841" s="60" t="str">
        <f t="shared" si="28"/>
        <v>鹿児島県肝属郡南大隅町</v>
      </c>
      <c r="B1841" s="63" t="s">
        <v>701</v>
      </c>
      <c r="C1841" s="64" t="s">
        <v>668</v>
      </c>
      <c r="D1841" s="65" t="s">
        <v>698</v>
      </c>
      <c r="E1841" s="64" t="s">
        <v>700</v>
      </c>
    </row>
    <row r="1842" spans="1:5" x14ac:dyDescent="0.15">
      <c r="A1842" s="60" t="str">
        <f t="shared" si="28"/>
        <v>鹿児島県肝属郡肝付町</v>
      </c>
      <c r="B1842" s="63" t="s">
        <v>699</v>
      </c>
      <c r="C1842" s="64" t="s">
        <v>668</v>
      </c>
      <c r="D1842" s="65" t="s">
        <v>698</v>
      </c>
      <c r="E1842" s="64" t="s">
        <v>697</v>
      </c>
    </row>
    <row r="1843" spans="1:5" x14ac:dyDescent="0.15">
      <c r="A1843" s="60" t="str">
        <f t="shared" si="28"/>
        <v>鹿児島県熊毛郡中種子町</v>
      </c>
      <c r="B1843" s="63" t="s">
        <v>696</v>
      </c>
      <c r="C1843" s="64" t="s">
        <v>668</v>
      </c>
      <c r="D1843" s="65" t="s">
        <v>691</v>
      </c>
      <c r="E1843" s="64" t="s">
        <v>695</v>
      </c>
    </row>
    <row r="1844" spans="1:5" x14ac:dyDescent="0.15">
      <c r="A1844" s="60" t="str">
        <f t="shared" si="28"/>
        <v>鹿児島県熊毛郡南種子町</v>
      </c>
      <c r="B1844" s="63" t="s">
        <v>694</v>
      </c>
      <c r="C1844" s="64" t="s">
        <v>668</v>
      </c>
      <c r="D1844" s="65" t="s">
        <v>691</v>
      </c>
      <c r="E1844" s="64" t="s">
        <v>693</v>
      </c>
    </row>
    <row r="1845" spans="1:5" x14ac:dyDescent="0.15">
      <c r="A1845" s="60" t="str">
        <f t="shared" si="28"/>
        <v>鹿児島県熊毛郡屋久島町</v>
      </c>
      <c r="B1845" s="63" t="s">
        <v>692</v>
      </c>
      <c r="C1845" s="64" t="s">
        <v>668</v>
      </c>
      <c r="D1845" s="65" t="s">
        <v>691</v>
      </c>
      <c r="E1845" s="64" t="s">
        <v>690</v>
      </c>
    </row>
    <row r="1846" spans="1:5" x14ac:dyDescent="0.15">
      <c r="A1846" s="60" t="str">
        <f t="shared" si="28"/>
        <v>鹿児島県大島郡大和村</v>
      </c>
      <c r="B1846" s="63" t="s">
        <v>689</v>
      </c>
      <c r="C1846" s="64" t="s">
        <v>668</v>
      </c>
      <c r="D1846" s="65" t="s">
        <v>667</v>
      </c>
      <c r="E1846" s="64" t="s">
        <v>688</v>
      </c>
    </row>
    <row r="1847" spans="1:5" x14ac:dyDescent="0.15">
      <c r="A1847" s="60" t="str">
        <f t="shared" si="28"/>
        <v>鹿児島県大島郡宇検村</v>
      </c>
      <c r="B1847" s="63" t="s">
        <v>687</v>
      </c>
      <c r="C1847" s="64" t="s">
        <v>668</v>
      </c>
      <c r="D1847" s="65" t="s">
        <v>667</v>
      </c>
      <c r="E1847" s="64" t="s">
        <v>686</v>
      </c>
    </row>
    <row r="1848" spans="1:5" x14ac:dyDescent="0.15">
      <c r="A1848" s="60" t="str">
        <f t="shared" si="28"/>
        <v>鹿児島県大島郡瀬戸内町</v>
      </c>
      <c r="B1848" s="63" t="s">
        <v>685</v>
      </c>
      <c r="C1848" s="64" t="s">
        <v>668</v>
      </c>
      <c r="D1848" s="65" t="s">
        <v>667</v>
      </c>
      <c r="E1848" s="64" t="s">
        <v>684</v>
      </c>
    </row>
    <row r="1849" spans="1:5" x14ac:dyDescent="0.15">
      <c r="A1849" s="60" t="str">
        <f t="shared" si="28"/>
        <v>鹿児島県大島郡龍郷町</v>
      </c>
      <c r="B1849" s="63" t="s">
        <v>683</v>
      </c>
      <c r="C1849" s="64" t="s">
        <v>668</v>
      </c>
      <c r="D1849" s="65" t="s">
        <v>667</v>
      </c>
      <c r="E1849" s="64" t="s">
        <v>682</v>
      </c>
    </row>
    <row r="1850" spans="1:5" x14ac:dyDescent="0.15">
      <c r="A1850" s="60" t="str">
        <f t="shared" si="28"/>
        <v>鹿児島県大島郡喜界町</v>
      </c>
      <c r="B1850" s="63" t="s">
        <v>681</v>
      </c>
      <c r="C1850" s="64" t="s">
        <v>668</v>
      </c>
      <c r="D1850" s="65" t="s">
        <v>667</v>
      </c>
      <c r="E1850" s="64" t="s">
        <v>680</v>
      </c>
    </row>
    <row r="1851" spans="1:5" x14ac:dyDescent="0.15">
      <c r="A1851" s="60" t="str">
        <f t="shared" si="28"/>
        <v>鹿児島県大島郡徳之島町</v>
      </c>
      <c r="B1851" s="63" t="s">
        <v>679</v>
      </c>
      <c r="C1851" s="64" t="s">
        <v>668</v>
      </c>
      <c r="D1851" s="65" t="s">
        <v>667</v>
      </c>
      <c r="E1851" s="64" t="s">
        <v>678</v>
      </c>
    </row>
    <row r="1852" spans="1:5" x14ac:dyDescent="0.15">
      <c r="A1852" s="60" t="str">
        <f t="shared" si="28"/>
        <v>鹿児島県大島郡天城町</v>
      </c>
      <c r="B1852" s="63" t="s">
        <v>677</v>
      </c>
      <c r="C1852" s="64" t="s">
        <v>668</v>
      </c>
      <c r="D1852" s="65" t="s">
        <v>667</v>
      </c>
      <c r="E1852" s="64" t="s">
        <v>676</v>
      </c>
    </row>
    <row r="1853" spans="1:5" x14ac:dyDescent="0.15">
      <c r="A1853" s="60" t="str">
        <f t="shared" si="28"/>
        <v>鹿児島県大島郡伊仙町</v>
      </c>
      <c r="B1853" s="63" t="s">
        <v>675</v>
      </c>
      <c r="C1853" s="64" t="s">
        <v>668</v>
      </c>
      <c r="D1853" s="65" t="s">
        <v>667</v>
      </c>
      <c r="E1853" s="64" t="s">
        <v>674</v>
      </c>
    </row>
    <row r="1854" spans="1:5" x14ac:dyDescent="0.15">
      <c r="A1854" s="60" t="str">
        <f t="shared" si="28"/>
        <v>鹿児島県大島郡和泊町</v>
      </c>
      <c r="B1854" s="63" t="s">
        <v>673</v>
      </c>
      <c r="C1854" s="64" t="s">
        <v>668</v>
      </c>
      <c r="D1854" s="65" t="s">
        <v>667</v>
      </c>
      <c r="E1854" s="64" t="s">
        <v>672</v>
      </c>
    </row>
    <row r="1855" spans="1:5" x14ac:dyDescent="0.15">
      <c r="A1855" s="60" t="str">
        <f t="shared" si="28"/>
        <v>鹿児島県大島郡知名町</v>
      </c>
      <c r="B1855" s="63" t="s">
        <v>671</v>
      </c>
      <c r="C1855" s="64" t="s">
        <v>668</v>
      </c>
      <c r="D1855" s="65" t="s">
        <v>667</v>
      </c>
      <c r="E1855" s="64" t="s">
        <v>670</v>
      </c>
    </row>
    <row r="1856" spans="1:5" x14ac:dyDescent="0.15">
      <c r="A1856" s="60" t="str">
        <f t="shared" si="28"/>
        <v>鹿児島県大島郡与論町</v>
      </c>
      <c r="B1856" s="63" t="s">
        <v>669</v>
      </c>
      <c r="C1856" s="64" t="s">
        <v>668</v>
      </c>
      <c r="D1856" s="65" t="s">
        <v>667</v>
      </c>
      <c r="E1856" s="64" t="s">
        <v>666</v>
      </c>
    </row>
    <row r="1857" spans="1:5" x14ac:dyDescent="0.15">
      <c r="A1857" s="60" t="str">
        <f t="shared" si="28"/>
        <v>沖縄県那覇市</v>
      </c>
      <c r="B1857" s="63" t="s">
        <v>665</v>
      </c>
      <c r="C1857" s="64" t="s">
        <v>580</v>
      </c>
      <c r="D1857" s="65" t="s">
        <v>664</v>
      </c>
      <c r="E1857" s="64"/>
    </row>
    <row r="1858" spans="1:5" x14ac:dyDescent="0.15">
      <c r="A1858" s="60" t="str">
        <f t="shared" ref="A1858:A1897" si="29">C1858&amp;D1858&amp;E1858</f>
        <v>沖縄県宜野湾市</v>
      </c>
      <c r="B1858" s="63" t="s">
        <v>663</v>
      </c>
      <c r="C1858" s="64" t="s">
        <v>580</v>
      </c>
      <c r="D1858" s="65" t="s">
        <v>662</v>
      </c>
      <c r="E1858" s="64"/>
    </row>
    <row r="1859" spans="1:5" x14ac:dyDescent="0.15">
      <c r="A1859" s="60" t="str">
        <f t="shared" si="29"/>
        <v>沖縄県石垣市</v>
      </c>
      <c r="B1859" s="63" t="s">
        <v>661</v>
      </c>
      <c r="C1859" s="64" t="s">
        <v>580</v>
      </c>
      <c r="D1859" s="65" t="s">
        <v>660</v>
      </c>
      <c r="E1859" s="64"/>
    </row>
    <row r="1860" spans="1:5" x14ac:dyDescent="0.15">
      <c r="A1860" s="60" t="str">
        <f t="shared" si="29"/>
        <v>沖縄県浦添市</v>
      </c>
      <c r="B1860" s="63" t="s">
        <v>659</v>
      </c>
      <c r="C1860" s="64" t="s">
        <v>580</v>
      </c>
      <c r="D1860" s="65" t="s">
        <v>658</v>
      </c>
      <c r="E1860" s="64"/>
    </row>
    <row r="1861" spans="1:5" x14ac:dyDescent="0.15">
      <c r="A1861" s="60" t="str">
        <f t="shared" si="29"/>
        <v>沖縄県名護市</v>
      </c>
      <c r="B1861" s="63" t="s">
        <v>657</v>
      </c>
      <c r="C1861" s="64" t="s">
        <v>580</v>
      </c>
      <c r="D1861" s="65" t="s">
        <v>656</v>
      </c>
      <c r="E1861" s="64"/>
    </row>
    <row r="1862" spans="1:5" x14ac:dyDescent="0.15">
      <c r="A1862" s="60" t="str">
        <f t="shared" si="29"/>
        <v>沖縄県糸満市</v>
      </c>
      <c r="B1862" s="63" t="s">
        <v>655</v>
      </c>
      <c r="C1862" s="64" t="s">
        <v>580</v>
      </c>
      <c r="D1862" s="65" t="s">
        <v>654</v>
      </c>
      <c r="E1862" s="64"/>
    </row>
    <row r="1863" spans="1:5" x14ac:dyDescent="0.15">
      <c r="A1863" s="60" t="str">
        <f t="shared" si="29"/>
        <v>沖縄県沖縄市</v>
      </c>
      <c r="B1863" s="63" t="s">
        <v>653</v>
      </c>
      <c r="C1863" s="64" t="s">
        <v>580</v>
      </c>
      <c r="D1863" s="65" t="s">
        <v>652</v>
      </c>
      <c r="E1863" s="64"/>
    </row>
    <row r="1864" spans="1:5" x14ac:dyDescent="0.15">
      <c r="A1864" s="60" t="str">
        <f t="shared" si="29"/>
        <v>沖縄県豊見城市</v>
      </c>
      <c r="B1864" s="63" t="s">
        <v>651</v>
      </c>
      <c r="C1864" s="64" t="s">
        <v>580</v>
      </c>
      <c r="D1864" s="65" t="s">
        <v>650</v>
      </c>
      <c r="E1864" s="64"/>
    </row>
    <row r="1865" spans="1:5" x14ac:dyDescent="0.15">
      <c r="A1865" s="60" t="str">
        <f t="shared" si="29"/>
        <v>沖縄県うるま市</v>
      </c>
      <c r="B1865" s="63" t="s">
        <v>649</v>
      </c>
      <c r="C1865" s="64" t="s">
        <v>580</v>
      </c>
      <c r="D1865" s="65" t="s">
        <v>648</v>
      </c>
      <c r="E1865" s="64"/>
    </row>
    <row r="1866" spans="1:5" x14ac:dyDescent="0.15">
      <c r="A1866" s="60" t="str">
        <f t="shared" si="29"/>
        <v>沖縄県宮古島市</v>
      </c>
      <c r="B1866" s="63" t="s">
        <v>647</v>
      </c>
      <c r="C1866" s="64" t="s">
        <v>580</v>
      </c>
      <c r="D1866" s="65" t="s">
        <v>646</v>
      </c>
      <c r="E1866" s="64"/>
    </row>
    <row r="1867" spans="1:5" x14ac:dyDescent="0.15">
      <c r="A1867" s="60" t="str">
        <f t="shared" si="29"/>
        <v>沖縄県南城市</v>
      </c>
      <c r="B1867" s="63" t="s">
        <v>645</v>
      </c>
      <c r="C1867" s="64" t="s">
        <v>580</v>
      </c>
      <c r="D1867" s="65" t="s">
        <v>644</v>
      </c>
      <c r="E1867" s="64"/>
    </row>
    <row r="1868" spans="1:5" x14ac:dyDescent="0.15">
      <c r="A1868" s="60" t="str">
        <f t="shared" si="29"/>
        <v>沖縄県国頭郡国頭村</v>
      </c>
      <c r="B1868" s="63" t="s">
        <v>643</v>
      </c>
      <c r="C1868" s="64" t="s">
        <v>580</v>
      </c>
      <c r="D1868" s="65" t="s">
        <v>624</v>
      </c>
      <c r="E1868" s="64" t="s">
        <v>642</v>
      </c>
    </row>
    <row r="1869" spans="1:5" x14ac:dyDescent="0.15">
      <c r="A1869" s="60" t="str">
        <f t="shared" si="29"/>
        <v>沖縄県国頭郡大宜味村</v>
      </c>
      <c r="B1869" s="63" t="s">
        <v>641</v>
      </c>
      <c r="C1869" s="64" t="s">
        <v>580</v>
      </c>
      <c r="D1869" s="65" t="s">
        <v>624</v>
      </c>
      <c r="E1869" s="64" t="s">
        <v>640</v>
      </c>
    </row>
    <row r="1870" spans="1:5" x14ac:dyDescent="0.15">
      <c r="A1870" s="60" t="str">
        <f t="shared" si="29"/>
        <v>沖縄県国頭郡東村</v>
      </c>
      <c r="B1870" s="63" t="s">
        <v>639</v>
      </c>
      <c r="C1870" s="64" t="s">
        <v>580</v>
      </c>
      <c r="D1870" s="65" t="s">
        <v>624</v>
      </c>
      <c r="E1870" s="64" t="s">
        <v>638</v>
      </c>
    </row>
    <row r="1871" spans="1:5" x14ac:dyDescent="0.15">
      <c r="A1871" s="60" t="str">
        <f t="shared" si="29"/>
        <v>沖縄県国頭郡今帰仁村</v>
      </c>
      <c r="B1871" s="63" t="s">
        <v>637</v>
      </c>
      <c r="C1871" s="64" t="s">
        <v>580</v>
      </c>
      <c r="D1871" s="65" t="s">
        <v>624</v>
      </c>
      <c r="E1871" s="64" t="s">
        <v>636</v>
      </c>
    </row>
    <row r="1872" spans="1:5" x14ac:dyDescent="0.15">
      <c r="A1872" s="60" t="str">
        <f t="shared" si="29"/>
        <v>沖縄県国頭郡本部町</v>
      </c>
      <c r="B1872" s="63" t="s">
        <v>635</v>
      </c>
      <c r="C1872" s="64" t="s">
        <v>580</v>
      </c>
      <c r="D1872" s="65" t="s">
        <v>624</v>
      </c>
      <c r="E1872" s="64" t="s">
        <v>634</v>
      </c>
    </row>
    <row r="1873" spans="1:5" x14ac:dyDescent="0.15">
      <c r="A1873" s="60" t="str">
        <f t="shared" si="29"/>
        <v>沖縄県国頭郡恩納村</v>
      </c>
      <c r="B1873" s="63" t="s">
        <v>633</v>
      </c>
      <c r="C1873" s="64" t="s">
        <v>580</v>
      </c>
      <c r="D1873" s="65" t="s">
        <v>624</v>
      </c>
      <c r="E1873" s="64" t="s">
        <v>632</v>
      </c>
    </row>
    <row r="1874" spans="1:5" x14ac:dyDescent="0.15">
      <c r="A1874" s="60" t="str">
        <f t="shared" si="29"/>
        <v>沖縄県国頭郡宜野座村</v>
      </c>
      <c r="B1874" s="63" t="s">
        <v>631</v>
      </c>
      <c r="C1874" s="64" t="s">
        <v>580</v>
      </c>
      <c r="D1874" s="65" t="s">
        <v>624</v>
      </c>
      <c r="E1874" s="64" t="s">
        <v>630</v>
      </c>
    </row>
    <row r="1875" spans="1:5" x14ac:dyDescent="0.15">
      <c r="A1875" s="60" t="str">
        <f t="shared" si="29"/>
        <v>沖縄県国頭郡金武町</v>
      </c>
      <c r="B1875" s="63" t="s">
        <v>629</v>
      </c>
      <c r="C1875" s="64" t="s">
        <v>580</v>
      </c>
      <c r="D1875" s="65" t="s">
        <v>624</v>
      </c>
      <c r="E1875" s="64" t="s">
        <v>628</v>
      </c>
    </row>
    <row r="1876" spans="1:5" x14ac:dyDescent="0.15">
      <c r="A1876" s="60" t="str">
        <f t="shared" si="29"/>
        <v>沖縄県国頭郡伊江村</v>
      </c>
      <c r="B1876" s="63" t="s">
        <v>627</v>
      </c>
      <c r="C1876" s="64" t="s">
        <v>580</v>
      </c>
      <c r="D1876" s="65" t="s">
        <v>624</v>
      </c>
      <c r="E1876" s="64" t="s">
        <v>626</v>
      </c>
    </row>
    <row r="1877" spans="1:5" x14ac:dyDescent="0.15">
      <c r="A1877" s="60" t="str">
        <f t="shared" si="29"/>
        <v>沖縄県国頭郡読谷村</v>
      </c>
      <c r="B1877" s="63" t="s">
        <v>625</v>
      </c>
      <c r="C1877" s="64" t="s">
        <v>580</v>
      </c>
      <c r="D1877" s="65" t="s">
        <v>624</v>
      </c>
      <c r="E1877" s="64" t="s">
        <v>623</v>
      </c>
    </row>
    <row r="1878" spans="1:5" x14ac:dyDescent="0.15">
      <c r="A1878" s="60" t="str">
        <f t="shared" si="29"/>
        <v>沖縄県中頭郡嘉手納町</v>
      </c>
      <c r="B1878" s="63" t="s">
        <v>622</v>
      </c>
      <c r="C1878" s="64" t="s">
        <v>580</v>
      </c>
      <c r="D1878" s="65" t="s">
        <v>613</v>
      </c>
      <c r="E1878" s="64" t="s">
        <v>621</v>
      </c>
    </row>
    <row r="1879" spans="1:5" x14ac:dyDescent="0.15">
      <c r="A1879" s="60" t="str">
        <f t="shared" si="29"/>
        <v>沖縄県中頭郡北谷町</v>
      </c>
      <c r="B1879" s="63" t="s">
        <v>620</v>
      </c>
      <c r="C1879" s="64" t="s">
        <v>580</v>
      </c>
      <c r="D1879" s="65" t="s">
        <v>613</v>
      </c>
      <c r="E1879" s="64" t="s">
        <v>619</v>
      </c>
    </row>
    <row r="1880" spans="1:5" x14ac:dyDescent="0.15">
      <c r="A1880" s="60" t="str">
        <f t="shared" si="29"/>
        <v>沖縄県中頭郡北中城村</v>
      </c>
      <c r="B1880" s="63" t="s">
        <v>618</v>
      </c>
      <c r="C1880" s="64" t="s">
        <v>580</v>
      </c>
      <c r="D1880" s="65" t="s">
        <v>613</v>
      </c>
      <c r="E1880" s="64" t="s">
        <v>617</v>
      </c>
    </row>
    <row r="1881" spans="1:5" x14ac:dyDescent="0.15">
      <c r="A1881" s="60" t="str">
        <f t="shared" si="29"/>
        <v>沖縄県中頭郡中城村</v>
      </c>
      <c r="B1881" s="63" t="s">
        <v>616</v>
      </c>
      <c r="C1881" s="64" t="s">
        <v>580</v>
      </c>
      <c r="D1881" s="65" t="s">
        <v>613</v>
      </c>
      <c r="E1881" s="64" t="s">
        <v>615</v>
      </c>
    </row>
    <row r="1882" spans="1:5" x14ac:dyDescent="0.15">
      <c r="A1882" s="60" t="str">
        <f t="shared" si="29"/>
        <v>沖縄県中頭郡西原町</v>
      </c>
      <c r="B1882" s="63" t="s">
        <v>614</v>
      </c>
      <c r="C1882" s="64" t="s">
        <v>580</v>
      </c>
      <c r="D1882" s="65" t="s">
        <v>613</v>
      </c>
      <c r="E1882" s="64" t="s">
        <v>612</v>
      </c>
    </row>
    <row r="1883" spans="1:5" x14ac:dyDescent="0.15">
      <c r="A1883" s="60" t="str">
        <f t="shared" si="29"/>
        <v>沖縄県島尻郡与那原町</v>
      </c>
      <c r="B1883" s="63" t="s">
        <v>611</v>
      </c>
      <c r="C1883" s="64" t="s">
        <v>580</v>
      </c>
      <c r="D1883" s="65" t="s">
        <v>588</v>
      </c>
      <c r="E1883" s="64" t="s">
        <v>610</v>
      </c>
    </row>
    <row r="1884" spans="1:5" x14ac:dyDescent="0.15">
      <c r="A1884" s="60" t="str">
        <f t="shared" si="29"/>
        <v>沖縄県島尻郡南風原町</v>
      </c>
      <c r="B1884" s="63" t="s">
        <v>609</v>
      </c>
      <c r="C1884" s="64" t="s">
        <v>580</v>
      </c>
      <c r="D1884" s="65" t="s">
        <v>588</v>
      </c>
      <c r="E1884" s="64" t="s">
        <v>608</v>
      </c>
    </row>
    <row r="1885" spans="1:5" x14ac:dyDescent="0.15">
      <c r="A1885" s="60" t="str">
        <f t="shared" si="29"/>
        <v>沖縄県島尻郡渡嘉敷村</v>
      </c>
      <c r="B1885" s="63" t="s">
        <v>607</v>
      </c>
      <c r="C1885" s="64" t="s">
        <v>580</v>
      </c>
      <c r="D1885" s="65" t="s">
        <v>588</v>
      </c>
      <c r="E1885" s="64" t="s">
        <v>606</v>
      </c>
    </row>
    <row r="1886" spans="1:5" x14ac:dyDescent="0.15">
      <c r="A1886" s="60" t="str">
        <f t="shared" si="29"/>
        <v>沖縄県島尻郡座間味村</v>
      </c>
      <c r="B1886" s="63" t="s">
        <v>605</v>
      </c>
      <c r="C1886" s="64" t="s">
        <v>580</v>
      </c>
      <c r="D1886" s="65" t="s">
        <v>588</v>
      </c>
      <c r="E1886" s="64" t="s">
        <v>604</v>
      </c>
    </row>
    <row r="1887" spans="1:5" x14ac:dyDescent="0.15">
      <c r="A1887" s="60" t="str">
        <f t="shared" si="29"/>
        <v>沖縄県島尻郡粟国村</v>
      </c>
      <c r="B1887" s="63" t="s">
        <v>603</v>
      </c>
      <c r="C1887" s="64" t="s">
        <v>580</v>
      </c>
      <c r="D1887" s="65" t="s">
        <v>588</v>
      </c>
      <c r="E1887" s="64" t="s">
        <v>602</v>
      </c>
    </row>
    <row r="1888" spans="1:5" x14ac:dyDescent="0.15">
      <c r="A1888" s="60" t="str">
        <f t="shared" si="29"/>
        <v>沖縄県島尻郡渡名喜村</v>
      </c>
      <c r="B1888" s="63" t="s">
        <v>601</v>
      </c>
      <c r="C1888" s="64" t="s">
        <v>580</v>
      </c>
      <c r="D1888" s="65" t="s">
        <v>588</v>
      </c>
      <c r="E1888" s="64" t="s">
        <v>600</v>
      </c>
    </row>
    <row r="1889" spans="1:5" x14ac:dyDescent="0.15">
      <c r="A1889" s="60" t="str">
        <f t="shared" si="29"/>
        <v>沖縄県島尻郡南大東村</v>
      </c>
      <c r="B1889" s="63" t="s">
        <v>599</v>
      </c>
      <c r="C1889" s="64" t="s">
        <v>580</v>
      </c>
      <c r="D1889" s="65" t="s">
        <v>588</v>
      </c>
      <c r="E1889" s="64" t="s">
        <v>598</v>
      </c>
    </row>
    <row r="1890" spans="1:5" x14ac:dyDescent="0.15">
      <c r="A1890" s="60" t="str">
        <f t="shared" si="29"/>
        <v>沖縄県島尻郡北大東村</v>
      </c>
      <c r="B1890" s="63" t="s">
        <v>597</v>
      </c>
      <c r="C1890" s="64" t="s">
        <v>580</v>
      </c>
      <c r="D1890" s="65" t="s">
        <v>588</v>
      </c>
      <c r="E1890" s="64" t="s">
        <v>596</v>
      </c>
    </row>
    <row r="1891" spans="1:5" x14ac:dyDescent="0.15">
      <c r="A1891" s="60" t="str">
        <f t="shared" si="29"/>
        <v>沖縄県島尻郡伊平屋村</v>
      </c>
      <c r="B1891" s="63" t="s">
        <v>595</v>
      </c>
      <c r="C1891" s="64" t="s">
        <v>580</v>
      </c>
      <c r="D1891" s="65" t="s">
        <v>588</v>
      </c>
      <c r="E1891" s="64" t="s">
        <v>594</v>
      </c>
    </row>
    <row r="1892" spans="1:5" x14ac:dyDescent="0.15">
      <c r="A1892" s="60" t="str">
        <f t="shared" si="29"/>
        <v>沖縄県島尻郡伊是名村</v>
      </c>
      <c r="B1892" s="63" t="s">
        <v>593</v>
      </c>
      <c r="C1892" s="64" t="s">
        <v>580</v>
      </c>
      <c r="D1892" s="65" t="s">
        <v>588</v>
      </c>
      <c r="E1892" s="64" t="s">
        <v>592</v>
      </c>
    </row>
    <row r="1893" spans="1:5" x14ac:dyDescent="0.15">
      <c r="A1893" s="60" t="str">
        <f t="shared" si="29"/>
        <v>沖縄県島尻郡久米島町</v>
      </c>
      <c r="B1893" s="63" t="s">
        <v>591</v>
      </c>
      <c r="C1893" s="64" t="s">
        <v>580</v>
      </c>
      <c r="D1893" s="65" t="s">
        <v>588</v>
      </c>
      <c r="E1893" s="64" t="s">
        <v>590</v>
      </c>
    </row>
    <row r="1894" spans="1:5" x14ac:dyDescent="0.15">
      <c r="A1894" s="60" t="str">
        <f t="shared" si="29"/>
        <v>沖縄県島尻郡八重瀬町</v>
      </c>
      <c r="B1894" s="63" t="s">
        <v>589</v>
      </c>
      <c r="C1894" s="64" t="s">
        <v>580</v>
      </c>
      <c r="D1894" s="65" t="s">
        <v>588</v>
      </c>
      <c r="E1894" s="64" t="s">
        <v>587</v>
      </c>
    </row>
    <row r="1895" spans="1:5" x14ac:dyDescent="0.15">
      <c r="A1895" s="60" t="str">
        <f t="shared" si="29"/>
        <v>沖縄県宮古郡多良間村</v>
      </c>
      <c r="B1895" s="63" t="s">
        <v>586</v>
      </c>
      <c r="C1895" s="64" t="s">
        <v>580</v>
      </c>
      <c r="D1895" s="65" t="s">
        <v>585</v>
      </c>
      <c r="E1895" s="64" t="s">
        <v>584</v>
      </c>
    </row>
    <row r="1896" spans="1:5" x14ac:dyDescent="0.15">
      <c r="A1896" s="60" t="str">
        <f t="shared" si="29"/>
        <v>沖縄県八重山郡竹富町</v>
      </c>
      <c r="B1896" s="63" t="s">
        <v>583</v>
      </c>
      <c r="C1896" s="64" t="s">
        <v>580</v>
      </c>
      <c r="D1896" s="65" t="s">
        <v>579</v>
      </c>
      <c r="E1896" s="64" t="s">
        <v>582</v>
      </c>
    </row>
    <row r="1897" spans="1:5" x14ac:dyDescent="0.15">
      <c r="A1897" s="60" t="str">
        <f t="shared" si="29"/>
        <v>沖縄県八重山郡与那国町</v>
      </c>
      <c r="B1897" s="63" t="s">
        <v>581</v>
      </c>
      <c r="C1897" s="64" t="s">
        <v>580</v>
      </c>
      <c r="D1897" s="65" t="s">
        <v>579</v>
      </c>
      <c r="E1897" s="64" t="s">
        <v>578</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Z51"/>
  <sheetViews>
    <sheetView view="pageBreakPreview" topLeftCell="A3" zoomScale="80" zoomScaleNormal="100" zoomScaleSheetLayoutView="80" workbookViewId="0">
      <selection activeCell="AH9" sqref="AH9:BA10"/>
    </sheetView>
  </sheetViews>
  <sheetFormatPr defaultColWidth="3.375" defaultRowHeight="15.95" customHeight="1" x14ac:dyDescent="0.15"/>
  <cols>
    <col min="1" max="1" width="4.625" style="38" customWidth="1"/>
    <col min="2" max="2" width="2.125" style="38" customWidth="1"/>
    <col min="3" max="31" width="2.875" style="38" customWidth="1"/>
    <col min="32" max="32" width="1.5" style="98" customWidth="1"/>
    <col min="33" max="33" width="13.75" style="98" customWidth="1"/>
    <col min="34" max="37" width="4" style="38" customWidth="1"/>
    <col min="38" max="38" width="7.5" style="38" customWidth="1"/>
    <col min="39" max="50" width="4" style="38" customWidth="1"/>
    <col min="51" max="51" width="10.125" style="38" customWidth="1"/>
    <col min="52" max="54" width="4" style="38" customWidth="1"/>
    <col min="55" max="61" width="2.875" style="38" customWidth="1"/>
    <col min="62" max="16384" width="3.375" style="38"/>
  </cols>
  <sheetData>
    <row r="1" spans="1:56" ht="15.95" customHeight="1" thickBot="1" x14ac:dyDescent="0.2">
      <c r="A1" s="344" t="s">
        <v>536</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row>
    <row r="2" spans="1:56" s="148" customFormat="1" ht="15.95" customHeight="1" thickBot="1" x14ac:dyDescent="0.2">
      <c r="AB2" s="39" t="s">
        <v>537</v>
      </c>
      <c r="AC2" s="40" t="s">
        <v>538</v>
      </c>
      <c r="AD2" s="41" t="s">
        <v>539</v>
      </c>
      <c r="AF2" s="150"/>
      <c r="AG2" s="150"/>
    </row>
    <row r="3" spans="1:56" s="148" customFormat="1" ht="15.95" customHeight="1" x14ac:dyDescent="0.15">
      <c r="AB3" s="49"/>
      <c r="AC3" s="49"/>
      <c r="AD3" s="49"/>
      <c r="AF3" s="150"/>
      <c r="AG3" s="150"/>
    </row>
    <row r="4" spans="1:56" s="148" customFormat="1" ht="15.95" customHeight="1" thickBot="1" x14ac:dyDescent="0.2">
      <c r="D4" s="398" t="s">
        <v>5</v>
      </c>
      <c r="E4" s="398"/>
      <c r="F4" s="398"/>
      <c r="G4" s="398"/>
      <c r="K4" s="453" t="s">
        <v>6</v>
      </c>
      <c r="L4" s="453"/>
      <c r="M4" s="453"/>
      <c r="N4" s="453"/>
      <c r="O4" s="453"/>
      <c r="P4" s="453"/>
      <c r="Q4" s="453"/>
      <c r="R4" s="453"/>
      <c r="AF4" s="150"/>
      <c r="AG4" s="150"/>
    </row>
    <row r="5" spans="1:56" s="148" customFormat="1" ht="15.95" customHeight="1" thickBot="1" x14ac:dyDescent="0.2">
      <c r="C5" s="107" t="s">
        <v>18</v>
      </c>
      <c r="D5" s="114"/>
      <c r="E5" s="114"/>
      <c r="F5" s="114"/>
      <c r="G5" s="114"/>
      <c r="H5" s="115"/>
      <c r="J5" s="221" t="str">
        <f>一面!R24</f>
        <v>1</v>
      </c>
      <c r="K5" s="221" t="str">
        <f>一面!S24</f>
        <v>3</v>
      </c>
      <c r="L5" s="450" t="str">
        <f>一面!T24</f>
        <v>（ 1 ）</v>
      </c>
      <c r="M5" s="451"/>
      <c r="N5" s="224" t="str">
        <f>一面!V24</f>
        <v>0</v>
      </c>
      <c r="O5" s="225" t="str">
        <f>一面!W24</f>
        <v>1</v>
      </c>
      <c r="P5" s="225" t="str">
        <f>一面!X24</f>
        <v>5</v>
      </c>
      <c r="Q5" s="225" t="str">
        <f>一面!Y24</f>
        <v>0</v>
      </c>
      <c r="R5" s="225" t="str">
        <f>一面!Z24</f>
        <v>0</v>
      </c>
      <c r="S5" s="226" t="str">
        <f>一面!AA24</f>
        <v>0</v>
      </c>
      <c r="AF5" s="150"/>
      <c r="AG5" s="150"/>
    </row>
    <row r="6" spans="1:56" s="148" customFormat="1" ht="15.95" customHeight="1" x14ac:dyDescent="0.15">
      <c r="C6" s="116"/>
      <c r="D6" s="116"/>
      <c r="E6" s="116"/>
      <c r="F6" s="116"/>
      <c r="G6" s="116"/>
      <c r="H6" s="116"/>
      <c r="J6" s="49"/>
      <c r="K6" s="49"/>
      <c r="L6" s="49"/>
      <c r="M6" s="49"/>
      <c r="N6" s="49"/>
      <c r="O6" s="49"/>
      <c r="P6" s="49"/>
      <c r="Q6" s="49"/>
      <c r="R6" s="49"/>
      <c r="S6" s="49"/>
      <c r="AF6" s="150"/>
      <c r="AG6" s="150"/>
    </row>
    <row r="7" spans="1:56" s="148" customFormat="1" ht="15.95" customHeight="1" thickBot="1" x14ac:dyDescent="0.2">
      <c r="C7" s="116"/>
      <c r="D7" s="116"/>
      <c r="E7" s="116"/>
      <c r="F7" s="116"/>
      <c r="G7" s="116"/>
      <c r="H7" s="116"/>
      <c r="J7" s="49"/>
      <c r="K7" s="49"/>
      <c r="L7" s="49"/>
      <c r="M7" s="49"/>
      <c r="N7" s="49"/>
      <c r="O7" s="49"/>
      <c r="P7" s="49"/>
      <c r="Q7" s="49"/>
      <c r="R7" s="49"/>
      <c r="S7" s="49"/>
      <c r="AF7" s="150"/>
      <c r="AG7" s="150"/>
    </row>
    <row r="8" spans="1:56" s="148" customFormat="1" ht="15.95" customHeight="1" thickBot="1" x14ac:dyDescent="0.2">
      <c r="A8" s="47" t="s">
        <v>541</v>
      </c>
      <c r="C8" s="503" t="s">
        <v>310</v>
      </c>
      <c r="D8" s="504"/>
      <c r="E8" s="504"/>
      <c r="F8" s="504"/>
      <c r="G8" s="505"/>
      <c r="H8" s="236" t="str">
        <f>AN8</f>
        <v>１</v>
      </c>
      <c r="I8" s="506" t="s">
        <v>542</v>
      </c>
      <c r="J8" s="507"/>
      <c r="K8" s="507"/>
      <c r="L8" s="507"/>
      <c r="M8" s="507"/>
      <c r="N8" s="507"/>
      <c r="O8" s="507"/>
      <c r="P8" s="507"/>
      <c r="Q8" s="507"/>
      <c r="R8" s="507"/>
      <c r="S8" s="507"/>
      <c r="T8" s="179" t="s">
        <v>18</v>
      </c>
      <c r="U8" s="397" t="s">
        <v>14</v>
      </c>
      <c r="V8" s="397"/>
      <c r="W8" s="397"/>
      <c r="X8" s="508"/>
      <c r="Y8" s="180"/>
      <c r="Z8" s="181"/>
      <c r="AA8" s="182"/>
      <c r="AF8" s="150"/>
      <c r="AG8" s="112" t="s">
        <v>543</v>
      </c>
      <c r="AH8" s="493" t="s">
        <v>302</v>
      </c>
      <c r="AI8" s="494"/>
      <c r="AJ8" s="495"/>
      <c r="AK8" s="178" t="s">
        <v>212</v>
      </c>
      <c r="AN8" s="145" t="str">
        <f>LEFT(AH8)</f>
        <v>１</v>
      </c>
    </row>
    <row r="9" spans="1:56" s="148" customFormat="1" ht="15.95" customHeight="1" x14ac:dyDescent="0.15">
      <c r="C9" s="365" t="s">
        <v>17</v>
      </c>
      <c r="D9" s="366"/>
      <c r="E9" s="366"/>
      <c r="F9" s="366"/>
      <c r="G9" s="367"/>
      <c r="H9" s="497" t="str">
        <f>IF(AH9="","",AH9)</f>
        <v>本店</v>
      </c>
      <c r="I9" s="498"/>
      <c r="J9" s="498"/>
      <c r="K9" s="498"/>
      <c r="L9" s="498"/>
      <c r="M9" s="498"/>
      <c r="N9" s="498"/>
      <c r="O9" s="498"/>
      <c r="P9" s="498"/>
      <c r="Q9" s="498"/>
      <c r="R9" s="498"/>
      <c r="S9" s="498"/>
      <c r="T9" s="498"/>
      <c r="U9" s="498"/>
      <c r="V9" s="498"/>
      <c r="W9" s="498"/>
      <c r="X9" s="498"/>
      <c r="Y9" s="498"/>
      <c r="Z9" s="498"/>
      <c r="AA9" s="499"/>
      <c r="AF9" s="150"/>
      <c r="AG9" s="112" t="s">
        <v>544</v>
      </c>
      <c r="AH9" s="469" t="s">
        <v>4754</v>
      </c>
      <c r="AI9" s="470"/>
      <c r="AJ9" s="470"/>
      <c r="AK9" s="470"/>
      <c r="AL9" s="470"/>
      <c r="AM9" s="470"/>
      <c r="AN9" s="470"/>
      <c r="AO9" s="470"/>
      <c r="AP9" s="470"/>
      <c r="AQ9" s="470"/>
      <c r="AR9" s="470"/>
      <c r="AS9" s="470"/>
      <c r="AT9" s="470"/>
      <c r="AU9" s="470"/>
      <c r="AV9" s="470"/>
      <c r="AW9" s="470"/>
      <c r="AX9" s="471"/>
      <c r="AY9" s="139" t="s">
        <v>215</v>
      </c>
    </row>
    <row r="10" spans="1:56" s="148" customFormat="1" ht="15.95" customHeight="1" thickBot="1" x14ac:dyDescent="0.2">
      <c r="C10" s="465"/>
      <c r="D10" s="496"/>
      <c r="E10" s="496"/>
      <c r="F10" s="496"/>
      <c r="G10" s="468"/>
      <c r="H10" s="500"/>
      <c r="I10" s="501"/>
      <c r="J10" s="501"/>
      <c r="K10" s="501"/>
      <c r="L10" s="501"/>
      <c r="M10" s="501"/>
      <c r="N10" s="501"/>
      <c r="O10" s="501"/>
      <c r="P10" s="501"/>
      <c r="Q10" s="501"/>
      <c r="R10" s="501"/>
      <c r="S10" s="501"/>
      <c r="T10" s="501"/>
      <c r="U10" s="501"/>
      <c r="V10" s="501"/>
      <c r="W10" s="501"/>
      <c r="X10" s="501"/>
      <c r="Y10" s="501"/>
      <c r="Z10" s="501"/>
      <c r="AA10" s="502"/>
      <c r="AF10" s="150"/>
      <c r="AG10" s="150"/>
      <c r="AH10" s="472"/>
      <c r="AI10" s="473"/>
      <c r="AJ10" s="473"/>
      <c r="AK10" s="473"/>
      <c r="AL10" s="473"/>
      <c r="AM10" s="473"/>
      <c r="AN10" s="473"/>
      <c r="AO10" s="473"/>
      <c r="AP10" s="473"/>
      <c r="AQ10" s="473"/>
      <c r="AR10" s="473"/>
      <c r="AS10" s="473"/>
      <c r="AT10" s="473"/>
      <c r="AU10" s="473"/>
      <c r="AV10" s="473"/>
      <c r="AW10" s="473"/>
      <c r="AX10" s="474"/>
    </row>
    <row r="11" spans="1:56" s="148" customFormat="1" ht="15.95" customHeight="1" x14ac:dyDescent="0.15">
      <c r="C11" s="116"/>
      <c r="D11" s="116"/>
      <c r="E11" s="116"/>
      <c r="F11" s="116"/>
      <c r="G11" s="116"/>
      <c r="H11" s="203"/>
      <c r="I11" s="203"/>
      <c r="J11" s="203"/>
      <c r="K11" s="203"/>
      <c r="L11" s="203"/>
      <c r="M11" s="203"/>
      <c r="N11" s="203"/>
      <c r="O11" s="203"/>
      <c r="P11" s="203"/>
      <c r="Q11" s="203"/>
      <c r="R11" s="203"/>
      <c r="S11" s="203"/>
      <c r="T11" s="203"/>
      <c r="U11" s="203"/>
      <c r="V11" s="203"/>
      <c r="W11" s="203"/>
      <c r="X11" s="203"/>
      <c r="Y11" s="203"/>
      <c r="Z11" s="203"/>
      <c r="AA11" s="203"/>
      <c r="AF11" s="150"/>
      <c r="AG11" s="150"/>
    </row>
    <row r="12" spans="1:56" s="148" customFormat="1" ht="15.95" customHeight="1" x14ac:dyDescent="0.15">
      <c r="C12" s="116"/>
      <c r="D12" s="116"/>
      <c r="E12" s="116"/>
      <c r="F12" s="116"/>
      <c r="G12" s="116"/>
      <c r="H12" s="203"/>
      <c r="I12" s="203"/>
      <c r="J12" s="203"/>
      <c r="K12" s="203"/>
      <c r="L12" s="203"/>
      <c r="M12" s="203"/>
      <c r="N12" s="203"/>
      <c r="O12" s="203"/>
      <c r="P12" s="203"/>
      <c r="Q12" s="203"/>
      <c r="R12" s="203"/>
      <c r="S12" s="203"/>
      <c r="T12" s="203"/>
      <c r="U12" s="203"/>
      <c r="V12" s="203"/>
      <c r="W12" s="203"/>
      <c r="X12" s="203"/>
      <c r="Y12" s="203"/>
      <c r="Z12" s="203"/>
      <c r="AA12" s="203"/>
      <c r="AF12" s="150"/>
      <c r="AG12" s="150"/>
      <c r="AH12" s="145" t="str">
        <f>LEFT(AH16)</f>
        <v>1</v>
      </c>
      <c r="AI12" s="145" t="str">
        <f>MID($AH16,2,1)</f>
        <v>3</v>
      </c>
      <c r="AJ12" s="145" t="str">
        <f>MID($AH16,3,1)</f>
        <v>1</v>
      </c>
      <c r="AK12" s="145" t="str">
        <f>MID($AH16,4,1)</f>
        <v>0</v>
      </c>
      <c r="AL12" s="145" t="str">
        <f>MID($AH16,5,1)</f>
        <v>1</v>
      </c>
      <c r="AM12" s="145" t="str">
        <f>MID($AH16,6,1)</f>
        <v>6</v>
      </c>
      <c r="AN12" s="145"/>
      <c r="AO12" s="157"/>
    </row>
    <row r="13" spans="1:56" s="148" customFormat="1" ht="15.95" customHeight="1" x14ac:dyDescent="0.15">
      <c r="AF13" s="150"/>
      <c r="AG13" s="150"/>
      <c r="AH13" s="145" t="str">
        <f>AO16&amp;AT16&amp;AY16</f>
        <v>東京都千代田区</v>
      </c>
      <c r="AI13" s="145"/>
      <c r="AJ13" s="145"/>
      <c r="AK13" s="145"/>
      <c r="AL13" s="145"/>
      <c r="AM13" s="145"/>
      <c r="AN13" s="145"/>
      <c r="AO13" s="157"/>
    </row>
    <row r="14" spans="1:56" s="148" customFormat="1" ht="15.95" customHeight="1" thickBot="1" x14ac:dyDescent="0.2">
      <c r="A14" s="202" t="s">
        <v>0</v>
      </c>
      <c r="C14" s="148" t="s">
        <v>492</v>
      </c>
      <c r="D14" s="148" t="s">
        <v>545</v>
      </c>
      <c r="AF14" s="98" t="s">
        <v>546</v>
      </c>
      <c r="AG14" s="98"/>
    </row>
    <row r="15" spans="1:56" s="148" customFormat="1" ht="15.95" customHeight="1" thickBot="1" x14ac:dyDescent="0.2">
      <c r="A15" s="47" t="s">
        <v>547</v>
      </c>
      <c r="C15" s="183"/>
      <c r="D15" s="452" t="s">
        <v>418</v>
      </c>
      <c r="E15" s="452"/>
      <c r="F15" s="452"/>
      <c r="G15" s="155"/>
      <c r="H15" s="224" t="str">
        <f>IF(AH15="","",LEFT(AH15))</f>
        <v>1</v>
      </c>
      <c r="I15" s="225" t="str">
        <f>IF(AH15="","",MID(AH15,2,1))</f>
        <v>0</v>
      </c>
      <c r="J15" s="226" t="str">
        <f>IF(AH15="","",MID(AH15,3,1))</f>
        <v>0</v>
      </c>
      <c r="K15" s="142" t="s">
        <v>25</v>
      </c>
      <c r="L15" s="224" t="str">
        <f>IF(AK15="","",LEFT(AK15))</f>
        <v>8</v>
      </c>
      <c r="M15" s="225" t="str">
        <f>IF(AK15="","",MID(AK15,2,1))</f>
        <v>9</v>
      </c>
      <c r="N15" s="225" t="str">
        <f>IF(AK15="","",MID(AK15,3,1))</f>
        <v>1</v>
      </c>
      <c r="O15" s="226" t="str">
        <f>IF(AK15="","",MID(AK15,4,1))</f>
        <v>8</v>
      </c>
      <c r="P15" s="129"/>
      <c r="Q15" s="49"/>
      <c r="R15" s="49"/>
      <c r="S15" s="49"/>
      <c r="T15" s="129"/>
      <c r="U15" s="129"/>
      <c r="V15" s="129"/>
      <c r="W15" s="129"/>
      <c r="X15" s="129"/>
      <c r="Y15" s="49"/>
      <c r="Z15" s="49"/>
      <c r="AA15" s="49"/>
      <c r="AF15" s="98"/>
      <c r="AG15" s="112" t="s">
        <v>418</v>
      </c>
      <c r="AH15" s="485" t="s">
        <v>4755</v>
      </c>
      <c r="AI15" s="487"/>
      <c r="AJ15" s="245" t="s">
        <v>25</v>
      </c>
      <c r="AK15" s="447" t="s">
        <v>4756</v>
      </c>
      <c r="AL15" s="449"/>
      <c r="AM15" s="184"/>
      <c r="AO15" s="141"/>
      <c r="AQ15" s="185" t="s">
        <v>548</v>
      </c>
      <c r="AV15" s="185" t="s">
        <v>549</v>
      </c>
      <c r="AW15" s="185"/>
      <c r="AZ15" s="185" t="s">
        <v>550</v>
      </c>
      <c r="BB15" s="185"/>
    </row>
    <row r="16" spans="1:56" s="148" customFormat="1" ht="15.95" customHeight="1" thickBot="1" x14ac:dyDescent="0.2">
      <c r="C16" s="477" t="s">
        <v>551</v>
      </c>
      <c r="D16" s="478"/>
      <c r="E16" s="478"/>
      <c r="F16" s="478"/>
      <c r="G16" s="479"/>
      <c r="H16" s="250" t="str">
        <f t="shared" ref="H16:M16" si="0">AH12</f>
        <v>1</v>
      </c>
      <c r="I16" s="251" t="str">
        <f t="shared" si="0"/>
        <v>3</v>
      </c>
      <c r="J16" s="251" t="str">
        <f t="shared" si="0"/>
        <v>1</v>
      </c>
      <c r="K16" s="251" t="str">
        <f t="shared" si="0"/>
        <v>0</v>
      </c>
      <c r="L16" s="252" t="str">
        <f t="shared" si="0"/>
        <v>1</v>
      </c>
      <c r="M16" s="253" t="str">
        <f t="shared" si="0"/>
        <v>6</v>
      </c>
      <c r="N16" s="480" t="str">
        <f>IF(AO16="","",AO16)</f>
        <v>東京都</v>
      </c>
      <c r="O16" s="481"/>
      <c r="P16" s="481"/>
      <c r="Q16" s="482" t="str">
        <f>IF(AO16="","都道府県","")</f>
        <v/>
      </c>
      <c r="R16" s="483"/>
      <c r="S16" s="483"/>
      <c r="T16" s="480" t="str">
        <f>IF(AT16="","",AT16)</f>
        <v>千代田区</v>
      </c>
      <c r="U16" s="481"/>
      <c r="V16" s="481"/>
      <c r="W16" s="482" t="str">
        <f>IF(AT16="","市郡区","")</f>
        <v/>
      </c>
      <c r="X16" s="483"/>
      <c r="Y16" s="480" t="str">
        <f>IF(AY16="","",AY16)</f>
        <v/>
      </c>
      <c r="Z16" s="481"/>
      <c r="AA16" s="481"/>
      <c r="AB16" s="480" t="str">
        <f>IF(AY16="","区町村","")</f>
        <v>区町村</v>
      </c>
      <c r="AC16" s="484"/>
      <c r="AF16" s="98"/>
      <c r="AG16" s="130" t="s">
        <v>4702</v>
      </c>
      <c r="AH16" s="490" t="str">
        <f>IF(AND(AO16="",AT16="",AY16),"",VLOOKUP(AH13,コード２!A2:E1897,2,FALSE))</f>
        <v>131016</v>
      </c>
      <c r="AI16" s="491"/>
      <c r="AJ16" s="492"/>
      <c r="AK16" s="88" t="s">
        <v>575</v>
      </c>
      <c r="AL16" s="186"/>
      <c r="AM16" s="112"/>
      <c r="AN16" s="149" t="s">
        <v>15</v>
      </c>
      <c r="AO16" s="485" t="s">
        <v>4757</v>
      </c>
      <c r="AP16" s="486"/>
      <c r="AQ16" s="487"/>
      <c r="AR16" s="488" t="s">
        <v>16</v>
      </c>
      <c r="AS16" s="489"/>
      <c r="AT16" s="485" t="s">
        <v>4758</v>
      </c>
      <c r="AU16" s="486"/>
      <c r="AV16" s="487"/>
      <c r="AW16" s="187"/>
      <c r="AX16" s="143" t="s">
        <v>323</v>
      </c>
      <c r="AY16" s="475"/>
      <c r="AZ16" s="476"/>
      <c r="BA16" s="187"/>
      <c r="BB16" s="187"/>
      <c r="BC16" s="146"/>
      <c r="BD16" s="116"/>
    </row>
    <row r="17" spans="1:130" s="148" customFormat="1" ht="15.95" customHeight="1" x14ac:dyDescent="0.15">
      <c r="C17" s="365"/>
      <c r="D17" s="466" t="s">
        <v>423</v>
      </c>
      <c r="E17" s="466"/>
      <c r="F17" s="466"/>
      <c r="G17" s="367"/>
      <c r="H17" s="250" t="str">
        <f>LEFT(AH17)</f>
        <v>霞</v>
      </c>
      <c r="I17" s="230" t="str">
        <f>MID($AH$17,2,1)</f>
        <v>が</v>
      </c>
      <c r="J17" s="230" t="str">
        <f>MID($AH$17,3,1)</f>
        <v>関</v>
      </c>
      <c r="K17" s="230" t="str">
        <f>MID($AH$17,4,1)</f>
        <v>２</v>
      </c>
      <c r="L17" s="230" t="str">
        <f>MID($AH$17,5,1)</f>
        <v>－</v>
      </c>
      <c r="M17" s="230" t="str">
        <f>MID($AH$17,6,1)</f>
        <v>１</v>
      </c>
      <c r="N17" s="230" t="str">
        <f>MID($AH$17,7,1)</f>
        <v>－</v>
      </c>
      <c r="O17" s="230" t="str">
        <f>MID($AH$17,8,1)</f>
        <v>３</v>
      </c>
      <c r="P17" s="230" t="str">
        <f>MID($AH$17,9,1)</f>
        <v/>
      </c>
      <c r="Q17" s="230" t="str">
        <f>MID($AH$17,10,1)</f>
        <v/>
      </c>
      <c r="R17" s="230" t="str">
        <f>MID($AH$17,11,1)</f>
        <v/>
      </c>
      <c r="S17" s="230" t="str">
        <f>MID($AH$17,12,1)</f>
        <v/>
      </c>
      <c r="T17" s="230" t="str">
        <f>MID($AH$17,13,1)</f>
        <v/>
      </c>
      <c r="U17" s="230" t="str">
        <f>MID($AH$17,14,1)</f>
        <v/>
      </c>
      <c r="V17" s="230" t="str">
        <f>MID($AH$17,15,1)</f>
        <v/>
      </c>
      <c r="W17" s="230" t="str">
        <f>MID($AH$17,16,1)</f>
        <v/>
      </c>
      <c r="X17" s="230" t="str">
        <f>MID($AH$17,17,1)</f>
        <v/>
      </c>
      <c r="Y17" s="230" t="str">
        <f>MID($AH$17,18,1)</f>
        <v/>
      </c>
      <c r="Z17" s="230" t="str">
        <f>MID($AH$17,19,1)</f>
        <v/>
      </c>
      <c r="AA17" s="231" t="str">
        <f>MID($AH$17,20,1)</f>
        <v/>
      </c>
      <c r="AF17" s="98"/>
      <c r="AG17" s="112" t="s">
        <v>423</v>
      </c>
      <c r="AH17" s="469" t="s">
        <v>4759</v>
      </c>
      <c r="AI17" s="470"/>
      <c r="AJ17" s="470"/>
      <c r="AK17" s="470"/>
      <c r="AL17" s="470"/>
      <c r="AM17" s="470"/>
      <c r="AN17" s="470"/>
      <c r="AO17" s="470"/>
      <c r="AP17" s="470"/>
      <c r="AQ17" s="470"/>
      <c r="AR17" s="470"/>
      <c r="AS17" s="470"/>
      <c r="AT17" s="470"/>
      <c r="AU17" s="470"/>
      <c r="AV17" s="470"/>
      <c r="AW17" s="470"/>
      <c r="AX17" s="471"/>
      <c r="AY17" s="139" t="s">
        <v>215</v>
      </c>
    </row>
    <row r="18" spans="1:130" s="148" customFormat="1" ht="15.95" customHeight="1" thickBot="1" x14ac:dyDescent="0.2">
      <c r="C18" s="465"/>
      <c r="D18" s="467"/>
      <c r="E18" s="467"/>
      <c r="F18" s="467"/>
      <c r="G18" s="468"/>
      <c r="H18" s="233" t="str">
        <f>MID($AH$17,21,1)</f>
        <v/>
      </c>
      <c r="I18" s="234" t="str">
        <f>MID($AH$17,22,1)</f>
        <v/>
      </c>
      <c r="J18" s="234" t="str">
        <f>MID($AH$17,23,1)</f>
        <v/>
      </c>
      <c r="K18" s="234" t="str">
        <f>MID($AH$17,24,1)</f>
        <v/>
      </c>
      <c r="L18" s="234" t="str">
        <f>MID($AH$17,25,1)</f>
        <v/>
      </c>
      <c r="M18" s="234" t="str">
        <f>MID($AH$17,26,1)</f>
        <v/>
      </c>
      <c r="N18" s="234" t="str">
        <f>MID($AH$17,27,1)</f>
        <v/>
      </c>
      <c r="O18" s="234" t="str">
        <f>MID($AH$17,28,1)</f>
        <v/>
      </c>
      <c r="P18" s="234" t="str">
        <f>MID($AH$17,29,1)</f>
        <v/>
      </c>
      <c r="Q18" s="234" t="str">
        <f>MID($AH$17,30,1)</f>
        <v/>
      </c>
      <c r="R18" s="234" t="str">
        <f>MID($AH$17,31,1)</f>
        <v/>
      </c>
      <c r="S18" s="234" t="str">
        <f>MID($AH$17,32,1)</f>
        <v/>
      </c>
      <c r="T18" s="234" t="str">
        <f>MID($AH$17,33,1)</f>
        <v/>
      </c>
      <c r="U18" s="234" t="str">
        <f>MID($AH$17,34,1)</f>
        <v/>
      </c>
      <c r="V18" s="234" t="str">
        <f>MID($AH$17,35,1)</f>
        <v/>
      </c>
      <c r="W18" s="234" t="str">
        <f>MID($AH$17,36,1)</f>
        <v/>
      </c>
      <c r="X18" s="234" t="str">
        <f>MID($AH$17,37,1)</f>
        <v/>
      </c>
      <c r="Y18" s="234" t="str">
        <f>MID($AH$17,38,1)</f>
        <v/>
      </c>
      <c r="Z18" s="234" t="str">
        <f>MID($AH$17,39,1)</f>
        <v/>
      </c>
      <c r="AA18" s="235" t="str">
        <f>MID($AH$17,40,1)</f>
        <v/>
      </c>
      <c r="AF18" s="98"/>
      <c r="AG18" s="112"/>
      <c r="AH18" s="472"/>
      <c r="AI18" s="473"/>
      <c r="AJ18" s="473"/>
      <c r="AK18" s="473"/>
      <c r="AL18" s="473"/>
      <c r="AM18" s="473"/>
      <c r="AN18" s="473"/>
      <c r="AO18" s="473"/>
      <c r="AP18" s="473"/>
      <c r="AQ18" s="473"/>
      <c r="AR18" s="473"/>
      <c r="AS18" s="473"/>
      <c r="AT18" s="473"/>
      <c r="AU18" s="473"/>
      <c r="AV18" s="473"/>
      <c r="AW18" s="473"/>
      <c r="AX18" s="474"/>
    </row>
    <row r="19" spans="1:130" s="148" customFormat="1" ht="15.95" customHeight="1" thickBot="1" x14ac:dyDescent="0.2">
      <c r="C19" s="183"/>
      <c r="D19" s="452" t="s">
        <v>4</v>
      </c>
      <c r="E19" s="452"/>
      <c r="F19" s="452"/>
      <c r="G19" s="155"/>
      <c r="H19" s="224" t="str">
        <f>LEFT(AH19)</f>
        <v>0</v>
      </c>
      <c r="I19" s="225" t="str">
        <f>MID($AH19,2,1)</f>
        <v>3</v>
      </c>
      <c r="J19" s="225" t="str">
        <f>MID($AH19,3,1)</f>
        <v>-</v>
      </c>
      <c r="K19" s="225" t="str">
        <f>MID($AH19,4,1)</f>
        <v>5</v>
      </c>
      <c r="L19" s="225" t="str">
        <f>MID($AH19,5,1)</f>
        <v>2</v>
      </c>
      <c r="M19" s="225" t="str">
        <f>MID($AH19,6,1)</f>
        <v>5</v>
      </c>
      <c r="N19" s="225" t="str">
        <f>MID($AH19,7,1)</f>
        <v>3</v>
      </c>
      <c r="O19" s="225" t="str">
        <f>MID($AH19,8,1)</f>
        <v>-</v>
      </c>
      <c r="P19" s="225" t="str">
        <f>MID($AH19,9,1)</f>
        <v>1</v>
      </c>
      <c r="Q19" s="225" t="str">
        <f>MID($AH19,10,1)</f>
        <v>2</v>
      </c>
      <c r="R19" s="225" t="str">
        <f>MID($AH19,11,1)</f>
        <v>3</v>
      </c>
      <c r="S19" s="225" t="str">
        <f>MID($AH19,12,1)</f>
        <v>4</v>
      </c>
      <c r="T19" s="226" t="str">
        <f>IF(AM20=13,RIGHT(AH19),"")</f>
        <v/>
      </c>
      <c r="U19" s="49"/>
      <c r="V19" s="49"/>
      <c r="W19" s="49"/>
      <c r="X19" s="49"/>
      <c r="Y19" s="49"/>
      <c r="Z19" s="49"/>
      <c r="AA19" s="49"/>
      <c r="AC19" s="453" t="s">
        <v>9</v>
      </c>
      <c r="AD19" s="453"/>
      <c r="AE19" s="453"/>
      <c r="AF19" s="150"/>
      <c r="AG19" s="112" t="s">
        <v>4</v>
      </c>
      <c r="AH19" s="447" t="s">
        <v>4760</v>
      </c>
      <c r="AI19" s="448"/>
      <c r="AJ19" s="448"/>
      <c r="AK19" s="448"/>
      <c r="AL19" s="448"/>
      <c r="AM19" s="449"/>
      <c r="AN19" s="188" t="s">
        <v>552</v>
      </c>
    </row>
    <row r="20" spans="1:130" s="148" customFormat="1" ht="15.95" customHeight="1" thickBot="1" x14ac:dyDescent="0.2">
      <c r="C20" s="459" t="s">
        <v>553</v>
      </c>
      <c r="D20" s="452"/>
      <c r="E20" s="452"/>
      <c r="F20" s="452"/>
      <c r="G20" s="460"/>
      <c r="H20" s="224" t="str">
        <f>IF(AH20&lt;1000,"",AL21)</f>
        <v/>
      </c>
      <c r="I20" s="225" t="str">
        <f>IF(AH20&lt;100,"",AM21)</f>
        <v/>
      </c>
      <c r="J20" s="225" t="str">
        <f>IF(AH20&lt;10,"",AN21)</f>
        <v/>
      </c>
      <c r="K20" s="226" t="str">
        <f>IF(AH20&lt;1,"",AO21)</f>
        <v>6</v>
      </c>
      <c r="L20" s="49"/>
      <c r="M20" s="49"/>
      <c r="N20" s="49"/>
      <c r="O20" s="49"/>
      <c r="P20" s="49"/>
      <c r="Q20" s="49"/>
      <c r="R20" s="49"/>
      <c r="S20" s="49"/>
      <c r="T20" s="49"/>
      <c r="U20" s="49"/>
      <c r="V20" s="49"/>
      <c r="W20" s="49"/>
      <c r="X20" s="49"/>
      <c r="Y20" s="49"/>
      <c r="Z20" s="49"/>
      <c r="AA20" s="49"/>
      <c r="AD20" s="189" t="s">
        <v>18</v>
      </c>
      <c r="AF20" s="150"/>
      <c r="AG20" s="112" t="s">
        <v>553</v>
      </c>
      <c r="AH20" s="461">
        <v>6</v>
      </c>
      <c r="AI20" s="462"/>
      <c r="AJ20" s="462"/>
      <c r="AK20" s="463"/>
      <c r="AL20" s="190" t="s">
        <v>554</v>
      </c>
      <c r="AM20" s="191">
        <f>LEN(AH19)</f>
        <v>12</v>
      </c>
      <c r="AN20" s="157"/>
    </row>
    <row r="21" spans="1:130" s="148" customFormat="1" ht="15.95" customHeight="1" x14ac:dyDescent="0.15">
      <c r="AF21" s="150"/>
      <c r="AG21" s="150"/>
      <c r="AH21" s="464"/>
      <c r="AI21" s="464"/>
      <c r="AJ21" s="464"/>
      <c r="AK21" s="145" t="str">
        <f>RIGHT("0000"&amp;$AH$20,4)</f>
        <v>0006</v>
      </c>
      <c r="AL21" s="145" t="str">
        <f>LEFT(AK21)</f>
        <v>0</v>
      </c>
      <c r="AM21" s="145" t="str">
        <f>MID($AK$21,2,1)</f>
        <v>0</v>
      </c>
      <c r="AN21" s="145" t="str">
        <f>MID($AK$21,3,1)</f>
        <v>0</v>
      </c>
      <c r="AO21" s="145" t="str">
        <f>MID($AK$21,4,1)</f>
        <v>6</v>
      </c>
      <c r="AP21" s="157"/>
      <c r="AQ21" s="157"/>
    </row>
    <row r="22" spans="1:130" s="148" customFormat="1" ht="15.95" customHeight="1" x14ac:dyDescent="0.15">
      <c r="AF22" s="150"/>
      <c r="AG22" s="150"/>
    </row>
    <row r="23" spans="1:130" s="148" customFormat="1" ht="15.95" customHeight="1" x14ac:dyDescent="0.15">
      <c r="AF23" s="150"/>
      <c r="AG23" s="150"/>
    </row>
    <row r="24" spans="1:130" s="148" customFormat="1" ht="15.95" customHeight="1" thickBot="1" x14ac:dyDescent="0.2">
      <c r="C24" s="148" t="s">
        <v>555</v>
      </c>
      <c r="D24" s="148" t="s">
        <v>556</v>
      </c>
      <c r="AF24" s="192" t="s">
        <v>557</v>
      </c>
      <c r="AG24" s="193"/>
      <c r="AH24" s="193"/>
      <c r="AI24" s="193"/>
      <c r="AJ24" s="193"/>
      <c r="AK24" s="140"/>
      <c r="AL24" s="140"/>
      <c r="AM24" s="141" t="s">
        <v>468</v>
      </c>
      <c r="AN24" s="140"/>
      <c r="AO24" s="140"/>
      <c r="AP24" s="98"/>
      <c r="AQ24" s="98"/>
      <c r="AR24" s="141"/>
      <c r="AS24" s="98"/>
      <c r="AT24" s="98"/>
      <c r="AU24" s="98"/>
      <c r="AV24" s="98"/>
      <c r="AW24" s="98"/>
      <c r="AX24" s="9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row>
    <row r="25" spans="1:130" s="148" customFormat="1" ht="15.95" customHeight="1" thickBot="1" x14ac:dyDescent="0.2">
      <c r="A25" s="47" t="s">
        <v>558</v>
      </c>
      <c r="C25" s="183"/>
      <c r="D25" s="452" t="s">
        <v>10</v>
      </c>
      <c r="E25" s="452"/>
      <c r="F25" s="452"/>
      <c r="G25" s="155"/>
      <c r="H25" s="224" t="str">
        <f>AT25</f>
        <v/>
      </c>
      <c r="I25" s="226" t="str">
        <f>AU25</f>
        <v/>
      </c>
      <c r="J25" s="49" t="s">
        <v>25</v>
      </c>
      <c r="K25" s="224" t="str">
        <f>IF(LEFT($AL25,1)="","",LEFT($AL25,1))</f>
        <v/>
      </c>
      <c r="L25" s="225" t="str">
        <f>IF(MID($AL25,2,1)="","",MID($AL25,2,1))</f>
        <v/>
      </c>
      <c r="M25" s="225" t="str">
        <f>IF(MID($AL25,3,1)="","",MID($AL25,3,1))</f>
        <v/>
      </c>
      <c r="N25" s="225" t="str">
        <f>IF(MID($AL25,4,1)="","",MID($AL25,4,1))</f>
        <v/>
      </c>
      <c r="O25" s="225" t="str">
        <f>IF(MID($AL25,5,1)="","",MID($AL25,5,1))</f>
        <v/>
      </c>
      <c r="P25" s="226" t="str">
        <f>IF(RIGHT(AL25)="","",RIGHT(AL25))</f>
        <v/>
      </c>
      <c r="Q25" s="49" t="s">
        <v>25</v>
      </c>
      <c r="R25" s="236" t="str">
        <f>IF(AR25="","",AR25)</f>
        <v/>
      </c>
      <c r="S25" s="49"/>
      <c r="T25" s="49"/>
      <c r="U25" s="49"/>
      <c r="V25" s="49"/>
      <c r="W25" s="49"/>
      <c r="X25" s="49"/>
      <c r="Y25" s="49"/>
      <c r="Z25" s="49"/>
      <c r="AA25" s="49"/>
      <c r="AF25" s="193"/>
      <c r="AG25" s="112" t="s">
        <v>559</v>
      </c>
      <c r="AH25" s="444"/>
      <c r="AI25" s="445"/>
      <c r="AJ25" s="446"/>
      <c r="AK25" s="245" t="s">
        <v>25</v>
      </c>
      <c r="AL25" s="447"/>
      <c r="AM25" s="448"/>
      <c r="AN25" s="448"/>
      <c r="AO25" s="448"/>
      <c r="AP25" s="449"/>
      <c r="AQ25" s="245" t="s">
        <v>25</v>
      </c>
      <c r="AR25" s="246"/>
      <c r="AS25" s="191"/>
      <c r="AT25" s="191" t="str">
        <f>LEFT(AH25)</f>
        <v/>
      </c>
      <c r="AU25" s="191" t="str">
        <f>MID(AH25,2,1)</f>
        <v/>
      </c>
      <c r="AV25" s="187"/>
      <c r="AW25" s="194"/>
      <c r="AX25" s="194"/>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row>
    <row r="26" spans="1:130" s="148" customFormat="1" ht="15.95" customHeight="1" thickBot="1" x14ac:dyDescent="0.2">
      <c r="C26" s="183"/>
      <c r="D26" s="452" t="s">
        <v>27</v>
      </c>
      <c r="E26" s="452"/>
      <c r="F26" s="452"/>
      <c r="G26" s="155"/>
      <c r="H26" s="39" t="str">
        <f>BB26</f>
        <v/>
      </c>
      <c r="I26" s="40" t="str">
        <f t="shared" ref="I26:AA26" si="1">BC26</f>
        <v/>
      </c>
      <c r="J26" s="40" t="str">
        <f t="shared" si="1"/>
        <v/>
      </c>
      <c r="K26" s="40" t="str">
        <f t="shared" si="1"/>
        <v/>
      </c>
      <c r="L26" s="40" t="str">
        <f t="shared" si="1"/>
        <v/>
      </c>
      <c r="M26" s="40" t="str">
        <f t="shared" si="1"/>
        <v/>
      </c>
      <c r="N26" s="40" t="str">
        <f t="shared" si="1"/>
        <v/>
      </c>
      <c r="O26" s="40" t="str">
        <f t="shared" si="1"/>
        <v/>
      </c>
      <c r="P26" s="40" t="str">
        <f t="shared" si="1"/>
        <v/>
      </c>
      <c r="Q26" s="40" t="str">
        <f t="shared" si="1"/>
        <v/>
      </c>
      <c r="R26" s="40" t="str">
        <f t="shared" si="1"/>
        <v/>
      </c>
      <c r="S26" s="40" t="str">
        <f t="shared" si="1"/>
        <v/>
      </c>
      <c r="T26" s="40" t="str">
        <f t="shared" si="1"/>
        <v/>
      </c>
      <c r="U26" s="40" t="str">
        <f t="shared" si="1"/>
        <v/>
      </c>
      <c r="V26" s="40" t="str">
        <f t="shared" si="1"/>
        <v/>
      </c>
      <c r="W26" s="40" t="str">
        <f t="shared" si="1"/>
        <v/>
      </c>
      <c r="X26" s="40" t="str">
        <f t="shared" si="1"/>
        <v/>
      </c>
      <c r="Y26" s="40" t="str">
        <f t="shared" si="1"/>
        <v/>
      </c>
      <c r="Z26" s="40" t="str">
        <f t="shared" si="1"/>
        <v/>
      </c>
      <c r="AA26" s="41" t="str">
        <f t="shared" si="1"/>
        <v/>
      </c>
      <c r="AF26" s="98"/>
      <c r="AG26" s="112" t="s">
        <v>517</v>
      </c>
      <c r="AH26" s="444"/>
      <c r="AI26" s="445"/>
      <c r="AJ26" s="445"/>
      <c r="AK26" s="445"/>
      <c r="AL26" s="445"/>
      <c r="AM26" s="445"/>
      <c r="AN26" s="445"/>
      <c r="AO26" s="445"/>
      <c r="AP26" s="445"/>
      <c r="AQ26" s="445"/>
      <c r="AR26" s="445"/>
      <c r="AS26" s="445"/>
      <c r="AT26" s="445"/>
      <c r="AU26" s="445"/>
      <c r="AV26" s="445"/>
      <c r="AW26" s="445"/>
      <c r="AX26" s="446"/>
      <c r="AY26" s="139" t="s">
        <v>215</v>
      </c>
      <c r="AZ26" s="248" t="str">
        <f>ASC(AH26)</f>
        <v/>
      </c>
      <c r="BA26" s="248" t="str">
        <f>SUBSTITUTE(SUBSTITUTE(SUBSTITUTE(SUBSTITUTE(SUBSTITUTE(SUBSTITUTE(SUBSTITUTE(SUBSTITUTE(SUBSTITUTE(SUBSTITUTE(SUBSTITUTE(SUBSTITUTE(SUBSTITUTE(SUBSTITUTE(SUBSTITUTE(SUBSTITUTE(SUBSTITUTE(SUBSTITUTE(SUBSTITUTE(SUBSTITUTE(SUBSTITUTE(SUBSTITUTE(SUBSTITUTE(SUBSTITUTE(SUBSTITUTE(AZ26,"が","か゛"),"ぎ","き゛"),"ぐ","く゛"),"げ","け゛"),"ご","こ゛"),"ざ","さ゛"),"じ","し゛"),"ず","す゛"),"ぜ","せ゛"),"ぞ","そ゛"),"だ","た゛"),"ぢ","ち゛"),"づ","つ゛"),"で","て゛"),"ど","と゛"),"ば","は゛"),"び","ひ゛"),"ぶ","ふ゛"),"べ","へ゛"),"ぼ","ほ゛"),"ぱ","は゜"),"ぴ","ひ゜"),"ぷ","ふ゜"),"ぺ","へ゜"),"ぽ","ほ゜")</f>
        <v/>
      </c>
      <c r="BB26" s="248" t="str">
        <f>DBCS(MID($BA26,COLUMNS($BB26:BB26),1))</f>
        <v/>
      </c>
      <c r="BC26" s="248" t="str">
        <f>DBCS(MID($BA26,COLUMNS($BB26:BC26),1))</f>
        <v/>
      </c>
      <c r="BD26" s="248" t="str">
        <f>DBCS(MID($BA26,COLUMNS($BB26:BD26),1))</f>
        <v/>
      </c>
      <c r="BE26" s="248" t="str">
        <f>DBCS(MID($BA26,COLUMNS($BB26:BE26),1))</f>
        <v/>
      </c>
      <c r="BF26" s="248" t="str">
        <f>DBCS(MID($BA26,COLUMNS($BB26:BF26),1))</f>
        <v/>
      </c>
      <c r="BG26" s="248" t="str">
        <f>DBCS(MID($BA26,COLUMNS($BB26:BG26),1))</f>
        <v/>
      </c>
      <c r="BH26" s="248" t="str">
        <f>DBCS(MID($BA26,COLUMNS($BB26:BH26),1))</f>
        <v/>
      </c>
      <c r="BI26" s="248" t="str">
        <f>DBCS(MID($BA26,COLUMNS($BB26:BI26),1))</f>
        <v/>
      </c>
      <c r="BJ26" s="248" t="str">
        <f>DBCS(MID($BA26,COLUMNS($BB26:BJ26),1))</f>
        <v/>
      </c>
      <c r="BK26" s="248" t="str">
        <f>DBCS(MID($BA26,COLUMNS($BB26:BK26),1))</f>
        <v/>
      </c>
      <c r="BL26" s="248" t="str">
        <f>DBCS(MID($BA26,COLUMNS($BB26:BL26),1))</f>
        <v/>
      </c>
      <c r="BM26" s="248" t="str">
        <f>DBCS(MID($BA26,COLUMNS($BB26:BM26),1))</f>
        <v/>
      </c>
      <c r="BN26" s="248" t="str">
        <f>DBCS(MID($BA26,COLUMNS($BB26:BN26),1))</f>
        <v/>
      </c>
      <c r="BO26" s="248" t="str">
        <f>DBCS(MID($BA26,COLUMNS($BB26:BO26),1))</f>
        <v/>
      </c>
      <c r="BP26" s="248" t="str">
        <f>DBCS(MID($BA26,COLUMNS($BB26:BP26),1))</f>
        <v/>
      </c>
      <c r="BQ26" s="248" t="str">
        <f>DBCS(MID($BA26,COLUMNS($BB26:BQ26),1))</f>
        <v/>
      </c>
      <c r="BR26" s="248" t="str">
        <f>DBCS(MID($BA26,COLUMNS($BB26:BR26),1))</f>
        <v/>
      </c>
      <c r="BS26" s="248" t="str">
        <f>DBCS(MID($BA26,COLUMNS($BB26:BS26),1))</f>
        <v/>
      </c>
      <c r="BT26" s="248" t="str">
        <f>DBCS(MID($BA26,COLUMNS($BB26:BT26),1))</f>
        <v/>
      </c>
      <c r="BU26" s="248" t="str">
        <f>DBCS(MID($BA26,COLUMNS($BB26:BU26),1))</f>
        <v/>
      </c>
      <c r="BV26" s="248" t="str">
        <f>DBCS(MID($BA26,COLUMNS($BB26:BV26),1))</f>
        <v/>
      </c>
      <c r="BW26" s="248" t="str">
        <f>DBCS(MID($BA26,COLUMNS($BB26:BW26),1))</f>
        <v/>
      </c>
      <c r="BX26" s="248" t="str">
        <f>DBCS(MID($BA26,COLUMNS($BB26:BX26),1))</f>
        <v/>
      </c>
      <c r="BY26" s="248" t="str">
        <f>DBCS(MID($BA26,COLUMNS($BB26:BY26),1))</f>
        <v/>
      </c>
      <c r="BZ26" s="248" t="str">
        <f>DBCS(MID($BA26,COLUMNS($BB26:BZ26),1))</f>
        <v/>
      </c>
      <c r="CA26" s="248" t="str">
        <f>DBCS(MID($BA26,COLUMNS($BB26:CA26),1))</f>
        <v/>
      </c>
      <c r="CB26" s="248" t="str">
        <f>DBCS(MID($BA26,COLUMNS($BB26:CB26),1))</f>
        <v/>
      </c>
      <c r="CC26" s="248" t="str">
        <f>DBCS(MID($BA26,COLUMNS($BB26:CC26),1))</f>
        <v/>
      </c>
      <c r="CD26" s="248" t="str">
        <f>DBCS(MID($BA26,COLUMNS($BB26:CD26),1))</f>
        <v/>
      </c>
      <c r="CE26" s="248" t="str">
        <f>DBCS(MID($BA26,COLUMNS($BB26:CE26),1))</f>
        <v/>
      </c>
      <c r="CF26" s="248" t="str">
        <f>DBCS(MID($BA26,COLUMNS($BB26:CF26),1))</f>
        <v/>
      </c>
      <c r="CG26" s="248" t="str">
        <f>DBCS(MID($BA26,COLUMNS($BB26:CG26),1))</f>
        <v/>
      </c>
      <c r="CH26" s="248" t="str">
        <f>DBCS(MID($BA26,COLUMNS($BB26:CH26),1))</f>
        <v/>
      </c>
      <c r="CI26" s="248" t="str">
        <f>DBCS(MID($BA26,COLUMNS($BB26:CI26),1))</f>
        <v/>
      </c>
      <c r="CJ26" s="248" t="str">
        <f>DBCS(MID($BA26,COLUMNS($BB26:CJ26),1))</f>
        <v/>
      </c>
      <c r="CK26" s="248" t="str">
        <f>DBCS(MID($BA26,COLUMNS($BB26:CK26),1))</f>
        <v/>
      </c>
      <c r="CL26" s="248" t="str">
        <f>DBCS(MID($BA26,COLUMNS($BB26:CL26),1))</f>
        <v/>
      </c>
      <c r="CM26" s="248" t="str">
        <f>DBCS(MID($BA26,COLUMNS($BB26:CM26),1))</f>
        <v/>
      </c>
      <c r="CN26" s="248" t="str">
        <f>DBCS(MID($BA26,COLUMNS($BB26:CN26),1))</f>
        <v/>
      </c>
      <c r="CO26" s="248" t="str">
        <f>DBCS(MID($BA26,COLUMNS($BB26:CO26),1))</f>
        <v/>
      </c>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row>
    <row r="27" spans="1:130" s="148" customFormat="1" ht="15.95" customHeight="1" thickBot="1" x14ac:dyDescent="0.2">
      <c r="C27" s="183"/>
      <c r="D27" s="452" t="s">
        <v>3</v>
      </c>
      <c r="E27" s="452"/>
      <c r="F27" s="452"/>
      <c r="G27" s="155"/>
      <c r="H27" s="224" t="str">
        <f>LEFT(AH27)</f>
        <v/>
      </c>
      <c r="I27" s="225" t="str">
        <f>MID($AH27,2,1)</f>
        <v/>
      </c>
      <c r="J27" s="225" t="str">
        <f>MID($AH27,3,1)</f>
        <v/>
      </c>
      <c r="K27" s="225" t="str">
        <f>MID($AH27,4,1)</f>
        <v/>
      </c>
      <c r="L27" s="225" t="str">
        <f>MID($AH27,5,1)</f>
        <v/>
      </c>
      <c r="M27" s="225" t="str">
        <f>MID($AH27,6,1)</f>
        <v/>
      </c>
      <c r="N27" s="225" t="str">
        <f>MID($AH27,7,1)</f>
        <v/>
      </c>
      <c r="O27" s="225" t="str">
        <f>MID($AH27,8,1)</f>
        <v/>
      </c>
      <c r="P27" s="225" t="str">
        <f>MID($AH27,9,1)</f>
        <v/>
      </c>
      <c r="Q27" s="225" t="str">
        <f>MID($AH27,10,1)</f>
        <v/>
      </c>
      <c r="R27" s="225" t="str">
        <f>MID($AH27,11,1)</f>
        <v/>
      </c>
      <c r="S27" s="225" t="str">
        <f>MID($AH27,12,1)</f>
        <v/>
      </c>
      <c r="T27" s="225" t="str">
        <f>MID($AH27,13,1)</f>
        <v/>
      </c>
      <c r="U27" s="225" t="str">
        <f>MID($AH27,14,1)</f>
        <v/>
      </c>
      <c r="V27" s="225" t="str">
        <f>MID($AH27,15,1)</f>
        <v/>
      </c>
      <c r="W27" s="225" t="str">
        <f>MID($AH27,16,1)</f>
        <v/>
      </c>
      <c r="X27" s="225" t="str">
        <f>MID($AH27,17,1)</f>
        <v/>
      </c>
      <c r="Y27" s="225" t="str">
        <f>MID($AH27,18,1)</f>
        <v/>
      </c>
      <c r="Z27" s="225" t="str">
        <f>MID($AH27,19,1)</f>
        <v/>
      </c>
      <c r="AA27" s="226" t="str">
        <f>MID($AH27,20,1)</f>
        <v/>
      </c>
      <c r="AC27" s="453" t="s">
        <v>9</v>
      </c>
      <c r="AD27" s="453"/>
      <c r="AE27" s="453"/>
      <c r="AF27" s="98"/>
      <c r="AG27" s="112" t="s">
        <v>3</v>
      </c>
      <c r="AH27" s="444"/>
      <c r="AI27" s="445"/>
      <c r="AJ27" s="445"/>
      <c r="AK27" s="445"/>
      <c r="AL27" s="445"/>
      <c r="AM27" s="445"/>
      <c r="AN27" s="445"/>
      <c r="AO27" s="445"/>
      <c r="AP27" s="445"/>
      <c r="AQ27" s="445"/>
      <c r="AR27" s="445"/>
      <c r="AS27" s="445"/>
      <c r="AT27" s="445"/>
      <c r="AU27" s="445"/>
      <c r="AV27" s="445"/>
      <c r="AW27" s="445"/>
      <c r="AX27" s="446"/>
      <c r="AY27" s="139" t="s">
        <v>215</v>
      </c>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c r="DJ27" s="145"/>
      <c r="DK27" s="145"/>
      <c r="DL27" s="145"/>
      <c r="DM27" s="145"/>
      <c r="DN27" s="145"/>
      <c r="DO27" s="145"/>
      <c r="DP27" s="145"/>
      <c r="DQ27" s="145"/>
      <c r="DR27" s="145"/>
      <c r="DS27" s="145"/>
      <c r="DT27" s="145"/>
      <c r="DU27" s="145"/>
      <c r="DV27" s="145"/>
      <c r="DW27" s="145"/>
      <c r="DX27" s="145"/>
      <c r="DY27" s="145"/>
      <c r="DZ27" s="145"/>
    </row>
    <row r="28" spans="1:130" s="148" customFormat="1" ht="15.95" customHeight="1" thickBot="1" x14ac:dyDescent="0.2">
      <c r="C28" s="183"/>
      <c r="D28" s="452" t="s">
        <v>8</v>
      </c>
      <c r="E28" s="452"/>
      <c r="F28" s="452"/>
      <c r="G28" s="155"/>
      <c r="H28" s="228" t="str">
        <f>AG29</f>
        <v/>
      </c>
      <c r="I28" s="49" t="s">
        <v>25</v>
      </c>
      <c r="J28" s="454" t="str">
        <f>IF(AK28="","",AK28)</f>
        <v/>
      </c>
      <c r="K28" s="455"/>
      <c r="L28" s="49" t="s">
        <v>474</v>
      </c>
      <c r="M28" s="454" t="str">
        <f>IF(AM28="","",AM28)</f>
        <v/>
      </c>
      <c r="N28" s="455"/>
      <c r="O28" s="49" t="s">
        <v>11</v>
      </c>
      <c r="P28" s="454" t="str">
        <f>IF(AO28="","",AO28)</f>
        <v/>
      </c>
      <c r="Q28" s="455"/>
      <c r="R28" s="49" t="s">
        <v>12</v>
      </c>
      <c r="S28" s="49"/>
      <c r="T28" s="49"/>
      <c r="U28" s="49"/>
      <c r="V28" s="49"/>
      <c r="W28" s="49"/>
      <c r="X28" s="49"/>
      <c r="Y28" s="49"/>
      <c r="Z28" s="49"/>
      <c r="AA28" s="49"/>
      <c r="AD28" s="189" t="s">
        <v>475</v>
      </c>
      <c r="AF28" s="98"/>
      <c r="AG28" s="112" t="s">
        <v>8</v>
      </c>
      <c r="AH28" s="442"/>
      <c r="AI28" s="443"/>
      <c r="AJ28" s="245" t="s">
        <v>519</v>
      </c>
      <c r="AK28" s="247"/>
      <c r="AL28" s="98" t="s">
        <v>36</v>
      </c>
      <c r="AM28" s="247"/>
      <c r="AN28" s="98" t="s">
        <v>11</v>
      </c>
      <c r="AO28" s="247"/>
      <c r="AP28" s="98" t="s">
        <v>12</v>
      </c>
      <c r="AQ28" s="98"/>
      <c r="AR28" s="98"/>
      <c r="AS28" s="98"/>
      <c r="AT28" s="98"/>
      <c r="AU28" s="98"/>
      <c r="AV28" s="98"/>
      <c r="AW28" s="98"/>
      <c r="AX28" s="98"/>
      <c r="AY28" s="38"/>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row>
    <row r="29" spans="1:130" s="148" customFormat="1" ht="15.95" customHeight="1" x14ac:dyDescent="0.15">
      <c r="AF29" s="98"/>
      <c r="AG29" s="140" t="str">
        <f>LEFT(AH28)</f>
        <v/>
      </c>
      <c r="AH29" s="178" t="s">
        <v>212</v>
      </c>
      <c r="AI29" s="38"/>
      <c r="AJ29" s="38"/>
      <c r="AK29" s="38"/>
      <c r="AL29" s="141" t="s">
        <v>319</v>
      </c>
      <c r="AM29" s="38"/>
      <c r="AN29" s="38"/>
      <c r="AO29" s="38"/>
      <c r="AP29" s="38"/>
      <c r="AQ29" s="38"/>
      <c r="AR29" s="38"/>
      <c r="AS29" s="38"/>
      <c r="AT29" s="38"/>
      <c r="AU29" s="38"/>
      <c r="AV29" s="38"/>
      <c r="AW29" s="38"/>
      <c r="AX29" s="38"/>
      <c r="AY29" s="38"/>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row>
    <row r="30" spans="1:130" s="148" customFormat="1" ht="15.95" customHeight="1" x14ac:dyDescent="0.15">
      <c r="AF30" s="150"/>
      <c r="AG30" s="150"/>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row>
    <row r="31" spans="1:130" s="148" customFormat="1" ht="15.95" customHeight="1" x14ac:dyDescent="0.15">
      <c r="AF31" s="150"/>
      <c r="AG31" s="150"/>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row>
    <row r="32" spans="1:130" s="148" customFormat="1" ht="15.95" customHeight="1" thickBot="1" x14ac:dyDescent="0.2">
      <c r="C32" s="148" t="s">
        <v>492</v>
      </c>
      <c r="D32" s="148" t="s">
        <v>560</v>
      </c>
      <c r="AF32" s="192" t="s">
        <v>561</v>
      </c>
      <c r="AG32" s="193"/>
      <c r="AH32" s="193"/>
      <c r="AI32" s="193"/>
      <c r="AJ32" s="193"/>
      <c r="AK32" s="140"/>
      <c r="AL32" s="140"/>
      <c r="AM32" s="141" t="s">
        <v>468</v>
      </c>
      <c r="AN32" s="140"/>
      <c r="AO32" s="140"/>
      <c r="AP32" s="98"/>
      <c r="AQ32" s="98"/>
      <c r="AR32" s="141"/>
      <c r="AS32" s="98"/>
      <c r="AT32" s="98"/>
      <c r="AU32" s="98"/>
      <c r="AV32" s="98"/>
      <c r="AW32" s="98"/>
      <c r="AX32" s="98"/>
      <c r="AY32" s="38"/>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row>
    <row r="33" spans="1:130" s="148" customFormat="1" ht="15.95" customHeight="1" thickBot="1" x14ac:dyDescent="0.2">
      <c r="A33" s="47" t="s">
        <v>562</v>
      </c>
      <c r="C33" s="183"/>
      <c r="D33" s="452" t="s">
        <v>10</v>
      </c>
      <c r="E33" s="452"/>
      <c r="F33" s="452"/>
      <c r="G33" s="155"/>
      <c r="H33" s="224" t="str">
        <f>AT33</f>
        <v>1</v>
      </c>
      <c r="I33" s="226" t="str">
        <f>AU33</f>
        <v>3</v>
      </c>
      <c r="J33" s="49" t="s">
        <v>25</v>
      </c>
      <c r="K33" s="224" t="str">
        <f>IF(LEFT($AL33,1)="","",LEFT($AL33,1))</f>
        <v>0</v>
      </c>
      <c r="L33" s="225" t="str">
        <f>IF(MID($AL33,2,1)="","",MID($AL33,2,1))</f>
        <v>0</v>
      </c>
      <c r="M33" s="225" t="str">
        <f>IF(MID($AL33,3,1)="","",MID($AL33,3,1))</f>
        <v>0</v>
      </c>
      <c r="N33" s="225" t="str">
        <f>IF(MID($AL33,4,1)="","",MID($AL33,4,1))</f>
        <v>2</v>
      </c>
      <c r="O33" s="225" t="str">
        <f>IF(MID($AL33,5,1)="","",MID($AL33,5,1))</f>
        <v>0</v>
      </c>
      <c r="P33" s="226" t="str">
        <f>IF(RIGHT(AL33)="","",RIGHT(AL33))</f>
        <v>0</v>
      </c>
      <c r="Q33" s="49" t="s">
        <v>25</v>
      </c>
      <c r="R33" s="236" t="str">
        <f>IF(AR33="","",AR33)</f>
        <v/>
      </c>
      <c r="S33" s="49"/>
      <c r="T33" s="49"/>
      <c r="U33" s="49"/>
      <c r="V33" s="49"/>
      <c r="W33" s="49"/>
      <c r="X33" s="49"/>
      <c r="Y33" s="49"/>
      <c r="Z33" s="49"/>
      <c r="AA33" s="49"/>
      <c r="AF33" s="193"/>
      <c r="AG33" s="112" t="s">
        <v>471</v>
      </c>
      <c r="AH33" s="444" t="s">
        <v>4789</v>
      </c>
      <c r="AI33" s="445"/>
      <c r="AJ33" s="446"/>
      <c r="AK33" s="245" t="s">
        <v>25</v>
      </c>
      <c r="AL33" s="447" t="s">
        <v>4761</v>
      </c>
      <c r="AM33" s="448"/>
      <c r="AN33" s="448"/>
      <c r="AO33" s="448"/>
      <c r="AP33" s="449"/>
      <c r="AQ33" s="245" t="s">
        <v>25</v>
      </c>
      <c r="AR33" s="246"/>
      <c r="AS33" s="191"/>
      <c r="AT33" s="191" t="str">
        <f>LEFT(AH33)</f>
        <v>1</v>
      </c>
      <c r="AU33" s="191" t="str">
        <f>MID(AH33,2,1)</f>
        <v>3</v>
      </c>
      <c r="AV33" s="187"/>
      <c r="AW33" s="194"/>
      <c r="AX33" s="194"/>
      <c r="AY33" s="38"/>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row>
    <row r="34" spans="1:130" s="148" customFormat="1" ht="15.95" customHeight="1" thickBot="1" x14ac:dyDescent="0.2">
      <c r="C34" s="183"/>
      <c r="D34" s="452" t="s">
        <v>27</v>
      </c>
      <c r="E34" s="452"/>
      <c r="F34" s="452"/>
      <c r="G34" s="155"/>
      <c r="H34" s="456" t="str">
        <f>IF(AH34="","",AH34)</f>
        <v>スズキ　シロウ</v>
      </c>
      <c r="I34" s="457"/>
      <c r="J34" s="457"/>
      <c r="K34" s="457"/>
      <c r="L34" s="457"/>
      <c r="M34" s="457"/>
      <c r="N34" s="457"/>
      <c r="O34" s="457"/>
      <c r="P34" s="457"/>
      <c r="Q34" s="457"/>
      <c r="R34" s="457"/>
      <c r="S34" s="457"/>
      <c r="T34" s="457"/>
      <c r="U34" s="457"/>
      <c r="V34" s="457"/>
      <c r="W34" s="457"/>
      <c r="X34" s="457"/>
      <c r="Y34" s="457"/>
      <c r="Z34" s="457"/>
      <c r="AA34" s="458"/>
      <c r="AF34" s="98"/>
      <c r="AG34" s="112" t="s">
        <v>27</v>
      </c>
      <c r="AH34" s="444" t="s">
        <v>4790</v>
      </c>
      <c r="AI34" s="445"/>
      <c r="AJ34" s="445"/>
      <c r="AK34" s="445"/>
      <c r="AL34" s="445"/>
      <c r="AM34" s="445"/>
      <c r="AN34" s="445"/>
      <c r="AO34" s="445"/>
      <c r="AP34" s="445"/>
      <c r="AQ34" s="445"/>
      <c r="AR34" s="445"/>
      <c r="AS34" s="445"/>
      <c r="AT34" s="445"/>
      <c r="AU34" s="445"/>
      <c r="AV34" s="445"/>
      <c r="AW34" s="445"/>
      <c r="AX34" s="446"/>
      <c r="AY34" s="139" t="s">
        <v>215</v>
      </c>
      <c r="AZ34" s="248" t="str">
        <f>ASC(AH34)</f>
        <v>ｽｽﾞｷ ｼﾛｳ</v>
      </c>
      <c r="BA34" s="248"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ｽｽﾞｷ ｼﾛｳ</v>
      </c>
      <c r="BB34" s="248" t="str">
        <f>DBCS(MID($BA34,COLUMNS($BB34:BB34),1))</f>
        <v>ス</v>
      </c>
      <c r="BC34" s="248" t="str">
        <f>DBCS(MID($BA34,COLUMNS($BB34:BC34),1))</f>
        <v>ス</v>
      </c>
      <c r="BD34" s="248" t="str">
        <f>DBCS(MID($BA34,COLUMNS($BB34:BD34),1))</f>
        <v>゛</v>
      </c>
      <c r="BE34" s="248" t="str">
        <f>DBCS(MID($BA34,COLUMNS($BB34:BE34),1))</f>
        <v>キ</v>
      </c>
      <c r="BF34" s="248" t="str">
        <f>DBCS(MID($BA34,COLUMNS($BB34:BF34),1))</f>
        <v>　</v>
      </c>
      <c r="BG34" s="248" t="str">
        <f>DBCS(MID($BA34,COLUMNS($BB34:BG34),1))</f>
        <v>シ</v>
      </c>
      <c r="BH34" s="248" t="str">
        <f>DBCS(MID($BA34,COLUMNS($BB34:BH34),1))</f>
        <v>ロ</v>
      </c>
      <c r="BI34" s="248" t="str">
        <f>DBCS(MID($BA34,COLUMNS($BB34:BI34),1))</f>
        <v>ウ</v>
      </c>
      <c r="BJ34" s="248" t="str">
        <f>DBCS(MID($BA34,COLUMNS($BB34:BJ34),1))</f>
        <v/>
      </c>
      <c r="BK34" s="248" t="str">
        <f>DBCS(MID($BA34,COLUMNS($BB34:BK34),1))</f>
        <v/>
      </c>
      <c r="BL34" s="248" t="str">
        <f>DBCS(MID($BA34,COLUMNS($BB34:BL34),1))</f>
        <v/>
      </c>
      <c r="BM34" s="248" t="str">
        <f>DBCS(MID($BA34,COLUMNS($BB34:BM34),1))</f>
        <v/>
      </c>
      <c r="BN34" s="248" t="str">
        <f>DBCS(MID($BA34,COLUMNS($BB34:BN34),1))</f>
        <v/>
      </c>
      <c r="BO34" s="248" t="str">
        <f>DBCS(MID($BA34,COLUMNS($BB34:BO34),1))</f>
        <v/>
      </c>
      <c r="BP34" s="248" t="str">
        <f>DBCS(MID($BA34,COLUMNS($BB34:BP34),1))</f>
        <v/>
      </c>
      <c r="BQ34" s="248" t="str">
        <f>DBCS(MID($BA34,COLUMNS($BB34:BQ34),1))</f>
        <v/>
      </c>
      <c r="BR34" s="248" t="str">
        <f>DBCS(MID($BA34,COLUMNS($BB34:BR34),1))</f>
        <v/>
      </c>
      <c r="BS34" s="248" t="str">
        <f>DBCS(MID($BA34,COLUMNS($BB34:BS34),1))</f>
        <v/>
      </c>
      <c r="BT34" s="248" t="str">
        <f>DBCS(MID($BA34,COLUMNS($BB34:BT34),1))</f>
        <v/>
      </c>
      <c r="BU34" s="248" t="str">
        <f>DBCS(MID($BA34,COLUMNS($BB34:BU34),1))</f>
        <v/>
      </c>
      <c r="BV34" s="248" t="str">
        <f>DBCS(MID($BA34,COLUMNS($BB34:BV34),1))</f>
        <v/>
      </c>
      <c r="BW34" s="248" t="str">
        <f>DBCS(MID($BA34,COLUMNS($BB34:BW34),1))</f>
        <v/>
      </c>
      <c r="BX34" s="248" t="str">
        <f>DBCS(MID($BA34,COLUMNS($BB34:BX34),1))</f>
        <v/>
      </c>
      <c r="BY34" s="248" t="str">
        <f>DBCS(MID($BA34,COLUMNS($BB34:BY34),1))</f>
        <v/>
      </c>
      <c r="BZ34" s="248" t="str">
        <f>DBCS(MID($BA34,COLUMNS($BB34:BZ34),1))</f>
        <v/>
      </c>
      <c r="CA34" s="248" t="str">
        <f>DBCS(MID($BA34,COLUMNS($BB34:CA34),1))</f>
        <v/>
      </c>
      <c r="CB34" s="248" t="str">
        <f>DBCS(MID($BA34,COLUMNS($BB34:CB34),1))</f>
        <v/>
      </c>
      <c r="CC34" s="248" t="str">
        <f>DBCS(MID($BA34,COLUMNS($BB34:CC34),1))</f>
        <v/>
      </c>
      <c r="CD34" s="248" t="str">
        <f>DBCS(MID($BA34,COLUMNS($BB34:CD34),1))</f>
        <v/>
      </c>
      <c r="CE34" s="248" t="str">
        <f>DBCS(MID($BA34,COLUMNS($BB34:CE34),1))</f>
        <v/>
      </c>
      <c r="CF34" s="248" t="str">
        <f>DBCS(MID($BA34,COLUMNS($BB34:CF34),1))</f>
        <v/>
      </c>
      <c r="CG34" s="248" t="str">
        <f>DBCS(MID($BA34,COLUMNS($BB34:CG34),1))</f>
        <v/>
      </c>
      <c r="CH34" s="248" t="str">
        <f>DBCS(MID($BA34,COLUMNS($BB34:CH34),1))</f>
        <v/>
      </c>
      <c r="CI34" s="248" t="str">
        <f>DBCS(MID($BA34,COLUMNS($BB34:CI34),1))</f>
        <v/>
      </c>
      <c r="CJ34" s="248" t="str">
        <f>DBCS(MID($BA34,COLUMNS($BB34:CJ34),1))</f>
        <v/>
      </c>
      <c r="CK34" s="248" t="str">
        <f>DBCS(MID($BA34,COLUMNS($BB34:CK34),1))</f>
        <v/>
      </c>
      <c r="CL34" s="248" t="str">
        <f>DBCS(MID($BA34,COLUMNS($BB34:CL34),1))</f>
        <v/>
      </c>
      <c r="CM34" s="248" t="str">
        <f>DBCS(MID($BA34,COLUMNS($BB34:CM34),1))</f>
        <v/>
      </c>
      <c r="CN34" s="248" t="str">
        <f>DBCS(MID($BA34,COLUMNS($BB34:CN34),1))</f>
        <v/>
      </c>
      <c r="CO34" s="248" t="str">
        <f>DBCS(MID($BA34,COLUMNS($BB34:CO34),1))</f>
        <v/>
      </c>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row>
    <row r="35" spans="1:130" s="148" customFormat="1" ht="15.95" customHeight="1" thickBot="1" x14ac:dyDescent="0.2">
      <c r="C35" s="183"/>
      <c r="D35" s="452" t="s">
        <v>3</v>
      </c>
      <c r="E35" s="452"/>
      <c r="F35" s="452"/>
      <c r="G35" s="155"/>
      <c r="H35" s="456" t="str">
        <f>IF(AH35="","",AH35)</f>
        <v>鈴木　四郎</v>
      </c>
      <c r="I35" s="457"/>
      <c r="J35" s="457"/>
      <c r="K35" s="457"/>
      <c r="L35" s="457"/>
      <c r="M35" s="457"/>
      <c r="N35" s="457"/>
      <c r="O35" s="457"/>
      <c r="P35" s="457"/>
      <c r="Q35" s="457"/>
      <c r="R35" s="457"/>
      <c r="S35" s="457"/>
      <c r="T35" s="457"/>
      <c r="U35" s="457"/>
      <c r="V35" s="457"/>
      <c r="W35" s="457"/>
      <c r="X35" s="457"/>
      <c r="Y35" s="457"/>
      <c r="Z35" s="457"/>
      <c r="AA35" s="458"/>
      <c r="AC35" s="453" t="s">
        <v>9</v>
      </c>
      <c r="AD35" s="453"/>
      <c r="AE35" s="453"/>
      <c r="AF35" s="98"/>
      <c r="AG35" s="112" t="s">
        <v>3</v>
      </c>
      <c r="AH35" s="444" t="s">
        <v>4762</v>
      </c>
      <c r="AI35" s="445"/>
      <c r="AJ35" s="445"/>
      <c r="AK35" s="445"/>
      <c r="AL35" s="445"/>
      <c r="AM35" s="445"/>
      <c r="AN35" s="445"/>
      <c r="AO35" s="445"/>
      <c r="AP35" s="445"/>
      <c r="AQ35" s="445"/>
      <c r="AR35" s="445"/>
      <c r="AS35" s="445"/>
      <c r="AT35" s="445"/>
      <c r="AU35" s="445"/>
      <c r="AV35" s="445"/>
      <c r="AW35" s="445"/>
      <c r="AX35" s="446"/>
      <c r="AY35" s="139" t="s">
        <v>215</v>
      </c>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row>
    <row r="36" spans="1:130" s="148" customFormat="1" ht="15.95" customHeight="1" thickBot="1" x14ac:dyDescent="0.2">
      <c r="C36" s="183"/>
      <c r="D36" s="452" t="s">
        <v>8</v>
      </c>
      <c r="E36" s="452"/>
      <c r="F36" s="452"/>
      <c r="G36" s="155"/>
      <c r="H36" s="228" t="str">
        <f>AG37</f>
        <v>S</v>
      </c>
      <c r="I36" s="49" t="s">
        <v>25</v>
      </c>
      <c r="J36" s="454" t="str">
        <f>IF(AK36="","",AK36)</f>
        <v>61</v>
      </c>
      <c r="K36" s="455"/>
      <c r="L36" s="49" t="s">
        <v>474</v>
      </c>
      <c r="M36" s="454" t="str">
        <f>IF(AM36="","",AM36)</f>
        <v>07</v>
      </c>
      <c r="N36" s="455"/>
      <c r="O36" s="49" t="s">
        <v>11</v>
      </c>
      <c r="P36" s="454" t="str">
        <f>IF(AO36="","",AO36)</f>
        <v>23</v>
      </c>
      <c r="Q36" s="455"/>
      <c r="R36" s="49" t="s">
        <v>12</v>
      </c>
      <c r="S36" s="49"/>
      <c r="T36" s="49"/>
      <c r="U36" s="49"/>
      <c r="V36" s="49"/>
      <c r="W36" s="49"/>
      <c r="X36" s="49"/>
      <c r="Y36" s="49"/>
      <c r="Z36" s="49"/>
      <c r="AA36" s="49"/>
      <c r="AD36" s="189" t="s">
        <v>18</v>
      </c>
      <c r="AF36" s="98"/>
      <c r="AG36" s="112" t="s">
        <v>8</v>
      </c>
      <c r="AH36" s="442" t="s">
        <v>288</v>
      </c>
      <c r="AI36" s="443"/>
      <c r="AJ36" s="245" t="s">
        <v>25</v>
      </c>
      <c r="AK36" s="247" t="s">
        <v>4763</v>
      </c>
      <c r="AL36" s="98" t="s">
        <v>36</v>
      </c>
      <c r="AM36" s="247" t="s">
        <v>4764</v>
      </c>
      <c r="AN36" s="98" t="s">
        <v>11</v>
      </c>
      <c r="AO36" s="247" t="s">
        <v>4765</v>
      </c>
      <c r="AP36" s="98" t="s">
        <v>12</v>
      </c>
      <c r="AQ36" s="98"/>
      <c r="AR36" s="98"/>
      <c r="AS36" s="98"/>
      <c r="AT36" s="98"/>
      <c r="AU36" s="98"/>
      <c r="AV36" s="98"/>
      <c r="AW36" s="98"/>
      <c r="AX36" s="98"/>
      <c r="AY36" s="38"/>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row>
    <row r="37" spans="1:130" s="148" customFormat="1" ht="15.95" customHeight="1" x14ac:dyDescent="0.15">
      <c r="AF37" s="98"/>
      <c r="AG37" s="140" t="str">
        <f>LEFT(AH36)</f>
        <v>S</v>
      </c>
      <c r="AH37" s="178" t="s">
        <v>212</v>
      </c>
      <c r="AI37" s="38"/>
      <c r="AJ37" s="38"/>
      <c r="AK37" s="38"/>
      <c r="AL37" s="141" t="s">
        <v>319</v>
      </c>
      <c r="AM37" s="38"/>
      <c r="AN37" s="38"/>
      <c r="AO37" s="38"/>
      <c r="AP37" s="38"/>
      <c r="AQ37" s="38"/>
      <c r="AR37" s="38"/>
      <c r="AS37" s="38"/>
      <c r="AT37" s="38"/>
      <c r="AU37" s="38"/>
      <c r="AV37" s="38"/>
      <c r="AW37" s="38"/>
      <c r="AX37" s="38"/>
      <c r="AY37" s="38"/>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row>
    <row r="38" spans="1:130" s="148" customFormat="1" ht="15.95" customHeight="1" x14ac:dyDescent="0.15">
      <c r="AF38" s="150"/>
      <c r="AG38" s="150"/>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row>
    <row r="39" spans="1:130" s="148" customFormat="1" ht="15.95" customHeight="1" thickBot="1" x14ac:dyDescent="0.2">
      <c r="AF39" s="192"/>
      <c r="AG39" s="193"/>
      <c r="AH39" s="193"/>
      <c r="AI39" s="193"/>
      <c r="AJ39" s="193"/>
      <c r="AK39" s="140"/>
      <c r="AL39" s="140"/>
      <c r="AM39" s="141" t="s">
        <v>468</v>
      </c>
      <c r="AN39" s="140"/>
      <c r="AO39" s="140"/>
      <c r="AP39" s="98"/>
      <c r="AQ39" s="98"/>
      <c r="AR39" s="141"/>
      <c r="AS39" s="98"/>
      <c r="AT39" s="98"/>
      <c r="AU39" s="98"/>
      <c r="AV39" s="98"/>
      <c r="AW39" s="98"/>
      <c r="AX39" s="98"/>
      <c r="AY39" s="38"/>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c r="DC39" s="145"/>
      <c r="DD39" s="145"/>
      <c r="DE39" s="145"/>
      <c r="DF39" s="145"/>
      <c r="DG39" s="145"/>
      <c r="DH39" s="145"/>
      <c r="DI39" s="145"/>
      <c r="DJ39" s="145"/>
      <c r="DK39" s="145"/>
      <c r="DL39" s="145"/>
      <c r="DM39" s="145"/>
      <c r="DN39" s="145"/>
      <c r="DO39" s="145"/>
      <c r="DP39" s="145"/>
      <c r="DQ39" s="145"/>
      <c r="DR39" s="145"/>
      <c r="DS39" s="145"/>
      <c r="DT39" s="145"/>
      <c r="DU39" s="145"/>
      <c r="DV39" s="145"/>
      <c r="DW39" s="145"/>
      <c r="DX39" s="145"/>
      <c r="DY39" s="145"/>
      <c r="DZ39" s="145"/>
    </row>
    <row r="40" spans="1:130" s="148" customFormat="1" ht="15.95" customHeight="1" thickBot="1" x14ac:dyDescent="0.2">
      <c r="A40" s="47" t="s">
        <v>562</v>
      </c>
      <c r="C40" s="183"/>
      <c r="D40" s="452" t="s">
        <v>10</v>
      </c>
      <c r="E40" s="452"/>
      <c r="F40" s="452"/>
      <c r="G40" s="155"/>
      <c r="H40" s="224" t="str">
        <f>AT40</f>
        <v>1</v>
      </c>
      <c r="I40" s="226" t="str">
        <f>AU40</f>
        <v>3</v>
      </c>
      <c r="J40" s="49" t="s">
        <v>563</v>
      </c>
      <c r="K40" s="224" t="str">
        <f>IF(LEFT($AL40,1)="","",LEFT($AL40,1))</f>
        <v>0</v>
      </c>
      <c r="L40" s="225" t="str">
        <f>IF(MID($AL40,2,1)="","",MID($AL40,2,1))</f>
        <v>0</v>
      </c>
      <c r="M40" s="225" t="str">
        <f>IF(MID($AL40,3,1)="","",MID($AL40,3,1))</f>
        <v>2</v>
      </c>
      <c r="N40" s="225" t="str">
        <f>IF(MID($AL40,4,1)="","",MID($AL40,4,1))</f>
        <v>0</v>
      </c>
      <c r="O40" s="225" t="str">
        <f>IF(MID($AL40,5,1)="","",MID($AL40,5,1))</f>
        <v>3</v>
      </c>
      <c r="P40" s="226" t="str">
        <f>IF(RIGHT(AL40)="","",RIGHT(AL40))</f>
        <v>4</v>
      </c>
      <c r="Q40" s="49" t="s">
        <v>519</v>
      </c>
      <c r="R40" s="236" t="str">
        <f>IF(AR40="","",AR40)</f>
        <v/>
      </c>
      <c r="S40" s="49"/>
      <c r="T40" s="49"/>
      <c r="U40" s="49"/>
      <c r="V40" s="49"/>
      <c r="W40" s="49"/>
      <c r="X40" s="49"/>
      <c r="Y40" s="49"/>
      <c r="Z40" s="49"/>
      <c r="AA40" s="49"/>
      <c r="AF40" s="193"/>
      <c r="AG40" s="112" t="s">
        <v>471</v>
      </c>
      <c r="AH40" s="444" t="s">
        <v>252</v>
      </c>
      <c r="AI40" s="445"/>
      <c r="AJ40" s="446"/>
      <c r="AK40" s="245" t="s">
        <v>25</v>
      </c>
      <c r="AL40" s="447" t="s">
        <v>4766</v>
      </c>
      <c r="AM40" s="448"/>
      <c r="AN40" s="448"/>
      <c r="AO40" s="448"/>
      <c r="AP40" s="449"/>
      <c r="AQ40" s="245" t="s">
        <v>25</v>
      </c>
      <c r="AR40" s="246"/>
      <c r="AS40" s="191"/>
      <c r="AT40" s="191" t="str">
        <f>LEFT(AH40)</f>
        <v>1</v>
      </c>
      <c r="AU40" s="191" t="str">
        <f>MID(AH40,2,1)</f>
        <v>3</v>
      </c>
      <c r="AV40" s="187"/>
      <c r="AW40" s="194"/>
      <c r="AX40" s="194"/>
      <c r="AY40" s="38"/>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c r="DC40" s="145"/>
      <c r="DD40" s="145"/>
      <c r="DE40" s="145"/>
      <c r="DF40" s="145"/>
      <c r="DG40" s="145"/>
      <c r="DH40" s="145"/>
      <c r="DI40" s="145"/>
      <c r="DJ40" s="145"/>
      <c r="DK40" s="145"/>
      <c r="DL40" s="145"/>
      <c r="DM40" s="145"/>
      <c r="DN40" s="145"/>
      <c r="DO40" s="145"/>
      <c r="DP40" s="145"/>
      <c r="DQ40" s="145"/>
      <c r="DR40" s="145"/>
      <c r="DS40" s="145"/>
      <c r="DT40" s="145"/>
      <c r="DU40" s="145"/>
      <c r="DV40" s="145"/>
      <c r="DW40" s="145"/>
      <c r="DX40" s="145"/>
      <c r="DY40" s="145"/>
      <c r="DZ40" s="145"/>
    </row>
    <row r="41" spans="1:130" s="148" customFormat="1" ht="15.95" customHeight="1" thickBot="1" x14ac:dyDescent="0.2">
      <c r="C41" s="183"/>
      <c r="D41" s="452" t="s">
        <v>27</v>
      </c>
      <c r="E41" s="452"/>
      <c r="F41" s="452"/>
      <c r="G41" s="155"/>
      <c r="H41" s="456" t="str">
        <f>IF(AH41="","",AH41)</f>
        <v>イノウエ　ハナコ</v>
      </c>
      <c r="I41" s="457"/>
      <c r="J41" s="457"/>
      <c r="K41" s="457"/>
      <c r="L41" s="457"/>
      <c r="M41" s="457"/>
      <c r="N41" s="457"/>
      <c r="O41" s="457"/>
      <c r="P41" s="457"/>
      <c r="Q41" s="457"/>
      <c r="R41" s="457"/>
      <c r="S41" s="457"/>
      <c r="T41" s="457"/>
      <c r="U41" s="457"/>
      <c r="V41" s="457"/>
      <c r="W41" s="457"/>
      <c r="X41" s="457"/>
      <c r="Y41" s="457"/>
      <c r="Z41" s="457"/>
      <c r="AA41" s="458"/>
      <c r="AF41" s="98"/>
      <c r="AG41" s="112" t="s">
        <v>521</v>
      </c>
      <c r="AH41" s="444" t="s">
        <v>4770</v>
      </c>
      <c r="AI41" s="445"/>
      <c r="AJ41" s="445"/>
      <c r="AK41" s="445"/>
      <c r="AL41" s="445"/>
      <c r="AM41" s="445"/>
      <c r="AN41" s="445"/>
      <c r="AO41" s="445"/>
      <c r="AP41" s="445"/>
      <c r="AQ41" s="445"/>
      <c r="AR41" s="445"/>
      <c r="AS41" s="445"/>
      <c r="AT41" s="445"/>
      <c r="AU41" s="445"/>
      <c r="AV41" s="445"/>
      <c r="AW41" s="445"/>
      <c r="AX41" s="446"/>
      <c r="AY41" s="139" t="s">
        <v>215</v>
      </c>
      <c r="AZ41" s="248" t="str">
        <f>ASC(AH41)</f>
        <v>ｲﾉｳｴ ﾊﾅｺ</v>
      </c>
      <c r="BA41" s="248"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ｲﾉｳｴ ﾊﾅｺ</v>
      </c>
      <c r="BB41" s="248" t="str">
        <f>DBCS(MID($BA41,COLUMNS($BB41:BB41),1))</f>
        <v>イ</v>
      </c>
      <c r="BC41" s="248" t="str">
        <f>DBCS(MID($BA41,COLUMNS($BB41:BC41),1))</f>
        <v>ノ</v>
      </c>
      <c r="BD41" s="248" t="str">
        <f>DBCS(MID($BA41,COLUMNS($BB41:BD41),1))</f>
        <v>ウ</v>
      </c>
      <c r="BE41" s="248" t="str">
        <f>DBCS(MID($BA41,COLUMNS($BB41:BE41),1))</f>
        <v>エ</v>
      </c>
      <c r="BF41" s="248" t="str">
        <f>DBCS(MID($BA41,COLUMNS($BB41:BF41),1))</f>
        <v>　</v>
      </c>
      <c r="BG41" s="248" t="str">
        <f>DBCS(MID($BA41,COLUMNS($BB41:BG41),1))</f>
        <v>ハ</v>
      </c>
      <c r="BH41" s="248" t="str">
        <f>DBCS(MID($BA41,COLUMNS($BB41:BH41),1))</f>
        <v>ナ</v>
      </c>
      <c r="BI41" s="248" t="str">
        <f>DBCS(MID($BA41,COLUMNS($BB41:BI41),1))</f>
        <v>コ</v>
      </c>
      <c r="BJ41" s="248" t="str">
        <f>DBCS(MID($BA41,COLUMNS($BB41:BJ41),1))</f>
        <v/>
      </c>
      <c r="BK41" s="248" t="str">
        <f>DBCS(MID($BA41,COLUMNS($BB41:BK41),1))</f>
        <v/>
      </c>
      <c r="BL41" s="248" t="str">
        <f>DBCS(MID($BA41,COLUMNS($BB41:BL41),1))</f>
        <v/>
      </c>
      <c r="BM41" s="248" t="str">
        <f>DBCS(MID($BA41,COLUMNS($BB41:BM41),1))</f>
        <v/>
      </c>
      <c r="BN41" s="248" t="str">
        <f>DBCS(MID($BA41,COLUMNS($BB41:BN41),1))</f>
        <v/>
      </c>
      <c r="BO41" s="248" t="str">
        <f>DBCS(MID($BA41,COLUMNS($BB41:BO41),1))</f>
        <v/>
      </c>
      <c r="BP41" s="248" t="str">
        <f>DBCS(MID($BA41,COLUMNS($BB41:BP41),1))</f>
        <v/>
      </c>
      <c r="BQ41" s="248" t="str">
        <f>DBCS(MID($BA41,COLUMNS($BB41:BQ41),1))</f>
        <v/>
      </c>
      <c r="BR41" s="248" t="str">
        <f>DBCS(MID($BA41,COLUMNS($BB41:BR41),1))</f>
        <v/>
      </c>
      <c r="BS41" s="248" t="str">
        <f>DBCS(MID($BA41,COLUMNS($BB41:BS41),1))</f>
        <v/>
      </c>
      <c r="BT41" s="248" t="str">
        <f>DBCS(MID($BA41,COLUMNS($BB41:BT41),1))</f>
        <v/>
      </c>
      <c r="BU41" s="248" t="str">
        <f>DBCS(MID($BA41,COLUMNS($BB41:BU41),1))</f>
        <v/>
      </c>
      <c r="BV41" s="248" t="str">
        <f>DBCS(MID($BA41,COLUMNS($BB41:BV41),1))</f>
        <v/>
      </c>
      <c r="BW41" s="248" t="str">
        <f>DBCS(MID($BA41,COLUMNS($BB41:BW41),1))</f>
        <v/>
      </c>
      <c r="BX41" s="248" t="str">
        <f>DBCS(MID($BA41,COLUMNS($BB41:BX41),1))</f>
        <v/>
      </c>
      <c r="BY41" s="248" t="str">
        <f>DBCS(MID($BA41,COLUMNS($BB41:BY41),1))</f>
        <v/>
      </c>
      <c r="BZ41" s="248" t="str">
        <f>DBCS(MID($BA41,COLUMNS($BB41:BZ41),1))</f>
        <v/>
      </c>
      <c r="CA41" s="248" t="str">
        <f>DBCS(MID($BA41,COLUMNS($BB41:CA41),1))</f>
        <v/>
      </c>
      <c r="CB41" s="248" t="str">
        <f>DBCS(MID($BA41,COLUMNS($BB41:CB41),1))</f>
        <v/>
      </c>
      <c r="CC41" s="248" t="str">
        <f>DBCS(MID($BA41,COLUMNS($BB41:CC41),1))</f>
        <v/>
      </c>
      <c r="CD41" s="248" t="str">
        <f>DBCS(MID($BA41,COLUMNS($BB41:CD41),1))</f>
        <v/>
      </c>
      <c r="CE41" s="248" t="str">
        <f>DBCS(MID($BA41,COLUMNS($BB41:CE41),1))</f>
        <v/>
      </c>
      <c r="CF41" s="248" t="str">
        <f>DBCS(MID($BA41,COLUMNS($BB41:CF41),1))</f>
        <v/>
      </c>
      <c r="CG41" s="248" t="str">
        <f>DBCS(MID($BA41,COLUMNS($BB41:CG41),1))</f>
        <v/>
      </c>
      <c r="CH41" s="248" t="str">
        <f>DBCS(MID($BA41,COLUMNS($BB41:CH41),1))</f>
        <v/>
      </c>
      <c r="CI41" s="248" t="str">
        <f>DBCS(MID($BA41,COLUMNS($BB41:CI41),1))</f>
        <v/>
      </c>
      <c r="CJ41" s="248" t="str">
        <f>DBCS(MID($BA41,COLUMNS($BB41:CJ41),1))</f>
        <v/>
      </c>
      <c r="CK41" s="248" t="str">
        <f>DBCS(MID($BA41,COLUMNS($BB41:CK41),1))</f>
        <v/>
      </c>
      <c r="CL41" s="248" t="str">
        <f>DBCS(MID($BA41,COLUMNS($BB41:CL41),1))</f>
        <v/>
      </c>
      <c r="CM41" s="248" t="str">
        <f>DBCS(MID($BA41,COLUMNS($BB41:CM41),1))</f>
        <v/>
      </c>
      <c r="CN41" s="248" t="str">
        <f>DBCS(MID($BA41,COLUMNS($BB41:CN41),1))</f>
        <v/>
      </c>
      <c r="CO41" s="248" t="str">
        <f>DBCS(MID($BA41,COLUMNS($BB41:CO41),1))</f>
        <v/>
      </c>
      <c r="CP41" s="145"/>
      <c r="CQ41" s="145"/>
      <c r="CR41" s="145"/>
      <c r="CS41" s="145"/>
      <c r="CT41" s="145"/>
      <c r="CU41" s="145"/>
      <c r="CV41" s="145"/>
      <c r="CW41" s="145"/>
      <c r="CX41" s="145"/>
      <c r="CY41" s="145"/>
      <c r="CZ41" s="145"/>
      <c r="DA41" s="145"/>
      <c r="DB41" s="145"/>
      <c r="DC41" s="145"/>
      <c r="DD41" s="145"/>
      <c r="DE41" s="145"/>
      <c r="DF41" s="145"/>
      <c r="DG41" s="145"/>
      <c r="DH41" s="145"/>
      <c r="DI41" s="145"/>
      <c r="DJ41" s="145"/>
      <c r="DK41" s="145"/>
      <c r="DL41" s="145"/>
      <c r="DM41" s="145"/>
      <c r="DN41" s="145"/>
      <c r="DO41" s="145"/>
      <c r="DP41" s="145"/>
      <c r="DQ41" s="145"/>
      <c r="DR41" s="145"/>
      <c r="DS41" s="145"/>
      <c r="DT41" s="145"/>
      <c r="DU41" s="145"/>
      <c r="DV41" s="145"/>
      <c r="DW41" s="145"/>
      <c r="DX41" s="145"/>
      <c r="DY41" s="145"/>
      <c r="DZ41" s="145"/>
    </row>
    <row r="42" spans="1:130" s="148" customFormat="1" ht="15.95" customHeight="1" thickBot="1" x14ac:dyDescent="0.2">
      <c r="C42" s="183"/>
      <c r="D42" s="452" t="s">
        <v>3</v>
      </c>
      <c r="E42" s="452"/>
      <c r="F42" s="452"/>
      <c r="G42" s="155"/>
      <c r="H42" s="456" t="str">
        <f>IF(AH42="","",AH42)</f>
        <v>井上　花子</v>
      </c>
      <c r="I42" s="457"/>
      <c r="J42" s="457"/>
      <c r="K42" s="457"/>
      <c r="L42" s="457"/>
      <c r="M42" s="457"/>
      <c r="N42" s="457"/>
      <c r="O42" s="457"/>
      <c r="P42" s="457"/>
      <c r="Q42" s="457"/>
      <c r="R42" s="457"/>
      <c r="S42" s="457"/>
      <c r="T42" s="457"/>
      <c r="U42" s="457"/>
      <c r="V42" s="457"/>
      <c r="W42" s="457"/>
      <c r="X42" s="457"/>
      <c r="Y42" s="457"/>
      <c r="Z42" s="457"/>
      <c r="AA42" s="458"/>
      <c r="AC42" s="453" t="s">
        <v>9</v>
      </c>
      <c r="AD42" s="453"/>
      <c r="AE42" s="453"/>
      <c r="AF42" s="98"/>
      <c r="AG42" s="112" t="s">
        <v>3</v>
      </c>
      <c r="AH42" s="444" t="s">
        <v>4769</v>
      </c>
      <c r="AI42" s="445"/>
      <c r="AJ42" s="445"/>
      <c r="AK42" s="445"/>
      <c r="AL42" s="445"/>
      <c r="AM42" s="445"/>
      <c r="AN42" s="445"/>
      <c r="AO42" s="445"/>
      <c r="AP42" s="445"/>
      <c r="AQ42" s="445"/>
      <c r="AR42" s="445"/>
      <c r="AS42" s="445"/>
      <c r="AT42" s="445"/>
      <c r="AU42" s="445"/>
      <c r="AV42" s="445"/>
      <c r="AW42" s="445"/>
      <c r="AX42" s="446"/>
      <c r="AY42" s="139" t="s">
        <v>215</v>
      </c>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c r="DC42" s="145"/>
      <c r="DD42" s="145"/>
      <c r="DE42" s="145"/>
      <c r="DF42" s="145"/>
      <c r="DG42" s="145"/>
      <c r="DH42" s="145"/>
      <c r="DI42" s="145"/>
      <c r="DJ42" s="145"/>
      <c r="DK42" s="145"/>
      <c r="DL42" s="145"/>
      <c r="DM42" s="145"/>
      <c r="DN42" s="145"/>
      <c r="DO42" s="145"/>
      <c r="DP42" s="145"/>
      <c r="DQ42" s="145"/>
      <c r="DR42" s="145"/>
      <c r="DS42" s="145"/>
      <c r="DT42" s="145"/>
      <c r="DU42" s="145"/>
      <c r="DV42" s="145"/>
      <c r="DW42" s="145"/>
      <c r="DX42" s="145"/>
      <c r="DY42" s="145"/>
      <c r="DZ42" s="145"/>
    </row>
    <row r="43" spans="1:130" s="148" customFormat="1" ht="15.95" customHeight="1" thickBot="1" x14ac:dyDescent="0.2">
      <c r="C43" s="183"/>
      <c r="D43" s="452" t="s">
        <v>8</v>
      </c>
      <c r="E43" s="452"/>
      <c r="F43" s="452"/>
      <c r="G43" s="155"/>
      <c r="H43" s="228" t="str">
        <f>AG44</f>
        <v>H</v>
      </c>
      <c r="I43" s="49" t="s">
        <v>25</v>
      </c>
      <c r="J43" s="454" t="str">
        <f>IF(AK43="","",AK43)</f>
        <v>02</v>
      </c>
      <c r="K43" s="455"/>
      <c r="L43" s="49" t="s">
        <v>474</v>
      </c>
      <c r="M43" s="454" t="str">
        <f>IF(AM43="","",AM43)</f>
        <v>08</v>
      </c>
      <c r="N43" s="455"/>
      <c r="O43" s="49" t="s">
        <v>11</v>
      </c>
      <c r="P43" s="454" t="str">
        <f>IF(AO43="","",AO43)</f>
        <v>08</v>
      </c>
      <c r="Q43" s="455"/>
      <c r="R43" s="49" t="s">
        <v>12</v>
      </c>
      <c r="S43" s="49"/>
      <c r="T43" s="49"/>
      <c r="U43" s="49"/>
      <c r="V43" s="49"/>
      <c r="W43" s="49"/>
      <c r="X43" s="49"/>
      <c r="Y43" s="49"/>
      <c r="Z43" s="49"/>
      <c r="AA43" s="49"/>
      <c r="AD43" s="189" t="s">
        <v>475</v>
      </c>
      <c r="AF43" s="98"/>
      <c r="AG43" s="112" t="s">
        <v>8</v>
      </c>
      <c r="AH43" s="442" t="s">
        <v>283</v>
      </c>
      <c r="AI43" s="443"/>
      <c r="AJ43" s="245" t="s">
        <v>473</v>
      </c>
      <c r="AK43" s="247" t="s">
        <v>4767</v>
      </c>
      <c r="AL43" s="98" t="s">
        <v>36</v>
      </c>
      <c r="AM43" s="247" t="s">
        <v>4768</v>
      </c>
      <c r="AN43" s="98" t="s">
        <v>11</v>
      </c>
      <c r="AO43" s="247" t="s">
        <v>4768</v>
      </c>
      <c r="AP43" s="98" t="s">
        <v>12</v>
      </c>
      <c r="AQ43" s="98"/>
      <c r="AR43" s="98"/>
      <c r="AS43" s="98"/>
      <c r="AT43" s="98"/>
      <c r="AU43" s="98"/>
      <c r="AV43" s="98"/>
      <c r="AW43" s="98"/>
      <c r="AX43" s="98"/>
      <c r="AY43" s="38"/>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row>
    <row r="44" spans="1:130" s="148" customFormat="1" ht="15.95" customHeight="1" x14ac:dyDescent="0.15">
      <c r="AF44" s="98"/>
      <c r="AG44" s="140" t="str">
        <f>LEFT(AH43)</f>
        <v>H</v>
      </c>
      <c r="AH44" s="178" t="s">
        <v>212</v>
      </c>
      <c r="AI44" s="38"/>
      <c r="AJ44" s="38"/>
      <c r="AK44" s="38"/>
      <c r="AL44" s="141" t="s">
        <v>319</v>
      </c>
      <c r="AM44" s="38"/>
      <c r="AN44" s="38"/>
      <c r="AO44" s="38"/>
      <c r="AP44" s="38"/>
      <c r="AQ44" s="38"/>
      <c r="AR44" s="38"/>
      <c r="AS44" s="38"/>
      <c r="AT44" s="38"/>
      <c r="AU44" s="38"/>
      <c r="AV44" s="38"/>
      <c r="AW44" s="38"/>
      <c r="AX44" s="38"/>
      <c r="AY44" s="38"/>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c r="DC44" s="145"/>
      <c r="DD44" s="145"/>
      <c r="DE44" s="145"/>
      <c r="DF44" s="145"/>
      <c r="DG44" s="145"/>
      <c r="DH44" s="145"/>
      <c r="DI44" s="145"/>
      <c r="DJ44" s="145"/>
      <c r="DK44" s="145"/>
      <c r="DL44" s="145"/>
      <c r="DM44" s="145"/>
      <c r="DN44" s="145"/>
      <c r="DO44" s="145"/>
      <c r="DP44" s="145"/>
      <c r="DQ44" s="145"/>
      <c r="DR44" s="145"/>
      <c r="DS44" s="145"/>
      <c r="DT44" s="145"/>
      <c r="DU44" s="145"/>
      <c r="DV44" s="145"/>
      <c r="DW44" s="145"/>
      <c r="DX44" s="145"/>
      <c r="DY44" s="145"/>
      <c r="DZ44" s="145"/>
    </row>
    <row r="45" spans="1:130" s="148" customFormat="1" ht="15.95" customHeight="1" x14ac:dyDescent="0.15">
      <c r="AF45" s="150"/>
      <c r="AG45" s="150"/>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5"/>
      <c r="DU45" s="145"/>
      <c r="DV45" s="145"/>
      <c r="DW45" s="145"/>
      <c r="DX45" s="145"/>
      <c r="DY45" s="145"/>
      <c r="DZ45" s="145"/>
    </row>
    <row r="46" spans="1:130" s="148" customFormat="1" ht="15.95" customHeight="1" thickBot="1" x14ac:dyDescent="0.2">
      <c r="AF46" s="192"/>
      <c r="AG46" s="193"/>
      <c r="AH46" s="193"/>
      <c r="AI46" s="193"/>
      <c r="AJ46" s="193"/>
      <c r="AK46" s="140"/>
      <c r="AL46" s="140"/>
      <c r="AM46" s="141" t="s">
        <v>468</v>
      </c>
      <c r="AN46" s="140"/>
      <c r="AO46" s="140"/>
      <c r="AP46" s="98"/>
      <c r="AQ46" s="98"/>
      <c r="AR46" s="141"/>
      <c r="AS46" s="98"/>
      <c r="AT46" s="98"/>
      <c r="AU46" s="98"/>
      <c r="AV46" s="98"/>
      <c r="AW46" s="98"/>
      <c r="AX46" s="98"/>
      <c r="AY46" s="38"/>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row>
    <row r="47" spans="1:130" s="148" customFormat="1" ht="15.95" customHeight="1" thickBot="1" x14ac:dyDescent="0.2">
      <c r="A47" s="47" t="s">
        <v>564</v>
      </c>
      <c r="C47" s="183"/>
      <c r="D47" s="452" t="s">
        <v>10</v>
      </c>
      <c r="E47" s="452"/>
      <c r="F47" s="452"/>
      <c r="G47" s="155"/>
      <c r="H47" s="224" t="str">
        <f>AT47</f>
        <v/>
      </c>
      <c r="I47" s="226" t="str">
        <f>AU47</f>
        <v/>
      </c>
      <c r="J47" s="49" t="s">
        <v>476</v>
      </c>
      <c r="K47" s="224" t="str">
        <f>IF(LEFT($AL47,1)="","",LEFT($AL47,1))</f>
        <v/>
      </c>
      <c r="L47" s="225" t="str">
        <f>IF(MID($AL47,2,1)="","",MID($AL47,2,1))</f>
        <v/>
      </c>
      <c r="M47" s="225" t="str">
        <f>IF(MID($AL47,3,1)="","",MID($AL47,3,1))</f>
        <v/>
      </c>
      <c r="N47" s="225" t="str">
        <f>IF(MID($AL47,4,1)="","",MID($AL47,4,1))</f>
        <v/>
      </c>
      <c r="O47" s="225" t="str">
        <f>IF(MID($AL47,5,1)="","",MID($AL47,5,1))</f>
        <v/>
      </c>
      <c r="P47" s="226" t="str">
        <f>IF(RIGHT(AL47)="","",RIGHT(AL47))</f>
        <v/>
      </c>
      <c r="Q47" s="49" t="s">
        <v>473</v>
      </c>
      <c r="R47" s="236" t="str">
        <f>IF(AR47="","",AR47)</f>
        <v/>
      </c>
      <c r="S47" s="49"/>
      <c r="T47" s="49"/>
      <c r="U47" s="49"/>
      <c r="V47" s="49"/>
      <c r="W47" s="49"/>
      <c r="X47" s="49"/>
      <c r="Y47" s="49"/>
      <c r="Z47" s="49"/>
      <c r="AA47" s="49"/>
      <c r="AF47" s="193"/>
      <c r="AG47" s="112" t="s">
        <v>559</v>
      </c>
      <c r="AH47" s="444"/>
      <c r="AI47" s="445"/>
      <c r="AJ47" s="446"/>
      <c r="AK47" s="245" t="s">
        <v>476</v>
      </c>
      <c r="AL47" s="447"/>
      <c r="AM47" s="448"/>
      <c r="AN47" s="448"/>
      <c r="AO47" s="448"/>
      <c r="AP47" s="449"/>
      <c r="AQ47" s="245" t="s">
        <v>476</v>
      </c>
      <c r="AR47" s="246"/>
      <c r="AS47" s="191"/>
      <c r="AT47" s="191" t="str">
        <f>LEFT(AH47)</f>
        <v/>
      </c>
      <c r="AU47" s="191" t="str">
        <f>MID(AH47,2,1)</f>
        <v/>
      </c>
      <c r="AV47" s="187"/>
      <c r="AW47" s="194"/>
      <c r="AX47" s="194"/>
      <c r="AY47" s="38"/>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row>
    <row r="48" spans="1:130" s="148" customFormat="1" ht="15.95" customHeight="1" thickBot="1" x14ac:dyDescent="0.2">
      <c r="C48" s="183"/>
      <c r="D48" s="452" t="s">
        <v>521</v>
      </c>
      <c r="E48" s="452"/>
      <c r="F48" s="452"/>
      <c r="G48" s="155"/>
      <c r="H48" s="456" t="str">
        <f>IF(AH48="","",AH48)</f>
        <v/>
      </c>
      <c r="I48" s="457"/>
      <c r="J48" s="457"/>
      <c r="K48" s="457"/>
      <c r="L48" s="457"/>
      <c r="M48" s="457"/>
      <c r="N48" s="457"/>
      <c r="O48" s="457"/>
      <c r="P48" s="457"/>
      <c r="Q48" s="457"/>
      <c r="R48" s="457"/>
      <c r="S48" s="457"/>
      <c r="T48" s="457"/>
      <c r="U48" s="457"/>
      <c r="V48" s="457"/>
      <c r="W48" s="457"/>
      <c r="X48" s="457"/>
      <c r="Y48" s="457"/>
      <c r="Z48" s="457"/>
      <c r="AA48" s="458"/>
      <c r="AF48" s="98"/>
      <c r="AG48" s="112" t="s">
        <v>517</v>
      </c>
      <c r="AH48" s="444"/>
      <c r="AI48" s="445"/>
      <c r="AJ48" s="445"/>
      <c r="AK48" s="445"/>
      <c r="AL48" s="445"/>
      <c r="AM48" s="445"/>
      <c r="AN48" s="445"/>
      <c r="AO48" s="445"/>
      <c r="AP48" s="445"/>
      <c r="AQ48" s="445"/>
      <c r="AR48" s="445"/>
      <c r="AS48" s="445"/>
      <c r="AT48" s="445"/>
      <c r="AU48" s="445"/>
      <c r="AV48" s="445"/>
      <c r="AW48" s="445"/>
      <c r="AX48" s="446"/>
      <c r="AY48" s="139" t="s">
        <v>215</v>
      </c>
      <c r="AZ48" s="248" t="str">
        <f>ASC(AH48)</f>
        <v/>
      </c>
      <c r="BA48" s="248" t="str">
        <f>SUBSTITUTE(SUBSTITUTE(SUBSTITUTE(SUBSTITUTE(SUBSTITUTE(SUBSTITUTE(SUBSTITUTE(SUBSTITUTE(SUBSTITUTE(SUBSTITUTE(SUBSTITUTE(SUBSTITUTE(SUBSTITUTE(SUBSTITUTE(SUBSTITUTE(SUBSTITUTE(SUBSTITUTE(SUBSTITUTE(SUBSTITUTE(SUBSTITUTE(SUBSTITUTE(SUBSTITUTE(SUBSTITUTE(SUBSTITUTE(SUBSTITUTE(AZ48,"が","か゛"),"ぎ","き゛"),"ぐ","く゛"),"げ","け゛"),"ご","こ゛"),"ざ","さ゛"),"じ","し゛"),"ず","す゛"),"ぜ","せ゛"),"ぞ","そ゛"),"だ","た゛"),"ぢ","ち゛"),"づ","つ゛"),"で","て゛"),"ど","と゛"),"ば","は゛"),"び","ひ゛"),"ぶ","ふ゛"),"べ","へ゛"),"ぼ","ほ゛"),"ぱ","は゜"),"ぴ","ひ゜"),"ぷ","ふ゜"),"ぺ","へ゜"),"ぽ","ほ゜")</f>
        <v/>
      </c>
      <c r="BB48" s="248" t="str">
        <f>DBCS(MID($BA48,COLUMNS($BB48:BB48),1))</f>
        <v/>
      </c>
      <c r="BC48" s="248" t="str">
        <f>DBCS(MID($BA48,COLUMNS($BB48:BC48),1))</f>
        <v/>
      </c>
      <c r="BD48" s="248" t="str">
        <f>DBCS(MID($BA48,COLUMNS($BB48:BD48),1))</f>
        <v/>
      </c>
      <c r="BE48" s="248" t="str">
        <f>DBCS(MID($BA48,COLUMNS($BB48:BE48),1))</f>
        <v/>
      </c>
      <c r="BF48" s="248" t="str">
        <f>DBCS(MID($BA48,COLUMNS($BB48:BF48),1))</f>
        <v/>
      </c>
      <c r="BG48" s="248" t="str">
        <f>DBCS(MID($BA48,COLUMNS($BB48:BG48),1))</f>
        <v/>
      </c>
      <c r="BH48" s="248" t="str">
        <f>DBCS(MID($BA48,COLUMNS($BB48:BH48),1))</f>
        <v/>
      </c>
      <c r="BI48" s="248" t="str">
        <f>DBCS(MID($BA48,COLUMNS($BB48:BI48),1))</f>
        <v/>
      </c>
      <c r="BJ48" s="248" t="str">
        <f>DBCS(MID($BA48,COLUMNS($BB48:BJ48),1))</f>
        <v/>
      </c>
      <c r="BK48" s="248" t="str">
        <f>DBCS(MID($BA48,COLUMNS($BB48:BK48),1))</f>
        <v/>
      </c>
      <c r="BL48" s="248" t="str">
        <f>DBCS(MID($BA48,COLUMNS($BB48:BL48),1))</f>
        <v/>
      </c>
      <c r="BM48" s="248" t="str">
        <f>DBCS(MID($BA48,COLUMNS($BB48:BM48),1))</f>
        <v/>
      </c>
      <c r="BN48" s="248" t="str">
        <f>DBCS(MID($BA48,COLUMNS($BB48:BN48),1))</f>
        <v/>
      </c>
      <c r="BO48" s="248" t="str">
        <f>DBCS(MID($BA48,COLUMNS($BB48:BO48),1))</f>
        <v/>
      </c>
      <c r="BP48" s="248" t="str">
        <f>DBCS(MID($BA48,COLUMNS($BB48:BP48),1))</f>
        <v/>
      </c>
      <c r="BQ48" s="248" t="str">
        <f>DBCS(MID($BA48,COLUMNS($BB48:BQ48),1))</f>
        <v/>
      </c>
      <c r="BR48" s="248" t="str">
        <f>DBCS(MID($BA48,COLUMNS($BB48:BR48),1))</f>
        <v/>
      </c>
      <c r="BS48" s="248" t="str">
        <f>DBCS(MID($BA48,COLUMNS($BB48:BS48),1))</f>
        <v/>
      </c>
      <c r="BT48" s="248" t="str">
        <f>DBCS(MID($BA48,COLUMNS($BB48:BT48),1))</f>
        <v/>
      </c>
      <c r="BU48" s="248" t="str">
        <f>DBCS(MID($BA48,COLUMNS($BB48:BU48),1))</f>
        <v/>
      </c>
      <c r="BV48" s="248" t="str">
        <f>DBCS(MID($BA48,COLUMNS($BB48:BV48),1))</f>
        <v/>
      </c>
      <c r="BW48" s="248" t="str">
        <f>DBCS(MID($BA48,COLUMNS($BB48:BW48),1))</f>
        <v/>
      </c>
      <c r="BX48" s="248" t="str">
        <f>DBCS(MID($BA48,COLUMNS($BB48:BX48),1))</f>
        <v/>
      </c>
      <c r="BY48" s="248" t="str">
        <f>DBCS(MID($BA48,COLUMNS($BB48:BY48),1))</f>
        <v/>
      </c>
      <c r="BZ48" s="248" t="str">
        <f>DBCS(MID($BA48,COLUMNS($BB48:BZ48),1))</f>
        <v/>
      </c>
      <c r="CA48" s="248" t="str">
        <f>DBCS(MID($BA48,COLUMNS($BB48:CA48),1))</f>
        <v/>
      </c>
      <c r="CB48" s="248" t="str">
        <f>DBCS(MID($BA48,COLUMNS($BB48:CB48),1))</f>
        <v/>
      </c>
      <c r="CC48" s="248" t="str">
        <f>DBCS(MID($BA48,COLUMNS($BB48:CC48),1))</f>
        <v/>
      </c>
      <c r="CD48" s="248" t="str">
        <f>DBCS(MID($BA48,COLUMNS($BB48:CD48),1))</f>
        <v/>
      </c>
      <c r="CE48" s="248" t="str">
        <f>DBCS(MID($BA48,COLUMNS($BB48:CE48),1))</f>
        <v/>
      </c>
      <c r="CF48" s="248" t="str">
        <f>DBCS(MID($BA48,COLUMNS($BB48:CF48),1))</f>
        <v/>
      </c>
      <c r="CG48" s="248" t="str">
        <f>DBCS(MID($BA48,COLUMNS($BB48:CG48),1))</f>
        <v/>
      </c>
      <c r="CH48" s="248" t="str">
        <f>DBCS(MID($BA48,COLUMNS($BB48:CH48),1))</f>
        <v/>
      </c>
      <c r="CI48" s="248" t="str">
        <f>DBCS(MID($BA48,COLUMNS($BB48:CI48),1))</f>
        <v/>
      </c>
      <c r="CJ48" s="248" t="str">
        <f>DBCS(MID($BA48,COLUMNS($BB48:CJ48),1))</f>
        <v/>
      </c>
      <c r="CK48" s="248" t="str">
        <f>DBCS(MID($BA48,COLUMNS($BB48:CK48),1))</f>
        <v/>
      </c>
      <c r="CL48" s="248" t="str">
        <f>DBCS(MID($BA48,COLUMNS($BB48:CL48),1))</f>
        <v/>
      </c>
      <c r="CM48" s="248" t="str">
        <f>DBCS(MID($BA48,COLUMNS($BB48:CM48),1))</f>
        <v/>
      </c>
      <c r="CN48" s="248" t="str">
        <f>DBCS(MID($BA48,COLUMNS($BB48:CN48),1))</f>
        <v/>
      </c>
      <c r="CO48" s="248" t="str">
        <f>DBCS(MID($BA48,COLUMNS($BB48:CO48),1))</f>
        <v/>
      </c>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row>
    <row r="49" spans="3:130" s="148" customFormat="1" ht="15.95" customHeight="1" thickBot="1" x14ac:dyDescent="0.2">
      <c r="C49" s="183"/>
      <c r="D49" s="452" t="s">
        <v>3</v>
      </c>
      <c r="E49" s="452"/>
      <c r="F49" s="452"/>
      <c r="G49" s="155"/>
      <c r="H49" s="456" t="str">
        <f>IF(AH49="","",AH49)</f>
        <v/>
      </c>
      <c r="I49" s="457"/>
      <c r="J49" s="457"/>
      <c r="K49" s="457"/>
      <c r="L49" s="457"/>
      <c r="M49" s="457"/>
      <c r="N49" s="457"/>
      <c r="O49" s="457"/>
      <c r="P49" s="457"/>
      <c r="Q49" s="457"/>
      <c r="R49" s="457"/>
      <c r="S49" s="457"/>
      <c r="T49" s="457"/>
      <c r="U49" s="457"/>
      <c r="V49" s="457"/>
      <c r="W49" s="457"/>
      <c r="X49" s="457"/>
      <c r="Y49" s="457"/>
      <c r="Z49" s="457"/>
      <c r="AA49" s="458"/>
      <c r="AC49" s="453" t="s">
        <v>9</v>
      </c>
      <c r="AD49" s="453"/>
      <c r="AE49" s="453"/>
      <c r="AF49" s="98"/>
      <c r="AG49" s="112" t="s">
        <v>3</v>
      </c>
      <c r="AH49" s="444"/>
      <c r="AI49" s="445"/>
      <c r="AJ49" s="445"/>
      <c r="AK49" s="445"/>
      <c r="AL49" s="445"/>
      <c r="AM49" s="445"/>
      <c r="AN49" s="445"/>
      <c r="AO49" s="445"/>
      <c r="AP49" s="445"/>
      <c r="AQ49" s="445"/>
      <c r="AR49" s="445"/>
      <c r="AS49" s="445"/>
      <c r="AT49" s="445"/>
      <c r="AU49" s="445"/>
      <c r="AV49" s="445"/>
      <c r="AW49" s="445"/>
      <c r="AX49" s="446"/>
      <c r="AY49" s="139" t="s">
        <v>215</v>
      </c>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c r="DJ49" s="145"/>
      <c r="DK49" s="145"/>
      <c r="DL49" s="145"/>
      <c r="DM49" s="145"/>
      <c r="DN49" s="145"/>
      <c r="DO49" s="145"/>
      <c r="DP49" s="145"/>
      <c r="DQ49" s="145"/>
      <c r="DR49" s="145"/>
      <c r="DS49" s="145"/>
      <c r="DT49" s="145"/>
      <c r="DU49" s="145"/>
      <c r="DV49" s="145"/>
      <c r="DW49" s="145"/>
      <c r="DX49" s="145"/>
      <c r="DY49" s="145"/>
      <c r="DZ49" s="145"/>
    </row>
    <row r="50" spans="3:130" s="148" customFormat="1" ht="15.95" customHeight="1" thickBot="1" x14ac:dyDescent="0.2">
      <c r="C50" s="183"/>
      <c r="D50" s="452" t="s">
        <v>8</v>
      </c>
      <c r="E50" s="452"/>
      <c r="F50" s="452"/>
      <c r="G50" s="155"/>
      <c r="H50" s="228" t="str">
        <f>AG51</f>
        <v/>
      </c>
      <c r="I50" s="49" t="s">
        <v>519</v>
      </c>
      <c r="J50" s="454" t="str">
        <f>IF(AK50="","",AK50)</f>
        <v/>
      </c>
      <c r="K50" s="455"/>
      <c r="L50" s="49" t="s">
        <v>474</v>
      </c>
      <c r="M50" s="454" t="str">
        <f>IF(AM50="","",AM50)</f>
        <v/>
      </c>
      <c r="N50" s="455"/>
      <c r="O50" s="49" t="s">
        <v>11</v>
      </c>
      <c r="P50" s="454" t="str">
        <f>IF(AO50="","",AO50)</f>
        <v/>
      </c>
      <c r="Q50" s="455"/>
      <c r="R50" s="49" t="s">
        <v>12</v>
      </c>
      <c r="S50" s="49"/>
      <c r="T50" s="49"/>
      <c r="U50" s="49"/>
      <c r="V50" s="49"/>
      <c r="W50" s="49"/>
      <c r="X50" s="49"/>
      <c r="Y50" s="49"/>
      <c r="Z50" s="49"/>
      <c r="AA50" s="49"/>
      <c r="AD50" s="189" t="s">
        <v>436</v>
      </c>
      <c r="AF50" s="98"/>
      <c r="AG50" s="112" t="s">
        <v>8</v>
      </c>
      <c r="AH50" s="442"/>
      <c r="AI50" s="443"/>
      <c r="AJ50" s="245" t="s">
        <v>476</v>
      </c>
      <c r="AK50" s="247"/>
      <c r="AL50" s="98" t="s">
        <v>36</v>
      </c>
      <c r="AM50" s="247"/>
      <c r="AN50" s="98" t="s">
        <v>11</v>
      </c>
      <c r="AO50" s="247"/>
      <c r="AP50" s="98" t="s">
        <v>12</v>
      </c>
      <c r="AQ50" s="98"/>
      <c r="AR50" s="98"/>
      <c r="AS50" s="98"/>
      <c r="AT50" s="98"/>
      <c r="AU50" s="98"/>
      <c r="AV50" s="98"/>
      <c r="AW50" s="98"/>
      <c r="AX50" s="9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row>
    <row r="51" spans="3:130" s="148" customFormat="1" ht="15.95" customHeight="1" x14ac:dyDescent="0.15">
      <c r="C51" s="116"/>
      <c r="D51" s="171"/>
      <c r="E51" s="171"/>
      <c r="F51" s="171"/>
      <c r="G51" s="116"/>
      <c r="H51" s="49"/>
      <c r="I51" s="49"/>
      <c r="J51" s="49"/>
      <c r="K51" s="49"/>
      <c r="L51" s="49"/>
      <c r="M51" s="49"/>
      <c r="N51" s="49"/>
      <c r="O51" s="49"/>
      <c r="P51" s="49"/>
      <c r="Q51" s="49"/>
      <c r="R51" s="49"/>
      <c r="S51" s="49"/>
      <c r="T51" s="49"/>
      <c r="U51" s="49"/>
      <c r="V51" s="49"/>
      <c r="W51" s="49"/>
      <c r="X51" s="49"/>
      <c r="Y51" s="49"/>
      <c r="Z51" s="49"/>
      <c r="AA51" s="49"/>
      <c r="AD51" s="176"/>
      <c r="AF51" s="98"/>
      <c r="AG51" s="140" t="str">
        <f>LEFT(AH50)</f>
        <v/>
      </c>
      <c r="AH51" s="178" t="s">
        <v>212</v>
      </c>
      <c r="AI51" s="38"/>
      <c r="AJ51" s="38"/>
      <c r="AK51" s="38"/>
      <c r="AL51" s="141" t="s">
        <v>319</v>
      </c>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row>
  </sheetData>
  <sheetProtection sheet="1" objects="1" scenarios="1"/>
  <mergeCells count="94">
    <mergeCell ref="M50:N50"/>
    <mergeCell ref="P50:Q50"/>
    <mergeCell ref="H35:AA35"/>
    <mergeCell ref="H41:AA41"/>
    <mergeCell ref="H42:AA42"/>
    <mergeCell ref="H48:AA48"/>
    <mergeCell ref="H49:AA49"/>
    <mergeCell ref="J36:K36"/>
    <mergeCell ref="M36:N36"/>
    <mergeCell ref="P36:Q36"/>
    <mergeCell ref="J43:K43"/>
    <mergeCell ref="M43:N43"/>
    <mergeCell ref="P43:Q43"/>
    <mergeCell ref="A1:AE1"/>
    <mergeCell ref="D4:G4"/>
    <mergeCell ref="K4:R4"/>
    <mergeCell ref="L5:M5"/>
    <mergeCell ref="C8:G8"/>
    <mergeCell ref="I8:S8"/>
    <mergeCell ref="U8:X8"/>
    <mergeCell ref="AH8:AJ8"/>
    <mergeCell ref="C9:G10"/>
    <mergeCell ref="H9:AA10"/>
    <mergeCell ref="AH9:AX10"/>
    <mergeCell ref="D15:F15"/>
    <mergeCell ref="AH15:AI15"/>
    <mergeCell ref="AK15:AL15"/>
    <mergeCell ref="AY16:AZ16"/>
    <mergeCell ref="C16:G16"/>
    <mergeCell ref="N16:P16"/>
    <mergeCell ref="Q16:S16"/>
    <mergeCell ref="T16:V16"/>
    <mergeCell ref="W16:X16"/>
    <mergeCell ref="Y16:AA16"/>
    <mergeCell ref="AB16:AC16"/>
    <mergeCell ref="AO16:AQ16"/>
    <mergeCell ref="AR16:AS16"/>
    <mergeCell ref="AT16:AV16"/>
    <mergeCell ref="AH16:AJ16"/>
    <mergeCell ref="C17:C18"/>
    <mergeCell ref="D17:F18"/>
    <mergeCell ref="G17:G18"/>
    <mergeCell ref="AH17:AX18"/>
    <mergeCell ref="D19:F19"/>
    <mergeCell ref="AC19:AE19"/>
    <mergeCell ref="AH19:AM19"/>
    <mergeCell ref="D28:F28"/>
    <mergeCell ref="AH28:AI28"/>
    <mergeCell ref="C20:G20"/>
    <mergeCell ref="AH20:AK20"/>
    <mergeCell ref="AH21:AJ21"/>
    <mergeCell ref="D25:F25"/>
    <mergeCell ref="AH25:AJ25"/>
    <mergeCell ref="D26:F26"/>
    <mergeCell ref="AH26:AX26"/>
    <mergeCell ref="D27:F27"/>
    <mergeCell ref="AC27:AE27"/>
    <mergeCell ref="AH27:AX27"/>
    <mergeCell ref="AL25:AP25"/>
    <mergeCell ref="J28:K28"/>
    <mergeCell ref="M28:N28"/>
    <mergeCell ref="P28:Q28"/>
    <mergeCell ref="D41:F41"/>
    <mergeCell ref="AH41:AX41"/>
    <mergeCell ref="D33:F33"/>
    <mergeCell ref="AH33:AJ33"/>
    <mergeCell ref="AL33:AP33"/>
    <mergeCell ref="D34:F34"/>
    <mergeCell ref="AH34:AX34"/>
    <mergeCell ref="D35:F35"/>
    <mergeCell ref="AC35:AE35"/>
    <mergeCell ref="AH35:AX35"/>
    <mergeCell ref="D36:F36"/>
    <mergeCell ref="AH36:AI36"/>
    <mergeCell ref="D40:F40"/>
    <mergeCell ref="AH40:AJ40"/>
    <mergeCell ref="AL40:AP40"/>
    <mergeCell ref="H34:AA34"/>
    <mergeCell ref="D50:F50"/>
    <mergeCell ref="AH50:AI50"/>
    <mergeCell ref="D42:F42"/>
    <mergeCell ref="AC42:AE42"/>
    <mergeCell ref="AH42:AX42"/>
    <mergeCell ref="D43:F43"/>
    <mergeCell ref="AH43:AI43"/>
    <mergeCell ref="D47:F47"/>
    <mergeCell ref="AH47:AJ47"/>
    <mergeCell ref="AL47:AP47"/>
    <mergeCell ref="D48:F48"/>
    <mergeCell ref="AH48:AX48"/>
    <mergeCell ref="D49:F49"/>
    <mergeCell ref="AC49:AE49"/>
    <mergeCell ref="AH49:AX49"/>
    <mergeCell ref="J50:K50"/>
  </mergeCells>
  <phoneticPr fontId="2"/>
  <dataValidations count="7">
    <dataValidation type="textLength" imeMode="disabled" operator="equal" allowBlank="1" showInputMessage="1" showErrorMessage="1" error="2桁の数字を入力ください。" prompt="2桁の数字を入力ください。" sqref="AK28 AM28 AO28 AK36 AM36 AO36 AK43 AM43 AO43 AK50 AM50 AO50"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5:AP25 AL33:AP33 AL40:AP40 AL47:AP47" xr:uid="{00000000-0002-0000-0200-000001000000}">
      <formula1>6</formula1>
    </dataValidation>
    <dataValidation type="textLength" operator="equal" allowBlank="1" showInputMessage="1" showErrorMessage="1" error="1桁で入力ください。" prompt="1桁で入力ください。" sqref="AR25 AR33 AR40 AR47" xr:uid="{00000000-0002-0000-0200-000002000000}">
      <formula1>1</formula1>
    </dataValidation>
    <dataValidation type="textLength" operator="equal" allowBlank="1" showInputMessage="1" showErrorMessage="1" error="3桁で入力ください。" prompt="3桁で入力ください。" sqref="AH15:AI15" xr:uid="{00000000-0002-0000-0200-000003000000}">
      <formula1>3</formula1>
    </dataValidation>
    <dataValidation type="textLength" operator="equal" allowBlank="1" showInputMessage="1" showErrorMessage="1" error="4桁で入力ください。" prompt="4桁で入力ください。" sqref="AK15:AL15" xr:uid="{00000000-0002-0000-0200-000004000000}">
      <formula1>4</formula1>
    </dataValidation>
    <dataValidation imeMode="fullKatakana" allowBlank="1" showInputMessage="1" showErrorMessage="1" sqref="AH48:AX48 AH41:AX41 AH34:AX34 AH26:AX26" xr:uid="{00000000-0002-0000-0200-000005000000}"/>
    <dataValidation imeMode="halfAlpha" allowBlank="1" showInputMessage="1" showErrorMessage="1" sqref="AH20:AK20" xr:uid="{00000000-0002-0000-0200-000006000000}"/>
  </dataValidations>
  <pageMargins left="0.59055118110236227" right="0" top="0.59055118110236227" bottom="0.19685039370078741"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7000000}">
          <x14:formula1>
            <xm:f>コード１!$I$2:$I$6</xm:f>
          </x14:formula1>
          <xm:sqref>AH28:AI28 AH36:AI36 AH43:AI43 AH50:AI50</xm:sqref>
        </x14:dataValidation>
        <x14:dataValidation type="list" allowBlank="1" showInputMessage="1" showErrorMessage="1" xr:uid="{00000000-0002-0000-0200-000008000000}">
          <x14:formula1>
            <xm:f>コード１!$A$3:$A$62</xm:f>
          </x14:formula1>
          <xm:sqref>AH25:AJ25 AH33:AJ33 AH40:AJ40 AH47:AJ47</xm:sqref>
        </x14:dataValidation>
        <x14:dataValidation type="list" allowBlank="1" showInputMessage="1" showErrorMessage="1" xr:uid="{00000000-0002-0000-0200-000009000000}">
          <x14:formula1>
            <xm:f>コード１!$K$2:$K$3</xm:f>
          </x14:formula1>
          <xm:sqref>AH8:AJ8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Z51"/>
  <sheetViews>
    <sheetView view="pageBreakPreview" zoomScale="80" zoomScaleNormal="100" zoomScaleSheetLayoutView="80" workbookViewId="0">
      <selection activeCell="AH9" sqref="AH9:BA10"/>
    </sheetView>
  </sheetViews>
  <sheetFormatPr defaultColWidth="3.375" defaultRowHeight="15.95" customHeight="1" x14ac:dyDescent="0.15"/>
  <cols>
    <col min="1" max="1" width="4.625" style="38" customWidth="1"/>
    <col min="2" max="2" width="2.125" style="38" customWidth="1"/>
    <col min="3" max="31" width="2.875" style="38" customWidth="1"/>
    <col min="32" max="32" width="1.5" style="98" customWidth="1"/>
    <col min="33" max="33" width="13.75" style="98" customWidth="1"/>
    <col min="34" max="37" width="4" style="38" customWidth="1"/>
    <col min="38" max="38" width="7.5" style="38" customWidth="1"/>
    <col min="39" max="50" width="4" style="38" customWidth="1"/>
    <col min="51" max="51" width="10.125" style="38" customWidth="1"/>
    <col min="52" max="54" width="4" style="38" customWidth="1"/>
    <col min="55" max="61" width="2.875" style="38" customWidth="1"/>
    <col min="62" max="16384" width="3.375" style="38"/>
  </cols>
  <sheetData>
    <row r="1" spans="1:56" ht="15.95" customHeight="1" thickBot="1" x14ac:dyDescent="0.2">
      <c r="A1" s="344" t="s">
        <v>536</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row>
    <row r="2" spans="1:56" s="148" customFormat="1" ht="15.95" customHeight="1" thickBot="1" x14ac:dyDescent="0.2">
      <c r="AB2" s="39" t="s">
        <v>537</v>
      </c>
      <c r="AC2" s="40" t="s">
        <v>538</v>
      </c>
      <c r="AD2" s="41" t="s">
        <v>539</v>
      </c>
      <c r="AF2" s="150"/>
      <c r="AG2" s="150"/>
    </row>
    <row r="3" spans="1:56" s="148" customFormat="1" ht="15.95" customHeight="1" x14ac:dyDescent="0.15">
      <c r="AB3" s="49"/>
      <c r="AC3" s="49"/>
      <c r="AD3" s="49"/>
      <c r="AF3" s="150"/>
      <c r="AG3" s="150"/>
    </row>
    <row r="4" spans="1:56" s="148" customFormat="1" ht="15.95" customHeight="1" thickBot="1" x14ac:dyDescent="0.2">
      <c r="D4" s="398" t="s">
        <v>5</v>
      </c>
      <c r="E4" s="398"/>
      <c r="F4" s="398"/>
      <c r="G4" s="398"/>
      <c r="K4" s="453" t="s">
        <v>6</v>
      </c>
      <c r="L4" s="453"/>
      <c r="M4" s="453"/>
      <c r="N4" s="453"/>
      <c r="O4" s="453"/>
      <c r="P4" s="453"/>
      <c r="Q4" s="453"/>
      <c r="R4" s="453"/>
      <c r="AF4" s="150"/>
      <c r="AG4" s="150"/>
    </row>
    <row r="5" spans="1:56" s="148" customFormat="1" ht="15.95" customHeight="1" thickBot="1" x14ac:dyDescent="0.2">
      <c r="C5" s="107" t="s">
        <v>18</v>
      </c>
      <c r="D5" s="114"/>
      <c r="E5" s="114"/>
      <c r="F5" s="114"/>
      <c r="G5" s="114"/>
      <c r="H5" s="115"/>
      <c r="J5" s="221" t="str">
        <f>一面!R24</f>
        <v>1</v>
      </c>
      <c r="K5" s="221" t="str">
        <f>一面!S24</f>
        <v>3</v>
      </c>
      <c r="L5" s="450" t="str">
        <f>一面!T24</f>
        <v>（ 1 ）</v>
      </c>
      <c r="M5" s="451"/>
      <c r="N5" s="224" t="str">
        <f>一面!V24</f>
        <v>0</v>
      </c>
      <c r="O5" s="225" t="str">
        <f>一面!W24</f>
        <v>1</v>
      </c>
      <c r="P5" s="225" t="str">
        <f>一面!X24</f>
        <v>5</v>
      </c>
      <c r="Q5" s="225" t="str">
        <f>一面!Y24</f>
        <v>0</v>
      </c>
      <c r="R5" s="225" t="str">
        <f>一面!Z24</f>
        <v>0</v>
      </c>
      <c r="S5" s="226" t="str">
        <f>一面!AA24</f>
        <v>0</v>
      </c>
      <c r="AF5" s="150"/>
      <c r="AG5" s="150"/>
    </row>
    <row r="6" spans="1:56" s="148" customFormat="1" ht="15.95" customHeight="1" x14ac:dyDescent="0.15">
      <c r="C6" s="116"/>
      <c r="D6" s="116"/>
      <c r="E6" s="116"/>
      <c r="F6" s="116"/>
      <c r="G6" s="116"/>
      <c r="H6" s="116"/>
      <c r="J6" s="49"/>
      <c r="K6" s="49"/>
      <c r="L6" s="49"/>
      <c r="M6" s="49"/>
      <c r="N6" s="49"/>
      <c r="O6" s="49"/>
      <c r="P6" s="49"/>
      <c r="Q6" s="49"/>
      <c r="R6" s="49"/>
      <c r="S6" s="49"/>
      <c r="AF6" s="150"/>
      <c r="AG6" s="150"/>
    </row>
    <row r="7" spans="1:56" s="148" customFormat="1" ht="15.95" customHeight="1" thickBot="1" x14ac:dyDescent="0.2">
      <c r="C7" s="116"/>
      <c r="D7" s="116"/>
      <c r="E7" s="116"/>
      <c r="F7" s="116"/>
      <c r="G7" s="116"/>
      <c r="H7" s="116"/>
      <c r="J7" s="49"/>
      <c r="K7" s="49"/>
      <c r="L7" s="49"/>
      <c r="M7" s="49"/>
      <c r="N7" s="49"/>
      <c r="O7" s="49"/>
      <c r="P7" s="49"/>
      <c r="Q7" s="49"/>
      <c r="R7" s="49"/>
      <c r="S7" s="49"/>
      <c r="AF7" s="150"/>
      <c r="AG7" s="150"/>
    </row>
    <row r="8" spans="1:56" s="148" customFormat="1" ht="15.95" customHeight="1" thickBot="1" x14ac:dyDescent="0.2">
      <c r="A8" s="47" t="s">
        <v>541</v>
      </c>
      <c r="C8" s="503" t="s">
        <v>310</v>
      </c>
      <c r="D8" s="504"/>
      <c r="E8" s="504"/>
      <c r="F8" s="504"/>
      <c r="G8" s="505"/>
      <c r="H8" s="236" t="str">
        <f>AN8</f>
        <v>２</v>
      </c>
      <c r="I8" s="506" t="s">
        <v>542</v>
      </c>
      <c r="J8" s="507"/>
      <c r="K8" s="507"/>
      <c r="L8" s="507"/>
      <c r="M8" s="507"/>
      <c r="N8" s="507"/>
      <c r="O8" s="507"/>
      <c r="P8" s="507"/>
      <c r="Q8" s="507"/>
      <c r="R8" s="507"/>
      <c r="S8" s="507"/>
      <c r="T8" s="179" t="s">
        <v>18</v>
      </c>
      <c r="U8" s="397" t="s">
        <v>14</v>
      </c>
      <c r="V8" s="397"/>
      <c r="W8" s="397"/>
      <c r="X8" s="508"/>
      <c r="Y8" s="180"/>
      <c r="Z8" s="181"/>
      <c r="AA8" s="182"/>
      <c r="AF8" s="150"/>
      <c r="AG8" s="112" t="s">
        <v>543</v>
      </c>
      <c r="AH8" s="493" t="s">
        <v>294</v>
      </c>
      <c r="AI8" s="494"/>
      <c r="AJ8" s="495"/>
      <c r="AK8" s="178" t="s">
        <v>212</v>
      </c>
      <c r="AN8" s="145" t="str">
        <f>LEFT(AH8)</f>
        <v>２</v>
      </c>
    </row>
    <row r="9" spans="1:56" s="148" customFormat="1" ht="15.95" customHeight="1" x14ac:dyDescent="0.15">
      <c r="C9" s="365" t="s">
        <v>17</v>
      </c>
      <c r="D9" s="366"/>
      <c r="E9" s="366"/>
      <c r="F9" s="366"/>
      <c r="G9" s="367"/>
      <c r="H9" s="497" t="str">
        <f>IF(AH9="","",AH9)</f>
        <v>神奈川営業所</v>
      </c>
      <c r="I9" s="498"/>
      <c r="J9" s="498"/>
      <c r="K9" s="498"/>
      <c r="L9" s="498"/>
      <c r="M9" s="498"/>
      <c r="N9" s="498"/>
      <c r="O9" s="498"/>
      <c r="P9" s="498"/>
      <c r="Q9" s="498"/>
      <c r="R9" s="498"/>
      <c r="S9" s="498"/>
      <c r="T9" s="498"/>
      <c r="U9" s="498"/>
      <c r="V9" s="498"/>
      <c r="W9" s="498"/>
      <c r="X9" s="498"/>
      <c r="Y9" s="498"/>
      <c r="Z9" s="498"/>
      <c r="AA9" s="499"/>
      <c r="AF9" s="150"/>
      <c r="AG9" s="112" t="s">
        <v>544</v>
      </c>
      <c r="AH9" s="469" t="s">
        <v>4771</v>
      </c>
      <c r="AI9" s="470"/>
      <c r="AJ9" s="470"/>
      <c r="AK9" s="470"/>
      <c r="AL9" s="470"/>
      <c r="AM9" s="470"/>
      <c r="AN9" s="470"/>
      <c r="AO9" s="470"/>
      <c r="AP9" s="470"/>
      <c r="AQ9" s="470"/>
      <c r="AR9" s="470"/>
      <c r="AS9" s="470"/>
      <c r="AT9" s="470"/>
      <c r="AU9" s="470"/>
      <c r="AV9" s="470"/>
      <c r="AW9" s="470"/>
      <c r="AX9" s="471"/>
      <c r="AY9" s="139" t="s">
        <v>215</v>
      </c>
    </row>
    <row r="10" spans="1:56" s="148" customFormat="1" ht="15.95" customHeight="1" thickBot="1" x14ac:dyDescent="0.2">
      <c r="C10" s="465"/>
      <c r="D10" s="496"/>
      <c r="E10" s="496"/>
      <c r="F10" s="496"/>
      <c r="G10" s="468"/>
      <c r="H10" s="500"/>
      <c r="I10" s="501"/>
      <c r="J10" s="501"/>
      <c r="K10" s="501"/>
      <c r="L10" s="501"/>
      <c r="M10" s="501"/>
      <c r="N10" s="501"/>
      <c r="O10" s="501"/>
      <c r="P10" s="501"/>
      <c r="Q10" s="501"/>
      <c r="R10" s="501"/>
      <c r="S10" s="501"/>
      <c r="T10" s="501"/>
      <c r="U10" s="501"/>
      <c r="V10" s="501"/>
      <c r="W10" s="501"/>
      <c r="X10" s="501"/>
      <c r="Y10" s="501"/>
      <c r="Z10" s="501"/>
      <c r="AA10" s="502"/>
      <c r="AF10" s="150"/>
      <c r="AG10" s="150"/>
      <c r="AH10" s="472"/>
      <c r="AI10" s="473"/>
      <c r="AJ10" s="473"/>
      <c r="AK10" s="473"/>
      <c r="AL10" s="473"/>
      <c r="AM10" s="473"/>
      <c r="AN10" s="473"/>
      <c r="AO10" s="473"/>
      <c r="AP10" s="473"/>
      <c r="AQ10" s="473"/>
      <c r="AR10" s="473"/>
      <c r="AS10" s="473"/>
      <c r="AT10" s="473"/>
      <c r="AU10" s="473"/>
      <c r="AV10" s="473"/>
      <c r="AW10" s="473"/>
      <c r="AX10" s="474"/>
    </row>
    <row r="11" spans="1:56" s="148" customFormat="1" ht="15.95" customHeight="1" x14ac:dyDescent="0.15">
      <c r="C11" s="116"/>
      <c r="D11" s="116"/>
      <c r="E11" s="116"/>
      <c r="F11" s="116"/>
      <c r="G11" s="116"/>
      <c r="H11" s="203"/>
      <c r="I11" s="203"/>
      <c r="J11" s="203"/>
      <c r="K11" s="203"/>
      <c r="L11" s="203"/>
      <c r="M11" s="203"/>
      <c r="N11" s="203"/>
      <c r="O11" s="203"/>
      <c r="P11" s="203"/>
      <c r="Q11" s="203"/>
      <c r="R11" s="203"/>
      <c r="S11" s="203"/>
      <c r="T11" s="203"/>
      <c r="U11" s="203"/>
      <c r="V11" s="203"/>
      <c r="W11" s="203"/>
      <c r="X11" s="203"/>
      <c r="Y11" s="203"/>
      <c r="Z11" s="203"/>
      <c r="AA11" s="203"/>
      <c r="AF11" s="150"/>
      <c r="AG11" s="150"/>
    </row>
    <row r="12" spans="1:56" s="148" customFormat="1" ht="15.95" customHeight="1" x14ac:dyDescent="0.15">
      <c r="C12" s="116"/>
      <c r="D12" s="116"/>
      <c r="E12" s="116"/>
      <c r="F12" s="116"/>
      <c r="G12" s="116"/>
      <c r="H12" s="203"/>
      <c r="I12" s="203"/>
      <c r="J12" s="203"/>
      <c r="K12" s="203"/>
      <c r="L12" s="203"/>
      <c r="M12" s="203"/>
      <c r="N12" s="203"/>
      <c r="O12" s="203"/>
      <c r="P12" s="203"/>
      <c r="Q12" s="203"/>
      <c r="R12" s="203"/>
      <c r="S12" s="203"/>
      <c r="T12" s="203"/>
      <c r="U12" s="203"/>
      <c r="V12" s="203"/>
      <c r="W12" s="203"/>
      <c r="X12" s="203"/>
      <c r="Y12" s="203"/>
      <c r="Z12" s="203"/>
      <c r="AA12" s="203"/>
      <c r="AF12" s="150"/>
      <c r="AG12" s="150"/>
      <c r="AH12" s="145" t="str">
        <f>LEFT(AH16)</f>
        <v>1</v>
      </c>
      <c r="AI12" s="145" t="str">
        <f>MID($AH16,2,1)</f>
        <v>4</v>
      </c>
      <c r="AJ12" s="145" t="str">
        <f>MID($AH16,3,1)</f>
        <v>1</v>
      </c>
      <c r="AK12" s="145" t="str">
        <f>MID($AH16,4,1)</f>
        <v>0</v>
      </c>
      <c r="AL12" s="145" t="str">
        <f>MID($AH16,5,1)</f>
        <v>4</v>
      </c>
      <c r="AM12" s="145" t="str">
        <f>MID($AH16,6,1)</f>
        <v>6</v>
      </c>
      <c r="AN12" s="145"/>
      <c r="AO12" s="157"/>
    </row>
    <row r="13" spans="1:56" s="148" customFormat="1" ht="15.95" customHeight="1" x14ac:dyDescent="0.15">
      <c r="AF13" s="150"/>
      <c r="AG13" s="150"/>
      <c r="AH13" s="145" t="str">
        <f>AO16&amp;AT16&amp;AY16</f>
        <v>神奈川県横浜市中区</v>
      </c>
      <c r="AI13" s="145"/>
      <c r="AJ13" s="145"/>
      <c r="AK13" s="145"/>
      <c r="AL13" s="145"/>
      <c r="AM13" s="145"/>
      <c r="AN13" s="145"/>
      <c r="AO13" s="157"/>
    </row>
    <row r="14" spans="1:56" s="148" customFormat="1" ht="15.95" customHeight="1" thickBot="1" x14ac:dyDescent="0.2">
      <c r="A14" s="202" t="s">
        <v>0</v>
      </c>
      <c r="C14" s="148" t="s">
        <v>492</v>
      </c>
      <c r="D14" s="148" t="s">
        <v>545</v>
      </c>
      <c r="AF14" s="98" t="s">
        <v>546</v>
      </c>
      <c r="AG14" s="98"/>
    </row>
    <row r="15" spans="1:56" s="148" customFormat="1" ht="15.95" customHeight="1" thickBot="1" x14ac:dyDescent="0.2">
      <c r="A15" s="47" t="s">
        <v>547</v>
      </c>
      <c r="C15" s="183"/>
      <c r="D15" s="452" t="s">
        <v>418</v>
      </c>
      <c r="E15" s="452"/>
      <c r="F15" s="452"/>
      <c r="G15" s="155"/>
      <c r="H15" s="224" t="str">
        <f>IF(AH15="","",LEFT(AH15))</f>
        <v>2</v>
      </c>
      <c r="I15" s="225" t="str">
        <f>IF(AH15="","",MID(AH15,2,1))</f>
        <v>3</v>
      </c>
      <c r="J15" s="226" t="str">
        <f>IF(AH15="","",MID(AH15,3,1))</f>
        <v>1</v>
      </c>
      <c r="K15" s="142" t="s">
        <v>25</v>
      </c>
      <c r="L15" s="224" t="str">
        <f>IF(AK15="","",LEFT(AK15))</f>
        <v>8</v>
      </c>
      <c r="M15" s="225" t="str">
        <f>IF(AK15="","",MID(AK15,2,1))</f>
        <v>5</v>
      </c>
      <c r="N15" s="225" t="str">
        <f>IF(AK15="","",MID(AK15,3,1))</f>
        <v>8</v>
      </c>
      <c r="O15" s="226" t="str">
        <f>IF(AK15="","",MID(AK15,4,1))</f>
        <v>8</v>
      </c>
      <c r="P15" s="129"/>
      <c r="Q15" s="49"/>
      <c r="R15" s="49"/>
      <c r="S15" s="49"/>
      <c r="T15" s="129"/>
      <c r="U15" s="129"/>
      <c r="V15" s="129"/>
      <c r="W15" s="129"/>
      <c r="X15" s="129"/>
      <c r="Y15" s="49"/>
      <c r="Z15" s="49"/>
      <c r="AA15" s="49"/>
      <c r="AF15" s="98"/>
      <c r="AG15" s="112" t="s">
        <v>418</v>
      </c>
      <c r="AH15" s="485" t="s">
        <v>4772</v>
      </c>
      <c r="AI15" s="487"/>
      <c r="AJ15" s="245" t="s">
        <v>25</v>
      </c>
      <c r="AK15" s="447" t="s">
        <v>4776</v>
      </c>
      <c r="AL15" s="449"/>
      <c r="AM15" s="184"/>
      <c r="AO15" s="141"/>
      <c r="AQ15" s="185" t="s">
        <v>548</v>
      </c>
      <c r="AV15" s="185" t="s">
        <v>549</v>
      </c>
      <c r="AW15" s="185"/>
      <c r="AZ15" s="185" t="s">
        <v>550</v>
      </c>
      <c r="BB15" s="185"/>
    </row>
    <row r="16" spans="1:56" s="148" customFormat="1" ht="15.95" customHeight="1" thickBot="1" x14ac:dyDescent="0.2">
      <c r="C16" s="477" t="s">
        <v>551</v>
      </c>
      <c r="D16" s="478"/>
      <c r="E16" s="478"/>
      <c r="F16" s="478"/>
      <c r="G16" s="479"/>
      <c r="H16" s="250" t="str">
        <f t="shared" ref="H16:M16" si="0">AH12</f>
        <v>1</v>
      </c>
      <c r="I16" s="251" t="str">
        <f t="shared" si="0"/>
        <v>4</v>
      </c>
      <c r="J16" s="251" t="str">
        <f t="shared" si="0"/>
        <v>1</v>
      </c>
      <c r="K16" s="251" t="str">
        <f t="shared" si="0"/>
        <v>0</v>
      </c>
      <c r="L16" s="252" t="str">
        <f t="shared" si="0"/>
        <v>4</v>
      </c>
      <c r="M16" s="253" t="str">
        <f t="shared" si="0"/>
        <v>6</v>
      </c>
      <c r="N16" s="480" t="str">
        <f>IF(AO16="","",AO16)</f>
        <v>神奈川県</v>
      </c>
      <c r="O16" s="481"/>
      <c r="P16" s="481"/>
      <c r="Q16" s="482" t="str">
        <f>IF(AO16="","都道府県","")</f>
        <v/>
      </c>
      <c r="R16" s="483"/>
      <c r="S16" s="483"/>
      <c r="T16" s="480" t="str">
        <f>IF(AT16="","",AT16)</f>
        <v>横浜市</v>
      </c>
      <c r="U16" s="481"/>
      <c r="V16" s="481"/>
      <c r="W16" s="482" t="str">
        <f>IF(AT16="","市郡区","")</f>
        <v/>
      </c>
      <c r="X16" s="483"/>
      <c r="Y16" s="480" t="str">
        <f>IF(AY16="","",AY16)</f>
        <v>中区</v>
      </c>
      <c r="Z16" s="481"/>
      <c r="AA16" s="481"/>
      <c r="AB16" s="480" t="str">
        <f>IF(AY16="","区町村","")</f>
        <v/>
      </c>
      <c r="AC16" s="484"/>
      <c r="AF16" s="98"/>
      <c r="AG16" s="130" t="s">
        <v>4702</v>
      </c>
      <c r="AH16" s="490" t="str">
        <f>IF(AND(AO16="",AT16="",AY16),"",VLOOKUP(AH13,コード２!A2:E1897,2,FALSE))</f>
        <v>141046</v>
      </c>
      <c r="AI16" s="491"/>
      <c r="AJ16" s="492"/>
      <c r="AK16" s="88" t="s">
        <v>575</v>
      </c>
      <c r="AL16" s="186"/>
      <c r="AM16" s="112"/>
      <c r="AN16" s="149" t="s">
        <v>15</v>
      </c>
      <c r="AO16" s="485" t="s">
        <v>4773</v>
      </c>
      <c r="AP16" s="486"/>
      <c r="AQ16" s="487"/>
      <c r="AR16" s="488" t="s">
        <v>16</v>
      </c>
      <c r="AS16" s="489"/>
      <c r="AT16" s="485" t="s">
        <v>4774</v>
      </c>
      <c r="AU16" s="486"/>
      <c r="AV16" s="487"/>
      <c r="AW16" s="187"/>
      <c r="AX16" s="143" t="s">
        <v>323</v>
      </c>
      <c r="AY16" s="475" t="s">
        <v>4775</v>
      </c>
      <c r="AZ16" s="476"/>
      <c r="BA16" s="187"/>
      <c r="BB16" s="187"/>
      <c r="BC16" s="146"/>
      <c r="BD16" s="116"/>
    </row>
    <row r="17" spans="1:130" s="148" customFormat="1" ht="15.95" customHeight="1" x14ac:dyDescent="0.15">
      <c r="C17" s="365"/>
      <c r="D17" s="466" t="s">
        <v>423</v>
      </c>
      <c r="E17" s="466"/>
      <c r="F17" s="466"/>
      <c r="G17" s="367"/>
      <c r="H17" s="250" t="str">
        <f>LEFT(AH17)</f>
        <v>港</v>
      </c>
      <c r="I17" s="230" t="str">
        <f>MID($AH$17,2,1)</f>
        <v>町</v>
      </c>
      <c r="J17" s="230" t="str">
        <f>MID($AH$17,3,1)</f>
        <v>１</v>
      </c>
      <c r="K17" s="230" t="str">
        <f>MID($AH$17,4,1)</f>
        <v>－</v>
      </c>
      <c r="L17" s="230" t="str">
        <f>MID($AH$17,5,1)</f>
        <v>１</v>
      </c>
      <c r="M17" s="230" t="str">
        <f>MID($AH$17,6,1)</f>
        <v>　</v>
      </c>
      <c r="N17" s="230" t="str">
        <f>MID($AH$17,7,1)</f>
        <v>神</v>
      </c>
      <c r="O17" s="230" t="str">
        <f>MID($AH$17,8,1)</f>
        <v>奈</v>
      </c>
      <c r="P17" s="230" t="str">
        <f>MID($AH$17,9,1)</f>
        <v>川</v>
      </c>
      <c r="Q17" s="230" t="str">
        <f>MID($AH$17,10,1)</f>
        <v>ビ</v>
      </c>
      <c r="R17" s="230" t="str">
        <f>MID($AH$17,11,1)</f>
        <v>ル</v>
      </c>
      <c r="S17" s="230" t="str">
        <f>MID($AH$17,12,1)</f>
        <v/>
      </c>
      <c r="T17" s="230" t="str">
        <f>MID($AH$17,13,1)</f>
        <v/>
      </c>
      <c r="U17" s="230" t="str">
        <f>MID($AH$17,14,1)</f>
        <v/>
      </c>
      <c r="V17" s="230" t="str">
        <f>MID($AH$17,15,1)</f>
        <v/>
      </c>
      <c r="W17" s="230" t="str">
        <f>MID($AH$17,16,1)</f>
        <v/>
      </c>
      <c r="X17" s="230" t="str">
        <f>MID($AH$17,17,1)</f>
        <v/>
      </c>
      <c r="Y17" s="230" t="str">
        <f>MID($AH$17,18,1)</f>
        <v/>
      </c>
      <c r="Z17" s="230" t="str">
        <f>MID($AH$17,19,1)</f>
        <v/>
      </c>
      <c r="AA17" s="231" t="str">
        <f>MID($AH$17,20,1)</f>
        <v/>
      </c>
      <c r="AF17" s="98"/>
      <c r="AG17" s="112" t="s">
        <v>423</v>
      </c>
      <c r="AH17" s="469" t="s">
        <v>4778</v>
      </c>
      <c r="AI17" s="470"/>
      <c r="AJ17" s="470"/>
      <c r="AK17" s="470"/>
      <c r="AL17" s="470"/>
      <c r="AM17" s="470"/>
      <c r="AN17" s="470"/>
      <c r="AO17" s="470"/>
      <c r="AP17" s="470"/>
      <c r="AQ17" s="470"/>
      <c r="AR17" s="470"/>
      <c r="AS17" s="470"/>
      <c r="AT17" s="470"/>
      <c r="AU17" s="470"/>
      <c r="AV17" s="470"/>
      <c r="AW17" s="470"/>
      <c r="AX17" s="471"/>
      <c r="AY17" s="139" t="s">
        <v>215</v>
      </c>
    </row>
    <row r="18" spans="1:130" s="148" customFormat="1" ht="15.95" customHeight="1" thickBot="1" x14ac:dyDescent="0.2">
      <c r="C18" s="465"/>
      <c r="D18" s="467"/>
      <c r="E18" s="467"/>
      <c r="F18" s="467"/>
      <c r="G18" s="468"/>
      <c r="H18" s="233" t="str">
        <f>MID($AH$17,21,1)</f>
        <v/>
      </c>
      <c r="I18" s="234" t="str">
        <f>MID($AH$17,22,1)</f>
        <v/>
      </c>
      <c r="J18" s="234" t="str">
        <f>MID($AH$17,23,1)</f>
        <v/>
      </c>
      <c r="K18" s="234" t="str">
        <f>MID($AH$17,24,1)</f>
        <v/>
      </c>
      <c r="L18" s="234" t="str">
        <f>MID($AH$17,25,1)</f>
        <v/>
      </c>
      <c r="M18" s="234" t="str">
        <f>MID($AH$17,26,1)</f>
        <v/>
      </c>
      <c r="N18" s="234" t="str">
        <f>MID($AH$17,27,1)</f>
        <v/>
      </c>
      <c r="O18" s="234" t="str">
        <f>MID($AH$17,28,1)</f>
        <v/>
      </c>
      <c r="P18" s="234" t="str">
        <f>MID($AH$17,29,1)</f>
        <v/>
      </c>
      <c r="Q18" s="234" t="str">
        <f>MID($AH$17,30,1)</f>
        <v/>
      </c>
      <c r="R18" s="234" t="str">
        <f>MID($AH$17,31,1)</f>
        <v/>
      </c>
      <c r="S18" s="234" t="str">
        <f>MID($AH$17,32,1)</f>
        <v/>
      </c>
      <c r="T18" s="234" t="str">
        <f>MID($AH$17,33,1)</f>
        <v/>
      </c>
      <c r="U18" s="234" t="str">
        <f>MID($AH$17,34,1)</f>
        <v/>
      </c>
      <c r="V18" s="234" t="str">
        <f>MID($AH$17,35,1)</f>
        <v/>
      </c>
      <c r="W18" s="234" t="str">
        <f>MID($AH$17,36,1)</f>
        <v/>
      </c>
      <c r="X18" s="234" t="str">
        <f>MID($AH$17,37,1)</f>
        <v/>
      </c>
      <c r="Y18" s="234" t="str">
        <f>MID($AH$17,38,1)</f>
        <v/>
      </c>
      <c r="Z18" s="234" t="str">
        <f>MID($AH$17,39,1)</f>
        <v/>
      </c>
      <c r="AA18" s="235" t="str">
        <f>MID($AH$17,40,1)</f>
        <v/>
      </c>
      <c r="AF18" s="98"/>
      <c r="AG18" s="112"/>
      <c r="AH18" s="472"/>
      <c r="AI18" s="473"/>
      <c r="AJ18" s="473"/>
      <c r="AK18" s="473"/>
      <c r="AL18" s="473"/>
      <c r="AM18" s="473"/>
      <c r="AN18" s="473"/>
      <c r="AO18" s="473"/>
      <c r="AP18" s="473"/>
      <c r="AQ18" s="473"/>
      <c r="AR18" s="473"/>
      <c r="AS18" s="473"/>
      <c r="AT18" s="473"/>
      <c r="AU18" s="473"/>
      <c r="AV18" s="473"/>
      <c r="AW18" s="473"/>
      <c r="AX18" s="474"/>
    </row>
    <row r="19" spans="1:130" s="148" customFormat="1" ht="15.95" customHeight="1" thickBot="1" x14ac:dyDescent="0.2">
      <c r="C19" s="183"/>
      <c r="D19" s="452" t="s">
        <v>4</v>
      </c>
      <c r="E19" s="452"/>
      <c r="F19" s="452"/>
      <c r="G19" s="155"/>
      <c r="H19" s="224" t="str">
        <f>LEFT(AH19)</f>
        <v>0</v>
      </c>
      <c r="I19" s="225" t="str">
        <f>MID($AH19,2,1)</f>
        <v>4</v>
      </c>
      <c r="J19" s="225" t="str">
        <f>MID($AH19,3,1)</f>
        <v>5</v>
      </c>
      <c r="K19" s="225" t="str">
        <f>MID($AH19,4,1)</f>
        <v>-</v>
      </c>
      <c r="L19" s="225" t="str">
        <f>MID($AH19,5,1)</f>
        <v>2</v>
      </c>
      <c r="M19" s="225" t="str">
        <f>MID($AH19,6,1)</f>
        <v>1</v>
      </c>
      <c r="N19" s="225" t="str">
        <f>MID($AH19,7,1)</f>
        <v>0</v>
      </c>
      <c r="O19" s="225" t="str">
        <f>MID($AH19,8,1)</f>
        <v>-</v>
      </c>
      <c r="P19" s="225" t="str">
        <f>MID($AH19,9,1)</f>
        <v>1</v>
      </c>
      <c r="Q19" s="225" t="str">
        <f>MID($AH19,10,1)</f>
        <v>2</v>
      </c>
      <c r="R19" s="225" t="str">
        <f>MID($AH19,11,1)</f>
        <v>3</v>
      </c>
      <c r="S19" s="225" t="str">
        <f>MID($AH19,12,1)</f>
        <v>4</v>
      </c>
      <c r="T19" s="226" t="str">
        <f>IF(AM20=13,RIGHT(AH19),"")</f>
        <v/>
      </c>
      <c r="U19" s="49"/>
      <c r="V19" s="49"/>
      <c r="W19" s="49"/>
      <c r="X19" s="49"/>
      <c r="Y19" s="49"/>
      <c r="Z19" s="49"/>
      <c r="AA19" s="49"/>
      <c r="AC19" s="453" t="s">
        <v>9</v>
      </c>
      <c r="AD19" s="453"/>
      <c r="AE19" s="453"/>
      <c r="AF19" s="150"/>
      <c r="AG19" s="112" t="s">
        <v>4</v>
      </c>
      <c r="AH19" s="447" t="s">
        <v>4777</v>
      </c>
      <c r="AI19" s="448"/>
      <c r="AJ19" s="448"/>
      <c r="AK19" s="448"/>
      <c r="AL19" s="448"/>
      <c r="AM19" s="449"/>
      <c r="AN19" s="188" t="s">
        <v>552</v>
      </c>
    </row>
    <row r="20" spans="1:130" s="148" customFormat="1" ht="15.95" customHeight="1" thickBot="1" x14ac:dyDescent="0.2">
      <c r="C20" s="459" t="s">
        <v>553</v>
      </c>
      <c r="D20" s="452"/>
      <c r="E20" s="452"/>
      <c r="F20" s="452"/>
      <c r="G20" s="460"/>
      <c r="H20" s="224" t="str">
        <f>IF(AH20&lt;1000,"",AL21)</f>
        <v/>
      </c>
      <c r="I20" s="225" t="str">
        <f>IF(AH20&lt;100,"",AM21)</f>
        <v/>
      </c>
      <c r="J20" s="225" t="str">
        <f>IF(AH20&lt;10,"",AN21)</f>
        <v/>
      </c>
      <c r="K20" s="226" t="str">
        <f>IF(AH20&lt;1,"",AO21)</f>
        <v>3</v>
      </c>
      <c r="L20" s="49"/>
      <c r="M20" s="49"/>
      <c r="N20" s="49"/>
      <c r="O20" s="49"/>
      <c r="P20" s="49"/>
      <c r="Q20" s="49"/>
      <c r="R20" s="49"/>
      <c r="S20" s="49"/>
      <c r="T20" s="49"/>
      <c r="U20" s="49"/>
      <c r="V20" s="49"/>
      <c r="W20" s="49"/>
      <c r="X20" s="49"/>
      <c r="Y20" s="49"/>
      <c r="Z20" s="49"/>
      <c r="AA20" s="49"/>
      <c r="AD20" s="189" t="s">
        <v>18</v>
      </c>
      <c r="AF20" s="150"/>
      <c r="AG20" s="112" t="s">
        <v>553</v>
      </c>
      <c r="AH20" s="461">
        <v>3</v>
      </c>
      <c r="AI20" s="462"/>
      <c r="AJ20" s="462"/>
      <c r="AK20" s="463"/>
      <c r="AL20" s="190" t="s">
        <v>554</v>
      </c>
      <c r="AM20" s="191">
        <f>LEN(AH19)</f>
        <v>12</v>
      </c>
      <c r="AN20" s="157"/>
    </row>
    <row r="21" spans="1:130" s="148" customFormat="1" ht="15.95" customHeight="1" x14ac:dyDescent="0.15">
      <c r="AF21" s="150"/>
      <c r="AG21" s="150"/>
      <c r="AH21" s="464"/>
      <c r="AI21" s="464"/>
      <c r="AJ21" s="464"/>
      <c r="AK21" s="145" t="str">
        <f>RIGHT("0000"&amp;$AH$20,4)</f>
        <v>0003</v>
      </c>
      <c r="AL21" s="145" t="str">
        <f>LEFT(AK21)</f>
        <v>0</v>
      </c>
      <c r="AM21" s="145" t="str">
        <f>MID($AK$21,2,1)</f>
        <v>0</v>
      </c>
      <c r="AN21" s="145" t="str">
        <f>MID($AK$21,3,1)</f>
        <v>0</v>
      </c>
      <c r="AO21" s="145" t="str">
        <f>MID($AK$21,4,1)</f>
        <v>3</v>
      </c>
      <c r="AP21" s="157"/>
      <c r="AQ21" s="157"/>
    </row>
    <row r="22" spans="1:130" s="148" customFormat="1" ht="15.95" customHeight="1" x14ac:dyDescent="0.15">
      <c r="AF22" s="150"/>
      <c r="AG22" s="150"/>
    </row>
    <row r="23" spans="1:130" s="148" customFormat="1" ht="15.95" customHeight="1" x14ac:dyDescent="0.15">
      <c r="AF23" s="150"/>
      <c r="AG23" s="150"/>
    </row>
    <row r="24" spans="1:130" s="148" customFormat="1" ht="15.95" customHeight="1" thickBot="1" x14ac:dyDescent="0.2">
      <c r="C24" s="148" t="s">
        <v>555</v>
      </c>
      <c r="D24" s="148" t="s">
        <v>556</v>
      </c>
      <c r="AF24" s="192" t="s">
        <v>557</v>
      </c>
      <c r="AG24" s="193"/>
      <c r="AH24" s="193"/>
      <c r="AI24" s="193"/>
      <c r="AJ24" s="193"/>
      <c r="AK24" s="140"/>
      <c r="AL24" s="140"/>
      <c r="AM24" s="141" t="s">
        <v>468</v>
      </c>
      <c r="AN24" s="140"/>
      <c r="AO24" s="140"/>
      <c r="AP24" s="98"/>
      <c r="AQ24" s="98"/>
      <c r="AR24" s="141"/>
      <c r="AS24" s="98"/>
      <c r="AT24" s="98"/>
      <c r="AU24" s="98"/>
      <c r="AV24" s="98"/>
      <c r="AW24" s="98"/>
      <c r="AX24" s="9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row>
    <row r="25" spans="1:130" s="148" customFormat="1" ht="15.95" customHeight="1" thickBot="1" x14ac:dyDescent="0.2">
      <c r="A25" s="47" t="s">
        <v>558</v>
      </c>
      <c r="C25" s="183"/>
      <c r="D25" s="452" t="s">
        <v>10</v>
      </c>
      <c r="E25" s="452"/>
      <c r="F25" s="452"/>
      <c r="G25" s="155"/>
      <c r="H25" s="224" t="str">
        <f>AT25</f>
        <v/>
      </c>
      <c r="I25" s="226" t="str">
        <f>AU25</f>
        <v/>
      </c>
      <c r="J25" s="49" t="s">
        <v>25</v>
      </c>
      <c r="K25" s="224" t="str">
        <f>IF(LEFT($AL25,1)="","",LEFT($AL25,1))</f>
        <v/>
      </c>
      <c r="L25" s="225" t="str">
        <f>IF(MID($AL25,2,1)="","",MID($AL25,2,1))</f>
        <v/>
      </c>
      <c r="M25" s="225" t="str">
        <f>IF(MID($AL25,3,1)="","",MID($AL25,3,1))</f>
        <v/>
      </c>
      <c r="N25" s="225" t="str">
        <f>IF(MID($AL25,4,1)="","",MID($AL25,4,1))</f>
        <v/>
      </c>
      <c r="O25" s="225" t="str">
        <f>IF(MID($AL25,5,1)="","",MID($AL25,5,1))</f>
        <v/>
      </c>
      <c r="P25" s="226" t="str">
        <f>IF(RIGHT(AL25)="","",RIGHT(AL25))</f>
        <v/>
      </c>
      <c r="Q25" s="49" t="s">
        <v>25</v>
      </c>
      <c r="R25" s="236" t="str">
        <f>IF(AR25="","",AR25)</f>
        <v/>
      </c>
      <c r="S25" s="49"/>
      <c r="T25" s="49"/>
      <c r="U25" s="49"/>
      <c r="V25" s="49"/>
      <c r="W25" s="49"/>
      <c r="X25" s="49"/>
      <c r="Y25" s="49"/>
      <c r="Z25" s="49"/>
      <c r="AA25" s="49"/>
      <c r="AF25" s="193"/>
      <c r="AG25" s="112" t="s">
        <v>559</v>
      </c>
      <c r="AH25" s="444"/>
      <c r="AI25" s="445"/>
      <c r="AJ25" s="446"/>
      <c r="AK25" s="245" t="s">
        <v>25</v>
      </c>
      <c r="AL25" s="447"/>
      <c r="AM25" s="448"/>
      <c r="AN25" s="448"/>
      <c r="AO25" s="448"/>
      <c r="AP25" s="449"/>
      <c r="AQ25" s="245" t="s">
        <v>25</v>
      </c>
      <c r="AR25" s="246"/>
      <c r="AS25" s="191"/>
      <c r="AT25" s="191" t="str">
        <f>LEFT(AH25)</f>
        <v/>
      </c>
      <c r="AU25" s="191" t="str">
        <f>MID(AH25,2,1)</f>
        <v/>
      </c>
      <c r="AV25" s="187"/>
      <c r="AW25" s="194"/>
      <c r="AX25" s="194"/>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row>
    <row r="26" spans="1:130" s="148" customFormat="1" ht="15.95" customHeight="1" thickBot="1" x14ac:dyDescent="0.2">
      <c r="C26" s="183"/>
      <c r="D26" s="452" t="s">
        <v>27</v>
      </c>
      <c r="E26" s="452"/>
      <c r="F26" s="452"/>
      <c r="G26" s="155"/>
      <c r="H26" s="39" t="str">
        <f>BB26</f>
        <v>イ</v>
      </c>
      <c r="I26" s="40" t="str">
        <f t="shared" ref="I26:AA26" si="1">BC26</f>
        <v>ト</v>
      </c>
      <c r="J26" s="40" t="str">
        <f t="shared" si="1"/>
        <v>ウ</v>
      </c>
      <c r="K26" s="40" t="str">
        <f t="shared" si="1"/>
        <v>　</v>
      </c>
      <c r="L26" s="40" t="str">
        <f t="shared" si="1"/>
        <v>コ</v>
      </c>
      <c r="M26" s="40" t="str">
        <f t="shared" si="1"/>
        <v>゛</v>
      </c>
      <c r="N26" s="40" t="str">
        <f t="shared" si="1"/>
        <v>ロ</v>
      </c>
      <c r="O26" s="40" t="str">
        <f t="shared" si="1"/>
        <v>ウ</v>
      </c>
      <c r="P26" s="40" t="str">
        <f t="shared" si="1"/>
        <v/>
      </c>
      <c r="Q26" s="40" t="str">
        <f t="shared" si="1"/>
        <v/>
      </c>
      <c r="R26" s="40" t="str">
        <f t="shared" si="1"/>
        <v/>
      </c>
      <c r="S26" s="40" t="str">
        <f t="shared" si="1"/>
        <v/>
      </c>
      <c r="T26" s="40" t="str">
        <f t="shared" si="1"/>
        <v/>
      </c>
      <c r="U26" s="40" t="str">
        <f t="shared" si="1"/>
        <v/>
      </c>
      <c r="V26" s="40" t="str">
        <f t="shared" si="1"/>
        <v/>
      </c>
      <c r="W26" s="40" t="str">
        <f t="shared" si="1"/>
        <v/>
      </c>
      <c r="X26" s="40" t="str">
        <f t="shared" si="1"/>
        <v/>
      </c>
      <c r="Y26" s="40" t="str">
        <f t="shared" si="1"/>
        <v/>
      </c>
      <c r="Z26" s="40" t="str">
        <f t="shared" si="1"/>
        <v/>
      </c>
      <c r="AA26" s="41" t="str">
        <f t="shared" si="1"/>
        <v/>
      </c>
      <c r="AF26" s="98"/>
      <c r="AG26" s="112" t="s">
        <v>517</v>
      </c>
      <c r="AH26" s="444" t="s">
        <v>4780</v>
      </c>
      <c r="AI26" s="445"/>
      <c r="AJ26" s="445"/>
      <c r="AK26" s="445"/>
      <c r="AL26" s="445"/>
      <c r="AM26" s="445"/>
      <c r="AN26" s="445"/>
      <c r="AO26" s="445"/>
      <c r="AP26" s="445"/>
      <c r="AQ26" s="445"/>
      <c r="AR26" s="445"/>
      <c r="AS26" s="445"/>
      <c r="AT26" s="445"/>
      <c r="AU26" s="445"/>
      <c r="AV26" s="445"/>
      <c r="AW26" s="445"/>
      <c r="AX26" s="446"/>
      <c r="AY26" s="139" t="s">
        <v>215</v>
      </c>
      <c r="AZ26" s="248" t="str">
        <f>ASC(AH26)</f>
        <v>ｲﾄｳ ｺﾞﾛｳ</v>
      </c>
      <c r="BA26" s="248" t="str">
        <f>SUBSTITUTE(SUBSTITUTE(SUBSTITUTE(SUBSTITUTE(SUBSTITUTE(SUBSTITUTE(SUBSTITUTE(SUBSTITUTE(SUBSTITUTE(SUBSTITUTE(SUBSTITUTE(SUBSTITUTE(SUBSTITUTE(SUBSTITUTE(SUBSTITUTE(SUBSTITUTE(SUBSTITUTE(SUBSTITUTE(SUBSTITUTE(SUBSTITUTE(SUBSTITUTE(SUBSTITUTE(SUBSTITUTE(SUBSTITUTE(SUBSTITUTE(AZ26,"が","か゛"),"ぎ","き゛"),"ぐ","く゛"),"げ","け゛"),"ご","こ゛"),"ざ","さ゛"),"じ","し゛"),"ず","す゛"),"ぜ","せ゛"),"ぞ","そ゛"),"だ","た゛"),"ぢ","ち゛"),"づ","つ゛"),"で","て゛"),"ど","と゛"),"ば","は゛"),"び","ひ゛"),"ぶ","ふ゛"),"べ","へ゛"),"ぼ","ほ゛"),"ぱ","は゜"),"ぴ","ひ゜"),"ぷ","ふ゜"),"ぺ","へ゜"),"ぽ","ほ゜")</f>
        <v>ｲﾄｳ ｺﾞﾛｳ</v>
      </c>
      <c r="BB26" s="248" t="str">
        <f>DBCS(MID($BA26,COLUMNS($BB26:BB26),1))</f>
        <v>イ</v>
      </c>
      <c r="BC26" s="248" t="str">
        <f>DBCS(MID($BA26,COLUMNS($BB26:BC26),1))</f>
        <v>ト</v>
      </c>
      <c r="BD26" s="248" t="str">
        <f>DBCS(MID($BA26,COLUMNS($BB26:BD26),1))</f>
        <v>ウ</v>
      </c>
      <c r="BE26" s="248" t="str">
        <f>DBCS(MID($BA26,COLUMNS($BB26:BE26),1))</f>
        <v>　</v>
      </c>
      <c r="BF26" s="248" t="str">
        <f>DBCS(MID($BA26,COLUMNS($BB26:BF26),1))</f>
        <v>コ</v>
      </c>
      <c r="BG26" s="248" t="str">
        <f>DBCS(MID($BA26,COLUMNS($BB26:BG26),1))</f>
        <v>゛</v>
      </c>
      <c r="BH26" s="248" t="str">
        <f>DBCS(MID($BA26,COLUMNS($BB26:BH26),1))</f>
        <v>ロ</v>
      </c>
      <c r="BI26" s="248" t="str">
        <f>DBCS(MID($BA26,COLUMNS($BB26:BI26),1))</f>
        <v>ウ</v>
      </c>
      <c r="BJ26" s="248" t="str">
        <f>DBCS(MID($BA26,COLUMNS($BB26:BJ26),1))</f>
        <v/>
      </c>
      <c r="BK26" s="248" t="str">
        <f>DBCS(MID($BA26,COLUMNS($BB26:BK26),1))</f>
        <v/>
      </c>
      <c r="BL26" s="248" t="str">
        <f>DBCS(MID($BA26,COLUMNS($BB26:BL26),1))</f>
        <v/>
      </c>
      <c r="BM26" s="248" t="str">
        <f>DBCS(MID($BA26,COLUMNS($BB26:BM26),1))</f>
        <v/>
      </c>
      <c r="BN26" s="248" t="str">
        <f>DBCS(MID($BA26,COLUMNS($BB26:BN26),1))</f>
        <v/>
      </c>
      <c r="BO26" s="248" t="str">
        <f>DBCS(MID($BA26,COLUMNS($BB26:BO26),1))</f>
        <v/>
      </c>
      <c r="BP26" s="248" t="str">
        <f>DBCS(MID($BA26,COLUMNS($BB26:BP26),1))</f>
        <v/>
      </c>
      <c r="BQ26" s="248" t="str">
        <f>DBCS(MID($BA26,COLUMNS($BB26:BQ26),1))</f>
        <v/>
      </c>
      <c r="BR26" s="248" t="str">
        <f>DBCS(MID($BA26,COLUMNS($BB26:BR26),1))</f>
        <v/>
      </c>
      <c r="BS26" s="248" t="str">
        <f>DBCS(MID($BA26,COLUMNS($BB26:BS26),1))</f>
        <v/>
      </c>
      <c r="BT26" s="248" t="str">
        <f>DBCS(MID($BA26,COLUMNS($BB26:BT26),1))</f>
        <v/>
      </c>
      <c r="BU26" s="248" t="str">
        <f>DBCS(MID($BA26,COLUMNS($BB26:BU26),1))</f>
        <v/>
      </c>
      <c r="BV26" s="248" t="str">
        <f>DBCS(MID($BA26,COLUMNS($BB26:BV26),1))</f>
        <v/>
      </c>
      <c r="BW26" s="248" t="str">
        <f>DBCS(MID($BA26,COLUMNS($BB26:BW26),1))</f>
        <v/>
      </c>
      <c r="BX26" s="248" t="str">
        <f>DBCS(MID($BA26,COLUMNS($BB26:BX26),1))</f>
        <v/>
      </c>
      <c r="BY26" s="248" t="str">
        <f>DBCS(MID($BA26,COLUMNS($BB26:BY26),1))</f>
        <v/>
      </c>
      <c r="BZ26" s="248" t="str">
        <f>DBCS(MID($BA26,COLUMNS($BB26:BZ26),1))</f>
        <v/>
      </c>
      <c r="CA26" s="248" t="str">
        <f>DBCS(MID($BA26,COLUMNS($BB26:CA26),1))</f>
        <v/>
      </c>
      <c r="CB26" s="248" t="str">
        <f>DBCS(MID($BA26,COLUMNS($BB26:CB26),1))</f>
        <v/>
      </c>
      <c r="CC26" s="248" t="str">
        <f>DBCS(MID($BA26,COLUMNS($BB26:CC26),1))</f>
        <v/>
      </c>
      <c r="CD26" s="248" t="str">
        <f>DBCS(MID($BA26,COLUMNS($BB26:CD26),1))</f>
        <v/>
      </c>
      <c r="CE26" s="248" t="str">
        <f>DBCS(MID($BA26,COLUMNS($BB26:CE26),1))</f>
        <v/>
      </c>
      <c r="CF26" s="248" t="str">
        <f>DBCS(MID($BA26,COLUMNS($BB26:CF26),1))</f>
        <v/>
      </c>
      <c r="CG26" s="248" t="str">
        <f>DBCS(MID($BA26,COLUMNS($BB26:CG26),1))</f>
        <v/>
      </c>
      <c r="CH26" s="248" t="str">
        <f>DBCS(MID($BA26,COLUMNS($BB26:CH26),1))</f>
        <v/>
      </c>
      <c r="CI26" s="248" t="str">
        <f>DBCS(MID($BA26,COLUMNS($BB26:CI26),1))</f>
        <v/>
      </c>
      <c r="CJ26" s="248" t="str">
        <f>DBCS(MID($BA26,COLUMNS($BB26:CJ26),1))</f>
        <v/>
      </c>
      <c r="CK26" s="248" t="str">
        <f>DBCS(MID($BA26,COLUMNS($BB26:CK26),1))</f>
        <v/>
      </c>
      <c r="CL26" s="248" t="str">
        <f>DBCS(MID($BA26,COLUMNS($BB26:CL26),1))</f>
        <v/>
      </c>
      <c r="CM26" s="248" t="str">
        <f>DBCS(MID($BA26,COLUMNS($BB26:CM26),1))</f>
        <v/>
      </c>
      <c r="CN26" s="248" t="str">
        <f>DBCS(MID($BA26,COLUMNS($BB26:CN26),1))</f>
        <v/>
      </c>
      <c r="CO26" s="248" t="str">
        <f>DBCS(MID($BA26,COLUMNS($BB26:CO26),1))</f>
        <v/>
      </c>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row>
    <row r="27" spans="1:130" s="148" customFormat="1" ht="15.95" customHeight="1" thickBot="1" x14ac:dyDescent="0.2">
      <c r="C27" s="183"/>
      <c r="D27" s="452" t="s">
        <v>3</v>
      </c>
      <c r="E27" s="452"/>
      <c r="F27" s="452"/>
      <c r="G27" s="155"/>
      <c r="H27" s="224" t="str">
        <f>LEFT(AH27)</f>
        <v>伊</v>
      </c>
      <c r="I27" s="225" t="str">
        <f>MID($AH27,2,1)</f>
        <v>藤</v>
      </c>
      <c r="J27" s="225" t="str">
        <f>MID($AH27,3,1)</f>
        <v>　</v>
      </c>
      <c r="K27" s="225" t="str">
        <f>MID($AH27,4,1)</f>
        <v>五</v>
      </c>
      <c r="L27" s="225" t="str">
        <f>MID($AH27,5,1)</f>
        <v>郎</v>
      </c>
      <c r="M27" s="225" t="str">
        <f>MID($AH27,6,1)</f>
        <v/>
      </c>
      <c r="N27" s="225" t="str">
        <f>MID($AH27,7,1)</f>
        <v/>
      </c>
      <c r="O27" s="225" t="str">
        <f>MID($AH27,8,1)</f>
        <v/>
      </c>
      <c r="P27" s="225" t="str">
        <f>MID($AH27,9,1)</f>
        <v/>
      </c>
      <c r="Q27" s="225" t="str">
        <f>MID($AH27,10,1)</f>
        <v/>
      </c>
      <c r="R27" s="225" t="str">
        <f>MID($AH27,11,1)</f>
        <v/>
      </c>
      <c r="S27" s="225" t="str">
        <f>MID($AH27,12,1)</f>
        <v/>
      </c>
      <c r="T27" s="225" t="str">
        <f>MID($AH27,13,1)</f>
        <v/>
      </c>
      <c r="U27" s="225" t="str">
        <f>MID($AH27,14,1)</f>
        <v/>
      </c>
      <c r="V27" s="225" t="str">
        <f>MID($AH27,15,1)</f>
        <v/>
      </c>
      <c r="W27" s="225" t="str">
        <f>MID($AH27,16,1)</f>
        <v/>
      </c>
      <c r="X27" s="225" t="str">
        <f>MID($AH27,17,1)</f>
        <v/>
      </c>
      <c r="Y27" s="225" t="str">
        <f>MID($AH27,18,1)</f>
        <v/>
      </c>
      <c r="Z27" s="225" t="str">
        <f>MID($AH27,19,1)</f>
        <v/>
      </c>
      <c r="AA27" s="226" t="str">
        <f>MID($AH27,20,1)</f>
        <v/>
      </c>
      <c r="AC27" s="453" t="s">
        <v>9</v>
      </c>
      <c r="AD27" s="453"/>
      <c r="AE27" s="453"/>
      <c r="AF27" s="98"/>
      <c r="AG27" s="112" t="s">
        <v>3</v>
      </c>
      <c r="AH27" s="444" t="s">
        <v>4779</v>
      </c>
      <c r="AI27" s="445"/>
      <c r="AJ27" s="445"/>
      <c r="AK27" s="445"/>
      <c r="AL27" s="445"/>
      <c r="AM27" s="445"/>
      <c r="AN27" s="445"/>
      <c r="AO27" s="445"/>
      <c r="AP27" s="445"/>
      <c r="AQ27" s="445"/>
      <c r="AR27" s="445"/>
      <c r="AS27" s="445"/>
      <c r="AT27" s="445"/>
      <c r="AU27" s="445"/>
      <c r="AV27" s="445"/>
      <c r="AW27" s="445"/>
      <c r="AX27" s="446"/>
      <c r="AY27" s="139" t="s">
        <v>215</v>
      </c>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c r="DJ27" s="145"/>
      <c r="DK27" s="145"/>
      <c r="DL27" s="145"/>
      <c r="DM27" s="145"/>
      <c r="DN27" s="145"/>
      <c r="DO27" s="145"/>
      <c r="DP27" s="145"/>
      <c r="DQ27" s="145"/>
      <c r="DR27" s="145"/>
      <c r="DS27" s="145"/>
      <c r="DT27" s="145"/>
      <c r="DU27" s="145"/>
      <c r="DV27" s="145"/>
      <c r="DW27" s="145"/>
      <c r="DX27" s="145"/>
      <c r="DY27" s="145"/>
      <c r="DZ27" s="145"/>
    </row>
    <row r="28" spans="1:130" s="148" customFormat="1" ht="15.95" customHeight="1" thickBot="1" x14ac:dyDescent="0.2">
      <c r="C28" s="183"/>
      <c r="D28" s="452" t="s">
        <v>8</v>
      </c>
      <c r="E28" s="452"/>
      <c r="F28" s="452"/>
      <c r="G28" s="155"/>
      <c r="H28" s="228" t="str">
        <f>AG29</f>
        <v>S</v>
      </c>
      <c r="I28" s="49" t="s">
        <v>25</v>
      </c>
      <c r="J28" s="454" t="str">
        <f>IF(AK28="","",AK28)</f>
        <v>59</v>
      </c>
      <c r="K28" s="455"/>
      <c r="L28" s="49" t="s">
        <v>474</v>
      </c>
      <c r="M28" s="454" t="str">
        <f>IF(AM28="","",AM28)</f>
        <v>10</v>
      </c>
      <c r="N28" s="455"/>
      <c r="O28" s="49" t="s">
        <v>11</v>
      </c>
      <c r="P28" s="454" t="str">
        <f>IF(AO28="","",AO28)</f>
        <v>08</v>
      </c>
      <c r="Q28" s="455"/>
      <c r="R28" s="49" t="s">
        <v>12</v>
      </c>
      <c r="S28" s="49"/>
      <c r="T28" s="49"/>
      <c r="U28" s="49"/>
      <c r="V28" s="49"/>
      <c r="W28" s="49"/>
      <c r="X28" s="49"/>
      <c r="Y28" s="49"/>
      <c r="Z28" s="49"/>
      <c r="AA28" s="49"/>
      <c r="AD28" s="189" t="s">
        <v>475</v>
      </c>
      <c r="AF28" s="98"/>
      <c r="AG28" s="112" t="s">
        <v>8</v>
      </c>
      <c r="AH28" s="442" t="s">
        <v>288</v>
      </c>
      <c r="AI28" s="443"/>
      <c r="AJ28" s="245" t="s">
        <v>519</v>
      </c>
      <c r="AK28" s="247" t="s">
        <v>4781</v>
      </c>
      <c r="AL28" s="98" t="s">
        <v>36</v>
      </c>
      <c r="AM28" s="247" t="s">
        <v>4782</v>
      </c>
      <c r="AN28" s="98" t="s">
        <v>11</v>
      </c>
      <c r="AO28" s="247" t="s">
        <v>4783</v>
      </c>
      <c r="AP28" s="98" t="s">
        <v>12</v>
      </c>
      <c r="AQ28" s="98"/>
      <c r="AR28" s="98"/>
      <c r="AS28" s="98"/>
      <c r="AT28" s="98"/>
      <c r="AU28" s="98"/>
      <c r="AV28" s="98"/>
      <c r="AW28" s="98"/>
      <c r="AX28" s="98"/>
      <c r="AY28" s="38"/>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row>
    <row r="29" spans="1:130" s="148" customFormat="1" ht="15.95" customHeight="1" x14ac:dyDescent="0.15">
      <c r="AF29" s="98"/>
      <c r="AG29" s="140" t="str">
        <f>LEFT(AH28)</f>
        <v>S</v>
      </c>
      <c r="AH29" s="178" t="s">
        <v>212</v>
      </c>
      <c r="AI29" s="38"/>
      <c r="AJ29" s="38"/>
      <c r="AK29" s="38"/>
      <c r="AL29" s="141" t="s">
        <v>319</v>
      </c>
      <c r="AM29" s="38"/>
      <c r="AN29" s="38"/>
      <c r="AO29" s="38"/>
      <c r="AP29" s="38"/>
      <c r="AQ29" s="38"/>
      <c r="AR29" s="38"/>
      <c r="AS29" s="38"/>
      <c r="AT29" s="38"/>
      <c r="AU29" s="38"/>
      <c r="AV29" s="38"/>
      <c r="AW29" s="38"/>
      <c r="AX29" s="38"/>
      <c r="AY29" s="38"/>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row>
    <row r="30" spans="1:130" s="148" customFormat="1" ht="15.95" customHeight="1" x14ac:dyDescent="0.15">
      <c r="AF30" s="150"/>
      <c r="AG30" s="150"/>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row>
    <row r="31" spans="1:130" s="148" customFormat="1" ht="15.95" customHeight="1" x14ac:dyDescent="0.15">
      <c r="AF31" s="150"/>
      <c r="AG31" s="150"/>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row>
    <row r="32" spans="1:130" s="148" customFormat="1" ht="15.95" customHeight="1" thickBot="1" x14ac:dyDescent="0.2">
      <c r="C32" s="148" t="s">
        <v>492</v>
      </c>
      <c r="D32" s="148" t="s">
        <v>560</v>
      </c>
      <c r="AF32" s="192" t="s">
        <v>561</v>
      </c>
      <c r="AG32" s="193"/>
      <c r="AH32" s="193"/>
      <c r="AI32" s="193"/>
      <c r="AJ32" s="193"/>
      <c r="AK32" s="140"/>
      <c r="AL32" s="140"/>
      <c r="AM32" s="141" t="s">
        <v>468</v>
      </c>
      <c r="AN32" s="140"/>
      <c r="AO32" s="140"/>
      <c r="AP32" s="98"/>
      <c r="AQ32" s="98"/>
      <c r="AR32" s="141"/>
      <c r="AS32" s="98"/>
      <c r="AT32" s="98"/>
      <c r="AU32" s="98"/>
      <c r="AV32" s="98"/>
      <c r="AW32" s="98"/>
      <c r="AX32" s="98"/>
      <c r="AY32" s="38"/>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row>
    <row r="33" spans="1:130" s="148" customFormat="1" ht="15.95" customHeight="1" thickBot="1" x14ac:dyDescent="0.2">
      <c r="A33" s="47" t="s">
        <v>562</v>
      </c>
      <c r="C33" s="183"/>
      <c r="D33" s="452" t="s">
        <v>10</v>
      </c>
      <c r="E33" s="452"/>
      <c r="F33" s="452"/>
      <c r="G33" s="155"/>
      <c r="H33" s="224" t="str">
        <f>AT33</f>
        <v>1</v>
      </c>
      <c r="I33" s="226" t="str">
        <f>AU33</f>
        <v>4</v>
      </c>
      <c r="J33" s="49" t="s">
        <v>25</v>
      </c>
      <c r="K33" s="224" t="str">
        <f>IF(LEFT($AL33,1)="","",LEFT($AL33,1))</f>
        <v>0</v>
      </c>
      <c r="L33" s="225" t="str">
        <f>IF(MID($AL33,2,1)="","",MID($AL33,2,1))</f>
        <v>2</v>
      </c>
      <c r="M33" s="225" t="str">
        <f>IF(MID($AL33,3,1)="","",MID($AL33,3,1))</f>
        <v>5</v>
      </c>
      <c r="N33" s="225" t="str">
        <f>IF(MID($AL33,4,1)="","",MID($AL33,4,1))</f>
        <v>0</v>
      </c>
      <c r="O33" s="225" t="str">
        <f>IF(MID($AL33,5,1)="","",MID($AL33,5,1))</f>
        <v>7</v>
      </c>
      <c r="P33" s="226" t="str">
        <f>IF(RIGHT(AL33)="","",RIGHT(AL33))</f>
        <v>4</v>
      </c>
      <c r="Q33" s="49" t="s">
        <v>25</v>
      </c>
      <c r="R33" s="236" t="str">
        <f>IF(AR33="","",AR33)</f>
        <v/>
      </c>
      <c r="S33" s="49"/>
      <c r="T33" s="49"/>
      <c r="U33" s="49"/>
      <c r="V33" s="49"/>
      <c r="W33" s="49"/>
      <c r="X33" s="49"/>
      <c r="Y33" s="49"/>
      <c r="Z33" s="49"/>
      <c r="AA33" s="49"/>
      <c r="AF33" s="193"/>
      <c r="AG33" s="112" t="s">
        <v>471</v>
      </c>
      <c r="AH33" s="444" t="s">
        <v>250</v>
      </c>
      <c r="AI33" s="445"/>
      <c r="AJ33" s="446"/>
      <c r="AK33" s="245" t="s">
        <v>25</v>
      </c>
      <c r="AL33" s="447" t="s">
        <v>4784</v>
      </c>
      <c r="AM33" s="448"/>
      <c r="AN33" s="448"/>
      <c r="AO33" s="448"/>
      <c r="AP33" s="449"/>
      <c r="AQ33" s="245" t="s">
        <v>25</v>
      </c>
      <c r="AR33" s="246"/>
      <c r="AS33" s="191"/>
      <c r="AT33" s="191" t="str">
        <f>LEFT(AH33)</f>
        <v>1</v>
      </c>
      <c r="AU33" s="191" t="str">
        <f>MID(AH33,2,1)</f>
        <v>4</v>
      </c>
      <c r="AV33" s="187"/>
      <c r="AW33" s="194"/>
      <c r="AX33" s="194"/>
      <c r="AY33" s="38"/>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row>
    <row r="34" spans="1:130" s="148" customFormat="1" ht="15.95" customHeight="1" thickBot="1" x14ac:dyDescent="0.2">
      <c r="C34" s="183"/>
      <c r="D34" s="452" t="s">
        <v>27</v>
      </c>
      <c r="E34" s="452"/>
      <c r="F34" s="452"/>
      <c r="G34" s="155"/>
      <c r="H34" s="456" t="str">
        <f>IF(AH34="","",AH34)</f>
        <v>サクマ　ロクロウ</v>
      </c>
      <c r="I34" s="457"/>
      <c r="J34" s="457"/>
      <c r="K34" s="457"/>
      <c r="L34" s="457"/>
      <c r="M34" s="457"/>
      <c r="N34" s="457"/>
      <c r="O34" s="457"/>
      <c r="P34" s="457"/>
      <c r="Q34" s="457"/>
      <c r="R34" s="457"/>
      <c r="S34" s="457"/>
      <c r="T34" s="457"/>
      <c r="U34" s="457"/>
      <c r="V34" s="457"/>
      <c r="W34" s="457"/>
      <c r="X34" s="457"/>
      <c r="Y34" s="457"/>
      <c r="Z34" s="457"/>
      <c r="AA34" s="458"/>
      <c r="AF34" s="98"/>
      <c r="AG34" s="112" t="s">
        <v>27</v>
      </c>
      <c r="AH34" s="444" t="s">
        <v>4786</v>
      </c>
      <c r="AI34" s="445"/>
      <c r="AJ34" s="445"/>
      <c r="AK34" s="445"/>
      <c r="AL34" s="445"/>
      <c r="AM34" s="445"/>
      <c r="AN34" s="445"/>
      <c r="AO34" s="445"/>
      <c r="AP34" s="445"/>
      <c r="AQ34" s="445"/>
      <c r="AR34" s="445"/>
      <c r="AS34" s="445"/>
      <c r="AT34" s="445"/>
      <c r="AU34" s="445"/>
      <c r="AV34" s="445"/>
      <c r="AW34" s="445"/>
      <c r="AX34" s="446"/>
      <c r="AY34" s="139" t="s">
        <v>215</v>
      </c>
      <c r="AZ34" s="248" t="str">
        <f>ASC(AH34)</f>
        <v>ｻｸﾏ ﾛｸﾛｳ</v>
      </c>
      <c r="BA34" s="248"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ｻｸﾏ ﾛｸﾛｳ</v>
      </c>
      <c r="BB34" s="248" t="str">
        <f>DBCS(MID($BA34,COLUMNS($BB34:BB34),1))</f>
        <v>サ</v>
      </c>
      <c r="BC34" s="248" t="str">
        <f>DBCS(MID($BA34,COLUMNS($BB34:BC34),1))</f>
        <v>ク</v>
      </c>
      <c r="BD34" s="248" t="str">
        <f>DBCS(MID($BA34,COLUMNS($BB34:BD34),1))</f>
        <v>マ</v>
      </c>
      <c r="BE34" s="248" t="str">
        <f>DBCS(MID($BA34,COLUMNS($BB34:BE34),1))</f>
        <v>　</v>
      </c>
      <c r="BF34" s="248" t="str">
        <f>DBCS(MID($BA34,COLUMNS($BB34:BF34),1))</f>
        <v>ロ</v>
      </c>
      <c r="BG34" s="248" t="str">
        <f>DBCS(MID($BA34,COLUMNS($BB34:BG34),1))</f>
        <v>ク</v>
      </c>
      <c r="BH34" s="248" t="str">
        <f>DBCS(MID($BA34,COLUMNS($BB34:BH34),1))</f>
        <v>ロ</v>
      </c>
      <c r="BI34" s="248" t="str">
        <f>DBCS(MID($BA34,COLUMNS($BB34:BI34),1))</f>
        <v>ウ</v>
      </c>
      <c r="BJ34" s="248" t="str">
        <f>DBCS(MID($BA34,COLUMNS($BB34:BJ34),1))</f>
        <v/>
      </c>
      <c r="BK34" s="248" t="str">
        <f>DBCS(MID($BA34,COLUMNS($BB34:BK34),1))</f>
        <v/>
      </c>
      <c r="BL34" s="248" t="str">
        <f>DBCS(MID($BA34,COLUMNS($BB34:BL34),1))</f>
        <v/>
      </c>
      <c r="BM34" s="248" t="str">
        <f>DBCS(MID($BA34,COLUMNS($BB34:BM34),1))</f>
        <v/>
      </c>
      <c r="BN34" s="248" t="str">
        <f>DBCS(MID($BA34,COLUMNS($BB34:BN34),1))</f>
        <v/>
      </c>
      <c r="BO34" s="248" t="str">
        <f>DBCS(MID($BA34,COLUMNS($BB34:BO34),1))</f>
        <v/>
      </c>
      <c r="BP34" s="248" t="str">
        <f>DBCS(MID($BA34,COLUMNS($BB34:BP34),1))</f>
        <v/>
      </c>
      <c r="BQ34" s="248" t="str">
        <f>DBCS(MID($BA34,COLUMNS($BB34:BQ34),1))</f>
        <v/>
      </c>
      <c r="BR34" s="248" t="str">
        <f>DBCS(MID($BA34,COLUMNS($BB34:BR34),1))</f>
        <v/>
      </c>
      <c r="BS34" s="248" t="str">
        <f>DBCS(MID($BA34,COLUMNS($BB34:BS34),1))</f>
        <v/>
      </c>
      <c r="BT34" s="248" t="str">
        <f>DBCS(MID($BA34,COLUMNS($BB34:BT34),1))</f>
        <v/>
      </c>
      <c r="BU34" s="248" t="str">
        <f>DBCS(MID($BA34,COLUMNS($BB34:BU34),1))</f>
        <v/>
      </c>
      <c r="BV34" s="248" t="str">
        <f>DBCS(MID($BA34,COLUMNS($BB34:BV34),1))</f>
        <v/>
      </c>
      <c r="BW34" s="248" t="str">
        <f>DBCS(MID($BA34,COLUMNS($BB34:BW34),1))</f>
        <v/>
      </c>
      <c r="BX34" s="248" t="str">
        <f>DBCS(MID($BA34,COLUMNS($BB34:BX34),1))</f>
        <v/>
      </c>
      <c r="BY34" s="248" t="str">
        <f>DBCS(MID($BA34,COLUMNS($BB34:BY34),1))</f>
        <v/>
      </c>
      <c r="BZ34" s="248" t="str">
        <f>DBCS(MID($BA34,COLUMNS($BB34:BZ34),1))</f>
        <v/>
      </c>
      <c r="CA34" s="248" t="str">
        <f>DBCS(MID($BA34,COLUMNS($BB34:CA34),1))</f>
        <v/>
      </c>
      <c r="CB34" s="248" t="str">
        <f>DBCS(MID($BA34,COLUMNS($BB34:CB34),1))</f>
        <v/>
      </c>
      <c r="CC34" s="248" t="str">
        <f>DBCS(MID($BA34,COLUMNS($BB34:CC34),1))</f>
        <v/>
      </c>
      <c r="CD34" s="248" t="str">
        <f>DBCS(MID($BA34,COLUMNS($BB34:CD34),1))</f>
        <v/>
      </c>
      <c r="CE34" s="248" t="str">
        <f>DBCS(MID($BA34,COLUMNS($BB34:CE34),1))</f>
        <v/>
      </c>
      <c r="CF34" s="248" t="str">
        <f>DBCS(MID($BA34,COLUMNS($BB34:CF34),1))</f>
        <v/>
      </c>
      <c r="CG34" s="248" t="str">
        <f>DBCS(MID($BA34,COLUMNS($BB34:CG34),1))</f>
        <v/>
      </c>
      <c r="CH34" s="248" t="str">
        <f>DBCS(MID($BA34,COLUMNS($BB34:CH34),1))</f>
        <v/>
      </c>
      <c r="CI34" s="248" t="str">
        <f>DBCS(MID($BA34,COLUMNS($BB34:CI34),1))</f>
        <v/>
      </c>
      <c r="CJ34" s="248" t="str">
        <f>DBCS(MID($BA34,COLUMNS($BB34:CJ34),1))</f>
        <v/>
      </c>
      <c r="CK34" s="248" t="str">
        <f>DBCS(MID($BA34,COLUMNS($BB34:CK34),1))</f>
        <v/>
      </c>
      <c r="CL34" s="248" t="str">
        <f>DBCS(MID($BA34,COLUMNS($BB34:CL34),1))</f>
        <v/>
      </c>
      <c r="CM34" s="248" t="str">
        <f>DBCS(MID($BA34,COLUMNS($BB34:CM34),1))</f>
        <v/>
      </c>
      <c r="CN34" s="248" t="str">
        <f>DBCS(MID($BA34,COLUMNS($BB34:CN34),1))</f>
        <v/>
      </c>
      <c r="CO34" s="248" t="str">
        <f>DBCS(MID($BA34,COLUMNS($BB34:CO34),1))</f>
        <v/>
      </c>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row>
    <row r="35" spans="1:130" s="148" customFormat="1" ht="15.95" customHeight="1" thickBot="1" x14ac:dyDescent="0.2">
      <c r="C35" s="183"/>
      <c r="D35" s="452" t="s">
        <v>3</v>
      </c>
      <c r="E35" s="452"/>
      <c r="F35" s="452"/>
      <c r="G35" s="155"/>
      <c r="H35" s="456" t="str">
        <f>IF(AH35="","",AH35)</f>
        <v>佐久間　六郎</v>
      </c>
      <c r="I35" s="457"/>
      <c r="J35" s="457"/>
      <c r="K35" s="457"/>
      <c r="L35" s="457"/>
      <c r="M35" s="457"/>
      <c r="N35" s="457"/>
      <c r="O35" s="457"/>
      <c r="P35" s="457"/>
      <c r="Q35" s="457"/>
      <c r="R35" s="457"/>
      <c r="S35" s="457"/>
      <c r="T35" s="457"/>
      <c r="U35" s="457"/>
      <c r="V35" s="457"/>
      <c r="W35" s="457"/>
      <c r="X35" s="457"/>
      <c r="Y35" s="457"/>
      <c r="Z35" s="457"/>
      <c r="AA35" s="458"/>
      <c r="AC35" s="453" t="s">
        <v>9</v>
      </c>
      <c r="AD35" s="453"/>
      <c r="AE35" s="453"/>
      <c r="AF35" s="98"/>
      <c r="AG35" s="112" t="s">
        <v>3</v>
      </c>
      <c r="AH35" s="444" t="s">
        <v>4785</v>
      </c>
      <c r="AI35" s="445"/>
      <c r="AJ35" s="445"/>
      <c r="AK35" s="445"/>
      <c r="AL35" s="445"/>
      <c r="AM35" s="445"/>
      <c r="AN35" s="445"/>
      <c r="AO35" s="445"/>
      <c r="AP35" s="445"/>
      <c r="AQ35" s="445"/>
      <c r="AR35" s="445"/>
      <c r="AS35" s="445"/>
      <c r="AT35" s="445"/>
      <c r="AU35" s="445"/>
      <c r="AV35" s="445"/>
      <c r="AW35" s="445"/>
      <c r="AX35" s="446"/>
      <c r="AY35" s="139" t="s">
        <v>215</v>
      </c>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row>
    <row r="36" spans="1:130" s="148" customFormat="1" ht="15.95" customHeight="1" thickBot="1" x14ac:dyDescent="0.2">
      <c r="C36" s="183"/>
      <c r="D36" s="452" t="s">
        <v>8</v>
      </c>
      <c r="E36" s="452"/>
      <c r="F36" s="452"/>
      <c r="G36" s="155"/>
      <c r="H36" s="228" t="str">
        <f>AG37</f>
        <v>S</v>
      </c>
      <c r="I36" s="49" t="s">
        <v>25</v>
      </c>
      <c r="J36" s="454" t="str">
        <f>IF(AK36="","",AK36)</f>
        <v>63</v>
      </c>
      <c r="K36" s="455"/>
      <c r="L36" s="49" t="s">
        <v>474</v>
      </c>
      <c r="M36" s="454" t="str">
        <f>IF(AM36="","",AM36)</f>
        <v>06</v>
      </c>
      <c r="N36" s="455"/>
      <c r="O36" s="49" t="s">
        <v>11</v>
      </c>
      <c r="P36" s="454" t="str">
        <f>IF(AO36="","",AO36)</f>
        <v>28</v>
      </c>
      <c r="Q36" s="455"/>
      <c r="R36" s="49" t="s">
        <v>12</v>
      </c>
      <c r="S36" s="49"/>
      <c r="T36" s="49"/>
      <c r="U36" s="49"/>
      <c r="V36" s="49"/>
      <c r="W36" s="49"/>
      <c r="X36" s="49"/>
      <c r="Y36" s="49"/>
      <c r="Z36" s="49"/>
      <c r="AA36" s="49"/>
      <c r="AD36" s="189" t="s">
        <v>18</v>
      </c>
      <c r="AF36" s="98"/>
      <c r="AG36" s="112" t="s">
        <v>8</v>
      </c>
      <c r="AH36" s="442" t="s">
        <v>288</v>
      </c>
      <c r="AI36" s="443"/>
      <c r="AJ36" s="245" t="s">
        <v>25</v>
      </c>
      <c r="AK36" s="247" t="s">
        <v>4787</v>
      </c>
      <c r="AL36" s="98" t="s">
        <v>36</v>
      </c>
      <c r="AM36" s="247" t="s">
        <v>4742</v>
      </c>
      <c r="AN36" s="98" t="s">
        <v>11</v>
      </c>
      <c r="AO36" s="247" t="s">
        <v>4788</v>
      </c>
      <c r="AP36" s="98" t="s">
        <v>12</v>
      </c>
      <c r="AQ36" s="98"/>
      <c r="AR36" s="98"/>
      <c r="AS36" s="98"/>
      <c r="AT36" s="98"/>
      <c r="AU36" s="98"/>
      <c r="AV36" s="98"/>
      <c r="AW36" s="98"/>
      <c r="AX36" s="98"/>
      <c r="AY36" s="38"/>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row>
    <row r="37" spans="1:130" s="148" customFormat="1" ht="15.95" customHeight="1" x14ac:dyDescent="0.15">
      <c r="AF37" s="98"/>
      <c r="AG37" s="140" t="str">
        <f>LEFT(AH36)</f>
        <v>S</v>
      </c>
      <c r="AH37" s="178" t="s">
        <v>212</v>
      </c>
      <c r="AI37" s="38"/>
      <c r="AJ37" s="38"/>
      <c r="AK37" s="38"/>
      <c r="AL37" s="141" t="s">
        <v>319</v>
      </c>
      <c r="AM37" s="38"/>
      <c r="AN37" s="38"/>
      <c r="AO37" s="38"/>
      <c r="AP37" s="38"/>
      <c r="AQ37" s="38"/>
      <c r="AR37" s="38"/>
      <c r="AS37" s="38"/>
      <c r="AT37" s="38"/>
      <c r="AU37" s="38"/>
      <c r="AV37" s="38"/>
      <c r="AW37" s="38"/>
      <c r="AX37" s="38"/>
      <c r="AY37" s="38"/>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row>
    <row r="38" spans="1:130" s="148" customFormat="1" ht="15.95" customHeight="1" x14ac:dyDescent="0.15">
      <c r="AF38" s="150"/>
      <c r="AG38" s="150"/>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row>
    <row r="39" spans="1:130" s="148" customFormat="1" ht="15.95" customHeight="1" thickBot="1" x14ac:dyDescent="0.2">
      <c r="AF39" s="192"/>
      <c r="AG39" s="193"/>
      <c r="AH39" s="193"/>
      <c r="AI39" s="193"/>
      <c r="AJ39" s="193"/>
      <c r="AK39" s="140"/>
      <c r="AL39" s="140"/>
      <c r="AM39" s="141" t="s">
        <v>468</v>
      </c>
      <c r="AN39" s="140"/>
      <c r="AO39" s="140"/>
      <c r="AP39" s="98"/>
      <c r="AQ39" s="98"/>
      <c r="AR39" s="141"/>
      <c r="AS39" s="98"/>
      <c r="AT39" s="98"/>
      <c r="AU39" s="98"/>
      <c r="AV39" s="98"/>
      <c r="AW39" s="98"/>
      <c r="AX39" s="98"/>
      <c r="AY39" s="38"/>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c r="DC39" s="145"/>
      <c r="DD39" s="145"/>
      <c r="DE39" s="145"/>
      <c r="DF39" s="145"/>
      <c r="DG39" s="145"/>
      <c r="DH39" s="145"/>
      <c r="DI39" s="145"/>
      <c r="DJ39" s="145"/>
      <c r="DK39" s="145"/>
      <c r="DL39" s="145"/>
      <c r="DM39" s="145"/>
      <c r="DN39" s="145"/>
      <c r="DO39" s="145"/>
      <c r="DP39" s="145"/>
      <c r="DQ39" s="145"/>
      <c r="DR39" s="145"/>
      <c r="DS39" s="145"/>
      <c r="DT39" s="145"/>
      <c r="DU39" s="145"/>
      <c r="DV39" s="145"/>
      <c r="DW39" s="145"/>
      <c r="DX39" s="145"/>
      <c r="DY39" s="145"/>
      <c r="DZ39" s="145"/>
    </row>
    <row r="40" spans="1:130" s="148" customFormat="1" ht="15.95" customHeight="1" thickBot="1" x14ac:dyDescent="0.2">
      <c r="A40" s="47" t="s">
        <v>562</v>
      </c>
      <c r="C40" s="183"/>
      <c r="D40" s="452" t="s">
        <v>10</v>
      </c>
      <c r="E40" s="452"/>
      <c r="F40" s="452"/>
      <c r="G40" s="155"/>
      <c r="H40" s="224" t="str">
        <f>AT40</f>
        <v/>
      </c>
      <c r="I40" s="226" t="str">
        <f>AU40</f>
        <v/>
      </c>
      <c r="J40" s="49" t="s">
        <v>563</v>
      </c>
      <c r="K40" s="224" t="str">
        <f>IF(LEFT($AL40,1)="","",LEFT($AL40,1))</f>
        <v/>
      </c>
      <c r="L40" s="225" t="str">
        <f>IF(MID($AL40,2,1)="","",MID($AL40,2,1))</f>
        <v/>
      </c>
      <c r="M40" s="225" t="str">
        <f>IF(MID($AL40,3,1)="","",MID($AL40,3,1))</f>
        <v/>
      </c>
      <c r="N40" s="225" t="str">
        <f>IF(MID($AL40,4,1)="","",MID($AL40,4,1))</f>
        <v/>
      </c>
      <c r="O40" s="225" t="str">
        <f>IF(MID($AL40,5,1)="","",MID($AL40,5,1))</f>
        <v/>
      </c>
      <c r="P40" s="226" t="str">
        <f>IF(RIGHT(AL40)="","",RIGHT(AL40))</f>
        <v/>
      </c>
      <c r="Q40" s="49" t="s">
        <v>519</v>
      </c>
      <c r="R40" s="236" t="str">
        <f>IF(AR40="","",AR40)</f>
        <v/>
      </c>
      <c r="S40" s="49"/>
      <c r="T40" s="49"/>
      <c r="U40" s="49"/>
      <c r="V40" s="49"/>
      <c r="W40" s="49"/>
      <c r="X40" s="49"/>
      <c r="Y40" s="49"/>
      <c r="Z40" s="49"/>
      <c r="AA40" s="49"/>
      <c r="AF40" s="193"/>
      <c r="AG40" s="112" t="s">
        <v>471</v>
      </c>
      <c r="AH40" s="444"/>
      <c r="AI40" s="445"/>
      <c r="AJ40" s="446"/>
      <c r="AK40" s="245" t="s">
        <v>25</v>
      </c>
      <c r="AL40" s="447"/>
      <c r="AM40" s="448"/>
      <c r="AN40" s="448"/>
      <c r="AO40" s="448"/>
      <c r="AP40" s="449"/>
      <c r="AQ40" s="245" t="s">
        <v>25</v>
      </c>
      <c r="AR40" s="246"/>
      <c r="AS40" s="191"/>
      <c r="AT40" s="191" t="str">
        <f>LEFT(AH40)</f>
        <v/>
      </c>
      <c r="AU40" s="191" t="str">
        <f>MID(AH40,2,1)</f>
        <v/>
      </c>
      <c r="AV40" s="187"/>
      <c r="AW40" s="194"/>
      <c r="AX40" s="194"/>
      <c r="AY40" s="38"/>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c r="DC40" s="145"/>
      <c r="DD40" s="145"/>
      <c r="DE40" s="145"/>
      <c r="DF40" s="145"/>
      <c r="DG40" s="145"/>
      <c r="DH40" s="145"/>
      <c r="DI40" s="145"/>
      <c r="DJ40" s="145"/>
      <c r="DK40" s="145"/>
      <c r="DL40" s="145"/>
      <c r="DM40" s="145"/>
      <c r="DN40" s="145"/>
      <c r="DO40" s="145"/>
      <c r="DP40" s="145"/>
      <c r="DQ40" s="145"/>
      <c r="DR40" s="145"/>
      <c r="DS40" s="145"/>
      <c r="DT40" s="145"/>
      <c r="DU40" s="145"/>
      <c r="DV40" s="145"/>
      <c r="DW40" s="145"/>
      <c r="DX40" s="145"/>
      <c r="DY40" s="145"/>
      <c r="DZ40" s="145"/>
    </row>
    <row r="41" spans="1:130" s="148" customFormat="1" ht="15.95" customHeight="1" thickBot="1" x14ac:dyDescent="0.2">
      <c r="C41" s="183"/>
      <c r="D41" s="452" t="s">
        <v>27</v>
      </c>
      <c r="E41" s="452"/>
      <c r="F41" s="452"/>
      <c r="G41" s="155"/>
      <c r="H41" s="456" t="str">
        <f>IF(AH41="","",AH41)</f>
        <v/>
      </c>
      <c r="I41" s="457"/>
      <c r="J41" s="457"/>
      <c r="K41" s="457"/>
      <c r="L41" s="457"/>
      <c r="M41" s="457"/>
      <c r="N41" s="457"/>
      <c r="O41" s="457"/>
      <c r="P41" s="457"/>
      <c r="Q41" s="457"/>
      <c r="R41" s="457"/>
      <c r="S41" s="457"/>
      <c r="T41" s="457"/>
      <c r="U41" s="457"/>
      <c r="V41" s="457"/>
      <c r="W41" s="457"/>
      <c r="X41" s="457"/>
      <c r="Y41" s="457"/>
      <c r="Z41" s="457"/>
      <c r="AA41" s="458"/>
      <c r="AF41" s="98"/>
      <c r="AG41" s="112" t="s">
        <v>521</v>
      </c>
      <c r="AH41" s="444"/>
      <c r="AI41" s="445"/>
      <c r="AJ41" s="445"/>
      <c r="AK41" s="445"/>
      <c r="AL41" s="445"/>
      <c r="AM41" s="445"/>
      <c r="AN41" s="445"/>
      <c r="AO41" s="445"/>
      <c r="AP41" s="445"/>
      <c r="AQ41" s="445"/>
      <c r="AR41" s="445"/>
      <c r="AS41" s="445"/>
      <c r="AT41" s="445"/>
      <c r="AU41" s="445"/>
      <c r="AV41" s="445"/>
      <c r="AW41" s="445"/>
      <c r="AX41" s="446"/>
      <c r="AY41" s="139" t="s">
        <v>215</v>
      </c>
      <c r="AZ41" s="248" t="str">
        <f>ASC(AH41)</f>
        <v/>
      </c>
      <c r="BA41" s="248"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248" t="str">
        <f>DBCS(MID($BA41,COLUMNS($BB41:BB41),1))</f>
        <v/>
      </c>
      <c r="BC41" s="248" t="str">
        <f>DBCS(MID($BA41,COLUMNS($BB41:BC41),1))</f>
        <v/>
      </c>
      <c r="BD41" s="248" t="str">
        <f>DBCS(MID($BA41,COLUMNS($BB41:BD41),1))</f>
        <v/>
      </c>
      <c r="BE41" s="248" t="str">
        <f>DBCS(MID($BA41,COLUMNS($BB41:BE41),1))</f>
        <v/>
      </c>
      <c r="BF41" s="248" t="str">
        <f>DBCS(MID($BA41,COLUMNS($BB41:BF41),1))</f>
        <v/>
      </c>
      <c r="BG41" s="248" t="str">
        <f>DBCS(MID($BA41,COLUMNS($BB41:BG41),1))</f>
        <v/>
      </c>
      <c r="BH41" s="248" t="str">
        <f>DBCS(MID($BA41,COLUMNS($BB41:BH41),1))</f>
        <v/>
      </c>
      <c r="BI41" s="248" t="str">
        <f>DBCS(MID($BA41,COLUMNS($BB41:BI41),1))</f>
        <v/>
      </c>
      <c r="BJ41" s="248" t="str">
        <f>DBCS(MID($BA41,COLUMNS($BB41:BJ41),1))</f>
        <v/>
      </c>
      <c r="BK41" s="248" t="str">
        <f>DBCS(MID($BA41,COLUMNS($BB41:BK41),1))</f>
        <v/>
      </c>
      <c r="BL41" s="248" t="str">
        <f>DBCS(MID($BA41,COLUMNS($BB41:BL41),1))</f>
        <v/>
      </c>
      <c r="BM41" s="248" t="str">
        <f>DBCS(MID($BA41,COLUMNS($BB41:BM41),1))</f>
        <v/>
      </c>
      <c r="BN41" s="248" t="str">
        <f>DBCS(MID($BA41,COLUMNS($BB41:BN41),1))</f>
        <v/>
      </c>
      <c r="BO41" s="248" t="str">
        <f>DBCS(MID($BA41,COLUMNS($BB41:BO41),1))</f>
        <v/>
      </c>
      <c r="BP41" s="248" t="str">
        <f>DBCS(MID($BA41,COLUMNS($BB41:BP41),1))</f>
        <v/>
      </c>
      <c r="BQ41" s="248" t="str">
        <f>DBCS(MID($BA41,COLUMNS($BB41:BQ41),1))</f>
        <v/>
      </c>
      <c r="BR41" s="248" t="str">
        <f>DBCS(MID($BA41,COLUMNS($BB41:BR41),1))</f>
        <v/>
      </c>
      <c r="BS41" s="248" t="str">
        <f>DBCS(MID($BA41,COLUMNS($BB41:BS41),1))</f>
        <v/>
      </c>
      <c r="BT41" s="248" t="str">
        <f>DBCS(MID($BA41,COLUMNS($BB41:BT41),1))</f>
        <v/>
      </c>
      <c r="BU41" s="248" t="str">
        <f>DBCS(MID($BA41,COLUMNS($BB41:BU41),1))</f>
        <v/>
      </c>
      <c r="BV41" s="248" t="str">
        <f>DBCS(MID($BA41,COLUMNS($BB41:BV41),1))</f>
        <v/>
      </c>
      <c r="BW41" s="248" t="str">
        <f>DBCS(MID($BA41,COLUMNS($BB41:BW41),1))</f>
        <v/>
      </c>
      <c r="BX41" s="248" t="str">
        <f>DBCS(MID($BA41,COLUMNS($BB41:BX41),1))</f>
        <v/>
      </c>
      <c r="BY41" s="248" t="str">
        <f>DBCS(MID($BA41,COLUMNS($BB41:BY41),1))</f>
        <v/>
      </c>
      <c r="BZ41" s="248" t="str">
        <f>DBCS(MID($BA41,COLUMNS($BB41:BZ41),1))</f>
        <v/>
      </c>
      <c r="CA41" s="248" t="str">
        <f>DBCS(MID($BA41,COLUMNS($BB41:CA41),1))</f>
        <v/>
      </c>
      <c r="CB41" s="248" t="str">
        <f>DBCS(MID($BA41,COLUMNS($BB41:CB41),1))</f>
        <v/>
      </c>
      <c r="CC41" s="248" t="str">
        <f>DBCS(MID($BA41,COLUMNS($BB41:CC41),1))</f>
        <v/>
      </c>
      <c r="CD41" s="248" t="str">
        <f>DBCS(MID($BA41,COLUMNS($BB41:CD41),1))</f>
        <v/>
      </c>
      <c r="CE41" s="248" t="str">
        <f>DBCS(MID($BA41,COLUMNS($BB41:CE41),1))</f>
        <v/>
      </c>
      <c r="CF41" s="248" t="str">
        <f>DBCS(MID($BA41,COLUMNS($BB41:CF41),1))</f>
        <v/>
      </c>
      <c r="CG41" s="248" t="str">
        <f>DBCS(MID($BA41,COLUMNS($BB41:CG41),1))</f>
        <v/>
      </c>
      <c r="CH41" s="248" t="str">
        <f>DBCS(MID($BA41,COLUMNS($BB41:CH41),1))</f>
        <v/>
      </c>
      <c r="CI41" s="248" t="str">
        <f>DBCS(MID($BA41,COLUMNS($BB41:CI41),1))</f>
        <v/>
      </c>
      <c r="CJ41" s="248" t="str">
        <f>DBCS(MID($BA41,COLUMNS($BB41:CJ41),1))</f>
        <v/>
      </c>
      <c r="CK41" s="248" t="str">
        <f>DBCS(MID($BA41,COLUMNS($BB41:CK41),1))</f>
        <v/>
      </c>
      <c r="CL41" s="248" t="str">
        <f>DBCS(MID($BA41,COLUMNS($BB41:CL41),1))</f>
        <v/>
      </c>
      <c r="CM41" s="248" t="str">
        <f>DBCS(MID($BA41,COLUMNS($BB41:CM41),1))</f>
        <v/>
      </c>
      <c r="CN41" s="248" t="str">
        <f>DBCS(MID($BA41,COLUMNS($BB41:CN41),1))</f>
        <v/>
      </c>
      <c r="CO41" s="248" t="str">
        <f>DBCS(MID($BA41,COLUMNS($BB41:CO41),1))</f>
        <v/>
      </c>
      <c r="CP41" s="145"/>
      <c r="CQ41" s="145"/>
      <c r="CR41" s="145"/>
      <c r="CS41" s="145"/>
      <c r="CT41" s="145"/>
      <c r="CU41" s="145"/>
      <c r="CV41" s="145"/>
      <c r="CW41" s="145"/>
      <c r="CX41" s="145"/>
      <c r="CY41" s="145"/>
      <c r="CZ41" s="145"/>
      <c r="DA41" s="145"/>
      <c r="DB41" s="145"/>
      <c r="DC41" s="145"/>
      <c r="DD41" s="145"/>
      <c r="DE41" s="145"/>
      <c r="DF41" s="145"/>
      <c r="DG41" s="145"/>
      <c r="DH41" s="145"/>
      <c r="DI41" s="145"/>
      <c r="DJ41" s="145"/>
      <c r="DK41" s="145"/>
      <c r="DL41" s="145"/>
      <c r="DM41" s="145"/>
      <c r="DN41" s="145"/>
      <c r="DO41" s="145"/>
      <c r="DP41" s="145"/>
      <c r="DQ41" s="145"/>
      <c r="DR41" s="145"/>
      <c r="DS41" s="145"/>
      <c r="DT41" s="145"/>
      <c r="DU41" s="145"/>
      <c r="DV41" s="145"/>
      <c r="DW41" s="145"/>
      <c r="DX41" s="145"/>
      <c r="DY41" s="145"/>
      <c r="DZ41" s="145"/>
    </row>
    <row r="42" spans="1:130" s="148" customFormat="1" ht="15.95" customHeight="1" thickBot="1" x14ac:dyDescent="0.2">
      <c r="C42" s="183"/>
      <c r="D42" s="452" t="s">
        <v>3</v>
      </c>
      <c r="E42" s="452"/>
      <c r="F42" s="452"/>
      <c r="G42" s="155"/>
      <c r="H42" s="456" t="str">
        <f>IF(AH42="","",AH42)</f>
        <v/>
      </c>
      <c r="I42" s="457"/>
      <c r="J42" s="457"/>
      <c r="K42" s="457"/>
      <c r="L42" s="457"/>
      <c r="M42" s="457"/>
      <c r="N42" s="457"/>
      <c r="O42" s="457"/>
      <c r="P42" s="457"/>
      <c r="Q42" s="457"/>
      <c r="R42" s="457"/>
      <c r="S42" s="457"/>
      <c r="T42" s="457"/>
      <c r="U42" s="457"/>
      <c r="V42" s="457"/>
      <c r="W42" s="457"/>
      <c r="X42" s="457"/>
      <c r="Y42" s="457"/>
      <c r="Z42" s="457"/>
      <c r="AA42" s="458"/>
      <c r="AC42" s="453" t="s">
        <v>9</v>
      </c>
      <c r="AD42" s="453"/>
      <c r="AE42" s="453"/>
      <c r="AF42" s="98"/>
      <c r="AG42" s="112" t="s">
        <v>3</v>
      </c>
      <c r="AH42" s="444"/>
      <c r="AI42" s="445"/>
      <c r="AJ42" s="445"/>
      <c r="AK42" s="445"/>
      <c r="AL42" s="445"/>
      <c r="AM42" s="445"/>
      <c r="AN42" s="445"/>
      <c r="AO42" s="445"/>
      <c r="AP42" s="445"/>
      <c r="AQ42" s="445"/>
      <c r="AR42" s="445"/>
      <c r="AS42" s="445"/>
      <c r="AT42" s="445"/>
      <c r="AU42" s="445"/>
      <c r="AV42" s="445"/>
      <c r="AW42" s="445"/>
      <c r="AX42" s="446"/>
      <c r="AY42" s="139" t="s">
        <v>215</v>
      </c>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c r="DC42" s="145"/>
      <c r="DD42" s="145"/>
      <c r="DE42" s="145"/>
      <c r="DF42" s="145"/>
      <c r="DG42" s="145"/>
      <c r="DH42" s="145"/>
      <c r="DI42" s="145"/>
      <c r="DJ42" s="145"/>
      <c r="DK42" s="145"/>
      <c r="DL42" s="145"/>
      <c r="DM42" s="145"/>
      <c r="DN42" s="145"/>
      <c r="DO42" s="145"/>
      <c r="DP42" s="145"/>
      <c r="DQ42" s="145"/>
      <c r="DR42" s="145"/>
      <c r="DS42" s="145"/>
      <c r="DT42" s="145"/>
      <c r="DU42" s="145"/>
      <c r="DV42" s="145"/>
      <c r="DW42" s="145"/>
      <c r="DX42" s="145"/>
      <c r="DY42" s="145"/>
      <c r="DZ42" s="145"/>
    </row>
    <row r="43" spans="1:130" s="148" customFormat="1" ht="15.95" customHeight="1" thickBot="1" x14ac:dyDescent="0.2">
      <c r="C43" s="183"/>
      <c r="D43" s="452" t="s">
        <v>8</v>
      </c>
      <c r="E43" s="452"/>
      <c r="F43" s="452"/>
      <c r="G43" s="155"/>
      <c r="H43" s="228" t="str">
        <f>AG44</f>
        <v/>
      </c>
      <c r="I43" s="49" t="s">
        <v>25</v>
      </c>
      <c r="J43" s="454" t="str">
        <f>IF(AK43="","",AK43)</f>
        <v/>
      </c>
      <c r="K43" s="455"/>
      <c r="L43" s="49" t="s">
        <v>474</v>
      </c>
      <c r="M43" s="454" t="str">
        <f>IF(AM43="","",AM43)</f>
        <v/>
      </c>
      <c r="N43" s="455"/>
      <c r="O43" s="49" t="s">
        <v>11</v>
      </c>
      <c r="P43" s="454" t="str">
        <f>IF(AO43="","",AO43)</f>
        <v/>
      </c>
      <c r="Q43" s="455"/>
      <c r="R43" s="49" t="s">
        <v>12</v>
      </c>
      <c r="S43" s="49"/>
      <c r="T43" s="49"/>
      <c r="U43" s="49"/>
      <c r="V43" s="49"/>
      <c r="W43" s="49"/>
      <c r="X43" s="49"/>
      <c r="Y43" s="49"/>
      <c r="Z43" s="49"/>
      <c r="AA43" s="49"/>
      <c r="AD43" s="189" t="s">
        <v>475</v>
      </c>
      <c r="AF43" s="98"/>
      <c r="AG43" s="112" t="s">
        <v>8</v>
      </c>
      <c r="AH43" s="442"/>
      <c r="AI43" s="443"/>
      <c r="AJ43" s="245" t="s">
        <v>473</v>
      </c>
      <c r="AK43" s="247"/>
      <c r="AL43" s="98" t="s">
        <v>36</v>
      </c>
      <c r="AM43" s="247"/>
      <c r="AN43" s="98" t="s">
        <v>11</v>
      </c>
      <c r="AO43" s="247"/>
      <c r="AP43" s="98" t="s">
        <v>12</v>
      </c>
      <c r="AQ43" s="98"/>
      <c r="AR43" s="98"/>
      <c r="AS43" s="98"/>
      <c r="AT43" s="98"/>
      <c r="AU43" s="98"/>
      <c r="AV43" s="98"/>
      <c r="AW43" s="98"/>
      <c r="AX43" s="98"/>
      <c r="AY43" s="38"/>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row>
    <row r="44" spans="1:130" s="148" customFormat="1" ht="15.95" customHeight="1" x14ac:dyDescent="0.15">
      <c r="AF44" s="98"/>
      <c r="AG44" s="140" t="str">
        <f>LEFT(AH43)</f>
        <v/>
      </c>
      <c r="AH44" s="178" t="s">
        <v>212</v>
      </c>
      <c r="AI44" s="38"/>
      <c r="AJ44" s="38"/>
      <c r="AK44" s="38"/>
      <c r="AL44" s="141" t="s">
        <v>319</v>
      </c>
      <c r="AM44" s="38"/>
      <c r="AN44" s="38"/>
      <c r="AO44" s="38"/>
      <c r="AP44" s="38"/>
      <c r="AQ44" s="38"/>
      <c r="AR44" s="38"/>
      <c r="AS44" s="38"/>
      <c r="AT44" s="38"/>
      <c r="AU44" s="38"/>
      <c r="AV44" s="38"/>
      <c r="AW44" s="38"/>
      <c r="AX44" s="38"/>
      <c r="AY44" s="38"/>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c r="DC44" s="145"/>
      <c r="DD44" s="145"/>
      <c r="DE44" s="145"/>
      <c r="DF44" s="145"/>
      <c r="DG44" s="145"/>
      <c r="DH44" s="145"/>
      <c r="DI44" s="145"/>
      <c r="DJ44" s="145"/>
      <c r="DK44" s="145"/>
      <c r="DL44" s="145"/>
      <c r="DM44" s="145"/>
      <c r="DN44" s="145"/>
      <c r="DO44" s="145"/>
      <c r="DP44" s="145"/>
      <c r="DQ44" s="145"/>
      <c r="DR44" s="145"/>
      <c r="DS44" s="145"/>
      <c r="DT44" s="145"/>
      <c r="DU44" s="145"/>
      <c r="DV44" s="145"/>
      <c r="DW44" s="145"/>
      <c r="DX44" s="145"/>
      <c r="DY44" s="145"/>
      <c r="DZ44" s="145"/>
    </row>
    <row r="45" spans="1:130" s="148" customFormat="1" ht="15.95" customHeight="1" x14ac:dyDescent="0.15">
      <c r="AF45" s="150"/>
      <c r="AG45" s="150"/>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5"/>
      <c r="DU45" s="145"/>
      <c r="DV45" s="145"/>
      <c r="DW45" s="145"/>
      <c r="DX45" s="145"/>
      <c r="DY45" s="145"/>
      <c r="DZ45" s="145"/>
    </row>
    <row r="46" spans="1:130" s="148" customFormat="1" ht="15.95" customHeight="1" thickBot="1" x14ac:dyDescent="0.2">
      <c r="AF46" s="192"/>
      <c r="AG46" s="193"/>
      <c r="AH46" s="193"/>
      <c r="AI46" s="193"/>
      <c r="AJ46" s="193"/>
      <c r="AK46" s="140"/>
      <c r="AL46" s="140"/>
      <c r="AM46" s="141" t="s">
        <v>468</v>
      </c>
      <c r="AN46" s="140"/>
      <c r="AO46" s="140"/>
      <c r="AP46" s="98"/>
      <c r="AQ46" s="98"/>
      <c r="AR46" s="141"/>
      <c r="AS46" s="98"/>
      <c r="AT46" s="98"/>
      <c r="AU46" s="98"/>
      <c r="AV46" s="98"/>
      <c r="AW46" s="98"/>
      <c r="AX46" s="98"/>
      <c r="AY46" s="38"/>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row>
    <row r="47" spans="1:130" s="148" customFormat="1" ht="15.95" customHeight="1" thickBot="1" x14ac:dyDescent="0.2">
      <c r="A47" s="47" t="s">
        <v>564</v>
      </c>
      <c r="C47" s="183"/>
      <c r="D47" s="452" t="s">
        <v>10</v>
      </c>
      <c r="E47" s="452"/>
      <c r="F47" s="452"/>
      <c r="G47" s="155"/>
      <c r="H47" s="224" t="str">
        <f>AT47</f>
        <v/>
      </c>
      <c r="I47" s="226" t="str">
        <f>AU47</f>
        <v/>
      </c>
      <c r="J47" s="49" t="s">
        <v>476</v>
      </c>
      <c r="K47" s="224" t="str">
        <f>IF(LEFT($AL47,1)="","",LEFT($AL47,1))</f>
        <v/>
      </c>
      <c r="L47" s="225" t="str">
        <f>IF(MID($AL47,2,1)="","",MID($AL47,2,1))</f>
        <v/>
      </c>
      <c r="M47" s="225" t="str">
        <f>IF(MID($AL47,3,1)="","",MID($AL47,3,1))</f>
        <v/>
      </c>
      <c r="N47" s="225" t="str">
        <f>IF(MID($AL47,4,1)="","",MID($AL47,4,1))</f>
        <v/>
      </c>
      <c r="O47" s="225" t="str">
        <f>IF(MID($AL47,5,1)="","",MID($AL47,5,1))</f>
        <v/>
      </c>
      <c r="P47" s="226" t="str">
        <f>IF(RIGHT(AL47)="","",RIGHT(AL47))</f>
        <v/>
      </c>
      <c r="Q47" s="49" t="s">
        <v>473</v>
      </c>
      <c r="R47" s="236" t="str">
        <f>IF(AR47="","",AR47)</f>
        <v/>
      </c>
      <c r="S47" s="49"/>
      <c r="T47" s="49"/>
      <c r="U47" s="49"/>
      <c r="V47" s="49"/>
      <c r="W47" s="49"/>
      <c r="X47" s="49"/>
      <c r="Y47" s="49"/>
      <c r="Z47" s="49"/>
      <c r="AA47" s="49"/>
      <c r="AF47" s="193"/>
      <c r="AG47" s="112" t="s">
        <v>559</v>
      </c>
      <c r="AH47" s="444"/>
      <c r="AI47" s="445"/>
      <c r="AJ47" s="446"/>
      <c r="AK47" s="245" t="s">
        <v>476</v>
      </c>
      <c r="AL47" s="447"/>
      <c r="AM47" s="448"/>
      <c r="AN47" s="448"/>
      <c r="AO47" s="448"/>
      <c r="AP47" s="449"/>
      <c r="AQ47" s="245" t="s">
        <v>476</v>
      </c>
      <c r="AR47" s="246"/>
      <c r="AS47" s="191"/>
      <c r="AT47" s="191" t="str">
        <f>LEFT(AH47)</f>
        <v/>
      </c>
      <c r="AU47" s="191" t="str">
        <f>MID(AH47,2,1)</f>
        <v/>
      </c>
      <c r="AV47" s="187"/>
      <c r="AW47" s="194"/>
      <c r="AX47" s="194"/>
      <c r="AY47" s="38"/>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row>
    <row r="48" spans="1:130" s="148" customFormat="1" ht="15.95" customHeight="1" thickBot="1" x14ac:dyDescent="0.2">
      <c r="C48" s="183"/>
      <c r="D48" s="452" t="s">
        <v>521</v>
      </c>
      <c r="E48" s="452"/>
      <c r="F48" s="452"/>
      <c r="G48" s="155"/>
      <c r="H48" s="456" t="str">
        <f>IF(AH48="","",AH48)</f>
        <v/>
      </c>
      <c r="I48" s="457"/>
      <c r="J48" s="457"/>
      <c r="K48" s="457"/>
      <c r="L48" s="457"/>
      <c r="M48" s="457"/>
      <c r="N48" s="457"/>
      <c r="O48" s="457"/>
      <c r="P48" s="457"/>
      <c r="Q48" s="457"/>
      <c r="R48" s="457"/>
      <c r="S48" s="457"/>
      <c r="T48" s="457"/>
      <c r="U48" s="457"/>
      <c r="V48" s="457"/>
      <c r="W48" s="457"/>
      <c r="X48" s="457"/>
      <c r="Y48" s="457"/>
      <c r="Z48" s="457"/>
      <c r="AA48" s="458"/>
      <c r="AF48" s="98"/>
      <c r="AG48" s="112" t="s">
        <v>517</v>
      </c>
      <c r="AH48" s="444"/>
      <c r="AI48" s="445"/>
      <c r="AJ48" s="445"/>
      <c r="AK48" s="445"/>
      <c r="AL48" s="445"/>
      <c r="AM48" s="445"/>
      <c r="AN48" s="445"/>
      <c r="AO48" s="445"/>
      <c r="AP48" s="445"/>
      <c r="AQ48" s="445"/>
      <c r="AR48" s="445"/>
      <c r="AS48" s="445"/>
      <c r="AT48" s="445"/>
      <c r="AU48" s="445"/>
      <c r="AV48" s="445"/>
      <c r="AW48" s="445"/>
      <c r="AX48" s="446"/>
      <c r="AY48" s="139" t="s">
        <v>215</v>
      </c>
      <c r="AZ48" s="248" t="str">
        <f>ASC(AH48)</f>
        <v/>
      </c>
      <c r="BA48" s="248" t="str">
        <f>SUBSTITUTE(SUBSTITUTE(SUBSTITUTE(SUBSTITUTE(SUBSTITUTE(SUBSTITUTE(SUBSTITUTE(SUBSTITUTE(SUBSTITUTE(SUBSTITUTE(SUBSTITUTE(SUBSTITUTE(SUBSTITUTE(SUBSTITUTE(SUBSTITUTE(SUBSTITUTE(SUBSTITUTE(SUBSTITUTE(SUBSTITUTE(SUBSTITUTE(SUBSTITUTE(SUBSTITUTE(SUBSTITUTE(SUBSTITUTE(SUBSTITUTE(AZ48,"が","か゛"),"ぎ","き゛"),"ぐ","く゛"),"げ","け゛"),"ご","こ゛"),"ざ","さ゛"),"じ","し゛"),"ず","す゛"),"ぜ","せ゛"),"ぞ","そ゛"),"だ","た゛"),"ぢ","ち゛"),"づ","つ゛"),"で","て゛"),"ど","と゛"),"ば","は゛"),"び","ひ゛"),"ぶ","ふ゛"),"べ","へ゛"),"ぼ","ほ゛"),"ぱ","は゜"),"ぴ","ひ゜"),"ぷ","ふ゜"),"ぺ","へ゜"),"ぽ","ほ゜")</f>
        <v/>
      </c>
      <c r="BB48" s="248" t="str">
        <f>DBCS(MID($BA48,COLUMNS($BB48:BB48),1))</f>
        <v/>
      </c>
      <c r="BC48" s="248" t="str">
        <f>DBCS(MID($BA48,COLUMNS($BB48:BC48),1))</f>
        <v/>
      </c>
      <c r="BD48" s="248" t="str">
        <f>DBCS(MID($BA48,COLUMNS($BB48:BD48),1))</f>
        <v/>
      </c>
      <c r="BE48" s="248" t="str">
        <f>DBCS(MID($BA48,COLUMNS($BB48:BE48),1))</f>
        <v/>
      </c>
      <c r="BF48" s="248" t="str">
        <f>DBCS(MID($BA48,COLUMNS($BB48:BF48),1))</f>
        <v/>
      </c>
      <c r="BG48" s="248" t="str">
        <f>DBCS(MID($BA48,COLUMNS($BB48:BG48),1))</f>
        <v/>
      </c>
      <c r="BH48" s="248" t="str">
        <f>DBCS(MID($BA48,COLUMNS($BB48:BH48),1))</f>
        <v/>
      </c>
      <c r="BI48" s="248" t="str">
        <f>DBCS(MID($BA48,COLUMNS($BB48:BI48),1))</f>
        <v/>
      </c>
      <c r="BJ48" s="248" t="str">
        <f>DBCS(MID($BA48,COLUMNS($BB48:BJ48),1))</f>
        <v/>
      </c>
      <c r="BK48" s="248" t="str">
        <f>DBCS(MID($BA48,COLUMNS($BB48:BK48),1))</f>
        <v/>
      </c>
      <c r="BL48" s="248" t="str">
        <f>DBCS(MID($BA48,COLUMNS($BB48:BL48),1))</f>
        <v/>
      </c>
      <c r="BM48" s="248" t="str">
        <f>DBCS(MID($BA48,COLUMNS($BB48:BM48),1))</f>
        <v/>
      </c>
      <c r="BN48" s="248" t="str">
        <f>DBCS(MID($BA48,COLUMNS($BB48:BN48),1))</f>
        <v/>
      </c>
      <c r="BO48" s="248" t="str">
        <f>DBCS(MID($BA48,COLUMNS($BB48:BO48),1))</f>
        <v/>
      </c>
      <c r="BP48" s="248" t="str">
        <f>DBCS(MID($BA48,COLUMNS($BB48:BP48),1))</f>
        <v/>
      </c>
      <c r="BQ48" s="248" t="str">
        <f>DBCS(MID($BA48,COLUMNS($BB48:BQ48),1))</f>
        <v/>
      </c>
      <c r="BR48" s="248" t="str">
        <f>DBCS(MID($BA48,COLUMNS($BB48:BR48),1))</f>
        <v/>
      </c>
      <c r="BS48" s="248" t="str">
        <f>DBCS(MID($BA48,COLUMNS($BB48:BS48),1))</f>
        <v/>
      </c>
      <c r="BT48" s="248" t="str">
        <f>DBCS(MID($BA48,COLUMNS($BB48:BT48),1))</f>
        <v/>
      </c>
      <c r="BU48" s="248" t="str">
        <f>DBCS(MID($BA48,COLUMNS($BB48:BU48),1))</f>
        <v/>
      </c>
      <c r="BV48" s="248" t="str">
        <f>DBCS(MID($BA48,COLUMNS($BB48:BV48),1))</f>
        <v/>
      </c>
      <c r="BW48" s="248" t="str">
        <f>DBCS(MID($BA48,COLUMNS($BB48:BW48),1))</f>
        <v/>
      </c>
      <c r="BX48" s="248" t="str">
        <f>DBCS(MID($BA48,COLUMNS($BB48:BX48),1))</f>
        <v/>
      </c>
      <c r="BY48" s="248" t="str">
        <f>DBCS(MID($BA48,COLUMNS($BB48:BY48),1))</f>
        <v/>
      </c>
      <c r="BZ48" s="248" t="str">
        <f>DBCS(MID($BA48,COLUMNS($BB48:BZ48),1))</f>
        <v/>
      </c>
      <c r="CA48" s="248" t="str">
        <f>DBCS(MID($BA48,COLUMNS($BB48:CA48),1))</f>
        <v/>
      </c>
      <c r="CB48" s="248" t="str">
        <f>DBCS(MID($BA48,COLUMNS($BB48:CB48),1))</f>
        <v/>
      </c>
      <c r="CC48" s="248" t="str">
        <f>DBCS(MID($BA48,COLUMNS($BB48:CC48),1))</f>
        <v/>
      </c>
      <c r="CD48" s="248" t="str">
        <f>DBCS(MID($BA48,COLUMNS($BB48:CD48),1))</f>
        <v/>
      </c>
      <c r="CE48" s="248" t="str">
        <f>DBCS(MID($BA48,COLUMNS($BB48:CE48),1))</f>
        <v/>
      </c>
      <c r="CF48" s="248" t="str">
        <f>DBCS(MID($BA48,COLUMNS($BB48:CF48),1))</f>
        <v/>
      </c>
      <c r="CG48" s="248" t="str">
        <f>DBCS(MID($BA48,COLUMNS($BB48:CG48),1))</f>
        <v/>
      </c>
      <c r="CH48" s="248" t="str">
        <f>DBCS(MID($BA48,COLUMNS($BB48:CH48),1))</f>
        <v/>
      </c>
      <c r="CI48" s="248" t="str">
        <f>DBCS(MID($BA48,COLUMNS($BB48:CI48),1))</f>
        <v/>
      </c>
      <c r="CJ48" s="248" t="str">
        <f>DBCS(MID($BA48,COLUMNS($BB48:CJ48),1))</f>
        <v/>
      </c>
      <c r="CK48" s="248" t="str">
        <f>DBCS(MID($BA48,COLUMNS($BB48:CK48),1))</f>
        <v/>
      </c>
      <c r="CL48" s="248" t="str">
        <f>DBCS(MID($BA48,COLUMNS($BB48:CL48),1))</f>
        <v/>
      </c>
      <c r="CM48" s="248" t="str">
        <f>DBCS(MID($BA48,COLUMNS($BB48:CM48),1))</f>
        <v/>
      </c>
      <c r="CN48" s="248" t="str">
        <f>DBCS(MID($BA48,COLUMNS($BB48:CN48),1))</f>
        <v/>
      </c>
      <c r="CO48" s="248" t="str">
        <f>DBCS(MID($BA48,COLUMNS($BB48:CO48),1))</f>
        <v/>
      </c>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row>
    <row r="49" spans="3:130" s="148" customFormat="1" ht="15.95" customHeight="1" thickBot="1" x14ac:dyDescent="0.2">
      <c r="C49" s="183"/>
      <c r="D49" s="452" t="s">
        <v>3</v>
      </c>
      <c r="E49" s="452"/>
      <c r="F49" s="452"/>
      <c r="G49" s="155"/>
      <c r="H49" s="456" t="str">
        <f>IF(AH49="","",AH49)</f>
        <v/>
      </c>
      <c r="I49" s="457"/>
      <c r="J49" s="457"/>
      <c r="K49" s="457"/>
      <c r="L49" s="457"/>
      <c r="M49" s="457"/>
      <c r="N49" s="457"/>
      <c r="O49" s="457"/>
      <c r="P49" s="457"/>
      <c r="Q49" s="457"/>
      <c r="R49" s="457"/>
      <c r="S49" s="457"/>
      <c r="T49" s="457"/>
      <c r="U49" s="457"/>
      <c r="V49" s="457"/>
      <c r="W49" s="457"/>
      <c r="X49" s="457"/>
      <c r="Y49" s="457"/>
      <c r="Z49" s="457"/>
      <c r="AA49" s="458"/>
      <c r="AC49" s="453" t="s">
        <v>9</v>
      </c>
      <c r="AD49" s="453"/>
      <c r="AE49" s="453"/>
      <c r="AF49" s="98"/>
      <c r="AG49" s="112" t="s">
        <v>3</v>
      </c>
      <c r="AH49" s="444"/>
      <c r="AI49" s="445"/>
      <c r="AJ49" s="445"/>
      <c r="AK49" s="445"/>
      <c r="AL49" s="445"/>
      <c r="AM49" s="445"/>
      <c r="AN49" s="445"/>
      <c r="AO49" s="445"/>
      <c r="AP49" s="445"/>
      <c r="AQ49" s="445"/>
      <c r="AR49" s="445"/>
      <c r="AS49" s="445"/>
      <c r="AT49" s="445"/>
      <c r="AU49" s="445"/>
      <c r="AV49" s="445"/>
      <c r="AW49" s="445"/>
      <c r="AX49" s="446"/>
      <c r="AY49" s="139" t="s">
        <v>215</v>
      </c>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c r="DJ49" s="145"/>
      <c r="DK49" s="145"/>
      <c r="DL49" s="145"/>
      <c r="DM49" s="145"/>
      <c r="DN49" s="145"/>
      <c r="DO49" s="145"/>
      <c r="DP49" s="145"/>
      <c r="DQ49" s="145"/>
      <c r="DR49" s="145"/>
      <c r="DS49" s="145"/>
      <c r="DT49" s="145"/>
      <c r="DU49" s="145"/>
      <c r="DV49" s="145"/>
      <c r="DW49" s="145"/>
      <c r="DX49" s="145"/>
      <c r="DY49" s="145"/>
      <c r="DZ49" s="145"/>
    </row>
    <row r="50" spans="3:130" s="148" customFormat="1" ht="15.95" customHeight="1" thickBot="1" x14ac:dyDescent="0.2">
      <c r="C50" s="183"/>
      <c r="D50" s="452" t="s">
        <v>8</v>
      </c>
      <c r="E50" s="452"/>
      <c r="F50" s="452"/>
      <c r="G50" s="155"/>
      <c r="H50" s="228" t="str">
        <f>AG51</f>
        <v/>
      </c>
      <c r="I50" s="49" t="s">
        <v>519</v>
      </c>
      <c r="J50" s="454" t="str">
        <f>IF(AK50="","",AK50)</f>
        <v/>
      </c>
      <c r="K50" s="455"/>
      <c r="L50" s="49" t="s">
        <v>474</v>
      </c>
      <c r="M50" s="454" t="str">
        <f>IF(AM50="","",AM50)</f>
        <v/>
      </c>
      <c r="N50" s="455"/>
      <c r="O50" s="49" t="s">
        <v>11</v>
      </c>
      <c r="P50" s="454" t="str">
        <f>IF(AO50="","",AO50)</f>
        <v/>
      </c>
      <c r="Q50" s="455"/>
      <c r="R50" s="49" t="s">
        <v>12</v>
      </c>
      <c r="S50" s="49"/>
      <c r="T50" s="49"/>
      <c r="U50" s="49"/>
      <c r="V50" s="49"/>
      <c r="W50" s="49"/>
      <c r="X50" s="49"/>
      <c r="Y50" s="49"/>
      <c r="Z50" s="49"/>
      <c r="AA50" s="49"/>
      <c r="AD50" s="189" t="s">
        <v>436</v>
      </c>
      <c r="AF50" s="98"/>
      <c r="AG50" s="112" t="s">
        <v>8</v>
      </c>
      <c r="AH50" s="442"/>
      <c r="AI50" s="443"/>
      <c r="AJ50" s="245" t="s">
        <v>476</v>
      </c>
      <c r="AK50" s="247"/>
      <c r="AL50" s="98" t="s">
        <v>36</v>
      </c>
      <c r="AM50" s="247"/>
      <c r="AN50" s="98" t="s">
        <v>11</v>
      </c>
      <c r="AO50" s="247"/>
      <c r="AP50" s="98" t="s">
        <v>12</v>
      </c>
      <c r="AQ50" s="98"/>
      <c r="AR50" s="98"/>
      <c r="AS50" s="98"/>
      <c r="AT50" s="98"/>
      <c r="AU50" s="98"/>
      <c r="AV50" s="98"/>
      <c r="AW50" s="98"/>
      <c r="AX50" s="9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row>
    <row r="51" spans="3:130" s="148" customFormat="1" ht="15.95" customHeight="1" x14ac:dyDescent="0.15">
      <c r="C51" s="116"/>
      <c r="D51" s="171"/>
      <c r="E51" s="171"/>
      <c r="F51" s="171"/>
      <c r="G51" s="116"/>
      <c r="H51" s="49"/>
      <c r="I51" s="49"/>
      <c r="J51" s="49"/>
      <c r="K51" s="49"/>
      <c r="L51" s="49"/>
      <c r="M51" s="49"/>
      <c r="N51" s="49"/>
      <c r="O51" s="49"/>
      <c r="P51" s="49"/>
      <c r="Q51" s="49"/>
      <c r="R51" s="49"/>
      <c r="S51" s="49"/>
      <c r="T51" s="49"/>
      <c r="U51" s="49"/>
      <c r="V51" s="49"/>
      <c r="W51" s="49"/>
      <c r="X51" s="49"/>
      <c r="Y51" s="49"/>
      <c r="Z51" s="49"/>
      <c r="AA51" s="49"/>
      <c r="AD51" s="176"/>
      <c r="AF51" s="98"/>
      <c r="AG51" s="140" t="str">
        <f>LEFT(AH50)</f>
        <v/>
      </c>
      <c r="AH51" s="178" t="s">
        <v>212</v>
      </c>
      <c r="AI51" s="38"/>
      <c r="AJ51" s="38"/>
      <c r="AK51" s="38"/>
      <c r="AL51" s="141" t="s">
        <v>319</v>
      </c>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row>
  </sheetData>
  <sheetProtection sheet="1" objects="1" scenarios="1"/>
  <mergeCells count="94">
    <mergeCell ref="A1:AE1"/>
    <mergeCell ref="D4:G4"/>
    <mergeCell ref="K4:R4"/>
    <mergeCell ref="L5:M5"/>
    <mergeCell ref="C8:G8"/>
    <mergeCell ref="I8:S8"/>
    <mergeCell ref="U8:X8"/>
    <mergeCell ref="AH8:AJ8"/>
    <mergeCell ref="C9:G10"/>
    <mergeCell ref="H9:AA10"/>
    <mergeCell ref="AH9:AX10"/>
    <mergeCell ref="D15:F15"/>
    <mergeCell ref="AH15:AI15"/>
    <mergeCell ref="AK15:AL15"/>
    <mergeCell ref="AY16:AZ16"/>
    <mergeCell ref="C16:G16"/>
    <mergeCell ref="N16:P16"/>
    <mergeCell ref="Q16:S16"/>
    <mergeCell ref="T16:V16"/>
    <mergeCell ref="W16:X16"/>
    <mergeCell ref="Y16:AA16"/>
    <mergeCell ref="AB16:AC16"/>
    <mergeCell ref="AH16:AJ16"/>
    <mergeCell ref="AO16:AQ16"/>
    <mergeCell ref="AR16:AS16"/>
    <mergeCell ref="AT16:AV16"/>
    <mergeCell ref="AL25:AP25"/>
    <mergeCell ref="C17:C18"/>
    <mergeCell ref="D17:F18"/>
    <mergeCell ref="G17:G18"/>
    <mergeCell ref="AH17:AX18"/>
    <mergeCell ref="D19:F19"/>
    <mergeCell ref="AC19:AE19"/>
    <mergeCell ref="AH19:AM19"/>
    <mergeCell ref="C20:G20"/>
    <mergeCell ref="AH20:AK20"/>
    <mergeCell ref="AH21:AJ21"/>
    <mergeCell ref="D25:F25"/>
    <mergeCell ref="AH25:AJ25"/>
    <mergeCell ref="D28:F28"/>
    <mergeCell ref="J28:K28"/>
    <mergeCell ref="M28:N28"/>
    <mergeCell ref="P28:Q28"/>
    <mergeCell ref="AH28:AI28"/>
    <mergeCell ref="D26:F26"/>
    <mergeCell ref="AH26:AX26"/>
    <mergeCell ref="D27:F27"/>
    <mergeCell ref="AC27:AE27"/>
    <mergeCell ref="AH27:AX27"/>
    <mergeCell ref="D33:F33"/>
    <mergeCell ref="AH33:AJ33"/>
    <mergeCell ref="AL33:AP33"/>
    <mergeCell ref="D34:F34"/>
    <mergeCell ref="H34:AA34"/>
    <mergeCell ref="AH34:AX34"/>
    <mergeCell ref="D35:F35"/>
    <mergeCell ref="H35:AA35"/>
    <mergeCell ref="AC35:AE35"/>
    <mergeCell ref="AH35:AX35"/>
    <mergeCell ref="D36:F36"/>
    <mergeCell ref="J36:K36"/>
    <mergeCell ref="M36:N36"/>
    <mergeCell ref="P36:Q36"/>
    <mergeCell ref="AH36:AI36"/>
    <mergeCell ref="D40:F40"/>
    <mergeCell ref="AH40:AJ40"/>
    <mergeCell ref="AL40:AP40"/>
    <mergeCell ref="D41:F41"/>
    <mergeCell ref="H41:AA41"/>
    <mergeCell ref="AH41:AX41"/>
    <mergeCell ref="D42:F42"/>
    <mergeCell ref="H42:AA42"/>
    <mergeCell ref="AC42:AE42"/>
    <mergeCell ref="AH42:AX42"/>
    <mergeCell ref="D43:F43"/>
    <mergeCell ref="J43:K43"/>
    <mergeCell ref="M43:N43"/>
    <mergeCell ref="P43:Q43"/>
    <mergeCell ref="AH43:AI43"/>
    <mergeCell ref="D47:F47"/>
    <mergeCell ref="AH47:AJ47"/>
    <mergeCell ref="AL47:AP47"/>
    <mergeCell ref="D48:F48"/>
    <mergeCell ref="H48:AA48"/>
    <mergeCell ref="AH48:AX48"/>
    <mergeCell ref="D49:F49"/>
    <mergeCell ref="H49:AA49"/>
    <mergeCell ref="AC49:AE49"/>
    <mergeCell ref="AH49:AX49"/>
    <mergeCell ref="D50:F50"/>
    <mergeCell ref="J50:K50"/>
    <mergeCell ref="M50:N50"/>
    <mergeCell ref="P50:Q50"/>
    <mergeCell ref="AH50:AI50"/>
  </mergeCells>
  <phoneticPr fontId="2"/>
  <dataValidations count="7">
    <dataValidation imeMode="halfAlpha" allowBlank="1" showInputMessage="1" showErrorMessage="1" sqref="AH20:AK20" xr:uid="{00000000-0002-0000-0300-000000000000}"/>
    <dataValidation imeMode="fullKatakana" allowBlank="1" showInputMessage="1" showErrorMessage="1" sqref="AH48:AX48 AH41:AX41 AH34:AX34 AH26:AX26" xr:uid="{00000000-0002-0000-0300-000001000000}"/>
    <dataValidation type="textLength" operator="equal" allowBlank="1" showInputMessage="1" showErrorMessage="1" error="4桁で入力ください。" prompt="4桁で入力ください。" sqref="AK15:AL15" xr:uid="{00000000-0002-0000-0300-000002000000}">
      <formula1>4</formula1>
    </dataValidation>
    <dataValidation type="textLength" operator="equal" allowBlank="1" showInputMessage="1" showErrorMessage="1" error="3桁で入力ください。" prompt="3桁で入力ください。" sqref="AH15:AI15" xr:uid="{00000000-0002-0000-0300-000003000000}">
      <formula1>3</formula1>
    </dataValidation>
    <dataValidation type="textLength" operator="equal" allowBlank="1" showInputMessage="1" showErrorMessage="1" error="1桁で入力ください。" prompt="1桁で入力ください。" sqref="AR25 AR33 AR40 AR47" xr:uid="{00000000-0002-0000-0300-000004000000}">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5:AP25 AL33:AP33 AL40:AP40 AL47:AP47" xr:uid="{00000000-0002-0000-0300-000005000000}">
      <formula1>6</formula1>
    </dataValidation>
    <dataValidation type="textLength" imeMode="disabled" operator="equal" allowBlank="1" showInputMessage="1" showErrorMessage="1" error="2桁の数字を入力ください。" prompt="2桁の数字を入力ください。" sqref="AK28 AM28 AO28 AK36 AM36 AO36 AK43 AM43 AO43 AK50 AM50 AO50" xr:uid="{00000000-0002-0000-0300-000006000000}">
      <formula1>2</formula1>
    </dataValidation>
  </dataValidations>
  <pageMargins left="0.59055118110236227" right="0" top="0.59055118110236227" bottom="0.19685039370078741"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7000000}">
          <x14:formula1>
            <xm:f>コード１!$K$2:$K$3</xm:f>
          </x14:formula1>
          <xm:sqref>AH8:AJ8</xm:sqref>
        </x14:dataValidation>
        <x14:dataValidation type="list" allowBlank="1" showInputMessage="1" showErrorMessage="1" xr:uid="{00000000-0002-0000-0300-000008000000}">
          <x14:formula1>
            <xm:f>コード１!$A$3:$A$62</xm:f>
          </x14:formula1>
          <xm:sqref>AH25:AJ25 AH33:AJ33 AH40:AJ40 AH47:AJ47</xm:sqref>
        </x14:dataValidation>
        <x14:dataValidation type="list" allowBlank="1" showInputMessage="1" showErrorMessage="1" xr:uid="{00000000-0002-0000-0300-000009000000}">
          <x14:formula1>
            <xm:f>コード１!$I$2:$I$6</xm:f>
          </x14:formula1>
          <xm:sqref>AH28:AI28 AH36:AI36 AH43:AI43 AH50:AI50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Z51"/>
  <sheetViews>
    <sheetView view="pageBreakPreview" zoomScale="80" zoomScaleNormal="100" zoomScaleSheetLayoutView="80" workbookViewId="0">
      <selection activeCell="AH9" sqref="AH9:BA10"/>
    </sheetView>
  </sheetViews>
  <sheetFormatPr defaultColWidth="3.375" defaultRowHeight="15.95" customHeight="1" x14ac:dyDescent="0.15"/>
  <cols>
    <col min="1" max="1" width="4.625" style="38" customWidth="1"/>
    <col min="2" max="2" width="2.125" style="38" customWidth="1"/>
    <col min="3" max="31" width="2.875" style="38" customWidth="1"/>
    <col min="32" max="32" width="1.5" style="98" customWidth="1"/>
    <col min="33" max="33" width="13.75" style="98" customWidth="1"/>
    <col min="34" max="37" width="4" style="38" customWidth="1"/>
    <col min="38" max="38" width="7.5" style="38" customWidth="1"/>
    <col min="39" max="50" width="4" style="38" customWidth="1"/>
    <col min="51" max="51" width="10.125" style="38" customWidth="1"/>
    <col min="52" max="54" width="4" style="145" customWidth="1"/>
    <col min="55" max="61" width="2.875" style="145" customWidth="1"/>
    <col min="62" max="130" width="3.375" style="145"/>
    <col min="131" max="16384" width="3.375" style="38"/>
  </cols>
  <sheetData>
    <row r="1" spans="1:130" s="148" customFormat="1" ht="15.95" customHeight="1" thickBot="1" x14ac:dyDescent="0.2">
      <c r="A1" s="453" t="s">
        <v>565</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150"/>
      <c r="AG1" s="150"/>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row>
    <row r="2" spans="1:130" s="148" customFormat="1" ht="15.95" customHeight="1" thickBot="1" x14ac:dyDescent="0.2">
      <c r="AB2" s="39" t="s">
        <v>537</v>
      </c>
      <c r="AC2" s="40" t="s">
        <v>566</v>
      </c>
      <c r="AD2" s="41" t="s">
        <v>567</v>
      </c>
      <c r="AF2" s="150"/>
      <c r="AG2" s="150"/>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row>
    <row r="3" spans="1:130" s="148" customFormat="1" ht="15.95" customHeight="1" x14ac:dyDescent="0.15">
      <c r="AB3" s="49"/>
      <c r="AC3" s="49"/>
      <c r="AD3" s="49"/>
      <c r="AF3" s="150"/>
      <c r="AG3" s="150"/>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row>
    <row r="4" spans="1:130" s="148" customFormat="1" ht="15.95" customHeight="1" thickBot="1" x14ac:dyDescent="0.2">
      <c r="D4" s="398" t="s">
        <v>5</v>
      </c>
      <c r="E4" s="398"/>
      <c r="F4" s="398"/>
      <c r="G4" s="398"/>
      <c r="K4" s="453" t="s">
        <v>6</v>
      </c>
      <c r="L4" s="453"/>
      <c r="M4" s="453"/>
      <c r="N4" s="453"/>
      <c r="O4" s="453"/>
      <c r="P4" s="453"/>
      <c r="Q4" s="453"/>
      <c r="R4" s="453"/>
      <c r="AF4" s="150"/>
      <c r="AG4" s="150"/>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row>
    <row r="5" spans="1:130" s="148" customFormat="1" ht="15.95" customHeight="1" thickBot="1" x14ac:dyDescent="0.2">
      <c r="C5" s="107" t="s">
        <v>518</v>
      </c>
      <c r="D5" s="114"/>
      <c r="E5" s="114"/>
      <c r="F5" s="114"/>
      <c r="G5" s="114"/>
      <c r="H5" s="115"/>
      <c r="J5" s="221" t="str">
        <f>一面!R24</f>
        <v>1</v>
      </c>
      <c r="K5" s="221" t="str">
        <f>一面!S24</f>
        <v>3</v>
      </c>
      <c r="L5" s="450" t="str">
        <f>一面!T24</f>
        <v>（ 1 ）</v>
      </c>
      <c r="M5" s="451"/>
      <c r="N5" s="224" t="str">
        <f>一面!V24</f>
        <v>0</v>
      </c>
      <c r="O5" s="225" t="str">
        <f>一面!W24</f>
        <v>1</v>
      </c>
      <c r="P5" s="225" t="str">
        <f>一面!X24</f>
        <v>5</v>
      </c>
      <c r="Q5" s="225" t="str">
        <f>一面!Y24</f>
        <v>0</v>
      </c>
      <c r="R5" s="225" t="str">
        <f>一面!Z24</f>
        <v>0</v>
      </c>
      <c r="S5" s="226" t="str">
        <f>一面!AA24</f>
        <v>0</v>
      </c>
      <c r="AF5" s="150"/>
      <c r="AG5" s="150"/>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5"/>
      <c r="DU5" s="145"/>
      <c r="DV5" s="145"/>
      <c r="DW5" s="145"/>
      <c r="DX5" s="145"/>
      <c r="DY5" s="145"/>
      <c r="DZ5" s="145"/>
    </row>
    <row r="6" spans="1:130" s="148" customFormat="1" ht="15.95" customHeight="1" x14ac:dyDescent="0.15">
      <c r="C6" s="116"/>
      <c r="D6" s="116"/>
      <c r="E6" s="116"/>
      <c r="F6" s="116"/>
      <c r="G6" s="116"/>
      <c r="H6" s="116"/>
      <c r="J6" s="49"/>
      <c r="K6" s="49"/>
      <c r="L6" s="49"/>
      <c r="M6" s="49"/>
      <c r="N6" s="49"/>
      <c r="O6" s="49"/>
      <c r="P6" s="49"/>
      <c r="Q6" s="49"/>
      <c r="R6" s="49"/>
      <c r="S6" s="49"/>
      <c r="AF6" s="150"/>
      <c r="AG6" s="150"/>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row>
    <row r="7" spans="1:130" s="148" customFormat="1" ht="15.95" customHeight="1" thickBot="1" x14ac:dyDescent="0.2">
      <c r="C7" s="116"/>
      <c r="D7" s="116"/>
      <c r="E7" s="116"/>
      <c r="F7" s="116"/>
      <c r="G7" s="116"/>
      <c r="H7" s="116"/>
      <c r="J7" s="49"/>
      <c r="K7" s="49"/>
      <c r="L7" s="49"/>
      <c r="M7" s="49"/>
      <c r="N7" s="49"/>
      <c r="O7" s="49"/>
      <c r="P7" s="49"/>
      <c r="Q7" s="49"/>
      <c r="R7" s="49"/>
      <c r="S7" s="49"/>
      <c r="AF7" s="150"/>
      <c r="AG7" s="150"/>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row>
    <row r="8" spans="1:130" s="148" customFormat="1" ht="15.95" customHeight="1" thickBot="1" x14ac:dyDescent="0.2">
      <c r="A8" s="47" t="s">
        <v>540</v>
      </c>
      <c r="C8" s="503" t="s">
        <v>310</v>
      </c>
      <c r="D8" s="504"/>
      <c r="E8" s="504"/>
      <c r="F8" s="504"/>
      <c r="G8" s="505"/>
      <c r="H8" s="236" t="str">
        <f>IF(AH8="","",LEFT(AH8))</f>
        <v/>
      </c>
      <c r="I8" s="515" t="s">
        <v>542</v>
      </c>
      <c r="J8" s="516"/>
      <c r="K8" s="516"/>
      <c r="L8" s="516"/>
      <c r="M8" s="516"/>
      <c r="N8" s="516"/>
      <c r="O8" s="516"/>
      <c r="P8" s="516"/>
      <c r="Q8" s="516"/>
      <c r="R8" s="516"/>
      <c r="S8" s="517"/>
      <c r="T8" s="179" t="s">
        <v>18</v>
      </c>
      <c r="U8" s="397" t="s">
        <v>14</v>
      </c>
      <c r="V8" s="397"/>
      <c r="W8" s="397"/>
      <c r="X8" s="508"/>
      <c r="Y8" s="195"/>
      <c r="Z8" s="196"/>
      <c r="AA8" s="197"/>
      <c r="AF8" s="150"/>
      <c r="AG8" s="112" t="s">
        <v>543</v>
      </c>
      <c r="AH8" s="493"/>
      <c r="AI8" s="494"/>
      <c r="AJ8" s="495"/>
      <c r="AK8" s="178"/>
      <c r="AN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row>
    <row r="9" spans="1:130" s="148" customFormat="1" ht="15.95" customHeight="1" x14ac:dyDescent="0.15">
      <c r="C9" s="365" t="s">
        <v>17</v>
      </c>
      <c r="D9" s="366"/>
      <c r="E9" s="366"/>
      <c r="F9" s="366"/>
      <c r="G9" s="367"/>
      <c r="H9" s="497" t="str">
        <f>IF(AH9="","",AH9)</f>
        <v/>
      </c>
      <c r="I9" s="498"/>
      <c r="J9" s="498"/>
      <c r="K9" s="498"/>
      <c r="L9" s="498"/>
      <c r="M9" s="498"/>
      <c r="N9" s="498"/>
      <c r="O9" s="498"/>
      <c r="P9" s="498"/>
      <c r="Q9" s="498"/>
      <c r="R9" s="498"/>
      <c r="S9" s="498"/>
      <c r="T9" s="498"/>
      <c r="U9" s="498"/>
      <c r="V9" s="498"/>
      <c r="W9" s="498"/>
      <c r="X9" s="498"/>
      <c r="Y9" s="498"/>
      <c r="Z9" s="498"/>
      <c r="AA9" s="499"/>
      <c r="AF9" s="150"/>
      <c r="AG9" s="112" t="s">
        <v>544</v>
      </c>
      <c r="AH9" s="509"/>
      <c r="AI9" s="510"/>
      <c r="AJ9" s="510"/>
      <c r="AK9" s="510"/>
      <c r="AL9" s="510"/>
      <c r="AM9" s="510"/>
      <c r="AN9" s="510"/>
      <c r="AO9" s="510"/>
      <c r="AP9" s="510"/>
      <c r="AQ9" s="510"/>
      <c r="AR9" s="510"/>
      <c r="AS9" s="510"/>
      <c r="AT9" s="510"/>
      <c r="AU9" s="510"/>
      <c r="AV9" s="510"/>
      <c r="AW9" s="510"/>
      <c r="AX9" s="511"/>
      <c r="AY9" s="139" t="s">
        <v>215</v>
      </c>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row>
    <row r="10" spans="1:130" s="148" customFormat="1" ht="15.95" customHeight="1" thickBot="1" x14ac:dyDescent="0.2">
      <c r="C10" s="465"/>
      <c r="D10" s="496"/>
      <c r="E10" s="496"/>
      <c r="F10" s="496"/>
      <c r="G10" s="468"/>
      <c r="H10" s="500"/>
      <c r="I10" s="501"/>
      <c r="J10" s="501"/>
      <c r="K10" s="501"/>
      <c r="L10" s="501"/>
      <c r="M10" s="501"/>
      <c r="N10" s="501"/>
      <c r="O10" s="501"/>
      <c r="P10" s="501"/>
      <c r="Q10" s="501"/>
      <c r="R10" s="501"/>
      <c r="S10" s="501"/>
      <c r="T10" s="501"/>
      <c r="U10" s="501"/>
      <c r="V10" s="501"/>
      <c r="W10" s="501"/>
      <c r="X10" s="501"/>
      <c r="Y10" s="501"/>
      <c r="Z10" s="501"/>
      <c r="AA10" s="502"/>
      <c r="AF10" s="150"/>
      <c r="AG10" s="150"/>
      <c r="AH10" s="512"/>
      <c r="AI10" s="513"/>
      <c r="AJ10" s="513"/>
      <c r="AK10" s="513"/>
      <c r="AL10" s="513"/>
      <c r="AM10" s="513"/>
      <c r="AN10" s="513"/>
      <c r="AO10" s="513"/>
      <c r="AP10" s="513"/>
      <c r="AQ10" s="513"/>
      <c r="AR10" s="513"/>
      <c r="AS10" s="513"/>
      <c r="AT10" s="513"/>
      <c r="AU10" s="513"/>
      <c r="AV10" s="513"/>
      <c r="AW10" s="513"/>
      <c r="AX10" s="514"/>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row>
    <row r="11" spans="1:130" s="148" customFormat="1" ht="15.95" customHeight="1" x14ac:dyDescent="0.15">
      <c r="C11" s="116"/>
      <c r="D11" s="116"/>
      <c r="E11" s="116"/>
      <c r="F11" s="116"/>
      <c r="G11" s="116"/>
      <c r="H11" s="203"/>
      <c r="I11" s="203"/>
      <c r="J11" s="203"/>
      <c r="K11" s="203"/>
      <c r="L11" s="203"/>
      <c r="M11" s="203"/>
      <c r="N11" s="203"/>
      <c r="O11" s="203"/>
      <c r="P11" s="203"/>
      <c r="Q11" s="203"/>
      <c r="R11" s="203"/>
      <c r="S11" s="203"/>
      <c r="T11" s="203"/>
      <c r="U11" s="203"/>
      <c r="V11" s="203"/>
      <c r="W11" s="203"/>
      <c r="X11" s="203"/>
      <c r="Y11" s="203"/>
      <c r="Z11" s="203"/>
      <c r="AA11" s="203"/>
      <c r="AF11" s="150"/>
      <c r="AG11" s="150"/>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row>
    <row r="12" spans="1:130" s="148" customFormat="1" ht="15.95" customHeight="1" x14ac:dyDescent="0.15">
      <c r="C12" s="116"/>
      <c r="D12" s="116"/>
      <c r="E12" s="116"/>
      <c r="F12" s="116"/>
      <c r="G12" s="116"/>
      <c r="H12" s="203"/>
      <c r="I12" s="203"/>
      <c r="J12" s="203"/>
      <c r="K12" s="203"/>
      <c r="L12" s="203"/>
      <c r="M12" s="203"/>
      <c r="N12" s="203"/>
      <c r="O12" s="203"/>
      <c r="P12" s="203"/>
      <c r="Q12" s="203"/>
      <c r="R12" s="203"/>
      <c r="S12" s="203"/>
      <c r="T12" s="203"/>
      <c r="U12" s="203"/>
      <c r="V12" s="203"/>
      <c r="W12" s="203"/>
      <c r="X12" s="203"/>
      <c r="Y12" s="203"/>
      <c r="Z12" s="203"/>
      <c r="AA12" s="203"/>
      <c r="AF12" s="150"/>
      <c r="AG12" s="150"/>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row>
    <row r="13" spans="1:130" s="148" customFormat="1" ht="15.95" customHeight="1" x14ac:dyDescent="0.15">
      <c r="AF13" s="150"/>
      <c r="AG13" s="150"/>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row>
    <row r="14" spans="1:130" s="148" customFormat="1" ht="15.95" customHeight="1" thickBot="1" x14ac:dyDescent="0.2">
      <c r="C14" s="148" t="s">
        <v>492</v>
      </c>
      <c r="D14" s="148" t="s">
        <v>568</v>
      </c>
      <c r="AF14" s="192" t="s">
        <v>561</v>
      </c>
      <c r="AG14" s="193"/>
      <c r="AH14" s="193"/>
      <c r="AI14" s="193"/>
      <c r="AJ14" s="193"/>
      <c r="AK14" s="140"/>
      <c r="AL14" s="140"/>
      <c r="AM14" s="141" t="s">
        <v>468</v>
      </c>
      <c r="AN14" s="140"/>
      <c r="AO14" s="140"/>
      <c r="AP14" s="98"/>
      <c r="AQ14" s="98"/>
      <c r="AR14" s="141"/>
      <c r="AS14" s="98"/>
      <c r="AT14" s="98"/>
      <c r="AU14" s="98"/>
      <c r="AV14" s="98"/>
      <c r="AW14" s="98"/>
      <c r="AX14" s="98"/>
      <c r="AY14" s="38"/>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row>
    <row r="15" spans="1:130" s="148" customFormat="1" ht="15.95" customHeight="1" thickBot="1" x14ac:dyDescent="0.2">
      <c r="A15" s="47" t="s">
        <v>562</v>
      </c>
      <c r="C15" s="183"/>
      <c r="D15" s="452" t="s">
        <v>10</v>
      </c>
      <c r="E15" s="452"/>
      <c r="F15" s="452"/>
      <c r="G15" s="155"/>
      <c r="H15" s="224" t="str">
        <f>AT15</f>
        <v/>
      </c>
      <c r="I15" s="226" t="str">
        <f>AU15</f>
        <v/>
      </c>
      <c r="J15" s="49" t="s">
        <v>25</v>
      </c>
      <c r="K15" s="224" t="str">
        <f>IF(LEFT($AL15,1)="","",LEFT($AL15,1))</f>
        <v/>
      </c>
      <c r="L15" s="225" t="str">
        <f>IF(MID($AL15,2,1)="","",MID($AL15,2,1))</f>
        <v/>
      </c>
      <c r="M15" s="225" t="str">
        <f>IF(MID($AL15,3,1)="","",MID($AL15,3,1))</f>
        <v/>
      </c>
      <c r="N15" s="225" t="str">
        <f>IF(MID($AL15,4,1)="","",MID($AL15,4,1))</f>
        <v/>
      </c>
      <c r="O15" s="225" t="str">
        <f>IF(MID($AL15,5,1)="","",MID($AL15,5,1))</f>
        <v/>
      </c>
      <c r="P15" s="226" t="str">
        <f>IF(RIGHT(AL15)="","",RIGHT(AL15))</f>
        <v/>
      </c>
      <c r="Q15" s="49" t="s">
        <v>25</v>
      </c>
      <c r="R15" s="236" t="str">
        <f>IF(AR15="","",AR15)</f>
        <v/>
      </c>
      <c r="S15" s="49"/>
      <c r="T15" s="49"/>
      <c r="U15" s="49"/>
      <c r="V15" s="49"/>
      <c r="W15" s="49"/>
      <c r="X15" s="49"/>
      <c r="Y15" s="49"/>
      <c r="Z15" s="49"/>
      <c r="AA15" s="49"/>
      <c r="AF15" s="193"/>
      <c r="AG15" s="112" t="s">
        <v>471</v>
      </c>
      <c r="AH15" s="444"/>
      <c r="AI15" s="445"/>
      <c r="AJ15" s="446"/>
      <c r="AK15" s="245" t="s">
        <v>25</v>
      </c>
      <c r="AL15" s="447"/>
      <c r="AM15" s="448"/>
      <c r="AN15" s="448"/>
      <c r="AO15" s="448"/>
      <c r="AP15" s="449"/>
      <c r="AQ15" s="245" t="s">
        <v>25</v>
      </c>
      <c r="AR15" s="246"/>
      <c r="AS15" s="191"/>
      <c r="AT15" s="191" t="str">
        <f>LEFT(AH15)</f>
        <v/>
      </c>
      <c r="AU15" s="191" t="str">
        <f>MID(AH15,2,1)</f>
        <v/>
      </c>
      <c r="AV15" s="187"/>
      <c r="AW15" s="194"/>
      <c r="AX15" s="194"/>
      <c r="AY15" s="38"/>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row>
    <row r="16" spans="1:130" s="148" customFormat="1" ht="15.95" customHeight="1" thickBot="1" x14ac:dyDescent="0.2">
      <c r="C16" s="183"/>
      <c r="D16" s="452" t="s">
        <v>27</v>
      </c>
      <c r="E16" s="452"/>
      <c r="F16" s="452"/>
      <c r="G16" s="155"/>
      <c r="H16" s="456" t="str">
        <f>IF(AH16="","",AH16)</f>
        <v/>
      </c>
      <c r="I16" s="457"/>
      <c r="J16" s="457"/>
      <c r="K16" s="457"/>
      <c r="L16" s="457"/>
      <c r="M16" s="457"/>
      <c r="N16" s="457"/>
      <c r="O16" s="457"/>
      <c r="P16" s="457"/>
      <c r="Q16" s="457"/>
      <c r="R16" s="457"/>
      <c r="S16" s="457"/>
      <c r="T16" s="457"/>
      <c r="U16" s="457"/>
      <c r="V16" s="457"/>
      <c r="W16" s="457"/>
      <c r="X16" s="457"/>
      <c r="Y16" s="457"/>
      <c r="Z16" s="457"/>
      <c r="AA16" s="458"/>
      <c r="AF16" s="98"/>
      <c r="AG16" s="112" t="s">
        <v>27</v>
      </c>
      <c r="AH16" s="444"/>
      <c r="AI16" s="445"/>
      <c r="AJ16" s="445"/>
      <c r="AK16" s="445"/>
      <c r="AL16" s="445"/>
      <c r="AM16" s="445"/>
      <c r="AN16" s="445"/>
      <c r="AO16" s="445"/>
      <c r="AP16" s="445"/>
      <c r="AQ16" s="445"/>
      <c r="AR16" s="445"/>
      <c r="AS16" s="445"/>
      <c r="AT16" s="445"/>
      <c r="AU16" s="445"/>
      <c r="AV16" s="445"/>
      <c r="AW16" s="445"/>
      <c r="AX16" s="446"/>
      <c r="AY16" s="139" t="s">
        <v>215</v>
      </c>
      <c r="AZ16" s="248" t="str">
        <f>ASC(AH16)</f>
        <v/>
      </c>
      <c r="BA16" s="248" t="str">
        <f>SUBSTITUTE(SUBSTITUTE(SUBSTITUTE(SUBSTITUTE(SUBSTITUTE(SUBSTITUTE(SUBSTITUTE(SUBSTITUTE(SUBSTITUTE(SUBSTITUTE(SUBSTITUTE(SUBSTITUTE(SUBSTITUTE(SUBSTITUTE(SUBSTITUTE(SUBSTITUTE(SUBSTITUTE(SUBSTITUTE(SUBSTITUTE(SUBSTITUTE(SUBSTITUTE(SUBSTITUTE(SUBSTITUTE(SUBSTITUTE(SUBSTITUTE(AZ16,"が","か゛"),"ぎ","き゛"),"ぐ","く゛"),"げ","け゛"),"ご","こ゛"),"ざ","さ゛"),"じ","し゛"),"ず","す゛"),"ぜ","せ゛"),"ぞ","そ゛"),"だ","た゛"),"ぢ","ち゛"),"づ","つ゛"),"で","て゛"),"ど","と゛"),"ば","は゛"),"び","ひ゛"),"ぶ","ふ゛"),"べ","へ゛"),"ぼ","ほ゛"),"ぱ","は゜"),"ぴ","ひ゜"),"ぷ","ふ゜"),"ぺ","へ゜"),"ぽ","ほ゜")</f>
        <v/>
      </c>
      <c r="BB16" s="248" t="str">
        <f>DBCS(MID($BA16,COLUMNS($BB16:BB16),1))</f>
        <v/>
      </c>
      <c r="BC16" s="248" t="str">
        <f>DBCS(MID($BA16,COLUMNS($BB16:BC16),1))</f>
        <v/>
      </c>
      <c r="BD16" s="248" t="str">
        <f>DBCS(MID($BA16,COLUMNS($BB16:BD16),1))</f>
        <v/>
      </c>
      <c r="BE16" s="248" t="str">
        <f>DBCS(MID($BA16,COLUMNS($BB16:BE16),1))</f>
        <v/>
      </c>
      <c r="BF16" s="248" t="str">
        <f>DBCS(MID($BA16,COLUMNS($BB16:BF16),1))</f>
        <v/>
      </c>
      <c r="BG16" s="248" t="str">
        <f>DBCS(MID($BA16,COLUMNS($BB16:BG16),1))</f>
        <v/>
      </c>
      <c r="BH16" s="248" t="str">
        <f>DBCS(MID($BA16,COLUMNS($BB16:BH16),1))</f>
        <v/>
      </c>
      <c r="BI16" s="248" t="str">
        <f>DBCS(MID($BA16,COLUMNS($BB16:BI16),1))</f>
        <v/>
      </c>
      <c r="BJ16" s="248" t="str">
        <f>DBCS(MID($BA16,COLUMNS($BB16:BJ16),1))</f>
        <v/>
      </c>
      <c r="BK16" s="248" t="str">
        <f>DBCS(MID($BA16,COLUMNS($BB16:BK16),1))</f>
        <v/>
      </c>
      <c r="BL16" s="248" t="str">
        <f>DBCS(MID($BA16,COLUMNS($BB16:BL16),1))</f>
        <v/>
      </c>
      <c r="BM16" s="248" t="str">
        <f>DBCS(MID($BA16,COLUMNS($BB16:BM16),1))</f>
        <v/>
      </c>
      <c r="BN16" s="248" t="str">
        <f>DBCS(MID($BA16,COLUMNS($BB16:BN16),1))</f>
        <v/>
      </c>
      <c r="BO16" s="248" t="str">
        <f>DBCS(MID($BA16,COLUMNS($BB16:BO16),1))</f>
        <v/>
      </c>
      <c r="BP16" s="248" t="str">
        <f>DBCS(MID($BA16,COLUMNS($BB16:BP16),1))</f>
        <v/>
      </c>
      <c r="BQ16" s="248" t="str">
        <f>DBCS(MID($BA16,COLUMNS($BB16:BQ16),1))</f>
        <v/>
      </c>
      <c r="BR16" s="248" t="str">
        <f>DBCS(MID($BA16,COLUMNS($BB16:BR16),1))</f>
        <v/>
      </c>
      <c r="BS16" s="248" t="str">
        <f>DBCS(MID($BA16,COLUMNS($BB16:BS16),1))</f>
        <v/>
      </c>
      <c r="BT16" s="248" t="str">
        <f>DBCS(MID($BA16,COLUMNS($BB16:BT16),1))</f>
        <v/>
      </c>
      <c r="BU16" s="248" t="str">
        <f>DBCS(MID($BA16,COLUMNS($BB16:BU16),1))</f>
        <v/>
      </c>
      <c r="BV16" s="248" t="str">
        <f>DBCS(MID($BA16,COLUMNS($BB16:BV16),1))</f>
        <v/>
      </c>
      <c r="BW16" s="248" t="str">
        <f>DBCS(MID($BA16,COLUMNS($BB16:BW16),1))</f>
        <v/>
      </c>
      <c r="BX16" s="248" t="str">
        <f>DBCS(MID($BA16,COLUMNS($BB16:BX16),1))</f>
        <v/>
      </c>
      <c r="BY16" s="248" t="str">
        <f>DBCS(MID($BA16,COLUMNS($BB16:BY16),1))</f>
        <v/>
      </c>
      <c r="BZ16" s="248" t="str">
        <f>DBCS(MID($BA16,COLUMNS($BB16:BZ16),1))</f>
        <v/>
      </c>
      <c r="CA16" s="248" t="str">
        <f>DBCS(MID($BA16,COLUMNS($BB16:CA16),1))</f>
        <v/>
      </c>
      <c r="CB16" s="248" t="str">
        <f>DBCS(MID($BA16,COLUMNS($BB16:CB16),1))</f>
        <v/>
      </c>
      <c r="CC16" s="248" t="str">
        <f>DBCS(MID($BA16,COLUMNS($BB16:CC16),1))</f>
        <v/>
      </c>
      <c r="CD16" s="248" t="str">
        <f>DBCS(MID($BA16,COLUMNS($BB16:CD16),1))</f>
        <v/>
      </c>
      <c r="CE16" s="248" t="str">
        <f>DBCS(MID($BA16,COLUMNS($BB16:CE16),1))</f>
        <v/>
      </c>
      <c r="CF16" s="248" t="str">
        <f>DBCS(MID($BA16,COLUMNS($BB16:CF16),1))</f>
        <v/>
      </c>
      <c r="CG16" s="248" t="str">
        <f>DBCS(MID($BA16,COLUMNS($BB16:CG16),1))</f>
        <v/>
      </c>
      <c r="CH16" s="248" t="str">
        <f>DBCS(MID($BA16,COLUMNS($BB16:CH16),1))</f>
        <v/>
      </c>
      <c r="CI16" s="248" t="str">
        <f>DBCS(MID($BA16,COLUMNS($BB16:CI16),1))</f>
        <v/>
      </c>
      <c r="CJ16" s="248" t="str">
        <f>DBCS(MID($BA16,COLUMNS($BB16:CJ16),1))</f>
        <v/>
      </c>
      <c r="CK16" s="248" t="str">
        <f>DBCS(MID($BA16,COLUMNS($BB16:CK16),1))</f>
        <v/>
      </c>
      <c r="CL16" s="248" t="str">
        <f>DBCS(MID($BA16,COLUMNS($BB16:CL16),1))</f>
        <v/>
      </c>
      <c r="CM16" s="248" t="str">
        <f>DBCS(MID($BA16,COLUMNS($BB16:CM16),1))</f>
        <v/>
      </c>
      <c r="CN16" s="248" t="str">
        <f>DBCS(MID($BA16,COLUMNS($BB16:CN16),1))</f>
        <v/>
      </c>
      <c r="CO16" s="248" t="str">
        <f>DBCS(MID($BA16,COLUMNS($BB16:CO16),1))</f>
        <v/>
      </c>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row>
    <row r="17" spans="1:130" s="148" customFormat="1" ht="15.95" customHeight="1" thickBot="1" x14ac:dyDescent="0.2">
      <c r="C17" s="183"/>
      <c r="D17" s="452" t="s">
        <v>3</v>
      </c>
      <c r="E17" s="452"/>
      <c r="F17" s="452"/>
      <c r="G17" s="155"/>
      <c r="H17" s="456" t="str">
        <f>IF(AH17="","",AH17)</f>
        <v/>
      </c>
      <c r="I17" s="457"/>
      <c r="J17" s="457"/>
      <c r="K17" s="457"/>
      <c r="L17" s="457"/>
      <c r="M17" s="457"/>
      <c r="N17" s="457"/>
      <c r="O17" s="457"/>
      <c r="P17" s="457"/>
      <c r="Q17" s="457"/>
      <c r="R17" s="457"/>
      <c r="S17" s="457"/>
      <c r="T17" s="457"/>
      <c r="U17" s="457"/>
      <c r="V17" s="457"/>
      <c r="W17" s="457"/>
      <c r="X17" s="457"/>
      <c r="Y17" s="457"/>
      <c r="Z17" s="457"/>
      <c r="AA17" s="458"/>
      <c r="AC17" s="453" t="s">
        <v>9</v>
      </c>
      <c r="AD17" s="453"/>
      <c r="AE17" s="453"/>
      <c r="AF17" s="98"/>
      <c r="AG17" s="112" t="s">
        <v>3</v>
      </c>
      <c r="AH17" s="444"/>
      <c r="AI17" s="445"/>
      <c r="AJ17" s="445"/>
      <c r="AK17" s="445"/>
      <c r="AL17" s="445"/>
      <c r="AM17" s="445"/>
      <c r="AN17" s="445"/>
      <c r="AO17" s="445"/>
      <c r="AP17" s="445"/>
      <c r="AQ17" s="445"/>
      <c r="AR17" s="445"/>
      <c r="AS17" s="445"/>
      <c r="AT17" s="445"/>
      <c r="AU17" s="445"/>
      <c r="AV17" s="445"/>
      <c r="AW17" s="445"/>
      <c r="AX17" s="446"/>
      <c r="AY17" s="139" t="s">
        <v>215</v>
      </c>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c r="DC17" s="145"/>
      <c r="DD17" s="145"/>
      <c r="DE17" s="145"/>
      <c r="DF17" s="145"/>
      <c r="DG17" s="145"/>
      <c r="DH17" s="145"/>
      <c r="DI17" s="145"/>
      <c r="DJ17" s="145"/>
      <c r="DK17" s="145"/>
      <c r="DL17" s="145"/>
      <c r="DM17" s="145"/>
      <c r="DN17" s="145"/>
      <c r="DO17" s="145"/>
      <c r="DP17" s="145"/>
      <c r="DQ17" s="145"/>
      <c r="DR17" s="145"/>
      <c r="DS17" s="145"/>
      <c r="DT17" s="145"/>
      <c r="DU17" s="145"/>
      <c r="DV17" s="145"/>
      <c r="DW17" s="145"/>
      <c r="DX17" s="145"/>
      <c r="DY17" s="145"/>
      <c r="DZ17" s="145"/>
    </row>
    <row r="18" spans="1:130" s="148" customFormat="1" ht="15.95" customHeight="1" thickBot="1" x14ac:dyDescent="0.2">
      <c r="C18" s="183"/>
      <c r="D18" s="452" t="s">
        <v>8</v>
      </c>
      <c r="E18" s="452"/>
      <c r="F18" s="452"/>
      <c r="G18" s="155"/>
      <c r="H18" s="228" t="str">
        <f>AG19</f>
        <v/>
      </c>
      <c r="I18" s="49" t="s">
        <v>473</v>
      </c>
      <c r="J18" s="454" t="str">
        <f>IF(AK18="","",AK18)</f>
        <v/>
      </c>
      <c r="K18" s="455"/>
      <c r="L18" s="49" t="s">
        <v>474</v>
      </c>
      <c r="M18" s="454" t="str">
        <f>IF(AM18="","",AM18)</f>
        <v/>
      </c>
      <c r="N18" s="455"/>
      <c r="O18" s="49" t="s">
        <v>11</v>
      </c>
      <c r="P18" s="454" t="str">
        <f>IF(AO18="","",AO18)</f>
        <v/>
      </c>
      <c r="Q18" s="455"/>
      <c r="R18" s="49" t="s">
        <v>12</v>
      </c>
      <c r="S18" s="49"/>
      <c r="T18" s="49"/>
      <c r="U18" s="49"/>
      <c r="V18" s="49"/>
      <c r="W18" s="49"/>
      <c r="X18" s="49"/>
      <c r="Y18" s="49"/>
      <c r="Z18" s="49"/>
      <c r="AA18" s="49"/>
      <c r="AD18" s="189" t="s">
        <v>18</v>
      </c>
      <c r="AF18" s="98"/>
      <c r="AG18" s="112" t="s">
        <v>8</v>
      </c>
      <c r="AH18" s="442"/>
      <c r="AI18" s="443"/>
      <c r="AJ18" s="245" t="s">
        <v>25</v>
      </c>
      <c r="AK18" s="247"/>
      <c r="AL18" s="98" t="s">
        <v>36</v>
      </c>
      <c r="AM18" s="247"/>
      <c r="AN18" s="98" t="s">
        <v>11</v>
      </c>
      <c r="AO18" s="247"/>
      <c r="AP18" s="98" t="s">
        <v>12</v>
      </c>
      <c r="AQ18" s="98"/>
      <c r="AR18" s="98"/>
      <c r="AS18" s="98"/>
      <c r="AT18" s="98"/>
      <c r="AU18" s="98"/>
      <c r="AV18" s="98"/>
      <c r="AW18" s="98"/>
      <c r="AX18" s="98"/>
      <c r="AY18" s="38"/>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c r="DC18" s="145"/>
      <c r="DD18" s="145"/>
      <c r="DE18" s="145"/>
      <c r="DF18" s="145"/>
      <c r="DG18" s="145"/>
      <c r="DH18" s="145"/>
      <c r="DI18" s="145"/>
      <c r="DJ18" s="145"/>
      <c r="DK18" s="145"/>
      <c r="DL18" s="145"/>
      <c r="DM18" s="145"/>
      <c r="DN18" s="145"/>
      <c r="DO18" s="145"/>
      <c r="DP18" s="145"/>
      <c r="DQ18" s="145"/>
      <c r="DR18" s="145"/>
      <c r="DS18" s="145"/>
      <c r="DT18" s="145"/>
      <c r="DU18" s="145"/>
      <c r="DV18" s="145"/>
      <c r="DW18" s="145"/>
      <c r="DX18" s="145"/>
      <c r="DY18" s="145"/>
      <c r="DZ18" s="145"/>
    </row>
    <row r="19" spans="1:130" s="148" customFormat="1" ht="15.95" customHeight="1" x14ac:dyDescent="0.15">
      <c r="AF19" s="98"/>
      <c r="AG19" s="140" t="str">
        <f>LEFT(AH18)</f>
        <v/>
      </c>
      <c r="AH19" s="178" t="s">
        <v>212</v>
      </c>
      <c r="AI19" s="38"/>
      <c r="AJ19" s="38"/>
      <c r="AK19" s="38"/>
      <c r="AL19" s="141" t="s">
        <v>319</v>
      </c>
      <c r="AM19" s="38"/>
      <c r="AN19" s="38"/>
      <c r="AO19" s="38"/>
      <c r="AP19" s="38"/>
      <c r="AQ19" s="38"/>
      <c r="AR19" s="38"/>
      <c r="AS19" s="38"/>
      <c r="AT19" s="38"/>
      <c r="AU19" s="38"/>
      <c r="AV19" s="38"/>
      <c r="AW19" s="38"/>
      <c r="AX19" s="38"/>
      <c r="AY19" s="38"/>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c r="DC19" s="145"/>
      <c r="DD19" s="145"/>
      <c r="DE19" s="145"/>
      <c r="DF19" s="145"/>
      <c r="DG19" s="145"/>
      <c r="DH19" s="145"/>
      <c r="DI19" s="145"/>
      <c r="DJ19" s="145"/>
      <c r="DK19" s="145"/>
      <c r="DL19" s="145"/>
      <c r="DM19" s="145"/>
      <c r="DN19" s="145"/>
      <c r="DO19" s="145"/>
      <c r="DP19" s="145"/>
      <c r="DQ19" s="145"/>
      <c r="DR19" s="145"/>
      <c r="DS19" s="145"/>
      <c r="DT19" s="145"/>
      <c r="DU19" s="145"/>
      <c r="DV19" s="145"/>
      <c r="DW19" s="145"/>
      <c r="DX19" s="145"/>
      <c r="DY19" s="145"/>
      <c r="DZ19" s="145"/>
    </row>
    <row r="20" spans="1:130" s="148" customFormat="1" ht="15.95" customHeight="1" x14ac:dyDescent="0.15">
      <c r="AF20" s="150"/>
      <c r="AG20" s="150"/>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c r="DC20" s="145"/>
      <c r="DD20" s="145"/>
      <c r="DE20" s="145"/>
      <c r="DF20" s="145"/>
      <c r="DG20" s="145"/>
      <c r="DH20" s="145"/>
      <c r="DI20" s="145"/>
      <c r="DJ20" s="145"/>
      <c r="DK20" s="145"/>
      <c r="DL20" s="145"/>
      <c r="DM20" s="145"/>
      <c r="DN20" s="145"/>
      <c r="DO20" s="145"/>
      <c r="DP20" s="145"/>
      <c r="DQ20" s="145"/>
      <c r="DR20" s="145"/>
      <c r="DS20" s="145"/>
      <c r="DT20" s="145"/>
      <c r="DU20" s="145"/>
      <c r="DV20" s="145"/>
      <c r="DW20" s="145"/>
      <c r="DX20" s="145"/>
      <c r="DY20" s="145"/>
      <c r="DZ20" s="145"/>
    </row>
    <row r="21" spans="1:130" s="148" customFormat="1" ht="15.95" customHeight="1" thickBot="1" x14ac:dyDescent="0.2">
      <c r="AF21" s="192"/>
      <c r="AG21" s="193"/>
      <c r="AH21" s="193"/>
      <c r="AI21" s="193"/>
      <c r="AJ21" s="193"/>
      <c r="AK21" s="140"/>
      <c r="AL21" s="140"/>
      <c r="AM21" s="141" t="s">
        <v>468</v>
      </c>
      <c r="AN21" s="140"/>
      <c r="AO21" s="140"/>
      <c r="AP21" s="98"/>
      <c r="AQ21" s="98"/>
      <c r="AR21" s="141"/>
      <c r="AS21" s="98"/>
      <c r="AT21" s="98"/>
      <c r="AU21" s="98"/>
      <c r="AV21" s="98"/>
      <c r="AW21" s="98"/>
      <c r="AX21" s="98"/>
      <c r="AY21" s="38"/>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c r="DC21" s="145"/>
      <c r="DD21" s="145"/>
      <c r="DE21" s="145"/>
      <c r="DF21" s="145"/>
      <c r="DG21" s="145"/>
      <c r="DH21" s="145"/>
      <c r="DI21" s="145"/>
      <c r="DJ21" s="145"/>
      <c r="DK21" s="145"/>
      <c r="DL21" s="145"/>
      <c r="DM21" s="145"/>
      <c r="DN21" s="145"/>
      <c r="DO21" s="145"/>
      <c r="DP21" s="145"/>
      <c r="DQ21" s="145"/>
      <c r="DR21" s="145"/>
      <c r="DS21" s="145"/>
      <c r="DT21" s="145"/>
      <c r="DU21" s="145"/>
      <c r="DV21" s="145"/>
      <c r="DW21" s="145"/>
      <c r="DX21" s="145"/>
      <c r="DY21" s="145"/>
      <c r="DZ21" s="145"/>
    </row>
    <row r="22" spans="1:130" s="148" customFormat="1" ht="15.95" customHeight="1" thickBot="1" x14ac:dyDescent="0.2">
      <c r="A22" s="47" t="s">
        <v>569</v>
      </c>
      <c r="C22" s="183"/>
      <c r="D22" s="452" t="s">
        <v>10</v>
      </c>
      <c r="E22" s="452"/>
      <c r="F22" s="452"/>
      <c r="G22" s="155"/>
      <c r="H22" s="224" t="str">
        <f>AT22</f>
        <v/>
      </c>
      <c r="I22" s="226" t="str">
        <f>AU22</f>
        <v/>
      </c>
      <c r="J22" s="49" t="s">
        <v>25</v>
      </c>
      <c r="K22" s="224" t="str">
        <f>IF(LEFT($AL22,1)="","",LEFT($AL22,1))</f>
        <v/>
      </c>
      <c r="L22" s="225" t="str">
        <f>IF(MID($AL22,2,1)="","",MID($AL22,2,1))</f>
        <v/>
      </c>
      <c r="M22" s="225" t="str">
        <f>IF(MID($AL22,3,1)="","",MID($AL22,3,1))</f>
        <v/>
      </c>
      <c r="N22" s="225" t="str">
        <f>IF(MID($AL22,4,1)="","",MID($AL22,4,1))</f>
        <v/>
      </c>
      <c r="O22" s="225" t="str">
        <f>IF(MID($AL22,5,1)="","",MID($AL22,5,1))</f>
        <v/>
      </c>
      <c r="P22" s="226" t="str">
        <f>IF(RIGHT(AL22)="","",RIGHT(AL22))</f>
        <v/>
      </c>
      <c r="Q22" s="49" t="s">
        <v>25</v>
      </c>
      <c r="R22" s="236" t="str">
        <f>IF(AR22="","",AR22)</f>
        <v/>
      </c>
      <c r="S22" s="49"/>
      <c r="T22" s="49"/>
      <c r="U22" s="49"/>
      <c r="V22" s="49"/>
      <c r="W22" s="49"/>
      <c r="X22" s="49"/>
      <c r="Y22" s="49"/>
      <c r="Z22" s="49"/>
      <c r="AA22" s="49"/>
      <c r="AF22" s="193"/>
      <c r="AG22" s="112" t="s">
        <v>570</v>
      </c>
      <c r="AH22" s="444"/>
      <c r="AI22" s="445"/>
      <c r="AJ22" s="446"/>
      <c r="AK22" s="245" t="s">
        <v>519</v>
      </c>
      <c r="AL22" s="447"/>
      <c r="AM22" s="448"/>
      <c r="AN22" s="448"/>
      <c r="AO22" s="448"/>
      <c r="AP22" s="449"/>
      <c r="AQ22" s="245" t="s">
        <v>519</v>
      </c>
      <c r="AR22" s="246"/>
      <c r="AS22" s="191"/>
      <c r="AT22" s="191" t="str">
        <f>LEFT(AH22)</f>
        <v/>
      </c>
      <c r="AU22" s="191" t="str">
        <f>MID(AH22,2,1)</f>
        <v/>
      </c>
      <c r="AV22" s="187"/>
      <c r="AW22" s="194"/>
      <c r="AX22" s="194"/>
      <c r="AY22" s="38"/>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c r="DJ22" s="145"/>
      <c r="DK22" s="145"/>
      <c r="DL22" s="145"/>
      <c r="DM22" s="145"/>
      <c r="DN22" s="145"/>
      <c r="DO22" s="145"/>
      <c r="DP22" s="145"/>
      <c r="DQ22" s="145"/>
      <c r="DR22" s="145"/>
      <c r="DS22" s="145"/>
      <c r="DT22" s="145"/>
      <c r="DU22" s="145"/>
      <c r="DV22" s="145"/>
      <c r="DW22" s="145"/>
      <c r="DX22" s="145"/>
      <c r="DY22" s="145"/>
      <c r="DZ22" s="145"/>
    </row>
    <row r="23" spans="1:130" s="148" customFormat="1" ht="15.95" customHeight="1" thickBot="1" x14ac:dyDescent="0.2">
      <c r="C23" s="183"/>
      <c r="D23" s="452" t="s">
        <v>517</v>
      </c>
      <c r="E23" s="452"/>
      <c r="F23" s="452"/>
      <c r="G23" s="155"/>
      <c r="H23" s="456" t="str">
        <f>IF(AH23="","",AH23)</f>
        <v/>
      </c>
      <c r="I23" s="457"/>
      <c r="J23" s="457"/>
      <c r="K23" s="457"/>
      <c r="L23" s="457"/>
      <c r="M23" s="457"/>
      <c r="N23" s="457"/>
      <c r="O23" s="457"/>
      <c r="P23" s="457"/>
      <c r="Q23" s="457"/>
      <c r="R23" s="457"/>
      <c r="S23" s="457"/>
      <c r="T23" s="457"/>
      <c r="U23" s="457"/>
      <c r="V23" s="457"/>
      <c r="W23" s="457"/>
      <c r="X23" s="457"/>
      <c r="Y23" s="457"/>
      <c r="Z23" s="457"/>
      <c r="AA23" s="458"/>
      <c r="AF23" s="98"/>
      <c r="AG23" s="112" t="s">
        <v>27</v>
      </c>
      <c r="AH23" s="444"/>
      <c r="AI23" s="445"/>
      <c r="AJ23" s="445"/>
      <c r="AK23" s="445"/>
      <c r="AL23" s="445"/>
      <c r="AM23" s="445"/>
      <c r="AN23" s="445"/>
      <c r="AO23" s="445"/>
      <c r="AP23" s="445"/>
      <c r="AQ23" s="445"/>
      <c r="AR23" s="445"/>
      <c r="AS23" s="445"/>
      <c r="AT23" s="445"/>
      <c r="AU23" s="445"/>
      <c r="AV23" s="445"/>
      <c r="AW23" s="445"/>
      <c r="AX23" s="446"/>
      <c r="AY23" s="139" t="s">
        <v>215</v>
      </c>
      <c r="AZ23" s="248" t="str">
        <f>ASC(AH23)</f>
        <v/>
      </c>
      <c r="BA23" s="248"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248" t="str">
        <f>DBCS(MID($BA23,COLUMNS($BB23:BB23),1))</f>
        <v/>
      </c>
      <c r="BC23" s="248" t="str">
        <f>DBCS(MID($BA23,COLUMNS($BB23:BC23),1))</f>
        <v/>
      </c>
      <c r="BD23" s="248" t="str">
        <f>DBCS(MID($BA23,COLUMNS($BB23:BD23),1))</f>
        <v/>
      </c>
      <c r="BE23" s="248" t="str">
        <f>DBCS(MID($BA23,COLUMNS($BB23:BE23),1))</f>
        <v/>
      </c>
      <c r="BF23" s="248" t="str">
        <f>DBCS(MID($BA23,COLUMNS($BB23:BF23),1))</f>
        <v/>
      </c>
      <c r="BG23" s="248" t="str">
        <f>DBCS(MID($BA23,COLUMNS($BB23:BG23),1))</f>
        <v/>
      </c>
      <c r="BH23" s="248" t="str">
        <f>DBCS(MID($BA23,COLUMNS($BB23:BH23),1))</f>
        <v/>
      </c>
      <c r="BI23" s="248" t="str">
        <f>DBCS(MID($BA23,COLUMNS($BB23:BI23),1))</f>
        <v/>
      </c>
      <c r="BJ23" s="248" t="str">
        <f>DBCS(MID($BA23,COLUMNS($BB23:BJ23),1))</f>
        <v/>
      </c>
      <c r="BK23" s="248" t="str">
        <f>DBCS(MID($BA23,COLUMNS($BB23:BK23),1))</f>
        <v/>
      </c>
      <c r="BL23" s="248" t="str">
        <f>DBCS(MID($BA23,COLUMNS($BB23:BL23),1))</f>
        <v/>
      </c>
      <c r="BM23" s="248" t="str">
        <f>DBCS(MID($BA23,COLUMNS($BB23:BM23),1))</f>
        <v/>
      </c>
      <c r="BN23" s="248" t="str">
        <f>DBCS(MID($BA23,COLUMNS($BB23:BN23),1))</f>
        <v/>
      </c>
      <c r="BO23" s="248" t="str">
        <f>DBCS(MID($BA23,COLUMNS($BB23:BO23),1))</f>
        <v/>
      </c>
      <c r="BP23" s="248" t="str">
        <f>DBCS(MID($BA23,COLUMNS($BB23:BP23),1))</f>
        <v/>
      </c>
      <c r="BQ23" s="248" t="str">
        <f>DBCS(MID($BA23,COLUMNS($BB23:BQ23),1))</f>
        <v/>
      </c>
      <c r="BR23" s="248" t="str">
        <f>DBCS(MID($BA23,COLUMNS($BB23:BR23),1))</f>
        <v/>
      </c>
      <c r="BS23" s="248" t="str">
        <f>DBCS(MID($BA23,COLUMNS($BB23:BS23),1))</f>
        <v/>
      </c>
      <c r="BT23" s="248" t="str">
        <f>DBCS(MID($BA23,COLUMNS($BB23:BT23),1))</f>
        <v/>
      </c>
      <c r="BU23" s="248" t="str">
        <f>DBCS(MID($BA23,COLUMNS($BB23:BU23),1))</f>
        <v/>
      </c>
      <c r="BV23" s="248" t="str">
        <f>DBCS(MID($BA23,COLUMNS($BB23:BV23),1))</f>
        <v/>
      </c>
      <c r="BW23" s="248" t="str">
        <f>DBCS(MID($BA23,COLUMNS($BB23:BW23),1))</f>
        <v/>
      </c>
      <c r="BX23" s="248" t="str">
        <f>DBCS(MID($BA23,COLUMNS($BB23:BX23),1))</f>
        <v/>
      </c>
      <c r="BY23" s="248" t="str">
        <f>DBCS(MID($BA23,COLUMNS($BB23:BY23),1))</f>
        <v/>
      </c>
      <c r="BZ23" s="248" t="str">
        <f>DBCS(MID($BA23,COLUMNS($BB23:BZ23),1))</f>
        <v/>
      </c>
      <c r="CA23" s="248" t="str">
        <f>DBCS(MID($BA23,COLUMNS($BB23:CA23),1))</f>
        <v/>
      </c>
      <c r="CB23" s="248" t="str">
        <f>DBCS(MID($BA23,COLUMNS($BB23:CB23),1))</f>
        <v/>
      </c>
      <c r="CC23" s="248" t="str">
        <f>DBCS(MID($BA23,COLUMNS($BB23:CC23),1))</f>
        <v/>
      </c>
      <c r="CD23" s="248" t="str">
        <f>DBCS(MID($BA23,COLUMNS($BB23:CD23),1))</f>
        <v/>
      </c>
      <c r="CE23" s="248" t="str">
        <f>DBCS(MID($BA23,COLUMNS($BB23:CE23),1))</f>
        <v/>
      </c>
      <c r="CF23" s="248" t="str">
        <f>DBCS(MID($BA23,COLUMNS($BB23:CF23),1))</f>
        <v/>
      </c>
      <c r="CG23" s="248" t="str">
        <f>DBCS(MID($BA23,COLUMNS($BB23:CG23),1))</f>
        <v/>
      </c>
      <c r="CH23" s="248" t="str">
        <f>DBCS(MID($BA23,COLUMNS($BB23:CH23),1))</f>
        <v/>
      </c>
      <c r="CI23" s="248" t="str">
        <f>DBCS(MID($BA23,COLUMNS($BB23:CI23),1))</f>
        <v/>
      </c>
      <c r="CJ23" s="248" t="str">
        <f>DBCS(MID($BA23,COLUMNS($BB23:CJ23),1))</f>
        <v/>
      </c>
      <c r="CK23" s="248" t="str">
        <f>DBCS(MID($BA23,COLUMNS($BB23:CK23),1))</f>
        <v/>
      </c>
      <c r="CL23" s="248" t="str">
        <f>DBCS(MID($BA23,COLUMNS($BB23:CL23),1))</f>
        <v/>
      </c>
      <c r="CM23" s="248" t="str">
        <f>DBCS(MID($BA23,COLUMNS($BB23:CM23),1))</f>
        <v/>
      </c>
      <c r="CN23" s="248" t="str">
        <f>DBCS(MID($BA23,COLUMNS($BB23:CN23),1))</f>
        <v/>
      </c>
      <c r="CO23" s="248" t="str">
        <f>DBCS(MID($BA23,COLUMNS($BB23:CO23),1))</f>
        <v/>
      </c>
      <c r="CP23" s="145"/>
      <c r="CQ23" s="145"/>
      <c r="CR23" s="145"/>
      <c r="CS23" s="145"/>
      <c r="CT23" s="145"/>
      <c r="CU23" s="145"/>
      <c r="CV23" s="145"/>
      <c r="CW23" s="145"/>
      <c r="CX23" s="145"/>
      <c r="CY23" s="145"/>
      <c r="CZ23" s="145"/>
      <c r="DA23" s="145"/>
      <c r="DB23" s="145"/>
      <c r="DC23" s="145"/>
      <c r="DD23" s="145"/>
      <c r="DE23" s="145"/>
      <c r="DF23" s="145"/>
      <c r="DG23" s="145"/>
      <c r="DH23" s="145"/>
      <c r="DI23" s="145"/>
      <c r="DJ23" s="145"/>
      <c r="DK23" s="145"/>
      <c r="DL23" s="145"/>
      <c r="DM23" s="145"/>
      <c r="DN23" s="145"/>
      <c r="DO23" s="145"/>
      <c r="DP23" s="145"/>
      <c r="DQ23" s="145"/>
      <c r="DR23" s="145"/>
      <c r="DS23" s="145"/>
      <c r="DT23" s="145"/>
      <c r="DU23" s="145"/>
      <c r="DV23" s="145"/>
      <c r="DW23" s="145"/>
      <c r="DX23" s="145"/>
      <c r="DY23" s="145"/>
      <c r="DZ23" s="145"/>
    </row>
    <row r="24" spans="1:130" s="148" customFormat="1" ht="15.95" customHeight="1" thickBot="1" x14ac:dyDescent="0.2">
      <c r="C24" s="183"/>
      <c r="D24" s="452" t="s">
        <v>3</v>
      </c>
      <c r="E24" s="452"/>
      <c r="F24" s="452"/>
      <c r="G24" s="155"/>
      <c r="H24" s="456" t="str">
        <f>IF(AH24="","",AH24)</f>
        <v/>
      </c>
      <c r="I24" s="457"/>
      <c r="J24" s="457"/>
      <c r="K24" s="457"/>
      <c r="L24" s="457"/>
      <c r="M24" s="457"/>
      <c r="N24" s="457"/>
      <c r="O24" s="457"/>
      <c r="P24" s="457"/>
      <c r="Q24" s="457"/>
      <c r="R24" s="457"/>
      <c r="S24" s="457"/>
      <c r="T24" s="457"/>
      <c r="U24" s="457"/>
      <c r="V24" s="457"/>
      <c r="W24" s="457"/>
      <c r="X24" s="457"/>
      <c r="Y24" s="457"/>
      <c r="Z24" s="457"/>
      <c r="AA24" s="458"/>
      <c r="AC24" s="453" t="s">
        <v>9</v>
      </c>
      <c r="AD24" s="453"/>
      <c r="AE24" s="453"/>
      <c r="AF24" s="98"/>
      <c r="AG24" s="112" t="s">
        <v>3</v>
      </c>
      <c r="AH24" s="444"/>
      <c r="AI24" s="445"/>
      <c r="AJ24" s="445"/>
      <c r="AK24" s="445"/>
      <c r="AL24" s="445"/>
      <c r="AM24" s="445"/>
      <c r="AN24" s="445"/>
      <c r="AO24" s="445"/>
      <c r="AP24" s="445"/>
      <c r="AQ24" s="445"/>
      <c r="AR24" s="445"/>
      <c r="AS24" s="445"/>
      <c r="AT24" s="445"/>
      <c r="AU24" s="445"/>
      <c r="AV24" s="445"/>
      <c r="AW24" s="445"/>
      <c r="AX24" s="446"/>
      <c r="AY24" s="139" t="s">
        <v>215</v>
      </c>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c r="DJ24" s="145"/>
      <c r="DK24" s="145"/>
      <c r="DL24" s="145"/>
      <c r="DM24" s="145"/>
      <c r="DN24" s="145"/>
      <c r="DO24" s="145"/>
      <c r="DP24" s="145"/>
      <c r="DQ24" s="145"/>
      <c r="DR24" s="145"/>
      <c r="DS24" s="145"/>
      <c r="DT24" s="145"/>
      <c r="DU24" s="145"/>
      <c r="DV24" s="145"/>
      <c r="DW24" s="145"/>
      <c r="DX24" s="145"/>
      <c r="DY24" s="145"/>
      <c r="DZ24" s="145"/>
    </row>
    <row r="25" spans="1:130" s="148" customFormat="1" ht="15.95" customHeight="1" thickBot="1" x14ac:dyDescent="0.2">
      <c r="C25" s="183"/>
      <c r="D25" s="452" t="s">
        <v>8</v>
      </c>
      <c r="E25" s="452"/>
      <c r="F25" s="452"/>
      <c r="G25" s="155"/>
      <c r="H25" s="228" t="str">
        <f>AG26</f>
        <v/>
      </c>
      <c r="I25" s="49" t="s">
        <v>25</v>
      </c>
      <c r="J25" s="454" t="str">
        <f>IF(AK25="","",AK25)</f>
        <v/>
      </c>
      <c r="K25" s="455"/>
      <c r="L25" s="49" t="s">
        <v>474</v>
      </c>
      <c r="M25" s="454" t="str">
        <f>IF(AM25="","",AM25)</f>
        <v/>
      </c>
      <c r="N25" s="455"/>
      <c r="O25" s="49" t="s">
        <v>11</v>
      </c>
      <c r="P25" s="454" t="str">
        <f>IF(AO25="","",AO25)</f>
        <v/>
      </c>
      <c r="Q25" s="455"/>
      <c r="R25" s="49" t="s">
        <v>12</v>
      </c>
      <c r="S25" s="49"/>
      <c r="T25" s="49"/>
      <c r="U25" s="49"/>
      <c r="V25" s="49"/>
      <c r="W25" s="49"/>
      <c r="X25" s="49"/>
      <c r="Y25" s="49"/>
      <c r="Z25" s="49"/>
      <c r="AA25" s="49"/>
      <c r="AD25" s="189" t="s">
        <v>514</v>
      </c>
      <c r="AF25" s="98"/>
      <c r="AG25" s="112" t="s">
        <v>8</v>
      </c>
      <c r="AH25" s="442"/>
      <c r="AI25" s="443"/>
      <c r="AJ25" s="245" t="s">
        <v>476</v>
      </c>
      <c r="AK25" s="247"/>
      <c r="AL25" s="98" t="s">
        <v>36</v>
      </c>
      <c r="AM25" s="247"/>
      <c r="AN25" s="98" t="s">
        <v>11</v>
      </c>
      <c r="AO25" s="247"/>
      <c r="AP25" s="98" t="s">
        <v>12</v>
      </c>
      <c r="AQ25" s="98"/>
      <c r="AR25" s="98"/>
      <c r="AS25" s="98"/>
      <c r="AT25" s="98"/>
      <c r="AU25" s="98"/>
      <c r="AV25" s="98"/>
      <c r="AW25" s="98"/>
      <c r="AX25" s="98"/>
      <c r="AY25" s="38"/>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5"/>
      <c r="DG25" s="145"/>
      <c r="DH25" s="145"/>
      <c r="DI25" s="145"/>
      <c r="DJ25" s="145"/>
      <c r="DK25" s="145"/>
      <c r="DL25" s="145"/>
      <c r="DM25" s="145"/>
      <c r="DN25" s="145"/>
      <c r="DO25" s="145"/>
      <c r="DP25" s="145"/>
      <c r="DQ25" s="145"/>
      <c r="DR25" s="145"/>
      <c r="DS25" s="145"/>
      <c r="DT25" s="145"/>
      <c r="DU25" s="145"/>
      <c r="DV25" s="145"/>
      <c r="DW25" s="145"/>
      <c r="DX25" s="145"/>
      <c r="DY25" s="145"/>
      <c r="DZ25" s="145"/>
    </row>
    <row r="26" spans="1:130" s="148" customFormat="1" ht="15.95" customHeight="1" x14ac:dyDescent="0.15">
      <c r="AF26" s="98"/>
      <c r="AG26" s="140" t="str">
        <f>LEFT(AH25)</f>
        <v/>
      </c>
      <c r="AH26" s="178" t="s">
        <v>212</v>
      </c>
      <c r="AI26" s="38"/>
      <c r="AJ26" s="38"/>
      <c r="AK26" s="38"/>
      <c r="AL26" s="141" t="s">
        <v>319</v>
      </c>
      <c r="AM26" s="38"/>
      <c r="AN26" s="38"/>
      <c r="AO26" s="38"/>
      <c r="AP26" s="38"/>
      <c r="AQ26" s="38"/>
      <c r="AR26" s="38"/>
      <c r="AS26" s="38"/>
      <c r="AT26" s="38"/>
      <c r="AU26" s="38"/>
      <c r="AV26" s="38"/>
      <c r="AW26" s="38"/>
      <c r="AX26" s="38"/>
      <c r="AY26" s="38"/>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row>
    <row r="27" spans="1:130" s="148" customFormat="1" ht="15.95" customHeight="1" x14ac:dyDescent="0.15">
      <c r="AF27" s="150"/>
      <c r="AG27" s="150"/>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c r="DJ27" s="145"/>
      <c r="DK27" s="145"/>
      <c r="DL27" s="145"/>
      <c r="DM27" s="145"/>
      <c r="DN27" s="145"/>
      <c r="DO27" s="145"/>
      <c r="DP27" s="145"/>
      <c r="DQ27" s="145"/>
      <c r="DR27" s="145"/>
      <c r="DS27" s="145"/>
      <c r="DT27" s="145"/>
      <c r="DU27" s="145"/>
      <c r="DV27" s="145"/>
      <c r="DW27" s="145"/>
      <c r="DX27" s="145"/>
      <c r="DY27" s="145"/>
      <c r="DZ27" s="145"/>
    </row>
    <row r="28" spans="1:130" s="148" customFormat="1" ht="15.95" customHeight="1" thickBot="1" x14ac:dyDescent="0.2">
      <c r="AF28" s="192"/>
      <c r="AG28" s="193"/>
      <c r="AH28" s="193"/>
      <c r="AI28" s="193"/>
      <c r="AJ28" s="193"/>
      <c r="AK28" s="140"/>
      <c r="AL28" s="140"/>
      <c r="AM28" s="141" t="s">
        <v>468</v>
      </c>
      <c r="AN28" s="140"/>
      <c r="AO28" s="140"/>
      <c r="AP28" s="98"/>
      <c r="AQ28" s="98"/>
      <c r="AR28" s="141"/>
      <c r="AS28" s="98"/>
      <c r="AT28" s="98"/>
      <c r="AU28" s="98"/>
      <c r="AV28" s="98"/>
      <c r="AW28" s="98"/>
      <c r="AX28" s="98"/>
      <c r="AY28" s="38"/>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row>
    <row r="29" spans="1:130" s="148" customFormat="1" ht="15.95" customHeight="1" thickBot="1" x14ac:dyDescent="0.2">
      <c r="A29" s="47" t="s">
        <v>569</v>
      </c>
      <c r="C29" s="183"/>
      <c r="D29" s="452" t="s">
        <v>10</v>
      </c>
      <c r="E29" s="452"/>
      <c r="F29" s="452"/>
      <c r="G29" s="155"/>
      <c r="H29" s="224" t="str">
        <f>AT29</f>
        <v/>
      </c>
      <c r="I29" s="226" t="str">
        <f>AU29</f>
        <v/>
      </c>
      <c r="J29" s="49" t="s">
        <v>476</v>
      </c>
      <c r="K29" s="224" t="str">
        <f>IF(LEFT($AL29,1)="","",LEFT($AL29,1))</f>
        <v/>
      </c>
      <c r="L29" s="225" t="str">
        <f>IF(MID($AL29,2,1)="","",MID($AL29,2,1))</f>
        <v/>
      </c>
      <c r="M29" s="225" t="str">
        <f>IF(MID($AL29,3,1)="","",MID($AL29,3,1))</f>
        <v/>
      </c>
      <c r="N29" s="225" t="str">
        <f>IF(MID($AL29,4,1)="","",MID($AL29,4,1))</f>
        <v/>
      </c>
      <c r="O29" s="225" t="str">
        <f>IF(MID($AL29,5,1)="","",MID($AL29,5,1))</f>
        <v/>
      </c>
      <c r="P29" s="226" t="str">
        <f>IF(RIGHT(AL29)="","",RIGHT(AL29))</f>
        <v/>
      </c>
      <c r="Q29" s="49" t="s">
        <v>476</v>
      </c>
      <c r="R29" s="236" t="str">
        <f>IF(AR29="","",AR29)</f>
        <v/>
      </c>
      <c r="S29" s="49"/>
      <c r="T29" s="49"/>
      <c r="U29" s="49"/>
      <c r="V29" s="49"/>
      <c r="W29" s="49"/>
      <c r="X29" s="49"/>
      <c r="Y29" s="49"/>
      <c r="Z29" s="49"/>
      <c r="AA29" s="49"/>
      <c r="AF29" s="193"/>
      <c r="AG29" s="112" t="s">
        <v>571</v>
      </c>
      <c r="AH29" s="444"/>
      <c r="AI29" s="445"/>
      <c r="AJ29" s="446"/>
      <c r="AK29" s="245" t="s">
        <v>476</v>
      </c>
      <c r="AL29" s="447"/>
      <c r="AM29" s="448"/>
      <c r="AN29" s="448"/>
      <c r="AO29" s="448"/>
      <c r="AP29" s="449"/>
      <c r="AQ29" s="245" t="s">
        <v>476</v>
      </c>
      <c r="AR29" s="246"/>
      <c r="AS29" s="191"/>
      <c r="AT29" s="191" t="str">
        <f>LEFT(AH29)</f>
        <v/>
      </c>
      <c r="AU29" s="191" t="str">
        <f>MID(AH29,2,1)</f>
        <v/>
      </c>
      <c r="AV29" s="187"/>
      <c r="AW29" s="194"/>
      <c r="AX29" s="194"/>
      <c r="AY29" s="38"/>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row>
    <row r="30" spans="1:130" s="148" customFormat="1" ht="15.95" customHeight="1" thickBot="1" x14ac:dyDescent="0.2">
      <c r="C30" s="183"/>
      <c r="D30" s="452" t="s">
        <v>517</v>
      </c>
      <c r="E30" s="452"/>
      <c r="F30" s="452"/>
      <c r="G30" s="155"/>
      <c r="H30" s="456" t="str">
        <f>IF(AH30="","",AH30)</f>
        <v/>
      </c>
      <c r="I30" s="457"/>
      <c r="J30" s="457"/>
      <c r="K30" s="457"/>
      <c r="L30" s="457"/>
      <c r="M30" s="457"/>
      <c r="N30" s="457"/>
      <c r="O30" s="457"/>
      <c r="P30" s="457"/>
      <c r="Q30" s="457"/>
      <c r="R30" s="457"/>
      <c r="S30" s="457"/>
      <c r="T30" s="457"/>
      <c r="U30" s="457"/>
      <c r="V30" s="457"/>
      <c r="W30" s="457"/>
      <c r="X30" s="457"/>
      <c r="Y30" s="457"/>
      <c r="Z30" s="457"/>
      <c r="AA30" s="458"/>
      <c r="AF30" s="98"/>
      <c r="AG30" s="112" t="s">
        <v>27</v>
      </c>
      <c r="AH30" s="444"/>
      <c r="AI30" s="445"/>
      <c r="AJ30" s="445"/>
      <c r="AK30" s="445"/>
      <c r="AL30" s="445"/>
      <c r="AM30" s="445"/>
      <c r="AN30" s="445"/>
      <c r="AO30" s="445"/>
      <c r="AP30" s="445"/>
      <c r="AQ30" s="445"/>
      <c r="AR30" s="445"/>
      <c r="AS30" s="445"/>
      <c r="AT30" s="445"/>
      <c r="AU30" s="445"/>
      <c r="AV30" s="445"/>
      <c r="AW30" s="445"/>
      <c r="AX30" s="446"/>
      <c r="AY30" s="139" t="s">
        <v>215</v>
      </c>
      <c r="AZ30" s="248" t="str">
        <f>ASC(AH30)</f>
        <v/>
      </c>
      <c r="BA30" s="248"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248" t="str">
        <f>DBCS(MID($BA30,COLUMNS($BB30:BB30),1))</f>
        <v/>
      </c>
      <c r="BC30" s="248" t="str">
        <f>DBCS(MID($BA30,COLUMNS($BB30:BC30),1))</f>
        <v/>
      </c>
      <c r="BD30" s="248" t="str">
        <f>DBCS(MID($BA30,COLUMNS($BB30:BD30),1))</f>
        <v/>
      </c>
      <c r="BE30" s="248" t="str">
        <f>DBCS(MID($BA30,COLUMNS($BB30:BE30),1))</f>
        <v/>
      </c>
      <c r="BF30" s="248" t="str">
        <f>DBCS(MID($BA30,COLUMNS($BB30:BF30),1))</f>
        <v/>
      </c>
      <c r="BG30" s="248" t="str">
        <f>DBCS(MID($BA30,COLUMNS($BB30:BG30),1))</f>
        <v/>
      </c>
      <c r="BH30" s="248" t="str">
        <f>DBCS(MID($BA30,COLUMNS($BB30:BH30),1))</f>
        <v/>
      </c>
      <c r="BI30" s="248" t="str">
        <f>DBCS(MID($BA30,COLUMNS($BB30:BI30),1))</f>
        <v/>
      </c>
      <c r="BJ30" s="248" t="str">
        <f>DBCS(MID($BA30,COLUMNS($BB30:BJ30),1))</f>
        <v/>
      </c>
      <c r="BK30" s="248" t="str">
        <f>DBCS(MID($BA30,COLUMNS($BB30:BK30),1))</f>
        <v/>
      </c>
      <c r="BL30" s="248" t="str">
        <f>DBCS(MID($BA30,COLUMNS($BB30:BL30),1))</f>
        <v/>
      </c>
      <c r="BM30" s="248" t="str">
        <f>DBCS(MID($BA30,COLUMNS($BB30:BM30),1))</f>
        <v/>
      </c>
      <c r="BN30" s="248" t="str">
        <f>DBCS(MID($BA30,COLUMNS($BB30:BN30),1))</f>
        <v/>
      </c>
      <c r="BO30" s="248" t="str">
        <f>DBCS(MID($BA30,COLUMNS($BB30:BO30),1))</f>
        <v/>
      </c>
      <c r="BP30" s="248" t="str">
        <f>DBCS(MID($BA30,COLUMNS($BB30:BP30),1))</f>
        <v/>
      </c>
      <c r="BQ30" s="248" t="str">
        <f>DBCS(MID($BA30,COLUMNS($BB30:BQ30),1))</f>
        <v/>
      </c>
      <c r="BR30" s="248" t="str">
        <f>DBCS(MID($BA30,COLUMNS($BB30:BR30),1))</f>
        <v/>
      </c>
      <c r="BS30" s="248" t="str">
        <f>DBCS(MID($BA30,COLUMNS($BB30:BS30),1))</f>
        <v/>
      </c>
      <c r="BT30" s="248" t="str">
        <f>DBCS(MID($BA30,COLUMNS($BB30:BT30),1))</f>
        <v/>
      </c>
      <c r="BU30" s="248" t="str">
        <f>DBCS(MID($BA30,COLUMNS($BB30:BU30),1))</f>
        <v/>
      </c>
      <c r="BV30" s="248" t="str">
        <f>DBCS(MID($BA30,COLUMNS($BB30:BV30),1))</f>
        <v/>
      </c>
      <c r="BW30" s="248" t="str">
        <f>DBCS(MID($BA30,COLUMNS($BB30:BW30),1))</f>
        <v/>
      </c>
      <c r="BX30" s="248" t="str">
        <f>DBCS(MID($BA30,COLUMNS($BB30:BX30),1))</f>
        <v/>
      </c>
      <c r="BY30" s="248" t="str">
        <f>DBCS(MID($BA30,COLUMNS($BB30:BY30),1))</f>
        <v/>
      </c>
      <c r="BZ30" s="248" t="str">
        <f>DBCS(MID($BA30,COLUMNS($BB30:BZ30),1))</f>
        <v/>
      </c>
      <c r="CA30" s="248" t="str">
        <f>DBCS(MID($BA30,COLUMNS($BB30:CA30),1))</f>
        <v/>
      </c>
      <c r="CB30" s="248" t="str">
        <f>DBCS(MID($BA30,COLUMNS($BB30:CB30),1))</f>
        <v/>
      </c>
      <c r="CC30" s="248" t="str">
        <f>DBCS(MID($BA30,COLUMNS($BB30:CC30),1))</f>
        <v/>
      </c>
      <c r="CD30" s="248" t="str">
        <f>DBCS(MID($BA30,COLUMNS($BB30:CD30),1))</f>
        <v/>
      </c>
      <c r="CE30" s="248" t="str">
        <f>DBCS(MID($BA30,COLUMNS($BB30:CE30),1))</f>
        <v/>
      </c>
      <c r="CF30" s="248" t="str">
        <f>DBCS(MID($BA30,COLUMNS($BB30:CF30),1))</f>
        <v/>
      </c>
      <c r="CG30" s="248" t="str">
        <f>DBCS(MID($BA30,COLUMNS($BB30:CG30),1))</f>
        <v/>
      </c>
      <c r="CH30" s="248" t="str">
        <f>DBCS(MID($BA30,COLUMNS($BB30:CH30),1))</f>
        <v/>
      </c>
      <c r="CI30" s="248" t="str">
        <f>DBCS(MID($BA30,COLUMNS($BB30:CI30),1))</f>
        <v/>
      </c>
      <c r="CJ30" s="248" t="str">
        <f>DBCS(MID($BA30,COLUMNS($BB30:CJ30),1))</f>
        <v/>
      </c>
      <c r="CK30" s="248" t="str">
        <f>DBCS(MID($BA30,COLUMNS($BB30:CK30),1))</f>
        <v/>
      </c>
      <c r="CL30" s="248" t="str">
        <f>DBCS(MID($BA30,COLUMNS($BB30:CL30),1))</f>
        <v/>
      </c>
      <c r="CM30" s="248" t="str">
        <f>DBCS(MID($BA30,COLUMNS($BB30:CM30),1))</f>
        <v/>
      </c>
      <c r="CN30" s="248" t="str">
        <f>DBCS(MID($BA30,COLUMNS($BB30:CN30),1))</f>
        <v/>
      </c>
      <c r="CO30" s="248" t="str">
        <f>DBCS(MID($BA30,COLUMNS($BB30:CO30),1))</f>
        <v/>
      </c>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row>
    <row r="31" spans="1:130" s="148" customFormat="1" ht="15.95" customHeight="1" thickBot="1" x14ac:dyDescent="0.2">
      <c r="C31" s="183"/>
      <c r="D31" s="452" t="s">
        <v>3</v>
      </c>
      <c r="E31" s="452"/>
      <c r="F31" s="452"/>
      <c r="G31" s="155"/>
      <c r="H31" s="456" t="str">
        <f>IF(AH31="","",AH31)</f>
        <v/>
      </c>
      <c r="I31" s="457"/>
      <c r="J31" s="457"/>
      <c r="K31" s="457"/>
      <c r="L31" s="457"/>
      <c r="M31" s="457"/>
      <c r="N31" s="457"/>
      <c r="O31" s="457"/>
      <c r="P31" s="457"/>
      <c r="Q31" s="457"/>
      <c r="R31" s="457"/>
      <c r="S31" s="457"/>
      <c r="T31" s="457"/>
      <c r="U31" s="457"/>
      <c r="V31" s="457"/>
      <c r="W31" s="457"/>
      <c r="X31" s="457"/>
      <c r="Y31" s="457"/>
      <c r="Z31" s="457"/>
      <c r="AA31" s="458"/>
      <c r="AC31" s="453" t="s">
        <v>9</v>
      </c>
      <c r="AD31" s="453"/>
      <c r="AE31" s="453"/>
      <c r="AF31" s="98"/>
      <c r="AG31" s="112" t="s">
        <v>3</v>
      </c>
      <c r="AH31" s="444"/>
      <c r="AI31" s="445"/>
      <c r="AJ31" s="445"/>
      <c r="AK31" s="445"/>
      <c r="AL31" s="445"/>
      <c r="AM31" s="445"/>
      <c r="AN31" s="445"/>
      <c r="AO31" s="445"/>
      <c r="AP31" s="445"/>
      <c r="AQ31" s="445"/>
      <c r="AR31" s="445"/>
      <c r="AS31" s="445"/>
      <c r="AT31" s="445"/>
      <c r="AU31" s="445"/>
      <c r="AV31" s="445"/>
      <c r="AW31" s="445"/>
      <c r="AX31" s="446"/>
      <c r="AY31" s="139" t="s">
        <v>215</v>
      </c>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row>
    <row r="32" spans="1:130" s="148" customFormat="1" ht="15.95" customHeight="1" thickBot="1" x14ac:dyDescent="0.2">
      <c r="C32" s="183"/>
      <c r="D32" s="452" t="s">
        <v>8</v>
      </c>
      <c r="E32" s="452"/>
      <c r="F32" s="452"/>
      <c r="G32" s="155"/>
      <c r="H32" s="228" t="str">
        <f>AG33</f>
        <v/>
      </c>
      <c r="I32" s="49" t="s">
        <v>25</v>
      </c>
      <c r="J32" s="454" t="str">
        <f>IF(AK32="","",AK32)</f>
        <v/>
      </c>
      <c r="K32" s="455"/>
      <c r="L32" s="49" t="s">
        <v>474</v>
      </c>
      <c r="M32" s="454" t="str">
        <f>IF(AM32="","",AM32)</f>
        <v/>
      </c>
      <c r="N32" s="455"/>
      <c r="O32" s="49" t="s">
        <v>11</v>
      </c>
      <c r="P32" s="454" t="str">
        <f>IF(AO32="","",AO32)</f>
        <v/>
      </c>
      <c r="Q32" s="455"/>
      <c r="R32" s="49" t="s">
        <v>12</v>
      </c>
      <c r="S32" s="49"/>
      <c r="T32" s="49"/>
      <c r="U32" s="49"/>
      <c r="V32" s="49"/>
      <c r="W32" s="49"/>
      <c r="X32" s="49"/>
      <c r="Y32" s="49"/>
      <c r="Z32" s="49"/>
      <c r="AA32" s="49"/>
      <c r="AD32" s="189" t="s">
        <v>475</v>
      </c>
      <c r="AF32" s="98"/>
      <c r="AG32" s="112" t="s">
        <v>8</v>
      </c>
      <c r="AH32" s="442"/>
      <c r="AI32" s="443"/>
      <c r="AJ32" s="245" t="s">
        <v>25</v>
      </c>
      <c r="AK32" s="247"/>
      <c r="AL32" s="98" t="s">
        <v>36</v>
      </c>
      <c r="AM32" s="247"/>
      <c r="AN32" s="98" t="s">
        <v>11</v>
      </c>
      <c r="AO32" s="247"/>
      <c r="AP32" s="98" t="s">
        <v>12</v>
      </c>
      <c r="AQ32" s="98"/>
      <c r="AR32" s="98"/>
      <c r="AS32" s="98"/>
      <c r="AT32" s="98"/>
      <c r="AU32" s="98"/>
      <c r="AV32" s="98"/>
      <c r="AW32" s="98"/>
      <c r="AX32" s="98"/>
      <c r="AY32" s="38"/>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row>
    <row r="33" spans="1:130" s="148" customFormat="1" ht="15.95" customHeight="1" x14ac:dyDescent="0.15">
      <c r="AF33" s="98"/>
      <c r="AG33" s="140" t="str">
        <f>LEFT(AH32)</f>
        <v/>
      </c>
      <c r="AH33" s="178" t="s">
        <v>212</v>
      </c>
      <c r="AI33" s="38"/>
      <c r="AJ33" s="38"/>
      <c r="AK33" s="38"/>
      <c r="AL33" s="141" t="s">
        <v>319</v>
      </c>
      <c r="AM33" s="38"/>
      <c r="AN33" s="38"/>
      <c r="AO33" s="38"/>
      <c r="AP33" s="38"/>
      <c r="AQ33" s="38"/>
      <c r="AR33" s="38"/>
      <c r="AS33" s="38"/>
      <c r="AT33" s="38"/>
      <c r="AU33" s="38"/>
      <c r="AV33" s="38"/>
      <c r="AW33" s="38"/>
      <c r="AX33" s="38"/>
      <c r="AY33" s="38"/>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row>
    <row r="34" spans="1:130" s="148" customFormat="1" ht="15.95" customHeight="1" x14ac:dyDescent="0.15">
      <c r="AF34" s="150"/>
      <c r="AG34" s="150"/>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row>
    <row r="35" spans="1:130" s="148" customFormat="1" ht="15.95" customHeight="1" thickBot="1" x14ac:dyDescent="0.2">
      <c r="AF35" s="192"/>
      <c r="AG35" s="193"/>
      <c r="AH35" s="193"/>
      <c r="AI35" s="193"/>
      <c r="AJ35" s="193"/>
      <c r="AK35" s="140"/>
      <c r="AL35" s="140"/>
      <c r="AM35" s="141" t="s">
        <v>468</v>
      </c>
      <c r="AN35" s="140"/>
      <c r="AO35" s="140"/>
      <c r="AP35" s="98"/>
      <c r="AQ35" s="98"/>
      <c r="AR35" s="141"/>
      <c r="AS35" s="98"/>
      <c r="AT35" s="98"/>
      <c r="AU35" s="98"/>
      <c r="AV35" s="98"/>
      <c r="AW35" s="98"/>
      <c r="AX35" s="98"/>
      <c r="AY35" s="38"/>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row>
    <row r="36" spans="1:130" s="148" customFormat="1" ht="15.95" customHeight="1" thickBot="1" x14ac:dyDescent="0.2">
      <c r="A36" s="47" t="s">
        <v>569</v>
      </c>
      <c r="C36" s="183"/>
      <c r="D36" s="452" t="s">
        <v>10</v>
      </c>
      <c r="E36" s="452"/>
      <c r="F36" s="452"/>
      <c r="G36" s="155"/>
      <c r="H36" s="224" t="str">
        <f>AT36</f>
        <v/>
      </c>
      <c r="I36" s="226" t="str">
        <f>AU36</f>
        <v/>
      </c>
      <c r="J36" s="49" t="s">
        <v>519</v>
      </c>
      <c r="K36" s="224" t="str">
        <f>IF(LEFT($AL36,1)="","",LEFT($AL36,1))</f>
        <v/>
      </c>
      <c r="L36" s="225" t="str">
        <f>IF(MID($AL36,2,1)="","",MID($AL36,2,1))</f>
        <v/>
      </c>
      <c r="M36" s="225" t="str">
        <f>IF(MID($AL36,3,1)="","",MID($AL36,3,1))</f>
        <v/>
      </c>
      <c r="N36" s="225" t="str">
        <f>IF(MID($AL36,4,1)="","",MID($AL36,4,1))</f>
        <v/>
      </c>
      <c r="O36" s="225" t="str">
        <f>IF(MID($AL36,5,1)="","",MID($AL36,5,1))</f>
        <v/>
      </c>
      <c r="P36" s="226" t="str">
        <f>IF(RIGHT(AL36)="","",RIGHT(AL36))</f>
        <v/>
      </c>
      <c r="Q36" s="49" t="s">
        <v>25</v>
      </c>
      <c r="R36" s="236" t="str">
        <f>IF(AR36="","",AR36)</f>
        <v/>
      </c>
      <c r="S36" s="49"/>
      <c r="T36" s="49"/>
      <c r="U36" s="49"/>
      <c r="V36" s="49"/>
      <c r="W36" s="49"/>
      <c r="X36" s="49"/>
      <c r="Y36" s="49"/>
      <c r="Z36" s="49"/>
      <c r="AA36" s="49"/>
      <c r="AF36" s="193"/>
      <c r="AG36" s="112" t="s">
        <v>559</v>
      </c>
      <c r="AH36" s="444"/>
      <c r="AI36" s="445"/>
      <c r="AJ36" s="446"/>
      <c r="AK36" s="245" t="s">
        <v>519</v>
      </c>
      <c r="AL36" s="447"/>
      <c r="AM36" s="448"/>
      <c r="AN36" s="448"/>
      <c r="AO36" s="448"/>
      <c r="AP36" s="449"/>
      <c r="AQ36" s="245" t="s">
        <v>519</v>
      </c>
      <c r="AR36" s="246"/>
      <c r="AS36" s="191"/>
      <c r="AT36" s="191" t="str">
        <f>LEFT(AH36)</f>
        <v/>
      </c>
      <c r="AU36" s="191" t="str">
        <f>MID(AH36,2,1)</f>
        <v/>
      </c>
      <c r="AV36" s="187"/>
      <c r="AW36" s="194"/>
      <c r="AX36" s="194"/>
      <c r="AY36" s="38"/>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row>
    <row r="37" spans="1:130" s="148" customFormat="1" ht="15.95" customHeight="1" thickBot="1" x14ac:dyDescent="0.2">
      <c r="C37" s="183"/>
      <c r="D37" s="452" t="s">
        <v>521</v>
      </c>
      <c r="E37" s="452"/>
      <c r="F37" s="452"/>
      <c r="G37" s="155"/>
      <c r="H37" s="456" t="str">
        <f>IF(AH37="","",AH37)</f>
        <v/>
      </c>
      <c r="I37" s="457"/>
      <c r="J37" s="457"/>
      <c r="K37" s="457"/>
      <c r="L37" s="457"/>
      <c r="M37" s="457"/>
      <c r="N37" s="457"/>
      <c r="O37" s="457"/>
      <c r="P37" s="457"/>
      <c r="Q37" s="457"/>
      <c r="R37" s="457"/>
      <c r="S37" s="457"/>
      <c r="T37" s="457"/>
      <c r="U37" s="457"/>
      <c r="V37" s="457"/>
      <c r="W37" s="457"/>
      <c r="X37" s="457"/>
      <c r="Y37" s="457"/>
      <c r="Z37" s="457"/>
      <c r="AA37" s="458"/>
      <c r="AF37" s="98"/>
      <c r="AG37" s="112" t="s">
        <v>521</v>
      </c>
      <c r="AH37" s="444"/>
      <c r="AI37" s="445"/>
      <c r="AJ37" s="445"/>
      <c r="AK37" s="445"/>
      <c r="AL37" s="445"/>
      <c r="AM37" s="445"/>
      <c r="AN37" s="445"/>
      <c r="AO37" s="445"/>
      <c r="AP37" s="445"/>
      <c r="AQ37" s="445"/>
      <c r="AR37" s="445"/>
      <c r="AS37" s="445"/>
      <c r="AT37" s="445"/>
      <c r="AU37" s="445"/>
      <c r="AV37" s="445"/>
      <c r="AW37" s="445"/>
      <c r="AX37" s="446"/>
      <c r="AY37" s="139" t="s">
        <v>215</v>
      </c>
      <c r="AZ37" s="248" t="str">
        <f>ASC(AH37)</f>
        <v/>
      </c>
      <c r="BA37" s="248" t="str">
        <f>SUBSTITUTE(SUBSTITUTE(SUBSTITUTE(SUBSTITUTE(SUBSTITUTE(SUBSTITUTE(SUBSTITUTE(SUBSTITUTE(SUBSTITUTE(SUBSTITUTE(SUBSTITUTE(SUBSTITUTE(SUBSTITUTE(SUBSTITUTE(SUBSTITUTE(SUBSTITUTE(SUBSTITUTE(SUBSTITUTE(SUBSTITUTE(SUBSTITUTE(SUBSTITUTE(SUBSTITUTE(SUBSTITUTE(SUBSTITUTE(SUBSTITUTE(AZ37,"が","か゛"),"ぎ","き゛"),"ぐ","く゛"),"げ","け゛"),"ご","こ゛"),"ざ","さ゛"),"じ","し゛"),"ず","す゛"),"ぜ","せ゛"),"ぞ","そ゛"),"だ","た゛"),"ぢ","ち゛"),"づ","つ゛"),"で","て゛"),"ど","と゛"),"ば","は゛"),"び","ひ゛"),"ぶ","ふ゛"),"べ","へ゛"),"ぼ","ほ゛"),"ぱ","は゜"),"ぴ","ひ゜"),"ぷ","ふ゜"),"ぺ","へ゜"),"ぽ","ほ゜")</f>
        <v/>
      </c>
      <c r="BB37" s="248" t="str">
        <f>DBCS(MID($BA37,COLUMNS($BB37:BB37),1))</f>
        <v/>
      </c>
      <c r="BC37" s="248" t="str">
        <f>DBCS(MID($BA37,COLUMNS($BB37:BC37),1))</f>
        <v/>
      </c>
      <c r="BD37" s="248" t="str">
        <f>DBCS(MID($BA37,COLUMNS($BB37:BD37),1))</f>
        <v/>
      </c>
      <c r="BE37" s="248" t="str">
        <f>DBCS(MID($BA37,COLUMNS($BB37:BE37),1))</f>
        <v/>
      </c>
      <c r="BF37" s="248" t="str">
        <f>DBCS(MID($BA37,COLUMNS($BB37:BF37),1))</f>
        <v/>
      </c>
      <c r="BG37" s="248" t="str">
        <f>DBCS(MID($BA37,COLUMNS($BB37:BG37),1))</f>
        <v/>
      </c>
      <c r="BH37" s="248" t="str">
        <f>DBCS(MID($BA37,COLUMNS($BB37:BH37),1))</f>
        <v/>
      </c>
      <c r="BI37" s="248" t="str">
        <f>DBCS(MID($BA37,COLUMNS($BB37:BI37),1))</f>
        <v/>
      </c>
      <c r="BJ37" s="248" t="str">
        <f>DBCS(MID($BA37,COLUMNS($BB37:BJ37),1))</f>
        <v/>
      </c>
      <c r="BK37" s="248" t="str">
        <f>DBCS(MID($BA37,COLUMNS($BB37:BK37),1))</f>
        <v/>
      </c>
      <c r="BL37" s="248" t="str">
        <f>DBCS(MID($BA37,COLUMNS($BB37:BL37),1))</f>
        <v/>
      </c>
      <c r="BM37" s="248" t="str">
        <f>DBCS(MID($BA37,COLUMNS($BB37:BM37),1))</f>
        <v/>
      </c>
      <c r="BN37" s="248" t="str">
        <f>DBCS(MID($BA37,COLUMNS($BB37:BN37),1))</f>
        <v/>
      </c>
      <c r="BO37" s="248" t="str">
        <f>DBCS(MID($BA37,COLUMNS($BB37:BO37),1))</f>
        <v/>
      </c>
      <c r="BP37" s="248" t="str">
        <f>DBCS(MID($BA37,COLUMNS($BB37:BP37),1))</f>
        <v/>
      </c>
      <c r="BQ37" s="248" t="str">
        <f>DBCS(MID($BA37,COLUMNS($BB37:BQ37),1))</f>
        <v/>
      </c>
      <c r="BR37" s="248" t="str">
        <f>DBCS(MID($BA37,COLUMNS($BB37:BR37),1))</f>
        <v/>
      </c>
      <c r="BS37" s="248" t="str">
        <f>DBCS(MID($BA37,COLUMNS($BB37:BS37),1))</f>
        <v/>
      </c>
      <c r="BT37" s="248" t="str">
        <f>DBCS(MID($BA37,COLUMNS($BB37:BT37),1))</f>
        <v/>
      </c>
      <c r="BU37" s="248" t="str">
        <f>DBCS(MID($BA37,COLUMNS($BB37:BU37),1))</f>
        <v/>
      </c>
      <c r="BV37" s="248" t="str">
        <f>DBCS(MID($BA37,COLUMNS($BB37:BV37),1))</f>
        <v/>
      </c>
      <c r="BW37" s="248" t="str">
        <f>DBCS(MID($BA37,COLUMNS($BB37:BW37),1))</f>
        <v/>
      </c>
      <c r="BX37" s="248" t="str">
        <f>DBCS(MID($BA37,COLUMNS($BB37:BX37),1))</f>
        <v/>
      </c>
      <c r="BY37" s="248" t="str">
        <f>DBCS(MID($BA37,COLUMNS($BB37:BY37),1))</f>
        <v/>
      </c>
      <c r="BZ37" s="248" t="str">
        <f>DBCS(MID($BA37,COLUMNS($BB37:BZ37),1))</f>
        <v/>
      </c>
      <c r="CA37" s="248" t="str">
        <f>DBCS(MID($BA37,COLUMNS($BB37:CA37),1))</f>
        <v/>
      </c>
      <c r="CB37" s="248" t="str">
        <f>DBCS(MID($BA37,COLUMNS($BB37:CB37),1))</f>
        <v/>
      </c>
      <c r="CC37" s="248" t="str">
        <f>DBCS(MID($BA37,COLUMNS($BB37:CC37),1))</f>
        <v/>
      </c>
      <c r="CD37" s="248" t="str">
        <f>DBCS(MID($BA37,COLUMNS($BB37:CD37),1))</f>
        <v/>
      </c>
      <c r="CE37" s="248" t="str">
        <f>DBCS(MID($BA37,COLUMNS($BB37:CE37),1))</f>
        <v/>
      </c>
      <c r="CF37" s="248" t="str">
        <f>DBCS(MID($BA37,COLUMNS($BB37:CF37),1))</f>
        <v/>
      </c>
      <c r="CG37" s="248" t="str">
        <f>DBCS(MID($BA37,COLUMNS($BB37:CG37),1))</f>
        <v/>
      </c>
      <c r="CH37" s="248" t="str">
        <f>DBCS(MID($BA37,COLUMNS($BB37:CH37),1))</f>
        <v/>
      </c>
      <c r="CI37" s="248" t="str">
        <f>DBCS(MID($BA37,COLUMNS($BB37:CI37),1))</f>
        <v/>
      </c>
      <c r="CJ37" s="248" t="str">
        <f>DBCS(MID($BA37,COLUMNS($BB37:CJ37),1))</f>
        <v/>
      </c>
      <c r="CK37" s="248" t="str">
        <f>DBCS(MID($BA37,COLUMNS($BB37:CK37),1))</f>
        <v/>
      </c>
      <c r="CL37" s="248" t="str">
        <f>DBCS(MID($BA37,COLUMNS($BB37:CL37),1))</f>
        <v/>
      </c>
      <c r="CM37" s="248" t="str">
        <f>DBCS(MID($BA37,COLUMNS($BB37:CM37),1))</f>
        <v/>
      </c>
      <c r="CN37" s="248" t="str">
        <f>DBCS(MID($BA37,COLUMNS($BB37:CN37),1))</f>
        <v/>
      </c>
      <c r="CO37" s="248" t="str">
        <f>DBCS(MID($BA37,COLUMNS($BB37:CO37),1))</f>
        <v/>
      </c>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row>
    <row r="38" spans="1:130" s="148" customFormat="1" ht="15.95" customHeight="1" thickBot="1" x14ac:dyDescent="0.2">
      <c r="C38" s="183"/>
      <c r="D38" s="452" t="s">
        <v>3</v>
      </c>
      <c r="E38" s="452"/>
      <c r="F38" s="452"/>
      <c r="G38" s="155"/>
      <c r="H38" s="456" t="str">
        <f>IF(AH38="","",AH38)</f>
        <v/>
      </c>
      <c r="I38" s="457"/>
      <c r="J38" s="457"/>
      <c r="K38" s="457"/>
      <c r="L38" s="457"/>
      <c r="M38" s="457"/>
      <c r="N38" s="457"/>
      <c r="O38" s="457"/>
      <c r="P38" s="457"/>
      <c r="Q38" s="457"/>
      <c r="R38" s="457"/>
      <c r="S38" s="457"/>
      <c r="T38" s="457"/>
      <c r="U38" s="457"/>
      <c r="V38" s="457"/>
      <c r="W38" s="457"/>
      <c r="X38" s="457"/>
      <c r="Y38" s="457"/>
      <c r="Z38" s="457"/>
      <c r="AA38" s="458"/>
      <c r="AC38" s="453" t="s">
        <v>9</v>
      </c>
      <c r="AD38" s="453"/>
      <c r="AE38" s="453"/>
      <c r="AF38" s="98"/>
      <c r="AG38" s="112" t="s">
        <v>3</v>
      </c>
      <c r="AH38" s="444"/>
      <c r="AI38" s="445"/>
      <c r="AJ38" s="445"/>
      <c r="AK38" s="445"/>
      <c r="AL38" s="445"/>
      <c r="AM38" s="445"/>
      <c r="AN38" s="445"/>
      <c r="AO38" s="445"/>
      <c r="AP38" s="445"/>
      <c r="AQ38" s="445"/>
      <c r="AR38" s="445"/>
      <c r="AS38" s="445"/>
      <c r="AT38" s="445"/>
      <c r="AU38" s="445"/>
      <c r="AV38" s="445"/>
      <c r="AW38" s="445"/>
      <c r="AX38" s="446"/>
      <c r="AY38" s="139" t="s">
        <v>215</v>
      </c>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row>
    <row r="39" spans="1:130" s="148" customFormat="1" ht="15.95" customHeight="1" thickBot="1" x14ac:dyDescent="0.2">
      <c r="C39" s="183"/>
      <c r="D39" s="452" t="s">
        <v>8</v>
      </c>
      <c r="E39" s="452"/>
      <c r="F39" s="452"/>
      <c r="G39" s="155"/>
      <c r="H39" s="228" t="str">
        <f>AG40</f>
        <v/>
      </c>
      <c r="I39" s="49" t="s">
        <v>25</v>
      </c>
      <c r="J39" s="454" t="str">
        <f>IF(AK39="","",AK39)</f>
        <v/>
      </c>
      <c r="K39" s="455"/>
      <c r="L39" s="49" t="s">
        <v>474</v>
      </c>
      <c r="M39" s="454" t="str">
        <f>IF(AM39="","",AM39)</f>
        <v/>
      </c>
      <c r="N39" s="455"/>
      <c r="O39" s="49" t="s">
        <v>11</v>
      </c>
      <c r="P39" s="454" t="str">
        <f>IF(AO39="","",AO39)</f>
        <v/>
      </c>
      <c r="Q39" s="455"/>
      <c r="R39" s="49" t="s">
        <v>12</v>
      </c>
      <c r="S39" s="49"/>
      <c r="T39" s="49"/>
      <c r="U39" s="49"/>
      <c r="V39" s="49"/>
      <c r="W39" s="49"/>
      <c r="X39" s="49"/>
      <c r="Y39" s="49"/>
      <c r="Z39" s="49"/>
      <c r="AA39" s="49"/>
      <c r="AD39" s="189" t="s">
        <v>475</v>
      </c>
      <c r="AF39" s="98"/>
      <c r="AG39" s="112" t="s">
        <v>8</v>
      </c>
      <c r="AH39" s="442"/>
      <c r="AI39" s="443"/>
      <c r="AJ39" s="245" t="s">
        <v>563</v>
      </c>
      <c r="AK39" s="247"/>
      <c r="AL39" s="98" t="s">
        <v>36</v>
      </c>
      <c r="AM39" s="247"/>
      <c r="AN39" s="98" t="s">
        <v>11</v>
      </c>
      <c r="AO39" s="247"/>
      <c r="AP39" s="98" t="s">
        <v>12</v>
      </c>
      <c r="AQ39" s="98"/>
      <c r="AR39" s="98"/>
      <c r="AS39" s="98"/>
      <c r="AT39" s="98"/>
      <c r="AU39" s="98"/>
      <c r="AV39" s="98"/>
      <c r="AW39" s="98"/>
      <c r="AX39" s="98"/>
      <c r="AY39" s="38"/>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c r="DC39" s="145"/>
      <c r="DD39" s="145"/>
      <c r="DE39" s="145"/>
      <c r="DF39" s="145"/>
      <c r="DG39" s="145"/>
      <c r="DH39" s="145"/>
      <c r="DI39" s="145"/>
      <c r="DJ39" s="145"/>
      <c r="DK39" s="145"/>
      <c r="DL39" s="145"/>
      <c r="DM39" s="145"/>
      <c r="DN39" s="145"/>
      <c r="DO39" s="145"/>
      <c r="DP39" s="145"/>
      <c r="DQ39" s="145"/>
      <c r="DR39" s="145"/>
      <c r="DS39" s="145"/>
      <c r="DT39" s="145"/>
      <c r="DU39" s="145"/>
      <c r="DV39" s="145"/>
      <c r="DW39" s="145"/>
      <c r="DX39" s="145"/>
      <c r="DY39" s="145"/>
      <c r="DZ39" s="145"/>
    </row>
    <row r="40" spans="1:130" s="148" customFormat="1" ht="15.95" customHeight="1" x14ac:dyDescent="0.15">
      <c r="AF40" s="98"/>
      <c r="AG40" s="140" t="str">
        <f>LEFT(AH39)</f>
        <v/>
      </c>
      <c r="AH40" s="178" t="s">
        <v>212</v>
      </c>
      <c r="AI40" s="38"/>
      <c r="AJ40" s="38"/>
      <c r="AK40" s="38"/>
      <c r="AL40" s="141" t="s">
        <v>319</v>
      </c>
      <c r="AM40" s="38"/>
      <c r="AN40" s="38"/>
      <c r="AO40" s="38"/>
      <c r="AP40" s="38"/>
      <c r="AQ40" s="38"/>
      <c r="AR40" s="38"/>
      <c r="AS40" s="38"/>
      <c r="AT40" s="38"/>
      <c r="AU40" s="38"/>
      <c r="AV40" s="38"/>
      <c r="AW40" s="38"/>
      <c r="AX40" s="38"/>
      <c r="AY40" s="38"/>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c r="DC40" s="145"/>
      <c r="DD40" s="145"/>
      <c r="DE40" s="145"/>
      <c r="DF40" s="145"/>
      <c r="DG40" s="145"/>
      <c r="DH40" s="145"/>
      <c r="DI40" s="145"/>
      <c r="DJ40" s="145"/>
      <c r="DK40" s="145"/>
      <c r="DL40" s="145"/>
      <c r="DM40" s="145"/>
      <c r="DN40" s="145"/>
      <c r="DO40" s="145"/>
      <c r="DP40" s="145"/>
      <c r="DQ40" s="145"/>
      <c r="DR40" s="145"/>
      <c r="DS40" s="145"/>
      <c r="DT40" s="145"/>
      <c r="DU40" s="145"/>
      <c r="DV40" s="145"/>
      <c r="DW40" s="145"/>
      <c r="DX40" s="145"/>
      <c r="DY40" s="145"/>
      <c r="DZ40" s="145"/>
    </row>
    <row r="41" spans="1:130" s="148" customFormat="1" ht="15.95" customHeight="1" x14ac:dyDescent="0.15">
      <c r="AF41" s="150"/>
      <c r="AG41" s="150"/>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c r="DC41" s="145"/>
      <c r="DD41" s="145"/>
      <c r="DE41" s="145"/>
      <c r="DF41" s="145"/>
      <c r="DG41" s="145"/>
      <c r="DH41" s="145"/>
      <c r="DI41" s="145"/>
      <c r="DJ41" s="145"/>
      <c r="DK41" s="145"/>
      <c r="DL41" s="145"/>
      <c r="DM41" s="145"/>
      <c r="DN41" s="145"/>
      <c r="DO41" s="145"/>
      <c r="DP41" s="145"/>
      <c r="DQ41" s="145"/>
      <c r="DR41" s="145"/>
      <c r="DS41" s="145"/>
      <c r="DT41" s="145"/>
      <c r="DU41" s="145"/>
      <c r="DV41" s="145"/>
      <c r="DW41" s="145"/>
      <c r="DX41" s="145"/>
      <c r="DY41" s="145"/>
      <c r="DZ41" s="145"/>
    </row>
    <row r="42" spans="1:130" s="148" customFormat="1" ht="15.95" customHeight="1" thickBot="1" x14ac:dyDescent="0.2">
      <c r="AF42" s="192"/>
      <c r="AG42" s="193"/>
      <c r="AH42" s="193"/>
      <c r="AI42" s="193"/>
      <c r="AJ42" s="193"/>
      <c r="AK42" s="140"/>
      <c r="AL42" s="140"/>
      <c r="AM42" s="141" t="s">
        <v>468</v>
      </c>
      <c r="AN42" s="140"/>
      <c r="AO42" s="140"/>
      <c r="AP42" s="98"/>
      <c r="AQ42" s="98"/>
      <c r="AR42" s="141"/>
      <c r="AS42" s="98"/>
      <c r="AT42" s="98"/>
      <c r="AU42" s="98"/>
      <c r="AV42" s="98"/>
      <c r="AW42" s="98"/>
      <c r="AX42" s="98"/>
      <c r="AY42" s="38"/>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c r="DC42" s="145"/>
      <c r="DD42" s="145"/>
      <c r="DE42" s="145"/>
      <c r="DF42" s="145"/>
      <c r="DG42" s="145"/>
      <c r="DH42" s="145"/>
      <c r="DI42" s="145"/>
      <c r="DJ42" s="145"/>
      <c r="DK42" s="145"/>
      <c r="DL42" s="145"/>
      <c r="DM42" s="145"/>
      <c r="DN42" s="145"/>
      <c r="DO42" s="145"/>
      <c r="DP42" s="145"/>
      <c r="DQ42" s="145"/>
      <c r="DR42" s="145"/>
      <c r="DS42" s="145"/>
      <c r="DT42" s="145"/>
      <c r="DU42" s="145"/>
      <c r="DV42" s="145"/>
      <c r="DW42" s="145"/>
      <c r="DX42" s="145"/>
      <c r="DY42" s="145"/>
      <c r="DZ42" s="145"/>
    </row>
    <row r="43" spans="1:130" s="148" customFormat="1" ht="15.95" customHeight="1" thickBot="1" x14ac:dyDescent="0.2">
      <c r="A43" s="47" t="s">
        <v>569</v>
      </c>
      <c r="C43" s="183"/>
      <c r="D43" s="452" t="s">
        <v>10</v>
      </c>
      <c r="E43" s="452"/>
      <c r="F43" s="452"/>
      <c r="G43" s="155"/>
      <c r="H43" s="224" t="str">
        <f>AT43</f>
        <v/>
      </c>
      <c r="I43" s="226" t="str">
        <f>AU43</f>
        <v/>
      </c>
      <c r="J43" s="49" t="s">
        <v>519</v>
      </c>
      <c r="K43" s="224" t="str">
        <f>IF(LEFT($AL43,1)="","",LEFT($AL43,1))</f>
        <v/>
      </c>
      <c r="L43" s="225" t="str">
        <f>IF(MID($AL43,2,1)="","",MID($AL43,2,1))</f>
        <v/>
      </c>
      <c r="M43" s="225" t="str">
        <f>IF(MID($AL43,3,1)="","",MID($AL43,3,1))</f>
        <v/>
      </c>
      <c r="N43" s="225" t="str">
        <f>IF(MID($AL43,4,1)="","",MID($AL43,4,1))</f>
        <v/>
      </c>
      <c r="O43" s="225" t="str">
        <f>IF(MID($AL43,5,1)="","",MID($AL43,5,1))</f>
        <v/>
      </c>
      <c r="P43" s="226" t="str">
        <f>IF(RIGHT(AL43)="","",RIGHT(AL43))</f>
        <v/>
      </c>
      <c r="Q43" s="49" t="s">
        <v>25</v>
      </c>
      <c r="R43" s="236" t="str">
        <f>IF(AR43="","",AR43)</f>
        <v/>
      </c>
      <c r="S43" s="49"/>
      <c r="T43" s="49"/>
      <c r="U43" s="49"/>
      <c r="V43" s="49"/>
      <c r="W43" s="49"/>
      <c r="X43" s="49"/>
      <c r="Y43" s="49"/>
      <c r="Z43" s="49"/>
      <c r="AA43" s="49"/>
      <c r="AF43" s="193"/>
      <c r="AG43" s="112" t="s">
        <v>571</v>
      </c>
      <c r="AH43" s="444"/>
      <c r="AI43" s="445"/>
      <c r="AJ43" s="446"/>
      <c r="AK43" s="245" t="s">
        <v>473</v>
      </c>
      <c r="AL43" s="447"/>
      <c r="AM43" s="448"/>
      <c r="AN43" s="448"/>
      <c r="AO43" s="448"/>
      <c r="AP43" s="449"/>
      <c r="AQ43" s="245" t="s">
        <v>473</v>
      </c>
      <c r="AR43" s="246"/>
      <c r="AS43" s="191"/>
      <c r="AT43" s="191" t="str">
        <f>LEFT(AH43)</f>
        <v/>
      </c>
      <c r="AU43" s="191" t="str">
        <f>MID(AH43,2,1)</f>
        <v/>
      </c>
      <c r="AV43" s="187"/>
      <c r="AW43" s="194"/>
      <c r="AX43" s="194"/>
      <c r="AY43" s="38"/>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row>
    <row r="44" spans="1:130" s="148" customFormat="1" ht="15.95" customHeight="1" thickBot="1" x14ac:dyDescent="0.2">
      <c r="C44" s="183"/>
      <c r="D44" s="452" t="s">
        <v>27</v>
      </c>
      <c r="E44" s="452"/>
      <c r="F44" s="452"/>
      <c r="G44" s="155"/>
      <c r="H44" s="456" t="str">
        <f>IF(AH44="","",AH44)</f>
        <v/>
      </c>
      <c r="I44" s="457"/>
      <c r="J44" s="457"/>
      <c r="K44" s="457"/>
      <c r="L44" s="457"/>
      <c r="M44" s="457"/>
      <c r="N44" s="457"/>
      <c r="O44" s="457"/>
      <c r="P44" s="457"/>
      <c r="Q44" s="457"/>
      <c r="R44" s="457"/>
      <c r="S44" s="457"/>
      <c r="T44" s="457"/>
      <c r="U44" s="457"/>
      <c r="V44" s="457"/>
      <c r="W44" s="457"/>
      <c r="X44" s="457"/>
      <c r="Y44" s="457"/>
      <c r="Z44" s="457"/>
      <c r="AA44" s="458"/>
      <c r="AF44" s="98"/>
      <c r="AG44" s="112" t="s">
        <v>521</v>
      </c>
      <c r="AH44" s="444"/>
      <c r="AI44" s="445"/>
      <c r="AJ44" s="445"/>
      <c r="AK44" s="445"/>
      <c r="AL44" s="445"/>
      <c r="AM44" s="445"/>
      <c r="AN44" s="445"/>
      <c r="AO44" s="445"/>
      <c r="AP44" s="445"/>
      <c r="AQ44" s="445"/>
      <c r="AR44" s="445"/>
      <c r="AS44" s="445"/>
      <c r="AT44" s="445"/>
      <c r="AU44" s="445"/>
      <c r="AV44" s="445"/>
      <c r="AW44" s="445"/>
      <c r="AX44" s="446"/>
      <c r="AY44" s="139" t="s">
        <v>215</v>
      </c>
      <c r="AZ44" s="248" t="str">
        <f>ASC(AH44)</f>
        <v/>
      </c>
      <c r="BA44" s="248"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248" t="str">
        <f>DBCS(MID($BA44,COLUMNS($BB44:BB44),1))</f>
        <v/>
      </c>
      <c r="BC44" s="248" t="str">
        <f>DBCS(MID($BA44,COLUMNS($BB44:BC44),1))</f>
        <v/>
      </c>
      <c r="BD44" s="248" t="str">
        <f>DBCS(MID($BA44,COLUMNS($BB44:BD44),1))</f>
        <v/>
      </c>
      <c r="BE44" s="248" t="str">
        <f>DBCS(MID($BA44,COLUMNS($BB44:BE44),1))</f>
        <v/>
      </c>
      <c r="BF44" s="248" t="str">
        <f>DBCS(MID($BA44,COLUMNS($BB44:BF44),1))</f>
        <v/>
      </c>
      <c r="BG44" s="248" t="str">
        <f>DBCS(MID($BA44,COLUMNS($BB44:BG44),1))</f>
        <v/>
      </c>
      <c r="BH44" s="248" t="str">
        <f>DBCS(MID($BA44,COLUMNS($BB44:BH44),1))</f>
        <v/>
      </c>
      <c r="BI44" s="248" t="str">
        <f>DBCS(MID($BA44,COLUMNS($BB44:BI44),1))</f>
        <v/>
      </c>
      <c r="BJ44" s="248" t="str">
        <f>DBCS(MID($BA44,COLUMNS($BB44:BJ44),1))</f>
        <v/>
      </c>
      <c r="BK44" s="248" t="str">
        <f>DBCS(MID($BA44,COLUMNS($BB44:BK44),1))</f>
        <v/>
      </c>
      <c r="BL44" s="248" t="str">
        <f>DBCS(MID($BA44,COLUMNS($BB44:BL44),1))</f>
        <v/>
      </c>
      <c r="BM44" s="248" t="str">
        <f>DBCS(MID($BA44,COLUMNS($BB44:BM44),1))</f>
        <v/>
      </c>
      <c r="BN44" s="248" t="str">
        <f>DBCS(MID($BA44,COLUMNS($BB44:BN44),1))</f>
        <v/>
      </c>
      <c r="BO44" s="248" t="str">
        <f>DBCS(MID($BA44,COLUMNS($BB44:BO44),1))</f>
        <v/>
      </c>
      <c r="BP44" s="248" t="str">
        <f>DBCS(MID($BA44,COLUMNS($BB44:BP44),1))</f>
        <v/>
      </c>
      <c r="BQ44" s="248" t="str">
        <f>DBCS(MID($BA44,COLUMNS($BB44:BQ44),1))</f>
        <v/>
      </c>
      <c r="BR44" s="248" t="str">
        <f>DBCS(MID($BA44,COLUMNS($BB44:BR44),1))</f>
        <v/>
      </c>
      <c r="BS44" s="248" t="str">
        <f>DBCS(MID($BA44,COLUMNS($BB44:BS44),1))</f>
        <v/>
      </c>
      <c r="BT44" s="248" t="str">
        <f>DBCS(MID($BA44,COLUMNS($BB44:BT44),1))</f>
        <v/>
      </c>
      <c r="BU44" s="248" t="str">
        <f>DBCS(MID($BA44,COLUMNS($BB44:BU44),1))</f>
        <v/>
      </c>
      <c r="BV44" s="248" t="str">
        <f>DBCS(MID($BA44,COLUMNS($BB44:BV44),1))</f>
        <v/>
      </c>
      <c r="BW44" s="248" t="str">
        <f>DBCS(MID($BA44,COLUMNS($BB44:BW44),1))</f>
        <v/>
      </c>
      <c r="BX44" s="248" t="str">
        <f>DBCS(MID($BA44,COLUMNS($BB44:BX44),1))</f>
        <v/>
      </c>
      <c r="BY44" s="248" t="str">
        <f>DBCS(MID($BA44,COLUMNS($BB44:BY44),1))</f>
        <v/>
      </c>
      <c r="BZ44" s="248" t="str">
        <f>DBCS(MID($BA44,COLUMNS($BB44:BZ44),1))</f>
        <v/>
      </c>
      <c r="CA44" s="248" t="str">
        <f>DBCS(MID($BA44,COLUMNS($BB44:CA44),1))</f>
        <v/>
      </c>
      <c r="CB44" s="248" t="str">
        <f>DBCS(MID($BA44,COLUMNS($BB44:CB44),1))</f>
        <v/>
      </c>
      <c r="CC44" s="248" t="str">
        <f>DBCS(MID($BA44,COLUMNS($BB44:CC44),1))</f>
        <v/>
      </c>
      <c r="CD44" s="248" t="str">
        <f>DBCS(MID($BA44,COLUMNS($BB44:CD44),1))</f>
        <v/>
      </c>
      <c r="CE44" s="248" t="str">
        <f>DBCS(MID($BA44,COLUMNS($BB44:CE44),1))</f>
        <v/>
      </c>
      <c r="CF44" s="248" t="str">
        <f>DBCS(MID($BA44,COLUMNS($BB44:CF44),1))</f>
        <v/>
      </c>
      <c r="CG44" s="248" t="str">
        <f>DBCS(MID($BA44,COLUMNS($BB44:CG44),1))</f>
        <v/>
      </c>
      <c r="CH44" s="248" t="str">
        <f>DBCS(MID($BA44,COLUMNS($BB44:CH44),1))</f>
        <v/>
      </c>
      <c r="CI44" s="248" t="str">
        <f>DBCS(MID($BA44,COLUMNS($BB44:CI44),1))</f>
        <v/>
      </c>
      <c r="CJ44" s="248" t="str">
        <f>DBCS(MID($BA44,COLUMNS($BB44:CJ44),1))</f>
        <v/>
      </c>
      <c r="CK44" s="248" t="str">
        <f>DBCS(MID($BA44,COLUMNS($BB44:CK44),1))</f>
        <v/>
      </c>
      <c r="CL44" s="248" t="str">
        <f>DBCS(MID($BA44,COLUMNS($BB44:CL44),1))</f>
        <v/>
      </c>
      <c r="CM44" s="248" t="str">
        <f>DBCS(MID($BA44,COLUMNS($BB44:CM44),1))</f>
        <v/>
      </c>
      <c r="CN44" s="248" t="str">
        <f>DBCS(MID($BA44,COLUMNS($BB44:CN44),1))</f>
        <v/>
      </c>
      <c r="CO44" s="248" t="str">
        <f>DBCS(MID($BA44,COLUMNS($BB44:CO44),1))</f>
        <v/>
      </c>
      <c r="CP44" s="145"/>
      <c r="CQ44" s="145"/>
      <c r="CR44" s="145"/>
      <c r="CS44" s="145"/>
      <c r="CT44" s="145"/>
      <c r="CU44" s="145"/>
      <c r="CV44" s="145"/>
      <c r="CW44" s="145"/>
      <c r="CX44" s="145"/>
      <c r="CY44" s="145"/>
      <c r="CZ44" s="145"/>
      <c r="DA44" s="145"/>
      <c r="DB44" s="145"/>
      <c r="DC44" s="145"/>
      <c r="DD44" s="145"/>
      <c r="DE44" s="145"/>
      <c r="DF44" s="145"/>
      <c r="DG44" s="145"/>
      <c r="DH44" s="145"/>
      <c r="DI44" s="145"/>
      <c r="DJ44" s="145"/>
      <c r="DK44" s="145"/>
      <c r="DL44" s="145"/>
      <c r="DM44" s="145"/>
      <c r="DN44" s="145"/>
      <c r="DO44" s="145"/>
      <c r="DP44" s="145"/>
      <c r="DQ44" s="145"/>
      <c r="DR44" s="145"/>
      <c r="DS44" s="145"/>
      <c r="DT44" s="145"/>
      <c r="DU44" s="145"/>
      <c r="DV44" s="145"/>
      <c r="DW44" s="145"/>
      <c r="DX44" s="145"/>
      <c r="DY44" s="145"/>
      <c r="DZ44" s="145"/>
    </row>
    <row r="45" spans="1:130" s="148" customFormat="1" ht="15.95" customHeight="1" thickBot="1" x14ac:dyDescent="0.2">
      <c r="C45" s="183"/>
      <c r="D45" s="452" t="s">
        <v>3</v>
      </c>
      <c r="E45" s="452"/>
      <c r="F45" s="452"/>
      <c r="G45" s="155"/>
      <c r="H45" s="456" t="str">
        <f>IF(AH45="","",AH45)</f>
        <v/>
      </c>
      <c r="I45" s="457"/>
      <c r="J45" s="457"/>
      <c r="K45" s="457"/>
      <c r="L45" s="457"/>
      <c r="M45" s="457"/>
      <c r="N45" s="457"/>
      <c r="O45" s="457"/>
      <c r="P45" s="457"/>
      <c r="Q45" s="457"/>
      <c r="R45" s="457"/>
      <c r="S45" s="457"/>
      <c r="T45" s="457"/>
      <c r="U45" s="457"/>
      <c r="V45" s="457"/>
      <c r="W45" s="457"/>
      <c r="X45" s="457"/>
      <c r="Y45" s="457"/>
      <c r="Z45" s="457"/>
      <c r="AA45" s="458"/>
      <c r="AC45" s="453" t="s">
        <v>9</v>
      </c>
      <c r="AD45" s="453"/>
      <c r="AE45" s="453"/>
      <c r="AF45" s="98"/>
      <c r="AG45" s="112" t="s">
        <v>3</v>
      </c>
      <c r="AH45" s="444"/>
      <c r="AI45" s="445"/>
      <c r="AJ45" s="445"/>
      <c r="AK45" s="445"/>
      <c r="AL45" s="445"/>
      <c r="AM45" s="445"/>
      <c r="AN45" s="445"/>
      <c r="AO45" s="445"/>
      <c r="AP45" s="445"/>
      <c r="AQ45" s="445"/>
      <c r="AR45" s="445"/>
      <c r="AS45" s="445"/>
      <c r="AT45" s="445"/>
      <c r="AU45" s="445"/>
      <c r="AV45" s="445"/>
      <c r="AW45" s="445"/>
      <c r="AX45" s="446"/>
      <c r="AY45" s="139" t="s">
        <v>215</v>
      </c>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5"/>
      <c r="DU45" s="145"/>
      <c r="DV45" s="145"/>
      <c r="DW45" s="145"/>
      <c r="DX45" s="145"/>
      <c r="DY45" s="145"/>
      <c r="DZ45" s="145"/>
    </row>
    <row r="46" spans="1:130" s="148" customFormat="1" ht="15.95" customHeight="1" thickBot="1" x14ac:dyDescent="0.2">
      <c r="C46" s="183"/>
      <c r="D46" s="452" t="s">
        <v>8</v>
      </c>
      <c r="E46" s="452"/>
      <c r="F46" s="452"/>
      <c r="G46" s="155"/>
      <c r="H46" s="228" t="str">
        <f>AG47</f>
        <v/>
      </c>
      <c r="I46" s="49" t="s">
        <v>476</v>
      </c>
      <c r="J46" s="454" t="str">
        <f>IF(AK46="","",AK46)</f>
        <v/>
      </c>
      <c r="K46" s="455"/>
      <c r="L46" s="49" t="s">
        <v>474</v>
      </c>
      <c r="M46" s="454" t="str">
        <f>IF(AM46="","",AM46)</f>
        <v/>
      </c>
      <c r="N46" s="455"/>
      <c r="O46" s="49" t="s">
        <v>11</v>
      </c>
      <c r="P46" s="454" t="str">
        <f>IF(AO46="","",AO46)</f>
        <v/>
      </c>
      <c r="Q46" s="455"/>
      <c r="R46" s="49" t="s">
        <v>12</v>
      </c>
      <c r="S46" s="49"/>
      <c r="T46" s="49"/>
      <c r="U46" s="49"/>
      <c r="V46" s="49"/>
      <c r="W46" s="49"/>
      <c r="X46" s="49"/>
      <c r="Y46" s="49"/>
      <c r="Z46" s="49"/>
      <c r="AA46" s="49"/>
      <c r="AD46" s="189" t="s">
        <v>475</v>
      </c>
      <c r="AF46" s="98"/>
      <c r="AG46" s="112" t="s">
        <v>8</v>
      </c>
      <c r="AH46" s="442"/>
      <c r="AI46" s="443"/>
      <c r="AJ46" s="245" t="s">
        <v>523</v>
      </c>
      <c r="AK46" s="247"/>
      <c r="AL46" s="98" t="s">
        <v>36</v>
      </c>
      <c r="AM46" s="247"/>
      <c r="AN46" s="98" t="s">
        <v>11</v>
      </c>
      <c r="AO46" s="247"/>
      <c r="AP46" s="98" t="s">
        <v>12</v>
      </c>
      <c r="AQ46" s="98"/>
      <c r="AR46" s="98"/>
      <c r="AS46" s="98"/>
      <c r="AT46" s="98"/>
      <c r="AU46" s="98"/>
      <c r="AV46" s="98"/>
      <c r="AW46" s="98"/>
      <c r="AX46" s="98"/>
      <c r="AY46" s="38"/>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row>
    <row r="47" spans="1:130" s="148" customFormat="1" ht="15.95" customHeight="1" x14ac:dyDescent="0.15">
      <c r="AF47" s="98"/>
      <c r="AG47" s="140" t="str">
        <f>LEFT(AH46)</f>
        <v/>
      </c>
      <c r="AH47" s="178" t="s">
        <v>212</v>
      </c>
      <c r="AI47" s="38"/>
      <c r="AJ47" s="38"/>
      <c r="AK47" s="38"/>
      <c r="AL47" s="141" t="s">
        <v>319</v>
      </c>
      <c r="AM47" s="38"/>
      <c r="AN47" s="38"/>
      <c r="AO47" s="38"/>
      <c r="AP47" s="38"/>
      <c r="AQ47" s="38"/>
      <c r="AR47" s="38"/>
      <c r="AS47" s="38"/>
      <c r="AT47" s="38"/>
      <c r="AU47" s="38"/>
      <c r="AV47" s="38"/>
      <c r="AW47" s="38"/>
      <c r="AX47" s="38"/>
      <c r="AY47" s="38"/>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row>
    <row r="48" spans="1:130" s="148" customFormat="1" ht="15.95" customHeight="1" x14ac:dyDescent="0.15">
      <c r="AF48" s="150"/>
      <c r="AG48" s="150"/>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row>
    <row r="49" spans="32:130" s="148" customFormat="1" ht="15.95" customHeight="1" x14ac:dyDescent="0.15">
      <c r="AF49" s="150"/>
      <c r="AG49" s="150"/>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c r="DJ49" s="145"/>
      <c r="DK49" s="145"/>
      <c r="DL49" s="145"/>
      <c r="DM49" s="145"/>
      <c r="DN49" s="145"/>
      <c r="DO49" s="145"/>
      <c r="DP49" s="145"/>
      <c r="DQ49" s="145"/>
      <c r="DR49" s="145"/>
      <c r="DS49" s="145"/>
      <c r="DT49" s="145"/>
      <c r="DU49" s="145"/>
      <c r="DV49" s="145"/>
      <c r="DW49" s="145"/>
      <c r="DX49" s="145"/>
      <c r="DY49" s="145"/>
      <c r="DZ49" s="145"/>
    </row>
    <row r="50" spans="32:130" s="148" customFormat="1" ht="15.95" customHeight="1" x14ac:dyDescent="0.15">
      <c r="AF50" s="150"/>
      <c r="AG50" s="150"/>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145"/>
      <c r="BV50" s="145"/>
      <c r="BW50" s="145"/>
      <c r="BX50" s="145"/>
      <c r="BY50" s="145"/>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c r="DC50" s="145"/>
      <c r="DD50" s="145"/>
      <c r="DE50" s="145"/>
      <c r="DF50" s="145"/>
      <c r="DG50" s="145"/>
      <c r="DH50" s="145"/>
      <c r="DI50" s="145"/>
      <c r="DJ50" s="145"/>
      <c r="DK50" s="145"/>
      <c r="DL50" s="145"/>
      <c r="DM50" s="145"/>
      <c r="DN50" s="145"/>
      <c r="DO50" s="145"/>
      <c r="DP50" s="145"/>
      <c r="DQ50" s="145"/>
      <c r="DR50" s="145"/>
      <c r="DS50" s="145"/>
      <c r="DT50" s="145"/>
      <c r="DU50" s="145"/>
      <c r="DV50" s="145"/>
      <c r="DW50" s="145"/>
      <c r="DX50" s="145"/>
      <c r="DY50" s="145"/>
      <c r="DZ50" s="145"/>
    </row>
    <row r="51" spans="32:130" s="148" customFormat="1" ht="15.95" customHeight="1" x14ac:dyDescent="0.15">
      <c r="AF51" s="150"/>
      <c r="AG51" s="150"/>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row>
  </sheetData>
  <sheetProtection sheet="1" objects="1" scenarios="1"/>
  <mergeCells count="86">
    <mergeCell ref="M39:N39"/>
    <mergeCell ref="P39:Q39"/>
    <mergeCell ref="J46:K46"/>
    <mergeCell ref="M46:N46"/>
    <mergeCell ref="P46:Q46"/>
    <mergeCell ref="J18:K18"/>
    <mergeCell ref="M18:N18"/>
    <mergeCell ref="P18:Q18"/>
    <mergeCell ref="J25:K25"/>
    <mergeCell ref="M25:N25"/>
    <mergeCell ref="P25:Q25"/>
    <mergeCell ref="H24:AA24"/>
    <mergeCell ref="H30:AA30"/>
    <mergeCell ref="H31:AA31"/>
    <mergeCell ref="H37:AA37"/>
    <mergeCell ref="H38:AA38"/>
    <mergeCell ref="J32:K32"/>
    <mergeCell ref="M32:N32"/>
    <mergeCell ref="P32:Q32"/>
    <mergeCell ref="A1:AE1"/>
    <mergeCell ref="D4:G4"/>
    <mergeCell ref="K4:R4"/>
    <mergeCell ref="L5:M5"/>
    <mergeCell ref="C8:G8"/>
    <mergeCell ref="I8:S8"/>
    <mergeCell ref="U8:X8"/>
    <mergeCell ref="D18:F18"/>
    <mergeCell ref="AH18:AI18"/>
    <mergeCell ref="AH8:AJ8"/>
    <mergeCell ref="C9:G10"/>
    <mergeCell ref="H9:AA10"/>
    <mergeCell ref="AH9:AX10"/>
    <mergeCell ref="D15:F15"/>
    <mergeCell ref="AH15:AJ15"/>
    <mergeCell ref="AL15:AP15"/>
    <mergeCell ref="D16:F16"/>
    <mergeCell ref="AH16:AX16"/>
    <mergeCell ref="D17:F17"/>
    <mergeCell ref="AC17:AE17"/>
    <mergeCell ref="AH17:AX17"/>
    <mergeCell ref="H16:AA16"/>
    <mergeCell ref="H17:AA17"/>
    <mergeCell ref="D30:F30"/>
    <mergeCell ref="AH30:AX30"/>
    <mergeCell ref="D22:F22"/>
    <mergeCell ref="AH22:AJ22"/>
    <mergeCell ref="AL22:AP22"/>
    <mergeCell ref="D23:F23"/>
    <mergeCell ref="AH23:AX23"/>
    <mergeCell ref="D24:F24"/>
    <mergeCell ref="AC24:AE24"/>
    <mergeCell ref="AH24:AX24"/>
    <mergeCell ref="D25:F25"/>
    <mergeCell ref="AH25:AI25"/>
    <mergeCell ref="D29:F29"/>
    <mergeCell ref="AH29:AJ29"/>
    <mergeCell ref="AL29:AP29"/>
    <mergeCell ref="H23:AA23"/>
    <mergeCell ref="D39:F39"/>
    <mergeCell ref="AH39:AI39"/>
    <mergeCell ref="D31:F31"/>
    <mergeCell ref="AC31:AE31"/>
    <mergeCell ref="AH31:AX31"/>
    <mergeCell ref="D32:F32"/>
    <mergeCell ref="AH32:AI32"/>
    <mergeCell ref="D36:F36"/>
    <mergeCell ref="AH36:AJ36"/>
    <mergeCell ref="AL36:AP36"/>
    <mergeCell ref="D37:F37"/>
    <mergeCell ref="AH37:AX37"/>
    <mergeCell ref="D38:F38"/>
    <mergeCell ref="AC38:AE38"/>
    <mergeCell ref="AH38:AX38"/>
    <mergeCell ref="J39:K39"/>
    <mergeCell ref="D46:F46"/>
    <mergeCell ref="AH46:AI46"/>
    <mergeCell ref="D43:F43"/>
    <mergeCell ref="AH43:AJ43"/>
    <mergeCell ref="AL43:AP43"/>
    <mergeCell ref="D44:F44"/>
    <mergeCell ref="AH44:AX44"/>
    <mergeCell ref="D45:F45"/>
    <mergeCell ref="AC45:AE45"/>
    <mergeCell ref="AH45:AX45"/>
    <mergeCell ref="H44:AA44"/>
    <mergeCell ref="H45:AA45"/>
  </mergeCells>
  <phoneticPr fontId="2"/>
  <dataValidations count="4">
    <dataValidation type="textLength" imeMode="disabled" operator="equal" allowBlank="1" showInputMessage="1" showErrorMessage="1" error="2桁の数字を入力ください。" prompt="2桁の数字を入力ください。" sqref="AK18 AM18 AO18 AK25 AM25 AO25 AK32 AM32 AO32 AK39 AM39 AO39 AK46 AM46 AO46" xr:uid="{00000000-0002-0000-04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15:AP15 AL22:AP22 AL29:AP29 AL36:AP36 AL43:AP43" xr:uid="{00000000-0002-0000-0400-000001000000}">
      <formula1>6</formula1>
    </dataValidation>
    <dataValidation type="textLength" operator="equal" allowBlank="1" showInputMessage="1" showErrorMessage="1" error="1桁で入力ください。" prompt="1桁で入力ください。" sqref="AR15 AR22 AR29 AR36 AR43" xr:uid="{00000000-0002-0000-0400-000002000000}">
      <formula1>1</formula1>
    </dataValidation>
    <dataValidation imeMode="fullKatakana" allowBlank="1" showInputMessage="1" showErrorMessage="1" sqref="AH44:AX44 AH37:AX37 AH30:AX30 AH23:AX23 AH16:AX16" xr:uid="{00000000-0002-0000-0400-000003000000}"/>
  </dataValidations>
  <pageMargins left="0.59055118110236227" right="0" top="0.59055118110236227" bottom="0.19685039370078741"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4000000}">
          <x14:formula1>
            <xm:f>コード１!$K$2:$K$3</xm:f>
          </x14:formula1>
          <xm:sqref>AH8:AJ8</xm:sqref>
        </x14:dataValidation>
        <x14:dataValidation type="list" allowBlank="1" showInputMessage="1" showErrorMessage="1" xr:uid="{00000000-0002-0000-0400-000005000000}">
          <x14:formula1>
            <xm:f>コード１!$I$2:$I$6</xm:f>
          </x14:formula1>
          <xm:sqref>AH18:AI18 AH25:AI25 AH32:AI32 AH39:AI39 AH46:AI46</xm:sqref>
        </x14:dataValidation>
        <x14:dataValidation type="list" allowBlank="1" showInputMessage="1" showErrorMessage="1" xr:uid="{00000000-0002-0000-0400-000006000000}">
          <x14:formula1>
            <xm:f>コード１!$A$3:$A$62</xm:f>
          </x14:formula1>
          <xm:sqref>AH15:AJ15 AH22:AJ22 AH29:AJ29 AH36:AJ36 AH43:AJ43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L51"/>
  <sheetViews>
    <sheetView view="pageBreakPreview" zoomScale="80" zoomScaleNormal="100" zoomScaleSheetLayoutView="80" workbookViewId="0">
      <selection activeCell="AH9" sqref="AH9:BA10"/>
    </sheetView>
  </sheetViews>
  <sheetFormatPr defaultColWidth="3.375" defaultRowHeight="15.95" customHeight="1" x14ac:dyDescent="0.15"/>
  <cols>
    <col min="1" max="1" width="4.625" style="38" customWidth="1"/>
    <col min="2" max="2" width="2.125" style="38" customWidth="1"/>
    <col min="3" max="31" width="2.875" style="38" customWidth="1"/>
    <col min="32" max="32" width="1.5" style="98" customWidth="1"/>
    <col min="33" max="33" width="13.75" style="98" customWidth="1"/>
    <col min="34" max="37" width="4" style="38" customWidth="1"/>
    <col min="38" max="38" width="7.5" style="38" customWidth="1"/>
    <col min="39" max="50" width="4" style="38" customWidth="1"/>
    <col min="51" max="51" width="10.125" style="38" customWidth="1"/>
    <col min="52" max="54" width="4" style="38" customWidth="1"/>
    <col min="55" max="61" width="2.875" style="38" customWidth="1"/>
    <col min="62" max="16384" width="3.375" style="38"/>
  </cols>
  <sheetData>
    <row r="1" spans="1:116" s="98" customFormat="1" ht="15.95" customHeight="1" x14ac:dyDescent="0.15">
      <c r="A1" s="453" t="s">
        <v>572</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row>
    <row r="2" spans="1:116" s="98" customFormat="1" ht="15.95" customHeight="1" thickBo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row>
    <row r="3" spans="1:116" s="98" customFormat="1" ht="15.95" customHeight="1" x14ac:dyDescent="0.15">
      <c r="A3" s="38"/>
      <c r="B3" s="523"/>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5"/>
      <c r="AE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row>
    <row r="4" spans="1:116" s="98" customFormat="1" ht="15.95" customHeight="1" x14ac:dyDescent="0.15">
      <c r="A4" s="38"/>
      <c r="B4" s="518"/>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20"/>
      <c r="AE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row>
    <row r="5" spans="1:116" s="98" customFormat="1" ht="15.95" customHeight="1" x14ac:dyDescent="0.15">
      <c r="A5" s="38"/>
      <c r="B5" s="518" t="s">
        <v>573</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20"/>
      <c r="AE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row>
    <row r="6" spans="1:116" s="98" customFormat="1" ht="15.95" customHeight="1" x14ac:dyDescent="0.15">
      <c r="A6" s="38"/>
      <c r="B6" s="518"/>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20"/>
      <c r="AE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row>
    <row r="7" spans="1:116" s="98" customFormat="1" ht="15.95" customHeight="1" x14ac:dyDescent="0.15">
      <c r="A7" s="38"/>
      <c r="B7" s="518" t="s">
        <v>574</v>
      </c>
      <c r="C7" s="519"/>
      <c r="D7" s="519"/>
      <c r="E7" s="519"/>
      <c r="F7" s="519"/>
      <c r="G7" s="519"/>
      <c r="H7" s="519"/>
      <c r="I7" s="519"/>
      <c r="J7" s="519"/>
      <c r="K7" s="519"/>
      <c r="L7" s="519"/>
      <c r="M7" s="519"/>
      <c r="N7" s="519"/>
      <c r="O7" s="519"/>
      <c r="P7" s="519"/>
      <c r="Q7" s="519"/>
      <c r="R7" s="519"/>
      <c r="S7" s="519"/>
      <c r="T7" s="519"/>
      <c r="U7" s="519"/>
      <c r="V7" s="519"/>
      <c r="W7" s="519"/>
      <c r="X7" s="519"/>
      <c r="Y7" s="519"/>
      <c r="Z7" s="519"/>
      <c r="AA7" s="519"/>
      <c r="AB7" s="519"/>
      <c r="AC7" s="519"/>
      <c r="AD7" s="520"/>
      <c r="AE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row>
    <row r="8" spans="1:116" s="98" customFormat="1" ht="15.95" customHeight="1" x14ac:dyDescent="0.15">
      <c r="A8" s="38"/>
      <c r="B8" s="518"/>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20"/>
      <c r="AE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row>
    <row r="9" spans="1:116" s="98" customFormat="1" ht="15.95" customHeight="1" x14ac:dyDescent="0.15">
      <c r="A9" s="38"/>
      <c r="B9" s="518"/>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20"/>
      <c r="AE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row>
    <row r="10" spans="1:116" s="98" customFormat="1" ht="15.95" customHeight="1" x14ac:dyDescent="0.15">
      <c r="A10" s="38"/>
      <c r="B10" s="518"/>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20"/>
      <c r="AE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row>
    <row r="11" spans="1:116" s="98" customFormat="1" ht="15.95" customHeight="1" x14ac:dyDescent="0.15">
      <c r="A11" s="38"/>
      <c r="B11" s="518"/>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20"/>
      <c r="AE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row>
    <row r="12" spans="1:116" s="98" customFormat="1" ht="15.95" customHeight="1" x14ac:dyDescent="0.15">
      <c r="A12" s="38"/>
      <c r="B12" s="518"/>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20"/>
      <c r="AE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row>
    <row r="13" spans="1:116" s="98" customFormat="1" ht="15.95" customHeight="1" x14ac:dyDescent="0.15">
      <c r="A13" s="38"/>
      <c r="B13" s="518"/>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20"/>
      <c r="AE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row>
    <row r="14" spans="1:116" s="98" customFormat="1" ht="15.95" customHeight="1" x14ac:dyDescent="0.15">
      <c r="A14" s="38"/>
      <c r="B14" s="518"/>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20"/>
      <c r="AE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row>
    <row r="15" spans="1:116" s="98" customFormat="1" ht="15.95" customHeight="1" x14ac:dyDescent="0.15">
      <c r="A15" s="38"/>
      <c r="B15" s="518"/>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20"/>
      <c r="AE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row>
    <row r="16" spans="1:116" s="98" customFormat="1" ht="15.95" customHeight="1" x14ac:dyDescent="0.15">
      <c r="A16" s="38"/>
      <c r="B16" s="518"/>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19"/>
      <c r="AD16" s="520"/>
      <c r="AE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row>
    <row r="17" spans="2:30" ht="15.95" customHeight="1" x14ac:dyDescent="0.15">
      <c r="B17" s="518"/>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20"/>
    </row>
    <row r="18" spans="2:30" ht="15.95" customHeight="1" x14ac:dyDescent="0.15">
      <c r="B18" s="518"/>
      <c r="C18" s="519"/>
      <c r="D18" s="519"/>
      <c r="E18" s="519"/>
      <c r="F18" s="519"/>
      <c r="G18" s="519"/>
      <c r="H18" s="519"/>
      <c r="I18" s="519"/>
      <c r="J18" s="519"/>
      <c r="K18" s="519"/>
      <c r="L18" s="519"/>
      <c r="M18" s="519"/>
      <c r="N18" s="519"/>
      <c r="O18" s="519"/>
      <c r="P18" s="519"/>
      <c r="Q18" s="519"/>
      <c r="R18" s="519"/>
      <c r="S18" s="519"/>
      <c r="T18" s="519"/>
      <c r="U18" s="519"/>
      <c r="V18" s="519"/>
      <c r="W18" s="519"/>
      <c r="X18" s="519"/>
      <c r="Y18" s="519"/>
      <c r="Z18" s="519"/>
      <c r="AA18" s="519"/>
      <c r="AB18" s="519"/>
      <c r="AC18" s="519"/>
      <c r="AD18" s="520"/>
    </row>
    <row r="19" spans="2:30" ht="15.95" customHeight="1" x14ac:dyDescent="0.15">
      <c r="B19" s="518"/>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19"/>
      <c r="AD19" s="520"/>
    </row>
    <row r="20" spans="2:30" ht="15.95" customHeight="1" x14ac:dyDescent="0.15">
      <c r="B20" s="518"/>
      <c r="C20" s="519"/>
      <c r="D20" s="519"/>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520"/>
    </row>
    <row r="21" spans="2:30" ht="15.95" customHeight="1" x14ac:dyDescent="0.15">
      <c r="B21" s="518"/>
      <c r="C21" s="519"/>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20"/>
    </row>
    <row r="22" spans="2:30" ht="15.95" customHeight="1" x14ac:dyDescent="0.15">
      <c r="B22" s="518"/>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20"/>
    </row>
    <row r="23" spans="2:30" ht="15.95" customHeight="1" x14ac:dyDescent="0.15">
      <c r="B23" s="518"/>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20"/>
    </row>
    <row r="24" spans="2:30" ht="15.95" customHeight="1" x14ac:dyDescent="0.15">
      <c r="B24" s="518"/>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20"/>
    </row>
    <row r="25" spans="2:30" ht="15.95" customHeight="1" x14ac:dyDescent="0.15">
      <c r="B25" s="518"/>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20"/>
    </row>
    <row r="26" spans="2:30" ht="15.95" customHeight="1" x14ac:dyDescent="0.15">
      <c r="B26" s="518"/>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20"/>
    </row>
    <row r="27" spans="2:30" ht="15.95" customHeight="1" x14ac:dyDescent="0.15">
      <c r="B27" s="518"/>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20"/>
    </row>
    <row r="28" spans="2:30" ht="15.95" customHeight="1" x14ac:dyDescent="0.15">
      <c r="B28" s="518"/>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20"/>
    </row>
    <row r="29" spans="2:30" ht="15.95" customHeight="1" x14ac:dyDescent="0.15">
      <c r="B29" s="518"/>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20"/>
    </row>
    <row r="30" spans="2:30" ht="15.95" customHeight="1" x14ac:dyDescent="0.15">
      <c r="B30" s="518"/>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c r="AC30" s="519"/>
      <c r="AD30" s="520"/>
    </row>
    <row r="31" spans="2:30" ht="15.95" customHeight="1" x14ac:dyDescent="0.15">
      <c r="B31" s="518"/>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20"/>
    </row>
    <row r="32" spans="2:30" ht="15.95" customHeight="1" x14ac:dyDescent="0.15">
      <c r="B32" s="518"/>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20"/>
    </row>
    <row r="33" spans="2:30" ht="15.95" customHeight="1" x14ac:dyDescent="0.15">
      <c r="B33" s="518"/>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20"/>
    </row>
    <row r="34" spans="2:30" ht="15.95" customHeight="1" x14ac:dyDescent="0.15">
      <c r="B34" s="518"/>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20"/>
    </row>
    <row r="35" spans="2:30" ht="15.95" customHeight="1" x14ac:dyDescent="0.15">
      <c r="B35" s="518"/>
      <c r="C35" s="519"/>
      <c r="D35" s="519"/>
      <c r="E35" s="519"/>
      <c r="F35" s="519"/>
      <c r="G35" s="519"/>
      <c r="H35" s="519"/>
      <c r="I35" s="519"/>
      <c r="J35" s="519"/>
      <c r="K35" s="519"/>
      <c r="L35" s="519"/>
      <c r="M35" s="519"/>
      <c r="N35" s="519"/>
      <c r="O35" s="519"/>
      <c r="P35" s="519"/>
      <c r="Q35" s="519"/>
      <c r="R35" s="519"/>
      <c r="S35" s="519"/>
      <c r="T35" s="519"/>
      <c r="U35" s="519"/>
      <c r="V35" s="519"/>
      <c r="W35" s="519"/>
      <c r="X35" s="519"/>
      <c r="Y35" s="519"/>
      <c r="Z35" s="519"/>
      <c r="AA35" s="519"/>
      <c r="AB35" s="519"/>
      <c r="AC35" s="519"/>
      <c r="AD35" s="520"/>
    </row>
    <row r="36" spans="2:30" ht="15.95" customHeight="1" x14ac:dyDescent="0.15">
      <c r="B36" s="518"/>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20"/>
    </row>
    <row r="37" spans="2:30" ht="15.95" customHeight="1" x14ac:dyDescent="0.15">
      <c r="B37" s="518"/>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20"/>
    </row>
    <row r="38" spans="2:30" ht="15.95" customHeight="1" x14ac:dyDescent="0.15">
      <c r="B38" s="518"/>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20"/>
    </row>
    <row r="39" spans="2:30" ht="15.95" customHeight="1" x14ac:dyDescent="0.15">
      <c r="B39" s="518"/>
      <c r="C39" s="519"/>
      <c r="D39" s="519"/>
      <c r="E39" s="519"/>
      <c r="F39" s="519"/>
      <c r="G39" s="519"/>
      <c r="H39" s="519"/>
      <c r="I39" s="519"/>
      <c r="J39" s="519"/>
      <c r="K39" s="519"/>
      <c r="L39" s="519"/>
      <c r="M39" s="519"/>
      <c r="N39" s="519"/>
      <c r="O39" s="519"/>
      <c r="P39" s="519"/>
      <c r="Q39" s="519"/>
      <c r="R39" s="519"/>
      <c r="S39" s="519"/>
      <c r="T39" s="519"/>
      <c r="U39" s="519"/>
      <c r="V39" s="519"/>
      <c r="W39" s="519"/>
      <c r="X39" s="519"/>
      <c r="Y39" s="519"/>
      <c r="Z39" s="519"/>
      <c r="AA39" s="519"/>
      <c r="AB39" s="519"/>
      <c r="AC39" s="519"/>
      <c r="AD39" s="520"/>
    </row>
    <row r="40" spans="2:30" ht="15.95" customHeight="1" x14ac:dyDescent="0.15">
      <c r="B40" s="518"/>
      <c r="C40" s="519"/>
      <c r="D40" s="519"/>
      <c r="E40" s="519"/>
      <c r="F40" s="51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20"/>
    </row>
    <row r="41" spans="2:30" ht="15.95" customHeight="1" x14ac:dyDescent="0.15">
      <c r="B41" s="518"/>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20"/>
    </row>
    <row r="42" spans="2:30" ht="15.95" customHeight="1" x14ac:dyDescent="0.15">
      <c r="B42" s="518"/>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20"/>
    </row>
    <row r="43" spans="2:30" ht="15.95" customHeight="1" x14ac:dyDescent="0.15">
      <c r="B43" s="518"/>
      <c r="C43" s="519"/>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20"/>
    </row>
    <row r="44" spans="2:30" ht="15.95" customHeight="1" x14ac:dyDescent="0.15">
      <c r="B44" s="518"/>
      <c r="C44" s="519"/>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19"/>
      <c r="AB44" s="519"/>
      <c r="AC44" s="519"/>
      <c r="AD44" s="520"/>
    </row>
    <row r="45" spans="2:30" ht="15.95" customHeight="1" x14ac:dyDescent="0.15">
      <c r="B45" s="518"/>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c r="AB45" s="519"/>
      <c r="AC45" s="519"/>
      <c r="AD45" s="520"/>
    </row>
    <row r="46" spans="2:30" ht="15.95" customHeight="1" x14ac:dyDescent="0.15">
      <c r="B46" s="518"/>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20"/>
    </row>
    <row r="47" spans="2:30" ht="15.95" customHeight="1" x14ac:dyDescent="0.15">
      <c r="B47" s="518"/>
      <c r="C47" s="519"/>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c r="AB47" s="519"/>
      <c r="AC47" s="519"/>
      <c r="AD47" s="520"/>
    </row>
    <row r="48" spans="2:30" ht="15.95" customHeight="1" x14ac:dyDescent="0.15">
      <c r="B48" s="518"/>
      <c r="C48" s="519"/>
      <c r="D48" s="519"/>
      <c r="E48" s="519"/>
      <c r="F48" s="519"/>
      <c r="G48" s="519"/>
      <c r="H48" s="519"/>
      <c r="I48" s="519"/>
      <c r="J48" s="519"/>
      <c r="K48" s="519"/>
      <c r="L48" s="519"/>
      <c r="M48" s="519"/>
      <c r="N48" s="519"/>
      <c r="O48" s="519"/>
      <c r="P48" s="519"/>
      <c r="Q48" s="519"/>
      <c r="R48" s="519"/>
      <c r="S48" s="519"/>
      <c r="T48" s="519"/>
      <c r="U48" s="519"/>
      <c r="V48" s="519"/>
      <c r="W48" s="519"/>
      <c r="X48" s="519"/>
      <c r="Y48" s="519"/>
      <c r="Z48" s="519"/>
      <c r="AA48" s="519"/>
      <c r="AB48" s="519"/>
      <c r="AC48" s="519"/>
      <c r="AD48" s="520"/>
    </row>
    <row r="49" spans="2:30" ht="15.95" customHeight="1" x14ac:dyDescent="0.15">
      <c r="B49" s="518"/>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19"/>
      <c r="AD49" s="520"/>
    </row>
    <row r="50" spans="2:30" ht="15.95" customHeight="1" x14ac:dyDescent="0.15">
      <c r="B50" s="518"/>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20"/>
    </row>
    <row r="51" spans="2:30" ht="15.95" customHeight="1" thickBot="1" x14ac:dyDescent="0.2">
      <c r="B51" s="521"/>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522"/>
    </row>
  </sheetData>
  <sheetProtection sheet="1" objects="1" scenarios="1"/>
  <mergeCells count="6">
    <mergeCell ref="B7:AD7"/>
    <mergeCell ref="B8:AD51"/>
    <mergeCell ref="A1:AE1"/>
    <mergeCell ref="B3:AD4"/>
    <mergeCell ref="B5:AD5"/>
    <mergeCell ref="B6:AD6"/>
  </mergeCells>
  <phoneticPr fontId="2"/>
  <pageMargins left="0.59055118110236227" right="0" top="0.59055118110236227" bottom="0.19685039370078741" header="0.51181102362204722" footer="0.5118110236220472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D44"/>
  <sheetViews>
    <sheetView view="pageBreakPreview" zoomScale="85" zoomScaleNormal="100" zoomScaleSheetLayoutView="85" workbookViewId="0">
      <selection activeCell="AH9" sqref="AH9:BA10"/>
    </sheetView>
  </sheetViews>
  <sheetFormatPr defaultColWidth="6.625" defaultRowHeight="20.100000000000001" customHeight="1" x14ac:dyDescent="0.15"/>
  <cols>
    <col min="1" max="1" width="2.625" style="85" customWidth="1"/>
    <col min="2" max="3" width="3.625" style="85" customWidth="1"/>
    <col min="4" max="4" width="5.625" style="85" customWidth="1"/>
    <col min="5" max="30" width="2.875" style="85" customWidth="1"/>
    <col min="31" max="16384" width="6.625" style="85"/>
  </cols>
  <sheetData>
    <row r="1" spans="1:30" ht="20.100000000000001" customHeight="1" x14ac:dyDescent="0.15">
      <c r="A1" s="533" t="s">
        <v>126</v>
      </c>
      <c r="B1" s="533"/>
      <c r="C1" s="533"/>
      <c r="D1" s="533"/>
      <c r="E1" s="533"/>
      <c r="F1" s="533"/>
      <c r="G1" s="533"/>
      <c r="H1" s="533"/>
      <c r="AB1" s="573" t="s">
        <v>66</v>
      </c>
      <c r="AC1" s="573"/>
    </row>
    <row r="2" spans="1:30" ht="20.100000000000001" customHeight="1" x14ac:dyDescent="0.15">
      <c r="A2" s="534" t="s">
        <v>65</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row>
    <row r="3" spans="1:30" ht="20.100000000000001" customHeight="1" x14ac:dyDescent="0.15">
      <c r="A3" s="535"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row>
    <row r="4" spans="1:30" ht="20.100000000000001" customHeight="1" x14ac:dyDescent="0.15">
      <c r="A4" s="534" t="s">
        <v>156</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row>
    <row r="5" spans="1:30" ht="20.100000000000001" customHeight="1" x14ac:dyDescent="0.15">
      <c r="A5" s="209"/>
      <c r="B5" s="209"/>
      <c r="C5" s="209"/>
      <c r="D5" s="209"/>
      <c r="E5" s="209"/>
      <c r="F5" s="209"/>
      <c r="G5" s="209"/>
      <c r="H5" s="209"/>
      <c r="I5" s="209"/>
      <c r="J5" s="209"/>
      <c r="K5" s="209"/>
      <c r="L5" s="209"/>
      <c r="M5" s="209"/>
      <c r="N5" s="209"/>
    </row>
    <row r="6" spans="1:30" ht="20.100000000000001" customHeight="1" x14ac:dyDescent="0.15">
      <c r="A6" s="85" t="s">
        <v>64</v>
      </c>
    </row>
    <row r="7" spans="1:30" ht="20.100000000000001" customHeight="1" x14ac:dyDescent="0.15">
      <c r="B7" s="526" t="s">
        <v>63</v>
      </c>
      <c r="C7" s="527"/>
      <c r="D7" s="527"/>
      <c r="E7" s="528"/>
      <c r="F7" s="574" t="s">
        <v>196</v>
      </c>
      <c r="G7" s="575"/>
      <c r="H7" s="575"/>
      <c r="I7" s="575"/>
      <c r="J7" s="575"/>
      <c r="K7" s="575"/>
      <c r="L7" s="575"/>
      <c r="M7" s="575"/>
      <c r="N7" s="575"/>
      <c r="O7" s="575"/>
      <c r="P7" s="575"/>
      <c r="Q7" s="575"/>
      <c r="R7" s="575"/>
      <c r="S7" s="575"/>
      <c r="T7" s="575"/>
      <c r="U7" s="575"/>
      <c r="V7" s="575"/>
      <c r="W7" s="575"/>
      <c r="X7" s="575"/>
      <c r="Y7" s="575"/>
      <c r="Z7" s="575"/>
      <c r="AA7" s="575"/>
      <c r="AB7" s="575"/>
      <c r="AC7" s="576"/>
    </row>
    <row r="8" spans="1:30" ht="20.100000000000001" customHeight="1" x14ac:dyDescent="0.15">
      <c r="B8" s="529">
        <v>42689</v>
      </c>
      <c r="C8" s="527"/>
      <c r="D8" s="527"/>
      <c r="E8" s="528"/>
      <c r="F8" s="577">
        <v>42826</v>
      </c>
      <c r="G8" s="578"/>
      <c r="H8" s="578"/>
      <c r="I8" s="579"/>
      <c r="J8" s="526" t="s">
        <v>62</v>
      </c>
      <c r="K8" s="527"/>
      <c r="L8" s="527"/>
      <c r="M8" s="528"/>
      <c r="N8" s="526" t="s">
        <v>62</v>
      </c>
      <c r="O8" s="527"/>
      <c r="P8" s="527"/>
      <c r="Q8" s="528"/>
      <c r="R8" s="526" t="s">
        <v>62</v>
      </c>
      <c r="S8" s="527"/>
      <c r="T8" s="527"/>
      <c r="U8" s="528"/>
      <c r="V8" s="526" t="s">
        <v>62</v>
      </c>
      <c r="W8" s="527"/>
      <c r="X8" s="527"/>
      <c r="Y8" s="528"/>
      <c r="Z8" s="526" t="s">
        <v>62</v>
      </c>
      <c r="AA8" s="527"/>
      <c r="AB8" s="527"/>
      <c r="AC8" s="528"/>
    </row>
    <row r="9" spans="1:30" ht="30" customHeight="1" x14ac:dyDescent="0.15">
      <c r="B9" s="530" t="s">
        <v>4791</v>
      </c>
      <c r="C9" s="531"/>
      <c r="D9" s="531"/>
      <c r="E9" s="532"/>
      <c r="F9" s="580" t="s">
        <v>4792</v>
      </c>
      <c r="G9" s="531"/>
      <c r="H9" s="531"/>
      <c r="I9" s="532"/>
      <c r="J9" s="530"/>
      <c r="K9" s="531"/>
      <c r="L9" s="531"/>
      <c r="M9" s="532"/>
      <c r="N9" s="530"/>
      <c r="O9" s="531"/>
      <c r="P9" s="531"/>
      <c r="Q9" s="532"/>
      <c r="R9" s="530"/>
      <c r="S9" s="531"/>
      <c r="T9" s="531"/>
      <c r="U9" s="532"/>
      <c r="V9" s="530"/>
      <c r="W9" s="531"/>
      <c r="X9" s="531"/>
      <c r="Y9" s="532"/>
      <c r="Z9" s="530"/>
      <c r="AA9" s="531"/>
      <c r="AB9" s="531"/>
      <c r="AC9" s="532"/>
    </row>
    <row r="10" spans="1:30" ht="30" customHeight="1" x14ac:dyDescent="0.15">
      <c r="B10" s="91"/>
      <c r="C10" s="91"/>
      <c r="D10" s="91"/>
      <c r="E10" s="91"/>
      <c r="F10" s="91"/>
      <c r="G10" s="92"/>
      <c r="H10" s="92"/>
      <c r="I10" s="93"/>
      <c r="J10" s="93"/>
      <c r="K10" s="93"/>
      <c r="L10" s="93"/>
      <c r="M10" s="93"/>
      <c r="N10" s="93"/>
    </row>
    <row r="11" spans="1:30" ht="20.100000000000001" customHeight="1" x14ac:dyDescent="0.15">
      <c r="A11" s="94" t="s">
        <v>61</v>
      </c>
    </row>
    <row r="12" spans="1:30" ht="20.100000000000001" customHeight="1" x14ac:dyDescent="0.15">
      <c r="B12" s="85" t="s">
        <v>60</v>
      </c>
    </row>
    <row r="13" spans="1:30" s="90" customFormat="1" ht="50.1" customHeight="1" x14ac:dyDescent="0.15">
      <c r="B13" s="583" t="s">
        <v>127</v>
      </c>
      <c r="C13" s="583"/>
      <c r="D13" s="583"/>
      <c r="E13" s="562" t="s">
        <v>4795</v>
      </c>
      <c r="F13" s="563"/>
      <c r="G13" s="563"/>
      <c r="H13" s="563"/>
      <c r="I13" s="564"/>
      <c r="J13" s="562" t="s">
        <v>4794</v>
      </c>
      <c r="K13" s="563"/>
      <c r="L13" s="563"/>
      <c r="M13" s="563"/>
      <c r="N13" s="564"/>
      <c r="O13" s="562" t="s">
        <v>4793</v>
      </c>
      <c r="P13" s="563"/>
      <c r="Q13" s="563"/>
      <c r="R13" s="563"/>
      <c r="S13" s="564"/>
      <c r="T13" s="552" t="s">
        <v>123</v>
      </c>
      <c r="U13" s="553"/>
      <c r="V13" s="553"/>
      <c r="W13" s="553"/>
      <c r="X13" s="554"/>
      <c r="Y13" s="552" t="s">
        <v>123</v>
      </c>
      <c r="Z13" s="553"/>
      <c r="AA13" s="553"/>
      <c r="AB13" s="553"/>
      <c r="AC13" s="554"/>
    </row>
    <row r="14" spans="1:30" s="90" customFormat="1" ht="12.95" customHeight="1" x14ac:dyDescent="0.15">
      <c r="B14" s="581" t="s">
        <v>195</v>
      </c>
      <c r="C14" s="581"/>
      <c r="D14" s="581"/>
      <c r="E14" s="555" t="s">
        <v>59</v>
      </c>
      <c r="F14" s="556"/>
      <c r="G14" s="557"/>
      <c r="H14" s="558" t="s">
        <v>125</v>
      </c>
      <c r="I14" s="559"/>
      <c r="J14" s="555" t="s">
        <v>59</v>
      </c>
      <c r="K14" s="556"/>
      <c r="L14" s="557"/>
      <c r="M14" s="558" t="s">
        <v>125</v>
      </c>
      <c r="N14" s="559"/>
      <c r="O14" s="555" t="s">
        <v>59</v>
      </c>
      <c r="P14" s="556"/>
      <c r="Q14" s="557"/>
      <c r="R14" s="558" t="s">
        <v>125</v>
      </c>
      <c r="S14" s="559"/>
      <c r="T14" s="555" t="s">
        <v>59</v>
      </c>
      <c r="U14" s="556"/>
      <c r="V14" s="557"/>
      <c r="W14" s="558" t="s">
        <v>125</v>
      </c>
      <c r="X14" s="559"/>
      <c r="Y14" s="555" t="s">
        <v>59</v>
      </c>
      <c r="Z14" s="556"/>
      <c r="AA14" s="557"/>
      <c r="AB14" s="558" t="s">
        <v>125</v>
      </c>
      <c r="AC14" s="559"/>
    </row>
    <row r="15" spans="1:30" s="90" customFormat="1" ht="12.95" customHeight="1" x14ac:dyDescent="0.15">
      <c r="B15" s="582" t="s">
        <v>128</v>
      </c>
      <c r="C15" s="582"/>
      <c r="D15" s="582"/>
      <c r="E15" s="555"/>
      <c r="F15" s="556"/>
      <c r="G15" s="557"/>
      <c r="H15" s="560"/>
      <c r="I15" s="561"/>
      <c r="J15" s="555"/>
      <c r="K15" s="556"/>
      <c r="L15" s="557"/>
      <c r="M15" s="560"/>
      <c r="N15" s="561"/>
      <c r="O15" s="555"/>
      <c r="P15" s="556"/>
      <c r="Q15" s="557"/>
      <c r="R15" s="560"/>
      <c r="S15" s="561"/>
      <c r="T15" s="555"/>
      <c r="U15" s="556"/>
      <c r="V15" s="557"/>
      <c r="W15" s="560"/>
      <c r="X15" s="561"/>
      <c r="Y15" s="555"/>
      <c r="Z15" s="556"/>
      <c r="AA15" s="557"/>
      <c r="AB15" s="560"/>
      <c r="AC15" s="561"/>
    </row>
    <row r="16" spans="1:30" s="90" customFormat="1" ht="20.100000000000001" customHeight="1" x14ac:dyDescent="0.15">
      <c r="B16" s="565" t="s">
        <v>58</v>
      </c>
      <c r="C16" s="567" t="s">
        <v>124</v>
      </c>
      <c r="D16" s="568"/>
      <c r="E16" s="544"/>
      <c r="F16" s="545"/>
      <c r="G16" s="546"/>
      <c r="H16" s="547"/>
      <c r="I16" s="548"/>
      <c r="J16" s="544">
        <v>5</v>
      </c>
      <c r="K16" s="545"/>
      <c r="L16" s="546"/>
      <c r="M16" s="547"/>
      <c r="N16" s="548"/>
      <c r="O16" s="544"/>
      <c r="P16" s="545"/>
      <c r="Q16" s="546"/>
      <c r="R16" s="547"/>
      <c r="S16" s="548"/>
      <c r="T16" s="544"/>
      <c r="U16" s="545"/>
      <c r="V16" s="546"/>
      <c r="W16" s="547"/>
      <c r="X16" s="548"/>
      <c r="Y16" s="544"/>
      <c r="Z16" s="545"/>
      <c r="AA16" s="546"/>
      <c r="AB16" s="547"/>
      <c r="AC16" s="548"/>
    </row>
    <row r="17" spans="2:29" s="90" customFormat="1" ht="20.100000000000001" customHeight="1" x14ac:dyDescent="0.15">
      <c r="B17" s="565"/>
      <c r="C17" s="558"/>
      <c r="D17" s="559"/>
      <c r="E17" s="549"/>
      <c r="F17" s="550"/>
      <c r="G17" s="551"/>
      <c r="H17" s="547"/>
      <c r="I17" s="548"/>
      <c r="J17" s="549"/>
      <c r="K17" s="550"/>
      <c r="L17" s="551"/>
      <c r="M17" s="547"/>
      <c r="N17" s="548"/>
      <c r="O17" s="549"/>
      <c r="P17" s="550"/>
      <c r="Q17" s="551"/>
      <c r="R17" s="547"/>
      <c r="S17" s="548"/>
      <c r="T17" s="549"/>
      <c r="U17" s="550"/>
      <c r="V17" s="551"/>
      <c r="W17" s="547"/>
      <c r="X17" s="548"/>
      <c r="Y17" s="549"/>
      <c r="Z17" s="550"/>
      <c r="AA17" s="551"/>
      <c r="AB17" s="547"/>
      <c r="AC17" s="548"/>
    </row>
    <row r="18" spans="2:29" s="90" customFormat="1" ht="20.100000000000001" customHeight="1" x14ac:dyDescent="0.15">
      <c r="B18" s="565"/>
      <c r="C18" s="569" t="s">
        <v>198</v>
      </c>
      <c r="D18" s="570"/>
      <c r="E18" s="536"/>
      <c r="F18" s="537"/>
      <c r="G18" s="538"/>
      <c r="H18" s="542"/>
      <c r="I18" s="543"/>
      <c r="J18" s="536">
        <v>250000</v>
      </c>
      <c r="K18" s="537"/>
      <c r="L18" s="538"/>
      <c r="M18" s="542"/>
      <c r="N18" s="543"/>
      <c r="O18" s="536"/>
      <c r="P18" s="537"/>
      <c r="Q18" s="538"/>
      <c r="R18" s="542"/>
      <c r="S18" s="543"/>
      <c r="T18" s="536"/>
      <c r="U18" s="537"/>
      <c r="V18" s="538"/>
      <c r="W18" s="542"/>
      <c r="X18" s="543"/>
      <c r="Y18" s="536"/>
      <c r="Z18" s="537"/>
      <c r="AA18" s="538"/>
      <c r="AB18" s="542"/>
      <c r="AC18" s="543"/>
    </row>
    <row r="19" spans="2:29" s="90" customFormat="1" ht="20.100000000000001" customHeight="1" x14ac:dyDescent="0.15">
      <c r="B19" s="565"/>
      <c r="C19" s="571"/>
      <c r="D19" s="572"/>
      <c r="E19" s="539"/>
      <c r="F19" s="540"/>
      <c r="G19" s="541"/>
      <c r="H19" s="542"/>
      <c r="I19" s="543"/>
      <c r="J19" s="539"/>
      <c r="K19" s="540"/>
      <c r="L19" s="541"/>
      <c r="M19" s="542"/>
      <c r="N19" s="543"/>
      <c r="O19" s="539"/>
      <c r="P19" s="540"/>
      <c r="Q19" s="541"/>
      <c r="R19" s="542"/>
      <c r="S19" s="543"/>
      <c r="T19" s="539"/>
      <c r="U19" s="540"/>
      <c r="V19" s="541"/>
      <c r="W19" s="542"/>
      <c r="X19" s="543"/>
      <c r="Y19" s="539"/>
      <c r="Z19" s="540"/>
      <c r="AA19" s="541"/>
      <c r="AB19" s="542"/>
      <c r="AC19" s="543"/>
    </row>
    <row r="20" spans="2:29" s="90" customFormat="1" ht="20.100000000000001" customHeight="1" x14ac:dyDescent="0.15">
      <c r="B20" s="565"/>
      <c r="C20" s="567" t="s">
        <v>54</v>
      </c>
      <c r="D20" s="568"/>
      <c r="E20" s="544"/>
      <c r="F20" s="545"/>
      <c r="G20" s="546"/>
      <c r="H20" s="547"/>
      <c r="I20" s="548"/>
      <c r="J20" s="544">
        <v>7560</v>
      </c>
      <c r="K20" s="545"/>
      <c r="L20" s="546"/>
      <c r="M20" s="547"/>
      <c r="N20" s="548"/>
      <c r="O20" s="544"/>
      <c r="P20" s="545"/>
      <c r="Q20" s="546"/>
      <c r="R20" s="547"/>
      <c r="S20" s="548"/>
      <c r="T20" s="544"/>
      <c r="U20" s="545"/>
      <c r="V20" s="546"/>
      <c r="W20" s="547"/>
      <c r="X20" s="548"/>
      <c r="Y20" s="544"/>
      <c r="Z20" s="545"/>
      <c r="AA20" s="546"/>
      <c r="AB20" s="547"/>
      <c r="AC20" s="548"/>
    </row>
    <row r="21" spans="2:29" s="90" customFormat="1" ht="20.100000000000001" customHeight="1" x14ac:dyDescent="0.15">
      <c r="B21" s="565"/>
      <c r="C21" s="558"/>
      <c r="D21" s="559"/>
      <c r="E21" s="549"/>
      <c r="F21" s="550"/>
      <c r="G21" s="551"/>
      <c r="H21" s="547"/>
      <c r="I21" s="548"/>
      <c r="J21" s="549"/>
      <c r="K21" s="550"/>
      <c r="L21" s="551"/>
      <c r="M21" s="547"/>
      <c r="N21" s="548"/>
      <c r="O21" s="549"/>
      <c r="P21" s="550"/>
      <c r="Q21" s="551"/>
      <c r="R21" s="547"/>
      <c r="S21" s="548"/>
      <c r="T21" s="549"/>
      <c r="U21" s="550"/>
      <c r="V21" s="551"/>
      <c r="W21" s="547"/>
      <c r="X21" s="548"/>
      <c r="Y21" s="549"/>
      <c r="Z21" s="550"/>
      <c r="AA21" s="551"/>
      <c r="AB21" s="547"/>
      <c r="AC21" s="548"/>
    </row>
    <row r="22" spans="2:29" s="90" customFormat="1" ht="20.100000000000001" customHeight="1" x14ac:dyDescent="0.15">
      <c r="B22" s="565" t="s">
        <v>57</v>
      </c>
      <c r="C22" s="567" t="s">
        <v>124</v>
      </c>
      <c r="D22" s="568"/>
      <c r="E22" s="544"/>
      <c r="F22" s="545"/>
      <c r="G22" s="546"/>
      <c r="H22" s="547">
        <v>5</v>
      </c>
      <c r="I22" s="548"/>
      <c r="J22" s="544"/>
      <c r="K22" s="545"/>
      <c r="L22" s="546"/>
      <c r="M22" s="547">
        <v>40</v>
      </c>
      <c r="N22" s="548"/>
      <c r="O22" s="544"/>
      <c r="P22" s="545"/>
      <c r="Q22" s="546"/>
      <c r="R22" s="547">
        <v>60</v>
      </c>
      <c r="S22" s="548"/>
      <c r="T22" s="544"/>
      <c r="U22" s="545"/>
      <c r="V22" s="546"/>
      <c r="W22" s="547"/>
      <c r="X22" s="548"/>
      <c r="Y22" s="544"/>
      <c r="Z22" s="545"/>
      <c r="AA22" s="546"/>
      <c r="AB22" s="547"/>
      <c r="AC22" s="548"/>
    </row>
    <row r="23" spans="2:29" s="90" customFormat="1" ht="20.100000000000001" customHeight="1" x14ac:dyDescent="0.15">
      <c r="B23" s="565"/>
      <c r="C23" s="558"/>
      <c r="D23" s="559"/>
      <c r="E23" s="549"/>
      <c r="F23" s="550"/>
      <c r="G23" s="551"/>
      <c r="H23" s="547"/>
      <c r="I23" s="548"/>
      <c r="J23" s="549"/>
      <c r="K23" s="550"/>
      <c r="L23" s="551"/>
      <c r="M23" s="547"/>
      <c r="N23" s="548"/>
      <c r="O23" s="549"/>
      <c r="P23" s="550"/>
      <c r="Q23" s="551"/>
      <c r="R23" s="547"/>
      <c r="S23" s="548"/>
      <c r="T23" s="549"/>
      <c r="U23" s="550"/>
      <c r="V23" s="551"/>
      <c r="W23" s="547"/>
      <c r="X23" s="548"/>
      <c r="Y23" s="549"/>
      <c r="Z23" s="550"/>
      <c r="AA23" s="551"/>
      <c r="AB23" s="547"/>
      <c r="AC23" s="548"/>
    </row>
    <row r="24" spans="2:29" s="90" customFormat="1" ht="20.100000000000001" customHeight="1" x14ac:dyDescent="0.15">
      <c r="B24" s="565"/>
      <c r="C24" s="569" t="s">
        <v>198</v>
      </c>
      <c r="D24" s="570"/>
      <c r="E24" s="536"/>
      <c r="F24" s="537"/>
      <c r="G24" s="538"/>
      <c r="H24" s="542"/>
      <c r="I24" s="543"/>
      <c r="J24" s="536"/>
      <c r="K24" s="537"/>
      <c r="L24" s="538"/>
      <c r="M24" s="542"/>
      <c r="N24" s="543"/>
      <c r="O24" s="536"/>
      <c r="P24" s="537"/>
      <c r="Q24" s="538"/>
      <c r="R24" s="542"/>
      <c r="S24" s="543"/>
      <c r="T24" s="536"/>
      <c r="U24" s="537"/>
      <c r="V24" s="538"/>
      <c r="W24" s="542"/>
      <c r="X24" s="543"/>
      <c r="Y24" s="536"/>
      <c r="Z24" s="537"/>
      <c r="AA24" s="538"/>
      <c r="AB24" s="542"/>
      <c r="AC24" s="543"/>
    </row>
    <row r="25" spans="2:29" s="90" customFormat="1" ht="20.100000000000001" customHeight="1" x14ac:dyDescent="0.15">
      <c r="B25" s="565"/>
      <c r="C25" s="571"/>
      <c r="D25" s="572"/>
      <c r="E25" s="539"/>
      <c r="F25" s="540"/>
      <c r="G25" s="541"/>
      <c r="H25" s="542"/>
      <c r="I25" s="543"/>
      <c r="J25" s="539"/>
      <c r="K25" s="540"/>
      <c r="L25" s="541"/>
      <c r="M25" s="542"/>
      <c r="N25" s="543"/>
      <c r="O25" s="539"/>
      <c r="P25" s="540"/>
      <c r="Q25" s="541"/>
      <c r="R25" s="542"/>
      <c r="S25" s="543"/>
      <c r="T25" s="539"/>
      <c r="U25" s="540"/>
      <c r="V25" s="541"/>
      <c r="W25" s="542"/>
      <c r="X25" s="543"/>
      <c r="Y25" s="539"/>
      <c r="Z25" s="540"/>
      <c r="AA25" s="541"/>
      <c r="AB25" s="542"/>
      <c r="AC25" s="543"/>
    </row>
    <row r="26" spans="2:29" s="90" customFormat="1" ht="20.100000000000001" customHeight="1" x14ac:dyDescent="0.15">
      <c r="B26" s="565"/>
      <c r="C26" s="567" t="s">
        <v>54</v>
      </c>
      <c r="D26" s="568"/>
      <c r="E26" s="544"/>
      <c r="F26" s="545"/>
      <c r="G26" s="546"/>
      <c r="H26" s="547">
        <v>500</v>
      </c>
      <c r="I26" s="548"/>
      <c r="J26" s="544"/>
      <c r="K26" s="545"/>
      <c r="L26" s="546"/>
      <c r="M26" s="547">
        <v>5000</v>
      </c>
      <c r="N26" s="548"/>
      <c r="O26" s="544"/>
      <c r="P26" s="545"/>
      <c r="Q26" s="546"/>
      <c r="R26" s="547">
        <v>7000</v>
      </c>
      <c r="S26" s="548"/>
      <c r="T26" s="544"/>
      <c r="U26" s="545"/>
      <c r="V26" s="546"/>
      <c r="W26" s="547"/>
      <c r="X26" s="548"/>
      <c r="Y26" s="544"/>
      <c r="Z26" s="545"/>
      <c r="AA26" s="546"/>
      <c r="AB26" s="547"/>
      <c r="AC26" s="548"/>
    </row>
    <row r="27" spans="2:29" s="90" customFormat="1" ht="20.100000000000001" customHeight="1" x14ac:dyDescent="0.15">
      <c r="B27" s="565"/>
      <c r="C27" s="558"/>
      <c r="D27" s="559"/>
      <c r="E27" s="549"/>
      <c r="F27" s="550"/>
      <c r="G27" s="551"/>
      <c r="H27" s="547"/>
      <c r="I27" s="548"/>
      <c r="J27" s="549"/>
      <c r="K27" s="550"/>
      <c r="L27" s="551"/>
      <c r="M27" s="547"/>
      <c r="N27" s="548"/>
      <c r="O27" s="549"/>
      <c r="P27" s="550"/>
      <c r="Q27" s="551"/>
      <c r="R27" s="547"/>
      <c r="S27" s="548"/>
      <c r="T27" s="549"/>
      <c r="U27" s="550"/>
      <c r="V27" s="551"/>
      <c r="W27" s="547"/>
      <c r="X27" s="548"/>
      <c r="Y27" s="549"/>
      <c r="Z27" s="550"/>
      <c r="AA27" s="551"/>
      <c r="AB27" s="547"/>
      <c r="AC27" s="548"/>
    </row>
    <row r="28" spans="2:29" s="90" customFormat="1" ht="20.100000000000001" customHeight="1" x14ac:dyDescent="0.15">
      <c r="B28" s="566" t="s">
        <v>56</v>
      </c>
      <c r="C28" s="567" t="s">
        <v>124</v>
      </c>
      <c r="D28" s="568"/>
      <c r="E28" s="544">
        <v>5</v>
      </c>
      <c r="F28" s="545"/>
      <c r="G28" s="546"/>
      <c r="H28" s="547"/>
      <c r="I28" s="548"/>
      <c r="J28" s="544">
        <v>30</v>
      </c>
      <c r="K28" s="545"/>
      <c r="L28" s="546"/>
      <c r="M28" s="547"/>
      <c r="N28" s="548"/>
      <c r="O28" s="544">
        <v>20</v>
      </c>
      <c r="P28" s="545"/>
      <c r="Q28" s="546"/>
      <c r="R28" s="547"/>
      <c r="S28" s="548"/>
      <c r="T28" s="544"/>
      <c r="U28" s="545"/>
      <c r="V28" s="546"/>
      <c r="W28" s="547"/>
      <c r="X28" s="548"/>
      <c r="Y28" s="544"/>
      <c r="Z28" s="545"/>
      <c r="AA28" s="546"/>
      <c r="AB28" s="547"/>
      <c r="AC28" s="548"/>
    </row>
    <row r="29" spans="2:29" s="90" customFormat="1" ht="20.100000000000001" customHeight="1" x14ac:dyDescent="0.15">
      <c r="B29" s="565"/>
      <c r="C29" s="558"/>
      <c r="D29" s="559"/>
      <c r="E29" s="549"/>
      <c r="F29" s="550"/>
      <c r="G29" s="551"/>
      <c r="H29" s="547"/>
      <c r="I29" s="548"/>
      <c r="J29" s="549"/>
      <c r="K29" s="550"/>
      <c r="L29" s="551"/>
      <c r="M29" s="547"/>
      <c r="N29" s="548"/>
      <c r="O29" s="549"/>
      <c r="P29" s="550"/>
      <c r="Q29" s="551"/>
      <c r="R29" s="547"/>
      <c r="S29" s="548"/>
      <c r="T29" s="549"/>
      <c r="U29" s="550"/>
      <c r="V29" s="551"/>
      <c r="W29" s="547"/>
      <c r="X29" s="548"/>
      <c r="Y29" s="549"/>
      <c r="Z29" s="550"/>
      <c r="AA29" s="551"/>
      <c r="AB29" s="547"/>
      <c r="AC29" s="548"/>
    </row>
    <row r="30" spans="2:29" s="90" customFormat="1" ht="20.100000000000001" customHeight="1" x14ac:dyDescent="0.15">
      <c r="B30" s="565"/>
      <c r="C30" s="569" t="s">
        <v>198</v>
      </c>
      <c r="D30" s="570"/>
      <c r="E30" s="536">
        <v>60000</v>
      </c>
      <c r="F30" s="537"/>
      <c r="G30" s="538"/>
      <c r="H30" s="542"/>
      <c r="I30" s="543"/>
      <c r="J30" s="536">
        <v>1080000</v>
      </c>
      <c r="K30" s="537"/>
      <c r="L30" s="538"/>
      <c r="M30" s="542"/>
      <c r="N30" s="543"/>
      <c r="O30" s="536">
        <v>700000</v>
      </c>
      <c r="P30" s="537"/>
      <c r="Q30" s="538"/>
      <c r="R30" s="542"/>
      <c r="S30" s="543"/>
      <c r="T30" s="536"/>
      <c r="U30" s="537"/>
      <c r="V30" s="538"/>
      <c r="W30" s="542"/>
      <c r="X30" s="543"/>
      <c r="Y30" s="536"/>
      <c r="Z30" s="537"/>
      <c r="AA30" s="538"/>
      <c r="AB30" s="542"/>
      <c r="AC30" s="543"/>
    </row>
    <row r="31" spans="2:29" s="90" customFormat="1" ht="20.100000000000001" customHeight="1" x14ac:dyDescent="0.15">
      <c r="B31" s="565"/>
      <c r="C31" s="571"/>
      <c r="D31" s="572"/>
      <c r="E31" s="539"/>
      <c r="F31" s="540"/>
      <c r="G31" s="541"/>
      <c r="H31" s="542"/>
      <c r="I31" s="543"/>
      <c r="J31" s="539"/>
      <c r="K31" s="540"/>
      <c r="L31" s="541"/>
      <c r="M31" s="542"/>
      <c r="N31" s="543"/>
      <c r="O31" s="539"/>
      <c r="P31" s="540"/>
      <c r="Q31" s="541"/>
      <c r="R31" s="542"/>
      <c r="S31" s="543"/>
      <c r="T31" s="539"/>
      <c r="U31" s="540"/>
      <c r="V31" s="541"/>
      <c r="W31" s="542"/>
      <c r="X31" s="543"/>
      <c r="Y31" s="539"/>
      <c r="Z31" s="540"/>
      <c r="AA31" s="541"/>
      <c r="AB31" s="542"/>
      <c r="AC31" s="543"/>
    </row>
    <row r="32" spans="2:29" s="90" customFormat="1" ht="20.100000000000001" customHeight="1" x14ac:dyDescent="0.15">
      <c r="B32" s="565"/>
      <c r="C32" s="567" t="s">
        <v>54</v>
      </c>
      <c r="D32" s="568"/>
      <c r="E32" s="544">
        <v>1860</v>
      </c>
      <c r="F32" s="545"/>
      <c r="G32" s="546"/>
      <c r="H32" s="547"/>
      <c r="I32" s="548"/>
      <c r="J32" s="544">
        <v>32460</v>
      </c>
      <c r="K32" s="545"/>
      <c r="L32" s="546"/>
      <c r="M32" s="547"/>
      <c r="N32" s="548"/>
      <c r="O32" s="544">
        <v>21060</v>
      </c>
      <c r="P32" s="545"/>
      <c r="Q32" s="546"/>
      <c r="R32" s="547"/>
      <c r="S32" s="548"/>
      <c r="T32" s="544"/>
      <c r="U32" s="545"/>
      <c r="V32" s="546"/>
      <c r="W32" s="547"/>
      <c r="X32" s="548"/>
      <c r="Y32" s="544"/>
      <c r="Z32" s="545"/>
      <c r="AA32" s="546"/>
      <c r="AB32" s="547"/>
      <c r="AC32" s="548"/>
    </row>
    <row r="33" spans="2:29" s="90" customFormat="1" ht="20.100000000000001" customHeight="1" x14ac:dyDescent="0.15">
      <c r="B33" s="565"/>
      <c r="C33" s="558"/>
      <c r="D33" s="559"/>
      <c r="E33" s="549"/>
      <c r="F33" s="550"/>
      <c r="G33" s="551"/>
      <c r="H33" s="547"/>
      <c r="I33" s="548"/>
      <c r="J33" s="549"/>
      <c r="K33" s="550"/>
      <c r="L33" s="551"/>
      <c r="M33" s="547"/>
      <c r="N33" s="548"/>
      <c r="O33" s="549"/>
      <c r="P33" s="550"/>
      <c r="Q33" s="551"/>
      <c r="R33" s="547"/>
      <c r="S33" s="548"/>
      <c r="T33" s="549"/>
      <c r="U33" s="550"/>
      <c r="V33" s="551"/>
      <c r="W33" s="547"/>
      <c r="X33" s="548"/>
      <c r="Y33" s="549"/>
      <c r="Z33" s="550"/>
      <c r="AA33" s="551"/>
      <c r="AB33" s="547"/>
      <c r="AC33" s="548"/>
    </row>
    <row r="34" spans="2:29" s="90" customFormat="1" ht="20.100000000000001" customHeight="1" x14ac:dyDescent="0.15">
      <c r="B34" s="565" t="s">
        <v>55</v>
      </c>
      <c r="C34" s="567" t="s">
        <v>124</v>
      </c>
      <c r="D34" s="568"/>
      <c r="E34" s="544">
        <f>IF(SUM(E16,E22,E28)=0,"",SUM(E16,E22,E28))</f>
        <v>5</v>
      </c>
      <c r="F34" s="545"/>
      <c r="G34" s="546"/>
      <c r="H34" s="547">
        <f>IF(SUM(H16,H22,H28)=0,"",SUM(H16,H22,H28))</f>
        <v>5</v>
      </c>
      <c r="I34" s="548"/>
      <c r="J34" s="544">
        <f>IF(SUM(J16,J22,J28)=0,"",SUM(J16,J22,J28))</f>
        <v>35</v>
      </c>
      <c r="K34" s="545"/>
      <c r="L34" s="546"/>
      <c r="M34" s="547">
        <f>IF(SUM(M16,M22,M28)=0,"",SUM(M16,M22,M28))</f>
        <v>40</v>
      </c>
      <c r="N34" s="548"/>
      <c r="O34" s="544">
        <f>IF(SUM(O16,O22,O28)=0,"",SUM(O16,O22,O28))</f>
        <v>20</v>
      </c>
      <c r="P34" s="545"/>
      <c r="Q34" s="546"/>
      <c r="R34" s="547">
        <f>IF(SUM(R16,R22,R28)=0,"",SUM(R16,R22,R28))</f>
        <v>60</v>
      </c>
      <c r="S34" s="548"/>
      <c r="T34" s="544" t="str">
        <f>IF(SUM(T16,T22,T28)=0,"",SUM(T16,T22,T28))</f>
        <v/>
      </c>
      <c r="U34" s="545"/>
      <c r="V34" s="546"/>
      <c r="W34" s="547" t="str">
        <f>IF(SUM(W16,W22,W28)=0,"",SUM(W16,W22,W28))</f>
        <v/>
      </c>
      <c r="X34" s="548"/>
      <c r="Y34" s="544" t="str">
        <f>IF(SUM(Y16,Y22,Y28)=0,"",SUM(Y16,Y22,Y28))</f>
        <v/>
      </c>
      <c r="Z34" s="545"/>
      <c r="AA34" s="546"/>
      <c r="AB34" s="547" t="str">
        <f>IF(SUM(AB16,AB22,AB28)=0,"",SUM(AB16,AB22,AB28))</f>
        <v/>
      </c>
      <c r="AC34" s="548"/>
    </row>
    <row r="35" spans="2:29" s="90" customFormat="1" ht="20.100000000000001" customHeight="1" x14ac:dyDescent="0.15">
      <c r="B35" s="565"/>
      <c r="C35" s="558"/>
      <c r="D35" s="559"/>
      <c r="E35" s="549" t="str">
        <f>IF(SUM(E17,E23,E29)=0,"",SUM(E17,E23,E29))</f>
        <v/>
      </c>
      <c r="F35" s="550"/>
      <c r="G35" s="551"/>
      <c r="H35" s="547"/>
      <c r="I35" s="548"/>
      <c r="J35" s="549" t="str">
        <f>IF(SUM(J17,J23,J29)=0,"",SUM(J17,J23,J29))</f>
        <v/>
      </c>
      <c r="K35" s="550"/>
      <c r="L35" s="551"/>
      <c r="M35" s="547"/>
      <c r="N35" s="548"/>
      <c r="O35" s="549" t="str">
        <f>IF(SUM(O17,O23,O29)=0,"",SUM(O17,O23,O29))</f>
        <v/>
      </c>
      <c r="P35" s="550"/>
      <c r="Q35" s="551"/>
      <c r="R35" s="547"/>
      <c r="S35" s="548"/>
      <c r="T35" s="549" t="str">
        <f>IF(SUM(T17,T23,T29)=0,"",SUM(T17,T23,T29))</f>
        <v/>
      </c>
      <c r="U35" s="550"/>
      <c r="V35" s="551"/>
      <c r="W35" s="547"/>
      <c r="X35" s="548"/>
      <c r="Y35" s="549" t="str">
        <f>IF(SUM(Y17,Y23,Y29)=0,"",SUM(Y17,Y23,Y29))</f>
        <v/>
      </c>
      <c r="Z35" s="550"/>
      <c r="AA35" s="551"/>
      <c r="AB35" s="547"/>
      <c r="AC35" s="548"/>
    </row>
    <row r="36" spans="2:29" s="90" customFormat="1" ht="20.100000000000001" customHeight="1" x14ac:dyDescent="0.15">
      <c r="B36" s="565"/>
      <c r="C36" s="569" t="s">
        <v>198</v>
      </c>
      <c r="D36" s="570"/>
      <c r="E36" s="536">
        <f>IF(SUM(E18,E24,E30)=0,"",SUM(E18,E24,E30))</f>
        <v>60000</v>
      </c>
      <c r="F36" s="537"/>
      <c r="G36" s="538"/>
      <c r="H36" s="542"/>
      <c r="I36" s="543"/>
      <c r="J36" s="536">
        <f>IF(SUM(J18,J24,J30)=0,"",SUM(J18,J24,J30))</f>
        <v>1330000</v>
      </c>
      <c r="K36" s="537"/>
      <c r="L36" s="538"/>
      <c r="M36" s="542"/>
      <c r="N36" s="543"/>
      <c r="O36" s="536">
        <f>IF(SUM(O18,O24,O30)=0,"",SUM(O18,O24,O30))</f>
        <v>700000</v>
      </c>
      <c r="P36" s="537"/>
      <c r="Q36" s="538"/>
      <c r="R36" s="542"/>
      <c r="S36" s="543"/>
      <c r="T36" s="536" t="str">
        <f>IF(SUM(T18,T24,T30)=0,"",SUM(T18,T24,T30))</f>
        <v/>
      </c>
      <c r="U36" s="537"/>
      <c r="V36" s="538"/>
      <c r="W36" s="542"/>
      <c r="X36" s="543"/>
      <c r="Y36" s="536" t="str">
        <f>IF(SUM(Y18,Y24,Y30)=0,"",SUM(Y18,Y24,Y30))</f>
        <v/>
      </c>
      <c r="Z36" s="537"/>
      <c r="AA36" s="538"/>
      <c r="AB36" s="542"/>
      <c r="AC36" s="543"/>
    </row>
    <row r="37" spans="2:29" s="90" customFormat="1" ht="20.100000000000001" customHeight="1" x14ac:dyDescent="0.15">
      <c r="B37" s="565"/>
      <c r="C37" s="571"/>
      <c r="D37" s="572"/>
      <c r="E37" s="539" t="str">
        <f t="shared" ref="E37" si="0">IF(SUM(E19,E25,E31)=0,"",SUM(E19,E25,E31))</f>
        <v/>
      </c>
      <c r="F37" s="540"/>
      <c r="G37" s="541"/>
      <c r="H37" s="542"/>
      <c r="I37" s="543"/>
      <c r="J37" s="539" t="str">
        <f t="shared" ref="J37" si="1">IF(SUM(J19,J25,J31)=0,"",SUM(J19,J25,J31))</f>
        <v/>
      </c>
      <c r="K37" s="540"/>
      <c r="L37" s="541"/>
      <c r="M37" s="542"/>
      <c r="N37" s="543"/>
      <c r="O37" s="539" t="str">
        <f t="shared" ref="O37" si="2">IF(SUM(O19,O25,O31)=0,"",SUM(O19,O25,O31))</f>
        <v/>
      </c>
      <c r="P37" s="540"/>
      <c r="Q37" s="541"/>
      <c r="R37" s="542"/>
      <c r="S37" s="543"/>
      <c r="T37" s="539" t="str">
        <f t="shared" ref="T37" si="3">IF(SUM(T19,T25,T31)=0,"",SUM(T19,T25,T31))</f>
        <v/>
      </c>
      <c r="U37" s="540"/>
      <c r="V37" s="541"/>
      <c r="W37" s="542"/>
      <c r="X37" s="543"/>
      <c r="Y37" s="539" t="str">
        <f t="shared" ref="Y37" si="4">IF(SUM(Y19,Y25,Y31)=0,"",SUM(Y19,Y25,Y31))</f>
        <v/>
      </c>
      <c r="Z37" s="540"/>
      <c r="AA37" s="541"/>
      <c r="AB37" s="542"/>
      <c r="AC37" s="543"/>
    </row>
    <row r="38" spans="2:29" s="90" customFormat="1" ht="20.100000000000001" customHeight="1" x14ac:dyDescent="0.15">
      <c r="B38" s="565"/>
      <c r="C38" s="567" t="s">
        <v>54</v>
      </c>
      <c r="D38" s="568"/>
      <c r="E38" s="544">
        <f>IF(SUM(E20,E26,E32)=0,"",SUM(E20,E26,E32))</f>
        <v>1860</v>
      </c>
      <c r="F38" s="545"/>
      <c r="G38" s="546"/>
      <c r="H38" s="547">
        <f>IF(SUM(H20,H26,H32)=0,"",SUM(H20,H26,H32))</f>
        <v>500</v>
      </c>
      <c r="I38" s="548"/>
      <c r="J38" s="544">
        <f>IF(SUM(J20,J26,J32)=0,"",SUM(J20,J26,J32))</f>
        <v>40020</v>
      </c>
      <c r="K38" s="545"/>
      <c r="L38" s="546"/>
      <c r="M38" s="547">
        <f>IF(SUM(M20,M26,M32)=0,"",SUM(M20,M26,M32))</f>
        <v>5000</v>
      </c>
      <c r="N38" s="548"/>
      <c r="O38" s="544">
        <f>IF(SUM(O20,O26,O32)=0,"",SUM(O20,O26,O32))</f>
        <v>21060</v>
      </c>
      <c r="P38" s="545"/>
      <c r="Q38" s="546"/>
      <c r="R38" s="547">
        <f>IF(SUM(R20,R26,R32)=0,"",SUM(R20,R26,R32))</f>
        <v>7000</v>
      </c>
      <c r="S38" s="548"/>
      <c r="T38" s="544" t="str">
        <f>IF(SUM(T20,T26,T32)=0,"",SUM(T20,T26,T32))</f>
        <v/>
      </c>
      <c r="U38" s="545"/>
      <c r="V38" s="546"/>
      <c r="W38" s="547" t="str">
        <f>IF(SUM(W20,W26,W32)=0,"",SUM(W20,W26,W32))</f>
        <v/>
      </c>
      <c r="X38" s="548"/>
      <c r="Y38" s="544" t="str">
        <f>IF(SUM(Y20,Y26,Y32)=0,"",SUM(Y20,Y26,Y32))</f>
        <v/>
      </c>
      <c r="Z38" s="545"/>
      <c r="AA38" s="546"/>
      <c r="AB38" s="547" t="str">
        <f>IF(SUM(AB20,AB26,AB32)=0,"",SUM(AB20,AB26,AB32))</f>
        <v/>
      </c>
      <c r="AC38" s="548"/>
    </row>
    <row r="39" spans="2:29" s="90" customFormat="1" ht="20.100000000000001" customHeight="1" x14ac:dyDescent="0.15">
      <c r="B39" s="565"/>
      <c r="C39" s="558"/>
      <c r="D39" s="559"/>
      <c r="E39" s="549" t="str">
        <f>IF(SUM(E21,E27,E33)=0,"",SUM(E21,E27,E33))</f>
        <v/>
      </c>
      <c r="F39" s="550"/>
      <c r="G39" s="551"/>
      <c r="H39" s="547"/>
      <c r="I39" s="548"/>
      <c r="J39" s="549" t="str">
        <f>IF(SUM(J21,J27,J33)=0,"",SUM(J21,J27,J33))</f>
        <v/>
      </c>
      <c r="K39" s="550"/>
      <c r="L39" s="551"/>
      <c r="M39" s="547"/>
      <c r="N39" s="548"/>
      <c r="O39" s="549" t="str">
        <f>IF(SUM(O21,O27,O33)=0,"",SUM(O21,O27,O33))</f>
        <v/>
      </c>
      <c r="P39" s="550"/>
      <c r="Q39" s="551"/>
      <c r="R39" s="547"/>
      <c r="S39" s="548"/>
      <c r="T39" s="549" t="str">
        <f>IF(SUM(T21,T27,T33)=0,"",SUM(T21,T27,T33))</f>
        <v/>
      </c>
      <c r="U39" s="550"/>
      <c r="V39" s="551"/>
      <c r="W39" s="547"/>
      <c r="X39" s="548"/>
      <c r="Y39" s="549" t="str">
        <f>IF(SUM(Y21,Y27,Y33)=0,"",SUM(Y21,Y27,Y33))</f>
        <v/>
      </c>
      <c r="Z39" s="550"/>
      <c r="AA39" s="551"/>
      <c r="AB39" s="547"/>
      <c r="AC39" s="548"/>
    </row>
    <row r="40" spans="2:29" ht="20.100000000000001" customHeight="1" x14ac:dyDescent="0.15">
      <c r="B40" s="95"/>
      <c r="C40" s="95"/>
      <c r="D40" s="95"/>
      <c r="E40" s="95"/>
      <c r="F40" s="95"/>
      <c r="G40" s="96"/>
      <c r="H40" s="96"/>
      <c r="I40" s="96"/>
      <c r="J40" s="96"/>
      <c r="K40" s="96"/>
      <c r="L40" s="96"/>
      <c r="M40" s="96"/>
      <c r="N40" s="96"/>
    </row>
    <row r="41" spans="2:29" ht="20.100000000000001" customHeight="1" x14ac:dyDescent="0.15">
      <c r="B41" s="96"/>
      <c r="C41" s="96"/>
      <c r="D41" s="96"/>
      <c r="E41" s="96"/>
      <c r="F41" s="96"/>
      <c r="G41" s="96"/>
      <c r="H41" s="96"/>
      <c r="I41" s="96"/>
      <c r="J41" s="96"/>
      <c r="K41" s="96"/>
      <c r="L41" s="96"/>
      <c r="M41" s="96"/>
      <c r="N41" s="96"/>
    </row>
    <row r="42" spans="2:29" ht="20.100000000000001" customHeight="1" x14ac:dyDescent="0.15">
      <c r="B42" s="96"/>
      <c r="C42" s="96"/>
      <c r="D42" s="96"/>
      <c r="E42" s="96"/>
      <c r="F42" s="96"/>
      <c r="G42" s="96"/>
      <c r="H42" s="96"/>
      <c r="I42" s="96"/>
      <c r="J42" s="96"/>
      <c r="K42" s="96"/>
      <c r="L42" s="96"/>
      <c r="M42" s="96"/>
      <c r="N42" s="96"/>
    </row>
    <row r="43" spans="2:29" ht="20.100000000000001" customHeight="1" x14ac:dyDescent="0.15">
      <c r="B43" s="96"/>
      <c r="C43" s="96"/>
      <c r="D43" s="96"/>
      <c r="E43" s="96"/>
      <c r="F43" s="96"/>
      <c r="G43" s="96"/>
      <c r="H43" s="96"/>
      <c r="I43" s="96"/>
      <c r="J43" s="96"/>
      <c r="K43" s="96"/>
      <c r="L43" s="96"/>
      <c r="M43" s="96"/>
      <c r="N43" s="96"/>
    </row>
    <row r="44" spans="2:29" ht="20.100000000000001" customHeight="1" x14ac:dyDescent="0.15">
      <c r="B44" s="96"/>
      <c r="C44" s="96"/>
      <c r="D44" s="96"/>
      <c r="E44" s="96"/>
      <c r="F44" s="96"/>
      <c r="G44" s="96"/>
      <c r="H44" s="96"/>
      <c r="I44" s="96"/>
      <c r="J44" s="96"/>
      <c r="K44" s="96"/>
      <c r="L44" s="96"/>
      <c r="M44" s="96"/>
      <c r="N44" s="96"/>
    </row>
  </sheetData>
  <sheetProtection sheet="1" objects="1" scenarios="1"/>
  <mergeCells count="215">
    <mergeCell ref="J38:L38"/>
    <mergeCell ref="AB1:AC1"/>
    <mergeCell ref="F7:AC7"/>
    <mergeCell ref="F8:I8"/>
    <mergeCell ref="F9:I9"/>
    <mergeCell ref="J8:M8"/>
    <mergeCell ref="B14:D14"/>
    <mergeCell ref="B22:B27"/>
    <mergeCell ref="B16:B21"/>
    <mergeCell ref="C16:D17"/>
    <mergeCell ref="C18:D19"/>
    <mergeCell ref="C20:D21"/>
    <mergeCell ref="C24:D25"/>
    <mergeCell ref="C26:D27"/>
    <mergeCell ref="C22:D23"/>
    <mergeCell ref="B15:D15"/>
    <mergeCell ref="B13:D13"/>
    <mergeCell ref="E13:I13"/>
    <mergeCell ref="H14:I15"/>
    <mergeCell ref="E14:G15"/>
    <mergeCell ref="H16:I17"/>
    <mergeCell ref="E16:G16"/>
    <mergeCell ref="E17:G17"/>
    <mergeCell ref="H18:I19"/>
    <mergeCell ref="E18:G19"/>
    <mergeCell ref="B34:B39"/>
    <mergeCell ref="B28:B33"/>
    <mergeCell ref="C32:D33"/>
    <mergeCell ref="C34:D35"/>
    <mergeCell ref="C36:D37"/>
    <mergeCell ref="C38:D39"/>
    <mergeCell ref="C28:D29"/>
    <mergeCell ref="C30:D31"/>
    <mergeCell ref="E36:G37"/>
    <mergeCell ref="H36:I37"/>
    <mergeCell ref="E38:G38"/>
    <mergeCell ref="H38:I39"/>
    <mergeCell ref="E39:G39"/>
    <mergeCell ref="E20:G20"/>
    <mergeCell ref="H20:I21"/>
    <mergeCell ref="E21:G21"/>
    <mergeCell ref="E22:G22"/>
    <mergeCell ref="H22:I23"/>
    <mergeCell ref="E23:G23"/>
    <mergeCell ref="E24:G25"/>
    <mergeCell ref="H24:I25"/>
    <mergeCell ref="E26:G26"/>
    <mergeCell ref="H26:I27"/>
    <mergeCell ref="E27:G27"/>
    <mergeCell ref="E28:G28"/>
    <mergeCell ref="H28:I29"/>
    <mergeCell ref="E29:G29"/>
    <mergeCell ref="E30:G31"/>
    <mergeCell ref="H30:I31"/>
    <mergeCell ref="E32:G32"/>
    <mergeCell ref="H32:I33"/>
    <mergeCell ref="E33:G33"/>
    <mergeCell ref="E34:G34"/>
    <mergeCell ref="H34:I35"/>
    <mergeCell ref="E35:G35"/>
    <mergeCell ref="J13:N13"/>
    <mergeCell ref="J14:L15"/>
    <mergeCell ref="M14:N15"/>
    <mergeCell ref="J16:L16"/>
    <mergeCell ref="M16:N17"/>
    <mergeCell ref="J17:L17"/>
    <mergeCell ref="J18:L19"/>
    <mergeCell ref="M18:N19"/>
    <mergeCell ref="J20:L20"/>
    <mergeCell ref="M20:N21"/>
    <mergeCell ref="J21:L21"/>
    <mergeCell ref="J22:L22"/>
    <mergeCell ref="M22:N23"/>
    <mergeCell ref="J23:L23"/>
    <mergeCell ref="J24:L25"/>
    <mergeCell ref="M24:N25"/>
    <mergeCell ref="J26:L26"/>
    <mergeCell ref="M26:N27"/>
    <mergeCell ref="J27:L27"/>
    <mergeCell ref="J28:L28"/>
    <mergeCell ref="M28:N29"/>
    <mergeCell ref="J29:L29"/>
    <mergeCell ref="J30:L31"/>
    <mergeCell ref="M30:N31"/>
    <mergeCell ref="J32:L32"/>
    <mergeCell ref="M32:N33"/>
    <mergeCell ref="J33:L33"/>
    <mergeCell ref="J34:L34"/>
    <mergeCell ref="M34:N35"/>
    <mergeCell ref="J35:L35"/>
    <mergeCell ref="J36:L37"/>
    <mergeCell ref="M36:N37"/>
    <mergeCell ref="M38:N39"/>
    <mergeCell ref="J39:L39"/>
    <mergeCell ref="O13:S13"/>
    <mergeCell ref="O14:Q15"/>
    <mergeCell ref="R14:S15"/>
    <mergeCell ref="O16:Q16"/>
    <mergeCell ref="R16:S17"/>
    <mergeCell ref="O17:Q17"/>
    <mergeCell ref="O18:Q19"/>
    <mergeCell ref="R18:S19"/>
    <mergeCell ref="O20:Q20"/>
    <mergeCell ref="R20:S21"/>
    <mergeCell ref="O21:Q21"/>
    <mergeCell ref="O22:Q22"/>
    <mergeCell ref="R22:S23"/>
    <mergeCell ref="O23:Q23"/>
    <mergeCell ref="O24:Q25"/>
    <mergeCell ref="R24:S25"/>
    <mergeCell ref="O26:Q26"/>
    <mergeCell ref="R26:S27"/>
    <mergeCell ref="O27:Q27"/>
    <mergeCell ref="O28:Q28"/>
    <mergeCell ref="R28:S29"/>
    <mergeCell ref="O29:Q29"/>
    <mergeCell ref="O30:Q31"/>
    <mergeCell ref="R30:S31"/>
    <mergeCell ref="O32:Q32"/>
    <mergeCell ref="R32:S33"/>
    <mergeCell ref="O33:Q33"/>
    <mergeCell ref="O34:Q34"/>
    <mergeCell ref="R34:S35"/>
    <mergeCell ref="O35:Q35"/>
    <mergeCell ref="O36:Q37"/>
    <mergeCell ref="R36:S37"/>
    <mergeCell ref="O38:Q38"/>
    <mergeCell ref="R38:S39"/>
    <mergeCell ref="O39:Q39"/>
    <mergeCell ref="T13:X13"/>
    <mergeCell ref="T14:V15"/>
    <mergeCell ref="W14:X15"/>
    <mergeCell ref="T16:V16"/>
    <mergeCell ref="W16:X17"/>
    <mergeCell ref="T17:V17"/>
    <mergeCell ref="T18:V19"/>
    <mergeCell ref="W18:X19"/>
    <mergeCell ref="T20:V20"/>
    <mergeCell ref="W20:X21"/>
    <mergeCell ref="T21:V21"/>
    <mergeCell ref="T22:V22"/>
    <mergeCell ref="W22:X23"/>
    <mergeCell ref="T23:V23"/>
    <mergeCell ref="T24:V25"/>
    <mergeCell ref="W24:X25"/>
    <mergeCell ref="T26:V26"/>
    <mergeCell ref="W26:X27"/>
    <mergeCell ref="T27:V27"/>
    <mergeCell ref="T28:V28"/>
    <mergeCell ref="W28:X29"/>
    <mergeCell ref="T29:V29"/>
    <mergeCell ref="T30:V31"/>
    <mergeCell ref="W30:X31"/>
    <mergeCell ref="T32:V32"/>
    <mergeCell ref="W32:X33"/>
    <mergeCell ref="T33:V33"/>
    <mergeCell ref="T34:V34"/>
    <mergeCell ref="W34:X35"/>
    <mergeCell ref="T35:V35"/>
    <mergeCell ref="T36:V37"/>
    <mergeCell ref="W36:X37"/>
    <mergeCell ref="T38:V38"/>
    <mergeCell ref="W38:X39"/>
    <mergeCell ref="T39:V39"/>
    <mergeCell ref="Y13:AC13"/>
    <mergeCell ref="Y14:AA15"/>
    <mergeCell ref="AB14:AC15"/>
    <mergeCell ref="Y16:AA16"/>
    <mergeCell ref="AB16:AC17"/>
    <mergeCell ref="Y17:AA17"/>
    <mergeCell ref="Y18:AA19"/>
    <mergeCell ref="AB18:AC19"/>
    <mergeCell ref="Y20:AA20"/>
    <mergeCell ref="AB20:AC21"/>
    <mergeCell ref="Y21:AA21"/>
    <mergeCell ref="Y22:AA22"/>
    <mergeCell ref="AB22:AC23"/>
    <mergeCell ref="Y23:AA23"/>
    <mergeCell ref="Y24:AA25"/>
    <mergeCell ref="AB24:AC25"/>
    <mergeCell ref="Y26:AA26"/>
    <mergeCell ref="AB26:AC27"/>
    <mergeCell ref="Y27:AA27"/>
    <mergeCell ref="Y36:AA37"/>
    <mergeCell ref="AB36:AC37"/>
    <mergeCell ref="Y38:AA38"/>
    <mergeCell ref="AB38:AC39"/>
    <mergeCell ref="Y39:AA39"/>
    <mergeCell ref="Y28:AA28"/>
    <mergeCell ref="AB28:AC29"/>
    <mergeCell ref="Y29:AA29"/>
    <mergeCell ref="Y30:AA31"/>
    <mergeCell ref="AB30:AC31"/>
    <mergeCell ref="Y32:AA32"/>
    <mergeCell ref="AB32:AC33"/>
    <mergeCell ref="Y33:AA33"/>
    <mergeCell ref="Y34:AA34"/>
    <mergeCell ref="AB34:AC35"/>
    <mergeCell ref="Y35:AA35"/>
    <mergeCell ref="B7:E7"/>
    <mergeCell ref="B8:E8"/>
    <mergeCell ref="B9:E9"/>
    <mergeCell ref="A1:H1"/>
    <mergeCell ref="A2:AD2"/>
    <mergeCell ref="A3:AD3"/>
    <mergeCell ref="A4:AD4"/>
    <mergeCell ref="N8:Q8"/>
    <mergeCell ref="R8:U8"/>
    <mergeCell ref="V8:Y8"/>
    <mergeCell ref="Z8:AC8"/>
    <mergeCell ref="J9:M9"/>
    <mergeCell ref="N9:Q9"/>
    <mergeCell ref="R9:U9"/>
    <mergeCell ref="V9:Y9"/>
    <mergeCell ref="Z9:AC9"/>
  </mergeCells>
  <phoneticPr fontId="2"/>
  <printOptions horizontalCentered="1"/>
  <pageMargins left="0.39370078740157483" right="0.39370078740157483" top="0.59055118110236227" bottom="0.59055118110236227" header="0.51181102362204722" footer="0.51181102362204722"/>
  <pageSetup paperSize="9" scale="98"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34"/>
  <sheetViews>
    <sheetView view="pageBreakPreview" zoomScale="85" zoomScaleNormal="100" zoomScaleSheetLayoutView="85" workbookViewId="0">
      <selection activeCell="AH9" sqref="AH9:BA10"/>
    </sheetView>
  </sheetViews>
  <sheetFormatPr defaultColWidth="6.625" defaultRowHeight="20.100000000000001" customHeight="1" x14ac:dyDescent="0.15"/>
  <cols>
    <col min="1" max="1" width="2.625" style="85" customWidth="1"/>
    <col min="2" max="3" width="3.625" style="85" customWidth="1"/>
    <col min="4" max="4" width="5.625" style="85" customWidth="1"/>
    <col min="5" max="5" width="9.625" style="85" customWidth="1"/>
    <col min="6" max="6" width="6.625" style="85" customWidth="1"/>
    <col min="7" max="7" width="9.625" style="85" customWidth="1"/>
    <col min="8" max="8" width="6.625" style="85" customWidth="1"/>
    <col min="9" max="9" width="9.625" style="85" customWidth="1"/>
    <col min="10" max="10" width="6.625" style="85" customWidth="1"/>
    <col min="11" max="11" width="9.625" style="85" customWidth="1"/>
    <col min="12" max="12" width="6.625" style="85" customWidth="1"/>
    <col min="13" max="13" width="9.625" style="85" customWidth="1"/>
    <col min="14" max="16384" width="6.625" style="85"/>
  </cols>
  <sheetData>
    <row r="1" spans="1:14" ht="30" customHeight="1" x14ac:dyDescent="0.15">
      <c r="A1" s="535" t="s">
        <v>13</v>
      </c>
      <c r="B1" s="535"/>
      <c r="C1" s="535"/>
      <c r="D1" s="535"/>
      <c r="E1" s="535"/>
      <c r="F1" s="535"/>
      <c r="G1" s="535"/>
      <c r="H1" s="535"/>
      <c r="I1" s="535"/>
      <c r="J1" s="535"/>
      <c r="K1" s="535"/>
      <c r="L1" s="535"/>
      <c r="M1" s="535"/>
      <c r="N1" s="535"/>
    </row>
    <row r="2" spans="1:14" ht="20.100000000000001" customHeight="1" x14ac:dyDescent="0.15">
      <c r="B2" s="85" t="s">
        <v>72</v>
      </c>
    </row>
    <row r="3" spans="1:14" s="90" customFormat="1" ht="24.95" customHeight="1" x14ac:dyDescent="0.15">
      <c r="B3" s="586" t="s">
        <v>157</v>
      </c>
      <c r="C3" s="586"/>
      <c r="D3" s="586"/>
      <c r="E3" s="569" t="s">
        <v>4796</v>
      </c>
      <c r="F3" s="570"/>
      <c r="G3" s="569" t="s">
        <v>4797</v>
      </c>
      <c r="H3" s="570"/>
      <c r="I3" s="569" t="s">
        <v>4798</v>
      </c>
      <c r="J3" s="570"/>
      <c r="K3" s="569" t="s">
        <v>197</v>
      </c>
      <c r="L3" s="570"/>
      <c r="M3" s="569" t="s">
        <v>197</v>
      </c>
      <c r="N3" s="570"/>
    </row>
    <row r="4" spans="1:14" s="90" customFormat="1" ht="24.95" customHeight="1" x14ac:dyDescent="0.15">
      <c r="B4" s="582" t="s">
        <v>129</v>
      </c>
      <c r="C4" s="582"/>
      <c r="D4" s="582"/>
      <c r="E4" s="571"/>
      <c r="F4" s="572"/>
      <c r="G4" s="571"/>
      <c r="H4" s="572"/>
      <c r="I4" s="571"/>
      <c r="J4" s="572"/>
      <c r="K4" s="571"/>
      <c r="L4" s="572"/>
      <c r="M4" s="571"/>
      <c r="N4" s="572"/>
    </row>
    <row r="5" spans="1:14" s="90" customFormat="1" ht="24.95" customHeight="1" x14ac:dyDescent="0.15">
      <c r="B5" s="565" t="s">
        <v>134</v>
      </c>
      <c r="C5" s="565" t="s">
        <v>130</v>
      </c>
      <c r="D5" s="204" t="s">
        <v>133</v>
      </c>
      <c r="E5" s="584"/>
      <c r="F5" s="585"/>
      <c r="G5" s="584"/>
      <c r="H5" s="585"/>
      <c r="I5" s="584"/>
      <c r="J5" s="585"/>
      <c r="K5" s="584"/>
      <c r="L5" s="585"/>
      <c r="M5" s="584"/>
      <c r="N5" s="585"/>
    </row>
    <row r="6" spans="1:14" s="90" customFormat="1" ht="24.95" customHeight="1" x14ac:dyDescent="0.15">
      <c r="B6" s="565"/>
      <c r="C6" s="565"/>
      <c r="D6" s="206" t="s">
        <v>199</v>
      </c>
      <c r="E6" s="584"/>
      <c r="F6" s="585"/>
      <c r="G6" s="584"/>
      <c r="H6" s="585"/>
      <c r="I6" s="584"/>
      <c r="J6" s="585"/>
      <c r="K6" s="584"/>
      <c r="L6" s="585"/>
      <c r="M6" s="584"/>
      <c r="N6" s="585"/>
    </row>
    <row r="7" spans="1:14" s="90" customFormat="1" ht="24.95" customHeight="1" x14ac:dyDescent="0.15">
      <c r="B7" s="565"/>
      <c r="C7" s="565" t="s">
        <v>131</v>
      </c>
      <c r="D7" s="204" t="s">
        <v>133</v>
      </c>
      <c r="E7" s="584"/>
      <c r="F7" s="585"/>
      <c r="G7" s="584"/>
      <c r="H7" s="585"/>
      <c r="I7" s="584"/>
      <c r="J7" s="585"/>
      <c r="K7" s="584"/>
      <c r="L7" s="585"/>
      <c r="M7" s="584"/>
      <c r="N7" s="585"/>
    </row>
    <row r="8" spans="1:14" s="90" customFormat="1" ht="24.95" customHeight="1" x14ac:dyDescent="0.15">
      <c r="B8" s="565"/>
      <c r="C8" s="565"/>
      <c r="D8" s="206" t="s">
        <v>199</v>
      </c>
      <c r="E8" s="584"/>
      <c r="F8" s="585"/>
      <c r="G8" s="584"/>
      <c r="H8" s="585"/>
      <c r="I8" s="584"/>
      <c r="J8" s="585"/>
      <c r="K8" s="584"/>
      <c r="L8" s="585"/>
      <c r="M8" s="584"/>
      <c r="N8" s="585"/>
    </row>
    <row r="9" spans="1:14" s="90" customFormat="1" ht="24.95" customHeight="1" x14ac:dyDescent="0.15">
      <c r="B9" s="565"/>
      <c r="C9" s="566" t="s">
        <v>56</v>
      </c>
      <c r="D9" s="204" t="s">
        <v>133</v>
      </c>
      <c r="E9" s="584"/>
      <c r="F9" s="585"/>
      <c r="G9" s="584">
        <v>7</v>
      </c>
      <c r="H9" s="585"/>
      <c r="I9" s="584">
        <v>5</v>
      </c>
      <c r="J9" s="585"/>
      <c r="K9" s="584"/>
      <c r="L9" s="585"/>
      <c r="M9" s="584"/>
      <c r="N9" s="585"/>
    </row>
    <row r="10" spans="1:14" s="90" customFormat="1" ht="24.95" customHeight="1" x14ac:dyDescent="0.15">
      <c r="B10" s="565"/>
      <c r="C10" s="566"/>
      <c r="D10" s="206" t="s">
        <v>199</v>
      </c>
      <c r="E10" s="584"/>
      <c r="F10" s="585"/>
      <c r="G10" s="584">
        <v>850000</v>
      </c>
      <c r="H10" s="585"/>
      <c r="I10" s="584">
        <v>250000</v>
      </c>
      <c r="J10" s="585"/>
      <c r="K10" s="584"/>
      <c r="L10" s="585"/>
      <c r="M10" s="584"/>
      <c r="N10" s="585"/>
    </row>
    <row r="11" spans="1:14" s="90" customFormat="1" ht="24.95" customHeight="1" x14ac:dyDescent="0.15">
      <c r="B11" s="565"/>
      <c r="C11" s="565" t="s">
        <v>132</v>
      </c>
      <c r="D11" s="204" t="s">
        <v>133</v>
      </c>
      <c r="E11" s="584" t="str">
        <f>IF(SUM(E5,E7,E9)=0,"",SUM(E5,E7,E9))</f>
        <v/>
      </c>
      <c r="F11" s="585"/>
      <c r="G11" s="584">
        <f t="shared" ref="G11:G12" si="0">IF(SUM(G5,G7,G9)=0,"",SUM(G5,G7,G9))</f>
        <v>7</v>
      </c>
      <c r="H11" s="585"/>
      <c r="I11" s="584">
        <f t="shared" ref="I11:I12" si="1">IF(SUM(I5,I7,I9)=0,"",SUM(I5,I7,I9))</f>
        <v>5</v>
      </c>
      <c r="J11" s="585"/>
      <c r="K11" s="584" t="str">
        <f t="shared" ref="K11:K12" si="2">IF(SUM(K5,K7,K9)=0,"",SUM(K5,K7,K9))</f>
        <v/>
      </c>
      <c r="L11" s="585"/>
      <c r="M11" s="584" t="str">
        <f t="shared" ref="M11:M12" si="3">IF(SUM(M5,M7,M9)=0,"",SUM(M5,M7,M9))</f>
        <v/>
      </c>
      <c r="N11" s="585"/>
    </row>
    <row r="12" spans="1:14" s="90" customFormat="1" ht="24.95" customHeight="1" x14ac:dyDescent="0.15">
      <c r="B12" s="565"/>
      <c r="C12" s="565"/>
      <c r="D12" s="206" t="s">
        <v>199</v>
      </c>
      <c r="E12" s="584" t="str">
        <f>IF(SUM(E6,E8,E10)=0,"",SUM(E6,E8,E10))</f>
        <v/>
      </c>
      <c r="F12" s="585"/>
      <c r="G12" s="584">
        <f t="shared" si="0"/>
        <v>850000</v>
      </c>
      <c r="H12" s="585"/>
      <c r="I12" s="584">
        <f t="shared" si="1"/>
        <v>250000</v>
      </c>
      <c r="J12" s="585"/>
      <c r="K12" s="584" t="str">
        <f t="shared" si="2"/>
        <v/>
      </c>
      <c r="L12" s="585"/>
      <c r="M12" s="584" t="str">
        <f t="shared" si="3"/>
        <v/>
      </c>
      <c r="N12" s="585"/>
    </row>
    <row r="13" spans="1:14" s="90" customFormat="1" ht="24.95" customHeight="1" x14ac:dyDescent="0.15">
      <c r="B13" s="565" t="s">
        <v>135</v>
      </c>
      <c r="C13" s="565" t="s">
        <v>130</v>
      </c>
      <c r="D13" s="204" t="s">
        <v>133</v>
      </c>
      <c r="E13" s="584">
        <v>5</v>
      </c>
      <c r="F13" s="585"/>
      <c r="G13" s="584"/>
      <c r="H13" s="585"/>
      <c r="I13" s="584"/>
      <c r="J13" s="585"/>
      <c r="K13" s="584"/>
      <c r="L13" s="585"/>
      <c r="M13" s="584"/>
      <c r="N13" s="585"/>
    </row>
    <row r="14" spans="1:14" s="90" customFormat="1" ht="24.95" customHeight="1" x14ac:dyDescent="0.15">
      <c r="B14" s="565"/>
      <c r="C14" s="565"/>
      <c r="D14" s="206" t="s">
        <v>199</v>
      </c>
      <c r="E14" s="584">
        <v>200000</v>
      </c>
      <c r="F14" s="585"/>
      <c r="G14" s="584"/>
      <c r="H14" s="585"/>
      <c r="I14" s="584"/>
      <c r="J14" s="585"/>
      <c r="K14" s="584"/>
      <c r="L14" s="585"/>
      <c r="M14" s="584"/>
      <c r="N14" s="585"/>
    </row>
    <row r="15" spans="1:14" s="90" customFormat="1" ht="24.95" customHeight="1" x14ac:dyDescent="0.15">
      <c r="B15" s="565"/>
      <c r="C15" s="565" t="s">
        <v>131</v>
      </c>
      <c r="D15" s="204" t="s">
        <v>133</v>
      </c>
      <c r="E15" s="584"/>
      <c r="F15" s="585"/>
      <c r="G15" s="584">
        <v>2</v>
      </c>
      <c r="H15" s="585"/>
      <c r="I15" s="584"/>
      <c r="J15" s="585"/>
      <c r="K15" s="584"/>
      <c r="L15" s="585"/>
      <c r="M15" s="584"/>
      <c r="N15" s="585"/>
    </row>
    <row r="16" spans="1:14" s="90" customFormat="1" ht="24.95" customHeight="1" x14ac:dyDescent="0.15">
      <c r="B16" s="565"/>
      <c r="C16" s="565"/>
      <c r="D16" s="206" t="s">
        <v>199</v>
      </c>
      <c r="E16" s="584"/>
      <c r="F16" s="585"/>
      <c r="G16" s="584">
        <v>100000</v>
      </c>
      <c r="H16" s="585"/>
      <c r="I16" s="584"/>
      <c r="J16" s="585"/>
      <c r="K16" s="584"/>
      <c r="L16" s="585"/>
      <c r="M16" s="584"/>
      <c r="N16" s="585"/>
    </row>
    <row r="17" spans="2:14" s="90" customFormat="1" ht="24.95" customHeight="1" x14ac:dyDescent="0.15">
      <c r="B17" s="565"/>
      <c r="C17" s="566" t="s">
        <v>56</v>
      </c>
      <c r="D17" s="204" t="s">
        <v>133</v>
      </c>
      <c r="E17" s="584"/>
      <c r="F17" s="585"/>
      <c r="G17" s="584">
        <v>1</v>
      </c>
      <c r="H17" s="585"/>
      <c r="I17" s="584"/>
      <c r="J17" s="585"/>
      <c r="K17" s="584"/>
      <c r="L17" s="585"/>
      <c r="M17" s="584"/>
      <c r="N17" s="585"/>
    </row>
    <row r="18" spans="2:14" s="90" customFormat="1" ht="24.95" customHeight="1" x14ac:dyDescent="0.15">
      <c r="B18" s="565"/>
      <c r="C18" s="566"/>
      <c r="D18" s="206" t="s">
        <v>199</v>
      </c>
      <c r="E18" s="584"/>
      <c r="F18" s="585"/>
      <c r="G18" s="584">
        <v>90500</v>
      </c>
      <c r="H18" s="585"/>
      <c r="I18" s="584"/>
      <c r="J18" s="585"/>
      <c r="K18" s="584"/>
      <c r="L18" s="585"/>
      <c r="M18" s="584"/>
      <c r="N18" s="585"/>
    </row>
    <row r="19" spans="2:14" s="90" customFormat="1" ht="24.95" customHeight="1" x14ac:dyDescent="0.15">
      <c r="B19" s="565"/>
      <c r="C19" s="565" t="s">
        <v>132</v>
      </c>
      <c r="D19" s="204" t="s">
        <v>133</v>
      </c>
      <c r="E19" s="584">
        <f>IF(SUM(E13,E15,E17)=0,"",SUM(E13,E15,E17))</f>
        <v>5</v>
      </c>
      <c r="F19" s="585"/>
      <c r="G19" s="584">
        <f t="shared" ref="G19:G20" si="4">IF(SUM(G13,G15,G17)=0,"",SUM(G13,G15,G17))</f>
        <v>3</v>
      </c>
      <c r="H19" s="585"/>
      <c r="I19" s="584" t="str">
        <f t="shared" ref="I19:I20" si="5">IF(SUM(I13,I15,I17)=0,"",SUM(I13,I15,I17))</f>
        <v/>
      </c>
      <c r="J19" s="585"/>
      <c r="K19" s="584" t="str">
        <f t="shared" ref="K19:K20" si="6">IF(SUM(K13,K15,K17)=0,"",SUM(K13,K15,K17))</f>
        <v/>
      </c>
      <c r="L19" s="585"/>
      <c r="M19" s="584" t="str">
        <f t="shared" ref="M19:M20" si="7">IF(SUM(M13,M15,M17)=0,"",SUM(M13,M15,M17))</f>
        <v/>
      </c>
      <c r="N19" s="585"/>
    </row>
    <row r="20" spans="2:14" s="90" customFormat="1" ht="24.95" customHeight="1" x14ac:dyDescent="0.15">
      <c r="B20" s="565"/>
      <c r="C20" s="565"/>
      <c r="D20" s="206" t="s">
        <v>199</v>
      </c>
      <c r="E20" s="584">
        <f>IF(SUM(E14,E16,E18)=0,"",SUM(E14,E16,E18))</f>
        <v>200000</v>
      </c>
      <c r="F20" s="585"/>
      <c r="G20" s="584">
        <f t="shared" si="4"/>
        <v>190500</v>
      </c>
      <c r="H20" s="585"/>
      <c r="I20" s="584" t="str">
        <f t="shared" si="5"/>
        <v/>
      </c>
      <c r="J20" s="585"/>
      <c r="K20" s="584" t="str">
        <f t="shared" si="6"/>
        <v/>
      </c>
      <c r="L20" s="585"/>
      <c r="M20" s="584" t="str">
        <f t="shared" si="7"/>
        <v/>
      </c>
      <c r="N20" s="585"/>
    </row>
    <row r="21" spans="2:14" s="90" customFormat="1" ht="24.95" customHeight="1" x14ac:dyDescent="0.15">
      <c r="B21" s="565" t="s">
        <v>136</v>
      </c>
      <c r="C21" s="565" t="s">
        <v>130</v>
      </c>
      <c r="D21" s="204" t="s">
        <v>133</v>
      </c>
      <c r="E21" s="584"/>
      <c r="F21" s="585"/>
      <c r="G21" s="584"/>
      <c r="H21" s="585"/>
      <c r="I21" s="584"/>
      <c r="J21" s="585"/>
      <c r="K21" s="584"/>
      <c r="L21" s="585"/>
      <c r="M21" s="584"/>
      <c r="N21" s="585"/>
    </row>
    <row r="22" spans="2:14" s="90" customFormat="1" ht="24.95" customHeight="1" x14ac:dyDescent="0.15">
      <c r="B22" s="565"/>
      <c r="C22" s="565"/>
      <c r="D22" s="206" t="s">
        <v>199</v>
      </c>
      <c r="E22" s="584"/>
      <c r="F22" s="585"/>
      <c r="G22" s="584"/>
      <c r="H22" s="585"/>
      <c r="I22" s="584"/>
      <c r="J22" s="585"/>
      <c r="K22" s="584"/>
      <c r="L22" s="585"/>
      <c r="M22" s="584"/>
      <c r="N22" s="585"/>
    </row>
    <row r="23" spans="2:14" s="90" customFormat="1" ht="24.95" customHeight="1" x14ac:dyDescent="0.15">
      <c r="B23" s="565"/>
      <c r="C23" s="565" t="s">
        <v>131</v>
      </c>
      <c r="D23" s="204" t="s">
        <v>133</v>
      </c>
      <c r="E23" s="584"/>
      <c r="F23" s="585"/>
      <c r="G23" s="584"/>
      <c r="H23" s="585"/>
      <c r="I23" s="584"/>
      <c r="J23" s="585"/>
      <c r="K23" s="584"/>
      <c r="L23" s="585"/>
      <c r="M23" s="584"/>
      <c r="N23" s="585"/>
    </row>
    <row r="24" spans="2:14" s="90" customFormat="1" ht="24.95" customHeight="1" x14ac:dyDescent="0.15">
      <c r="B24" s="565"/>
      <c r="C24" s="565"/>
      <c r="D24" s="206" t="s">
        <v>199</v>
      </c>
      <c r="E24" s="584"/>
      <c r="F24" s="585"/>
      <c r="G24" s="584"/>
      <c r="H24" s="585"/>
      <c r="I24" s="584"/>
      <c r="J24" s="585"/>
      <c r="K24" s="584"/>
      <c r="L24" s="585"/>
      <c r="M24" s="584"/>
      <c r="N24" s="585"/>
    </row>
    <row r="25" spans="2:14" ht="24.95" customHeight="1" x14ac:dyDescent="0.15">
      <c r="B25" s="565"/>
      <c r="C25" s="566" t="s">
        <v>56</v>
      </c>
      <c r="D25" s="204" t="s">
        <v>133</v>
      </c>
      <c r="E25" s="584"/>
      <c r="F25" s="585"/>
      <c r="G25" s="584"/>
      <c r="H25" s="585"/>
      <c r="I25" s="584"/>
      <c r="J25" s="585"/>
      <c r="K25" s="584"/>
      <c r="L25" s="585"/>
      <c r="M25" s="584"/>
      <c r="N25" s="585"/>
    </row>
    <row r="26" spans="2:14" ht="24.95" customHeight="1" x14ac:dyDescent="0.15">
      <c r="B26" s="565"/>
      <c r="C26" s="566"/>
      <c r="D26" s="206" t="s">
        <v>199</v>
      </c>
      <c r="E26" s="584"/>
      <c r="F26" s="585"/>
      <c r="G26" s="584"/>
      <c r="H26" s="585"/>
      <c r="I26" s="584"/>
      <c r="J26" s="585"/>
      <c r="K26" s="584"/>
      <c r="L26" s="585"/>
      <c r="M26" s="584"/>
      <c r="N26" s="585"/>
    </row>
    <row r="27" spans="2:14" ht="24.95" customHeight="1" x14ac:dyDescent="0.15">
      <c r="B27" s="565"/>
      <c r="C27" s="565" t="s">
        <v>132</v>
      </c>
      <c r="D27" s="204" t="s">
        <v>133</v>
      </c>
      <c r="E27" s="584" t="str">
        <f>IF(SUM(E21,E23,E25)=0,"",SUM(E21,E23,E25))</f>
        <v/>
      </c>
      <c r="F27" s="585"/>
      <c r="G27" s="584" t="str">
        <f t="shared" ref="G27:G28" si="8">IF(SUM(G21,G23,G25)=0,"",SUM(G21,G23,G25))</f>
        <v/>
      </c>
      <c r="H27" s="585"/>
      <c r="I27" s="584" t="str">
        <f t="shared" ref="I27:I28" si="9">IF(SUM(I21,I23,I25)=0,"",SUM(I21,I23,I25))</f>
        <v/>
      </c>
      <c r="J27" s="585"/>
      <c r="K27" s="584" t="str">
        <f t="shared" ref="K27:K28" si="10">IF(SUM(K21,K23,K25)=0,"",SUM(K21,K23,K25))</f>
        <v/>
      </c>
      <c r="L27" s="585"/>
      <c r="M27" s="584" t="str">
        <f t="shared" ref="M27:M28" si="11">IF(SUM(M21,M23,M25)=0,"",SUM(M21,M23,M25))</f>
        <v/>
      </c>
      <c r="N27" s="585"/>
    </row>
    <row r="28" spans="2:14" ht="24.95" customHeight="1" x14ac:dyDescent="0.15">
      <c r="B28" s="565"/>
      <c r="C28" s="565"/>
      <c r="D28" s="206" t="s">
        <v>199</v>
      </c>
      <c r="E28" s="584" t="str">
        <f>IF(SUM(E22,E24,E26)=0,"",SUM(E22,E24,E26))</f>
        <v/>
      </c>
      <c r="F28" s="585"/>
      <c r="G28" s="584" t="str">
        <f t="shared" si="8"/>
        <v/>
      </c>
      <c r="H28" s="585"/>
      <c r="I28" s="584" t="str">
        <f t="shared" si="9"/>
        <v/>
      </c>
      <c r="J28" s="585"/>
      <c r="K28" s="584" t="str">
        <f t="shared" si="10"/>
        <v/>
      </c>
      <c r="L28" s="585"/>
      <c r="M28" s="584" t="str">
        <f t="shared" si="11"/>
        <v/>
      </c>
      <c r="N28" s="585"/>
    </row>
    <row r="30" spans="2:14" ht="20.100000000000001" customHeight="1" x14ac:dyDescent="0.15">
      <c r="B30" s="85" t="s">
        <v>112</v>
      </c>
    </row>
    <row r="31" spans="2:14" ht="15.95" customHeight="1" x14ac:dyDescent="0.15">
      <c r="B31" s="85" t="s">
        <v>70</v>
      </c>
    </row>
    <row r="32" spans="2:14" ht="15.95" customHeight="1" x14ac:dyDescent="0.15">
      <c r="B32" s="85" t="s">
        <v>69</v>
      </c>
    </row>
    <row r="33" spans="2:2" ht="15.95" customHeight="1" x14ac:dyDescent="0.15">
      <c r="B33" s="85" t="s">
        <v>68</v>
      </c>
    </row>
    <row r="34" spans="2:2" ht="15.95" customHeight="1" x14ac:dyDescent="0.15">
      <c r="B34" s="85" t="s">
        <v>67</v>
      </c>
    </row>
  </sheetData>
  <sheetProtection sheet="1" objects="1" scenarios="1"/>
  <mergeCells count="143">
    <mergeCell ref="E18:F18"/>
    <mergeCell ref="E19:F19"/>
    <mergeCell ref="E20:F20"/>
    <mergeCell ref="E25:F25"/>
    <mergeCell ref="I24:J24"/>
    <mergeCell ref="E26:F26"/>
    <mergeCell ref="C23:C24"/>
    <mergeCell ref="C25:C26"/>
    <mergeCell ref="C27:C28"/>
    <mergeCell ref="I28:J28"/>
    <mergeCell ref="B5:B12"/>
    <mergeCell ref="B13:B20"/>
    <mergeCell ref="B21:B28"/>
    <mergeCell ref="C5:C6"/>
    <mergeCell ref="C7:C8"/>
    <mergeCell ref="C9:C10"/>
    <mergeCell ref="C17:C18"/>
    <mergeCell ref="C19:C20"/>
    <mergeCell ref="C21:C22"/>
    <mergeCell ref="A1:N1"/>
    <mergeCell ref="C13:C14"/>
    <mergeCell ref="C15:C16"/>
    <mergeCell ref="B3:D3"/>
    <mergeCell ref="E7:F7"/>
    <mergeCell ref="E8:F8"/>
    <mergeCell ref="E9:F9"/>
    <mergeCell ref="E10:F10"/>
    <mergeCell ref="E11:F11"/>
    <mergeCell ref="E12:F12"/>
    <mergeCell ref="C11:C12"/>
    <mergeCell ref="E5:F5"/>
    <mergeCell ref="E6:F6"/>
    <mergeCell ref="E13:F13"/>
    <mergeCell ref="E14:F14"/>
    <mergeCell ref="E15:F15"/>
    <mergeCell ref="E16:F16"/>
    <mergeCell ref="B4:D4"/>
    <mergeCell ref="E3:F4"/>
    <mergeCell ref="K3:L4"/>
    <mergeCell ref="M3:N4"/>
    <mergeCell ref="G3:H4"/>
    <mergeCell ref="I5:J5"/>
    <mergeCell ref="I6:J6"/>
    <mergeCell ref="I3:J4"/>
    <mergeCell ref="E27:F27"/>
    <mergeCell ref="E28:F28"/>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8:H28"/>
    <mergeCell ref="E17:F17"/>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G24:H24"/>
    <mergeCell ref="G25:H25"/>
    <mergeCell ref="M25:N25"/>
    <mergeCell ref="I26:J26"/>
    <mergeCell ref="K24:L24"/>
    <mergeCell ref="M26:N26"/>
    <mergeCell ref="M27:N27"/>
    <mergeCell ref="E21:F21"/>
    <mergeCell ref="E22:F22"/>
    <mergeCell ref="E23:F23"/>
    <mergeCell ref="E24:F24"/>
    <mergeCell ref="K25:L25"/>
    <mergeCell ref="G26:H26"/>
    <mergeCell ref="G27:H27"/>
    <mergeCell ref="K23:L23"/>
    <mergeCell ref="I21:J21"/>
    <mergeCell ref="I22:J22"/>
    <mergeCell ref="I23:J23"/>
    <mergeCell ref="I25:J25"/>
    <mergeCell ref="I27:J27"/>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2:L22"/>
    <mergeCell ref="M28:N28"/>
    <mergeCell ref="K26:L26"/>
    <mergeCell ref="K27:L27"/>
    <mergeCell ref="K28:L28"/>
    <mergeCell ref="M5:N5"/>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s>
  <phoneticPr fontId="2"/>
  <pageMargins left="0.39370078740157483" right="0.19685039370078741" top="0.59055118110236227" bottom="0.59055118110236227"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AW28"/>
  <sheetViews>
    <sheetView view="pageBreakPreview" zoomScale="85" zoomScaleNormal="100" zoomScaleSheetLayoutView="85" workbookViewId="0">
      <selection activeCell="AH9" sqref="AH9:BA10"/>
    </sheetView>
  </sheetViews>
  <sheetFormatPr defaultColWidth="3.375" defaultRowHeight="15.95" customHeight="1" x14ac:dyDescent="0.15"/>
  <cols>
    <col min="1" max="1" width="3.375" style="38"/>
    <col min="2" max="43" width="2.875" style="38" customWidth="1"/>
    <col min="44" max="16384" width="3.375" style="38"/>
  </cols>
  <sheetData>
    <row r="1" spans="2:41" ht="20.100000000000001" customHeight="1" x14ac:dyDescent="0.15">
      <c r="B1" s="593" t="s">
        <v>92</v>
      </c>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row>
    <row r="2" spans="2:41" ht="20.100000000000001" customHeight="1" x14ac:dyDescent="0.15">
      <c r="B2" s="595" t="s">
        <v>91</v>
      </c>
      <c r="C2" s="595"/>
      <c r="D2" s="595"/>
      <c r="E2" s="595"/>
      <c r="F2" s="595"/>
      <c r="G2" s="595"/>
      <c r="H2" s="595"/>
      <c r="I2" s="595"/>
      <c r="J2" s="595"/>
      <c r="K2" s="595"/>
      <c r="L2" s="595"/>
      <c r="M2" s="595"/>
      <c r="N2" s="595"/>
      <c r="O2" s="595"/>
      <c r="P2" s="596"/>
      <c r="Q2" s="596"/>
      <c r="R2" s="596"/>
      <c r="S2" s="596"/>
      <c r="T2" s="596"/>
      <c r="U2" s="596"/>
      <c r="V2" s="596"/>
      <c r="W2" s="596"/>
      <c r="X2" s="596"/>
      <c r="Y2" s="596"/>
      <c r="Z2" s="596"/>
      <c r="AA2" s="596"/>
      <c r="AB2" s="596"/>
      <c r="AC2" s="596"/>
    </row>
    <row r="3" spans="2:41" ht="9.9499999999999993" customHeight="1" x14ac:dyDescent="0.15">
      <c r="B3" s="215"/>
      <c r="C3" s="215"/>
      <c r="D3" s="215"/>
      <c r="E3" s="215"/>
      <c r="F3" s="215"/>
      <c r="G3" s="215"/>
      <c r="H3" s="215"/>
      <c r="I3" s="215"/>
      <c r="J3" s="215"/>
      <c r="K3" s="215"/>
      <c r="L3" s="215"/>
      <c r="M3" s="215"/>
      <c r="N3" s="215"/>
      <c r="O3" s="215"/>
      <c r="P3" s="255"/>
      <c r="Q3" s="255"/>
      <c r="R3" s="255"/>
      <c r="S3" s="255"/>
      <c r="T3" s="255"/>
      <c r="U3" s="255"/>
      <c r="V3" s="255"/>
      <c r="W3" s="255"/>
      <c r="X3" s="255"/>
      <c r="Y3" s="255"/>
      <c r="Z3" s="255"/>
      <c r="AA3" s="255"/>
      <c r="AB3" s="255"/>
      <c r="AC3" s="255"/>
    </row>
    <row r="4" spans="2:41" ht="20.100000000000001" customHeight="1" x14ac:dyDescent="0.15">
      <c r="B4" s="597" t="s">
        <v>90</v>
      </c>
      <c r="C4" s="597"/>
      <c r="D4" s="597"/>
      <c r="E4" s="597"/>
      <c r="F4" s="597"/>
      <c r="G4" s="597"/>
      <c r="H4" s="597"/>
      <c r="I4" s="597"/>
      <c r="J4" s="597"/>
      <c r="K4" s="597"/>
      <c r="L4" s="597"/>
      <c r="M4" s="597"/>
      <c r="N4" s="597"/>
      <c r="O4" s="597"/>
      <c r="P4" s="598"/>
      <c r="Q4" s="598"/>
      <c r="R4" s="598"/>
      <c r="S4" s="598"/>
      <c r="T4" s="598"/>
      <c r="U4" s="598"/>
      <c r="V4" s="598"/>
      <c r="W4" s="598"/>
      <c r="X4" s="598"/>
      <c r="Y4" s="598"/>
      <c r="Z4" s="598"/>
      <c r="AA4" s="598"/>
      <c r="AB4" s="598"/>
      <c r="AC4" s="598"/>
    </row>
    <row r="5" spans="2:41" ht="9.75" customHeight="1" thickBot="1" x14ac:dyDescent="0.2">
      <c r="B5" s="256"/>
      <c r="C5" s="256"/>
      <c r="D5" s="256"/>
      <c r="E5" s="256"/>
      <c r="F5" s="256"/>
      <c r="G5" s="256"/>
      <c r="H5" s="256"/>
      <c r="I5" s="256"/>
      <c r="J5" s="256"/>
      <c r="K5" s="256"/>
      <c r="L5" s="256"/>
      <c r="M5" s="256"/>
      <c r="N5" s="256"/>
      <c r="O5" s="256"/>
      <c r="P5" s="257"/>
      <c r="Q5" s="257"/>
      <c r="R5" s="257"/>
      <c r="S5" s="257"/>
      <c r="T5" s="257"/>
      <c r="U5" s="257"/>
      <c r="V5" s="257"/>
      <c r="W5" s="257"/>
      <c r="X5" s="257"/>
      <c r="Y5" s="257"/>
      <c r="Z5" s="257"/>
      <c r="AA5" s="257"/>
      <c r="AB5" s="257"/>
      <c r="AC5" s="257"/>
    </row>
    <row r="6" spans="2:41" ht="30" customHeight="1" x14ac:dyDescent="0.15">
      <c r="B6" s="599"/>
      <c r="C6" s="600"/>
      <c r="D6" s="600"/>
      <c r="E6" s="600"/>
      <c r="F6" s="600"/>
      <c r="G6" s="600"/>
      <c r="H6" s="600"/>
      <c r="I6" s="600"/>
      <c r="J6" s="600"/>
      <c r="K6" s="600"/>
      <c r="L6" s="600"/>
      <c r="M6" s="600"/>
      <c r="N6" s="600"/>
      <c r="O6" s="600"/>
      <c r="P6" s="600"/>
      <c r="Q6" s="600"/>
      <c r="R6" s="600"/>
      <c r="S6" s="600"/>
      <c r="T6" s="600"/>
      <c r="U6" s="600"/>
      <c r="V6" s="600"/>
      <c r="W6" s="600"/>
      <c r="X6" s="600"/>
      <c r="Y6" s="600"/>
      <c r="Z6" s="600"/>
      <c r="AA6" s="600"/>
      <c r="AB6" s="600"/>
      <c r="AC6" s="601"/>
    </row>
    <row r="7" spans="2:41" ht="30" customHeight="1" x14ac:dyDescent="0.15">
      <c r="B7" s="602"/>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4"/>
    </row>
    <row r="8" spans="2:41" ht="30" customHeight="1" x14ac:dyDescent="0.15">
      <c r="B8" s="602"/>
      <c r="C8" s="603"/>
      <c r="D8" s="603"/>
      <c r="E8" s="603"/>
      <c r="F8" s="603"/>
      <c r="G8" s="603"/>
      <c r="H8" s="603"/>
      <c r="I8" s="603"/>
      <c r="J8" s="603"/>
      <c r="K8" s="603"/>
      <c r="L8" s="603"/>
      <c r="M8" s="603"/>
      <c r="N8" s="603"/>
      <c r="O8" s="603"/>
      <c r="P8" s="603"/>
      <c r="Q8" s="603"/>
      <c r="R8" s="603"/>
      <c r="S8" s="603"/>
      <c r="T8" s="603"/>
      <c r="U8" s="603"/>
      <c r="V8" s="603"/>
      <c r="W8" s="603"/>
      <c r="X8" s="603"/>
      <c r="Y8" s="603"/>
      <c r="Z8" s="603"/>
      <c r="AA8" s="603"/>
      <c r="AB8" s="603"/>
      <c r="AC8" s="604"/>
    </row>
    <row r="9" spans="2:41" ht="30" customHeight="1" x14ac:dyDescent="0.15">
      <c r="B9" s="258"/>
      <c r="C9" s="259"/>
      <c r="D9" s="606" t="s">
        <v>138</v>
      </c>
      <c r="E9" s="606"/>
      <c r="F9" s="606"/>
      <c r="G9" s="606"/>
      <c r="H9" s="606"/>
      <c r="I9" s="606"/>
      <c r="J9" s="606"/>
      <c r="K9" s="606"/>
      <c r="L9" s="606"/>
      <c r="M9" s="606"/>
      <c r="N9" s="606"/>
      <c r="O9" s="606"/>
      <c r="P9" s="606"/>
      <c r="Q9" s="606"/>
      <c r="R9" s="606"/>
      <c r="S9" s="606"/>
      <c r="T9" s="606"/>
      <c r="U9" s="606"/>
      <c r="V9" s="606"/>
      <c r="W9" s="606"/>
      <c r="X9" s="606"/>
      <c r="Y9" s="606"/>
      <c r="Z9" s="606"/>
      <c r="AA9" s="606"/>
      <c r="AB9" s="259"/>
      <c r="AC9" s="260"/>
    </row>
    <row r="10" spans="2:41" ht="30" customHeight="1" x14ac:dyDescent="0.15">
      <c r="B10" s="258"/>
      <c r="C10" s="259"/>
      <c r="D10" s="607" t="s">
        <v>137</v>
      </c>
      <c r="E10" s="607"/>
      <c r="F10" s="607"/>
      <c r="G10" s="607"/>
      <c r="H10" s="607"/>
      <c r="I10" s="607"/>
      <c r="J10" s="607"/>
      <c r="K10" s="607"/>
      <c r="L10" s="607"/>
      <c r="M10" s="607"/>
      <c r="N10" s="607"/>
      <c r="O10" s="607"/>
      <c r="P10" s="607"/>
      <c r="Q10" s="607"/>
      <c r="R10" s="607"/>
      <c r="S10" s="607"/>
      <c r="T10" s="607"/>
      <c r="U10" s="607"/>
      <c r="V10" s="607"/>
      <c r="W10" s="607"/>
      <c r="X10" s="607"/>
      <c r="Y10" s="607"/>
      <c r="Z10" s="607"/>
      <c r="AA10" s="607"/>
      <c r="AB10" s="259"/>
      <c r="AC10" s="260"/>
    </row>
    <row r="11" spans="2:41" ht="30" customHeight="1" x14ac:dyDescent="0.15">
      <c r="B11" s="258"/>
      <c r="C11" s="259"/>
      <c r="D11" s="608" t="s">
        <v>153</v>
      </c>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259"/>
      <c r="AC11" s="260"/>
    </row>
    <row r="12" spans="2:41" ht="30" customHeight="1" thickBot="1" x14ac:dyDescent="0.2">
      <c r="B12" s="258"/>
      <c r="C12" s="259"/>
      <c r="D12" s="259"/>
      <c r="E12" s="259"/>
      <c r="F12" s="261"/>
      <c r="G12" s="261"/>
      <c r="H12" s="261"/>
      <c r="I12" s="261"/>
      <c r="J12" s="261"/>
      <c r="K12" s="261"/>
      <c r="L12" s="261"/>
      <c r="M12" s="261"/>
      <c r="N12" s="261"/>
      <c r="O12" s="261"/>
      <c r="P12" s="261"/>
      <c r="Q12" s="259"/>
      <c r="R12" s="259"/>
      <c r="S12" s="259"/>
      <c r="T12" s="259"/>
      <c r="U12" s="259"/>
      <c r="V12" s="259"/>
      <c r="W12" s="259"/>
      <c r="X12" s="259"/>
      <c r="Y12" s="259"/>
      <c r="Z12" s="259"/>
      <c r="AA12" s="259"/>
      <c r="AB12" s="259"/>
      <c r="AC12" s="260"/>
    </row>
    <row r="13" spans="2:41" ht="30" customHeight="1" thickBot="1" x14ac:dyDescent="0.2">
      <c r="B13" s="262"/>
      <c r="C13" s="261"/>
      <c r="D13" s="261"/>
      <c r="E13" s="261"/>
      <c r="F13" s="605">
        <f>IF(AJ13="","　　　　年　　月　　日",AJ13)</f>
        <v>43647</v>
      </c>
      <c r="G13" s="605"/>
      <c r="H13" s="605"/>
      <c r="I13" s="605"/>
      <c r="J13" s="605"/>
      <c r="K13" s="605"/>
      <c r="L13" s="605"/>
      <c r="M13" s="605"/>
      <c r="N13" s="261"/>
      <c r="O13" s="261"/>
      <c r="P13" s="261"/>
      <c r="Q13" s="261"/>
      <c r="R13" s="261"/>
      <c r="S13" s="261"/>
      <c r="T13" s="261"/>
      <c r="U13" s="261"/>
      <c r="V13" s="261"/>
      <c r="W13" s="261"/>
      <c r="X13" s="261"/>
      <c r="Y13" s="261"/>
      <c r="Z13" s="261"/>
      <c r="AA13" s="261"/>
      <c r="AB13" s="261"/>
      <c r="AC13" s="263"/>
      <c r="AF13" s="112" t="s">
        <v>4718</v>
      </c>
      <c r="AI13" s="264"/>
      <c r="AJ13" s="590">
        <v>43647</v>
      </c>
      <c r="AK13" s="591"/>
      <c r="AL13" s="591"/>
      <c r="AM13" s="591"/>
      <c r="AN13" s="592"/>
      <c r="AO13" s="86" t="s">
        <v>415</v>
      </c>
    </row>
    <row r="14" spans="2:41" ht="30" customHeight="1" x14ac:dyDescent="0.15">
      <c r="B14" s="609"/>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1"/>
    </row>
    <row r="15" spans="2:41" ht="30" customHeight="1" x14ac:dyDescent="0.15">
      <c r="B15" s="609"/>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1"/>
    </row>
    <row r="16" spans="2:41" ht="30" customHeight="1" x14ac:dyDescent="0.15">
      <c r="B16" s="609"/>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1"/>
      <c r="AJ16" s="265"/>
    </row>
    <row r="17" spans="2:49" ht="39.950000000000003" customHeight="1" thickBot="1" x14ac:dyDescent="0.2">
      <c r="B17" s="262"/>
      <c r="C17" s="261"/>
      <c r="D17" s="261"/>
      <c r="E17" s="261"/>
      <c r="F17" s="261"/>
      <c r="G17" s="261"/>
      <c r="H17" s="261"/>
      <c r="I17" s="261"/>
      <c r="J17" s="261"/>
      <c r="K17" s="266"/>
      <c r="L17" s="261"/>
      <c r="M17" s="261"/>
      <c r="N17" s="261"/>
      <c r="O17" s="261"/>
      <c r="P17" s="261"/>
      <c r="Q17" s="267"/>
      <c r="R17" s="267"/>
      <c r="S17" s="267"/>
      <c r="T17" s="267"/>
      <c r="U17" s="267"/>
      <c r="V17" s="267"/>
      <c r="W17" s="267"/>
      <c r="X17" s="267"/>
      <c r="Y17" s="267"/>
      <c r="Z17" s="267"/>
      <c r="AA17" s="261"/>
      <c r="AB17" s="261"/>
      <c r="AC17" s="263"/>
      <c r="AF17" s="89"/>
      <c r="AJ17" s="268" t="s">
        <v>4722</v>
      </c>
      <c r="AK17" s="100"/>
      <c r="AL17" s="100"/>
      <c r="AM17" s="100"/>
      <c r="AN17" s="100"/>
      <c r="AO17" s="100"/>
      <c r="AP17" s="100"/>
      <c r="AQ17" s="100"/>
      <c r="AR17" s="100"/>
      <c r="AS17" s="100"/>
    </row>
    <row r="18" spans="2:49" ht="39.950000000000003" customHeight="1" thickBot="1" x14ac:dyDescent="0.2">
      <c r="B18" s="262"/>
      <c r="C18" s="261"/>
      <c r="D18" s="261"/>
      <c r="E18" s="261"/>
      <c r="F18" s="261"/>
      <c r="G18" s="261"/>
      <c r="H18" s="261"/>
      <c r="I18" s="261"/>
      <c r="J18" s="266"/>
      <c r="K18" s="266"/>
      <c r="L18" s="588" t="str">
        <f>IF(AJ18="","","法定代理人")</f>
        <v/>
      </c>
      <c r="M18" s="588"/>
      <c r="N18" s="588"/>
      <c r="O18" s="588"/>
      <c r="P18" s="588"/>
      <c r="Q18" s="589" t="str">
        <f>IF(AJ18="","",AJ18)</f>
        <v/>
      </c>
      <c r="R18" s="589"/>
      <c r="S18" s="589"/>
      <c r="T18" s="589"/>
      <c r="U18" s="589"/>
      <c r="V18" s="589"/>
      <c r="W18" s="589"/>
      <c r="X18" s="589"/>
      <c r="Y18" s="589"/>
      <c r="Z18" s="589"/>
      <c r="AA18" s="269"/>
      <c r="AB18" s="269"/>
      <c r="AC18" s="263"/>
      <c r="AF18" s="89" t="s">
        <v>4719</v>
      </c>
      <c r="AG18" s="270"/>
      <c r="AH18" s="270"/>
      <c r="AI18" s="270"/>
      <c r="AJ18" s="444"/>
      <c r="AK18" s="445"/>
      <c r="AL18" s="445"/>
      <c r="AM18" s="445"/>
      <c r="AN18" s="445"/>
      <c r="AO18" s="445"/>
      <c r="AP18" s="445"/>
      <c r="AQ18" s="445"/>
      <c r="AR18" s="445"/>
      <c r="AS18" s="446"/>
      <c r="AT18" s="87" t="s">
        <v>215</v>
      </c>
    </row>
    <row r="19" spans="2:49" ht="39.75" customHeight="1" x14ac:dyDescent="0.15">
      <c r="B19" s="262"/>
      <c r="C19" s="261"/>
      <c r="D19" s="261"/>
      <c r="E19" s="261"/>
      <c r="F19" s="261"/>
      <c r="G19" s="261"/>
      <c r="H19" s="266"/>
      <c r="I19" s="266"/>
      <c r="J19" s="266"/>
      <c r="K19" s="266"/>
      <c r="L19" s="588" t="s">
        <v>2</v>
      </c>
      <c r="M19" s="588"/>
      <c r="N19" s="588"/>
      <c r="O19" s="588"/>
      <c r="P19" s="588"/>
      <c r="Q19" s="589" t="str">
        <f>IF(一面!R13="","",一面!R13)</f>
        <v>国土不動産株式会社</v>
      </c>
      <c r="R19" s="589"/>
      <c r="S19" s="589"/>
      <c r="T19" s="589"/>
      <c r="U19" s="589"/>
      <c r="V19" s="589"/>
      <c r="W19" s="589"/>
      <c r="X19" s="589"/>
      <c r="Y19" s="589"/>
      <c r="Z19" s="589"/>
      <c r="AA19" s="261"/>
      <c r="AB19" s="261"/>
      <c r="AC19" s="263"/>
      <c r="AF19" s="112" t="s">
        <v>4720</v>
      </c>
      <c r="AJ19" s="88" t="s">
        <v>575</v>
      </c>
      <c r="AK19" s="100"/>
      <c r="AL19" s="100"/>
      <c r="AM19" s="100"/>
      <c r="AN19" s="100"/>
      <c r="AO19" s="100"/>
      <c r="AP19" s="100"/>
      <c r="AQ19" s="100"/>
      <c r="AR19" s="100"/>
      <c r="AS19" s="100"/>
      <c r="AT19" s="100"/>
      <c r="AU19" s="100"/>
      <c r="AV19" s="100"/>
      <c r="AW19" s="100"/>
    </row>
    <row r="20" spans="2:49" ht="39.950000000000003" customHeight="1" x14ac:dyDescent="0.15">
      <c r="B20" s="262"/>
      <c r="C20" s="261"/>
      <c r="D20" s="261"/>
      <c r="E20" s="261"/>
      <c r="F20" s="261"/>
      <c r="G20" s="261"/>
      <c r="H20" s="261"/>
      <c r="I20" s="261"/>
      <c r="J20" s="266"/>
      <c r="K20" s="266"/>
      <c r="L20" s="588" t="s">
        <v>3</v>
      </c>
      <c r="M20" s="588"/>
      <c r="N20" s="588"/>
      <c r="O20" s="588"/>
      <c r="P20" s="588"/>
      <c r="Q20" s="589" t="str">
        <f>IF(一面!R17="","",一面!R17)</f>
        <v>代表取締役　国土　太郎</v>
      </c>
      <c r="R20" s="589"/>
      <c r="S20" s="589"/>
      <c r="T20" s="589"/>
      <c r="U20" s="589"/>
      <c r="V20" s="589"/>
      <c r="W20" s="589"/>
      <c r="X20" s="589"/>
      <c r="Y20" s="589"/>
      <c r="Z20" s="589"/>
      <c r="AA20" s="269" t="s">
        <v>19</v>
      </c>
      <c r="AB20" s="261"/>
      <c r="AC20" s="263"/>
      <c r="AF20" s="112" t="s">
        <v>4721</v>
      </c>
      <c r="AJ20" s="88" t="s">
        <v>575</v>
      </c>
    </row>
    <row r="21" spans="2:49" ht="30" customHeight="1" x14ac:dyDescent="0.15">
      <c r="B21" s="262"/>
      <c r="C21" s="261"/>
      <c r="D21" s="261"/>
      <c r="E21" s="261"/>
      <c r="F21" s="261"/>
      <c r="G21" s="261"/>
      <c r="H21" s="261"/>
      <c r="I21" s="261"/>
      <c r="J21" s="261"/>
      <c r="K21" s="261"/>
      <c r="L21" s="261"/>
      <c r="M21" s="261"/>
      <c r="N21" s="261"/>
      <c r="O21" s="261"/>
      <c r="P21" s="261"/>
      <c r="Q21" s="267"/>
      <c r="R21" s="267"/>
      <c r="S21" s="267"/>
      <c r="T21" s="267"/>
      <c r="U21" s="267"/>
      <c r="V21" s="267"/>
      <c r="W21" s="267"/>
      <c r="X21" s="267"/>
      <c r="Y21" s="267"/>
      <c r="Z21" s="267"/>
      <c r="AA21" s="261"/>
      <c r="AB21" s="261"/>
      <c r="AC21" s="263"/>
    </row>
    <row r="22" spans="2:49" ht="30" customHeight="1" x14ac:dyDescent="0.15">
      <c r="B22" s="262"/>
      <c r="C22" s="261"/>
      <c r="D22" s="261"/>
      <c r="E22" s="261"/>
      <c r="F22" s="261"/>
      <c r="G22" s="261"/>
      <c r="H22" s="261"/>
      <c r="I22" s="261"/>
      <c r="J22" s="261"/>
      <c r="K22" s="261"/>
      <c r="L22" s="261"/>
      <c r="M22" s="261"/>
      <c r="N22" s="261"/>
      <c r="O22" s="261"/>
      <c r="P22" s="261"/>
      <c r="Q22" s="267"/>
      <c r="R22" s="267"/>
      <c r="S22" s="267"/>
      <c r="T22" s="267"/>
      <c r="U22" s="267"/>
      <c r="V22" s="267"/>
      <c r="W22" s="267"/>
      <c r="X22" s="267"/>
      <c r="Y22" s="267"/>
      <c r="Z22" s="267"/>
      <c r="AA22" s="269"/>
      <c r="AB22" s="269"/>
      <c r="AC22" s="263"/>
    </row>
    <row r="23" spans="2:49" ht="30" customHeight="1" x14ac:dyDescent="0.15">
      <c r="B23" s="262"/>
      <c r="C23" s="261"/>
      <c r="D23" s="261"/>
      <c r="E23" s="261"/>
      <c r="F23" s="261"/>
      <c r="G23" s="261"/>
      <c r="H23" s="261"/>
      <c r="I23" s="261"/>
      <c r="J23" s="261"/>
      <c r="K23" s="261"/>
      <c r="L23" s="261"/>
      <c r="M23" s="261"/>
      <c r="N23" s="261"/>
      <c r="O23" s="261"/>
      <c r="P23" s="261"/>
      <c r="Q23" s="271"/>
      <c r="R23" s="271"/>
      <c r="S23" s="271"/>
      <c r="T23" s="271"/>
      <c r="U23" s="271"/>
      <c r="V23" s="261"/>
      <c r="W23" s="261"/>
      <c r="X23" s="261"/>
      <c r="Y23" s="261"/>
      <c r="Z23" s="269"/>
      <c r="AA23" s="269"/>
      <c r="AB23" s="269"/>
      <c r="AC23" s="263"/>
    </row>
    <row r="24" spans="2:49" ht="30" customHeight="1" x14ac:dyDescent="0.15">
      <c r="B24" s="262"/>
      <c r="C24" s="261"/>
      <c r="D24" s="272"/>
      <c r="E24" s="261"/>
      <c r="F24" s="261"/>
      <c r="G24" s="272"/>
      <c r="H24" s="261"/>
      <c r="I24" s="261"/>
      <c r="J24" s="261"/>
      <c r="K24" s="261"/>
      <c r="L24" s="261"/>
      <c r="M24" s="261"/>
      <c r="N24" s="261"/>
      <c r="O24" s="261"/>
      <c r="P24" s="261"/>
      <c r="Q24" s="261"/>
      <c r="R24" s="261"/>
      <c r="S24" s="261"/>
      <c r="T24" s="261"/>
      <c r="U24" s="261"/>
      <c r="V24" s="261"/>
      <c r="W24" s="261"/>
      <c r="X24" s="261"/>
      <c r="Y24" s="261"/>
      <c r="Z24" s="261"/>
      <c r="AA24" s="261"/>
      <c r="AB24" s="261"/>
      <c r="AC24" s="263"/>
      <c r="AF24" s="89" t="s">
        <v>416</v>
      </c>
      <c r="AJ24" s="88" t="s">
        <v>575</v>
      </c>
    </row>
    <row r="25" spans="2:49" ht="30" customHeight="1" x14ac:dyDescent="0.15">
      <c r="B25" s="262"/>
      <c r="C25" s="261"/>
      <c r="D25" s="587" t="str">
        <f>一面!E11</f>
        <v>関東地方整備局長　殿</v>
      </c>
      <c r="E25" s="587"/>
      <c r="F25" s="587"/>
      <c r="G25" s="587"/>
      <c r="H25" s="587"/>
      <c r="I25" s="587"/>
      <c r="J25" s="587"/>
      <c r="K25" s="587"/>
      <c r="L25" s="261"/>
      <c r="M25" s="261"/>
      <c r="N25" s="261"/>
      <c r="O25" s="261"/>
      <c r="P25" s="261"/>
      <c r="Q25" s="261"/>
      <c r="R25" s="261"/>
      <c r="S25" s="261"/>
      <c r="T25" s="261"/>
      <c r="U25" s="261"/>
      <c r="V25" s="261"/>
      <c r="W25" s="261"/>
      <c r="X25" s="261"/>
      <c r="Y25" s="261"/>
      <c r="Z25" s="261"/>
      <c r="AA25" s="261"/>
      <c r="AB25" s="261"/>
      <c r="AC25" s="263"/>
    </row>
    <row r="26" spans="2:49" ht="30" customHeight="1" x14ac:dyDescent="0.15">
      <c r="B26" s="262"/>
      <c r="C26" s="261"/>
      <c r="D26" s="273"/>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3"/>
    </row>
    <row r="27" spans="2:49" ht="30" customHeight="1" x14ac:dyDescent="0.15">
      <c r="B27" s="262"/>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3"/>
    </row>
    <row r="28" spans="2:49" ht="30" customHeight="1" thickBot="1" x14ac:dyDescent="0.2">
      <c r="B28" s="274"/>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6"/>
    </row>
  </sheetData>
  <sheetProtection sheet="1" objects="1" scenarios="1"/>
  <mergeCells count="18">
    <mergeCell ref="AJ13:AN13"/>
    <mergeCell ref="AJ18:AS18"/>
    <mergeCell ref="B1:AC1"/>
    <mergeCell ref="B2:AC2"/>
    <mergeCell ref="B4:AC4"/>
    <mergeCell ref="B6:AC8"/>
    <mergeCell ref="F13:M13"/>
    <mergeCell ref="D9:AA9"/>
    <mergeCell ref="D10:AA10"/>
    <mergeCell ref="D11:AA11"/>
    <mergeCell ref="B14:AC16"/>
    <mergeCell ref="L18:P18"/>
    <mergeCell ref="Q18:Z18"/>
    <mergeCell ref="D25:K25"/>
    <mergeCell ref="L20:P20"/>
    <mergeCell ref="Q20:Z20"/>
    <mergeCell ref="L19:P19"/>
    <mergeCell ref="Q19:Z19"/>
  </mergeCells>
  <phoneticPr fontId="2"/>
  <pageMargins left="0.78740157480314965" right="0" top="0.59055118110236227" bottom="0.39370078740157483" header="0.51181102362204722" footer="0.51181102362204722"/>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一面</vt:lpstr>
      <vt:lpstr>二面</vt:lpstr>
      <vt:lpstr>三面</vt:lpstr>
      <vt:lpstr>三面 (2)</vt:lpstr>
      <vt:lpstr>四面</vt:lpstr>
      <vt:lpstr>五面</vt:lpstr>
      <vt:lpstr>添1-1</vt:lpstr>
      <vt:lpstr>添1-2</vt:lpstr>
      <vt:lpstr>添2</vt:lpstr>
      <vt:lpstr>添3</vt:lpstr>
      <vt:lpstr>添4</vt:lpstr>
      <vt:lpstr>添5</vt:lpstr>
      <vt:lpstr>添6</vt:lpstr>
      <vt:lpstr>添7</vt:lpstr>
      <vt:lpstr>添8</vt:lpstr>
      <vt:lpstr>添9</vt:lpstr>
      <vt:lpstr>添10</vt:lpstr>
      <vt:lpstr>添10 (2)</vt:lpstr>
      <vt:lpstr>コード１</vt:lpstr>
      <vt:lpstr>コード２</vt:lpstr>
      <vt:lpstr>コード２!Print_Area</vt:lpstr>
      <vt:lpstr>一面!Print_Area</vt:lpstr>
      <vt:lpstr>五面!Print_Area</vt:lpstr>
      <vt:lpstr>三面!Print_Area</vt:lpstr>
      <vt:lpstr>'三面 (2)'!Print_Area</vt:lpstr>
      <vt:lpstr>四面!Print_Area</vt:lpstr>
      <vt:lpstr>添10!Print_Area</vt:lpstr>
      <vt:lpstr>'添10 (2)'!Print_Area</vt:lpstr>
      <vt:lpstr>'添1-1'!Print_Area</vt:lpstr>
      <vt:lpstr>'添1-2'!Print_Area</vt:lpstr>
      <vt:lpstr>添2!Print_Area</vt:lpstr>
      <vt:lpstr>添3!Print_Area</vt:lpstr>
      <vt:lpstr>添4!Print_Area</vt:lpstr>
      <vt:lpstr>添5!Print_Area</vt:lpstr>
      <vt:lpstr>添6!Print_Area</vt:lpstr>
      <vt:lpstr>添7!Print_Area</vt:lpstr>
      <vt:lpstr>添8!Print_Area</vt:lpstr>
      <vt:lpstr>添9!Print_Area</vt:lpstr>
      <vt:lpstr>二面!Print_Area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